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MCA\data_analysis\"/>
    </mc:Choice>
  </mc:AlternateContent>
  <xr:revisionPtr revIDLastSave="0" documentId="13_ncr:1_{625F253B-12D5-4536-B396-DCBAB7896D44}" xr6:coauthVersionLast="47" xr6:coauthVersionMax="47" xr10:uidLastSave="{00000000-0000-0000-0000-000000000000}"/>
  <bookViews>
    <workbookView xWindow="-110" yWindow="-110" windowWidth="19420" windowHeight="10300" xr2:uid="{26D4546B-D2A1-4444-8EAF-A6228F96F0C1}"/>
  </bookViews>
  <sheets>
    <sheet name="data" sheetId="1" r:id="rId1"/>
    <sheet name="quick stats" sheetId="2" r:id="rId2"/>
    <sheet name="EDA" sheetId="3" r:id="rId3"/>
    <sheet name="Best sales person by Country" sheetId="7" r:id="rId4"/>
    <sheet name="Sales Analysis by Country" sheetId="4" r:id="rId5"/>
    <sheet name="Pivot Table" sheetId="5" r:id="rId6"/>
    <sheet name="Anomalies in data" sheetId="6" r:id="rId7"/>
    <sheet name="Profits by product" sheetId="8" r:id="rId8"/>
  </sheets>
  <definedNames>
    <definedName name="_xlnm._FilterDatabase" localSheetId="0" hidden="1">data!$C$11:$G$11</definedName>
    <definedName name="_xlnm._FilterDatabase" localSheetId="4" hidden="1">'Sales Analysis by Country'!$C$4:$F$4</definedName>
    <definedName name="_xlchart.v1.0" hidden="1">'Anomalies in data'!$P$8:$P$307</definedName>
    <definedName name="_xlchart.v1.1" hidden="1">'Anomalies in data'!$R$7</definedName>
    <definedName name="_xlchart.v1.2" hidden="1">'Anomalies in data'!$R$8:$R$307</definedName>
    <definedName name="_xlchart.v1.3" hidden="1">'Anomalies in data'!$P$8:$P$307</definedName>
    <definedName name="_xlchart.v1.4" hidden="1">'Anomalies in data'!$R$7</definedName>
    <definedName name="_xlchart.v1.5" hidden="1">'Anomalies in data'!$R$8:$R$307</definedName>
    <definedName name="_xlcn.WorksheetConnection_chocolate_Store_analysis.xlsxTable31" hidden="1">Table3[]</definedName>
    <definedName name="Slicer_Geography">#N/A</definedName>
  </definedNames>
  <calcPr calcId="191029"/>
  <pivotCaches>
    <pivotCache cacheId="3" r:id="rId9"/>
    <pivotCache cacheId="28" r:id="rId10"/>
    <pivotCache cacheId="69" r:id="rId11"/>
  </pivotCaches>
  <extLst>
    <ext xmlns:x14="http://schemas.microsoft.com/office/spreadsheetml/2009/9/main" uri="{876F7934-8845-4945-9796-88D515C7AA90}">
      <x14:pivotCaches>
        <pivotCache cacheId="45"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chocolate_Store_analysis.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F8" i="4" l="1"/>
  <c r="F6" i="4"/>
  <c r="F9" i="4"/>
  <c r="F10" i="4"/>
  <c r="F5" i="4"/>
  <c r="F7" i="4"/>
  <c r="D8" i="4"/>
  <c r="E8" i="4" s="1"/>
  <c r="D6" i="4"/>
  <c r="E6" i="4" s="1"/>
  <c r="D9" i="4"/>
  <c r="E9" i="4" s="1"/>
  <c r="D10" i="4"/>
  <c r="E10" i="4" s="1"/>
  <c r="D5" i="4"/>
  <c r="E5" i="4" s="1"/>
  <c r="D7" i="4"/>
  <c r="E7" i="4" s="1"/>
  <c r="C12" i="2"/>
  <c r="D10" i="2"/>
  <c r="C10" i="2"/>
  <c r="D9" i="2"/>
  <c r="C9" i="2"/>
  <c r="D8" i="2"/>
  <c r="C8" i="2"/>
  <c r="D7" i="2"/>
  <c r="C7" i="2"/>
  <c r="D6" i="2"/>
  <c r="C6" i="2"/>
  <c r="D5" i="2"/>
  <c r="C5" i="2"/>
  <c r="D4" i="2"/>
  <c r="C4" i="2"/>
  <c r="D3" i="2"/>
  <c r="C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B44108-1C14-466A-9DE7-C331313CB4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28C636E-7048-45FD-807F-0D044E239F90}" name="WorksheetConnection_chocolate_Store_analysis.xlsx!Table3" type="102" refreshedVersion="8" minRefreshableVersion="5">
    <extLst>
      <ext xmlns:x15="http://schemas.microsoft.com/office/spreadsheetml/2010/11/main" uri="{DE250136-89BD-433C-8126-D09CA5730AF9}">
        <x15:connection id="Table3" autoDelete="1">
          <x15:rangePr sourceName="_xlcn.WorksheetConnection_chocolate_Store_analysis.xlsxTable31"/>
        </x15:connection>
      </ext>
    </extLst>
  </connection>
</connections>
</file>

<file path=xl/sharedStrings.xml><?xml version="1.0" encoding="utf-8"?>
<sst xmlns="http://schemas.openxmlformats.org/spreadsheetml/2006/main" count="2887" uniqueCount="87">
  <si>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</si>
  <si>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</si>
  <si>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</si>
  <si>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</si>
  <si>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</si>
  <si>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</si>
  <si>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</si>
  <si>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</si>
  <si>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</si>
  <si>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</si>
  <si>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</si>
  <si>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</si>
  <si>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</si>
  <si>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</si>
  <si>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</si>
  <si>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</si>
  <si>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</si>
  <si>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</si>
  <si>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</si>
  <si>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</si>
  <si>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</si>
  <si>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</si>
  <si>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</si>
  <si>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</si>
  <si>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</si>
  <si>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</si>
  <si>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</si>
  <si>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</si>
  <si>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</si>
  <si>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</si>
  <si>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</si>
  <si>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</si>
  <si>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</si>
  <si>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</si>
  <si>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</si>
  <si>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</si>
  <si>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</si>
  <si>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</si>
  <si>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</si>
  <si>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</si>
  <si>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</si>
  <si>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</si>
  <si>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</si>
  <si>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</si>
  <si>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</si>
  <si>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</si>
  <si>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</si>
  <si>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</si>
  <si>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</si>
  <si>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</si>
  <si>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</si>
  <si>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</si>
  <si>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</si>
  <si>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Statistics</t>
  </si>
  <si>
    <t>Average</t>
  </si>
  <si>
    <t>Median</t>
  </si>
  <si>
    <t>Mode</t>
  </si>
  <si>
    <t>Min</t>
  </si>
  <si>
    <t>Max</t>
  </si>
  <si>
    <t>Q1</t>
  </si>
  <si>
    <t>Q2</t>
  </si>
  <si>
    <t>Q3</t>
  </si>
  <si>
    <t xml:space="preserve">Distinct products </t>
  </si>
  <si>
    <r>
      <t>(</t>
    </r>
    <r>
      <rPr>
        <b/>
        <sz val="11"/>
        <color theme="1"/>
        <rFont val="Calibri"/>
        <family val="2"/>
        <scheme val="minor"/>
      </rPr>
      <t>outlier</t>
    </r>
    <r>
      <rPr>
        <sz val="11"/>
        <color theme="1"/>
        <rFont val="Calibri"/>
        <family val="2"/>
        <scheme val="minor"/>
      </rPr>
      <t>,typing mistake -data entry error)</t>
    </r>
  </si>
  <si>
    <t>Top 10 Customers whose purchase is above average</t>
  </si>
  <si>
    <t>Mint Chip Choco is a stronger product of the most frequent customer Gigi Bohling</t>
  </si>
  <si>
    <t>Country</t>
  </si>
  <si>
    <t>Grand Total</t>
  </si>
  <si>
    <t>Sum of Amount</t>
  </si>
  <si>
    <t>Sum of Units</t>
  </si>
  <si>
    <t>Row Labels</t>
  </si>
  <si>
    <t xml:space="preserve"> </t>
  </si>
  <si>
    <t>Sales per unit</t>
  </si>
  <si>
    <t>Top 10 items by Sales per unit</t>
  </si>
  <si>
    <t>Customer by Country</t>
  </si>
  <si>
    <t xml:space="preserve">Countrywise Sales by top 3 customers </t>
  </si>
  <si>
    <t>Profits by product</t>
  </si>
  <si>
    <t>Cost per Unit</t>
  </si>
  <si>
    <t>product cost</t>
  </si>
  <si>
    <t>Profit</t>
  </si>
  <si>
    <r>
      <t xml:space="preserve">      by </t>
    </r>
    <r>
      <rPr>
        <b/>
        <sz val="11"/>
        <color theme="1"/>
        <rFont val="Calibri"/>
        <family val="2"/>
        <scheme val="minor"/>
      </rPr>
      <t>selling 45,660</t>
    </r>
    <r>
      <rPr>
        <sz val="11"/>
        <color theme="1"/>
        <rFont val="Calibri"/>
        <family val="2"/>
        <scheme val="minor"/>
      </rPr>
      <t xml:space="preserve"> units of </t>
    </r>
    <r>
      <rPr>
        <b/>
        <sz val="11"/>
        <color theme="1"/>
        <rFont val="Calibri"/>
        <family val="2"/>
        <scheme val="minor"/>
      </rPr>
      <t>chocolates</t>
    </r>
  </si>
  <si>
    <r>
      <t xml:space="preserve">followed by </t>
    </r>
    <r>
      <rPr>
        <b/>
        <sz val="11"/>
        <color theme="1"/>
        <rFont val="Calibri"/>
        <family val="2"/>
        <scheme val="minor"/>
      </rPr>
      <t>Eclairs</t>
    </r>
    <r>
      <rPr>
        <sz val="11"/>
        <color theme="1"/>
        <rFont val="Calibri"/>
        <family val="2"/>
        <scheme val="minor"/>
      </rPr>
      <t xml:space="preserve"> and </t>
    </r>
    <r>
      <rPr>
        <b/>
        <sz val="11"/>
        <color theme="1"/>
        <rFont val="Calibri"/>
        <family val="2"/>
        <scheme val="minor"/>
      </rPr>
      <t>Choco</t>
    </r>
    <r>
      <rPr>
        <sz val="11"/>
        <color theme="1"/>
        <rFont val="Calibri"/>
        <family val="2"/>
        <scheme val="minor"/>
      </rPr>
      <t xml:space="preserve"> </t>
    </r>
    <r>
      <rPr>
        <b/>
        <sz val="11"/>
        <color theme="1"/>
        <rFont val="Calibri"/>
        <family val="2"/>
        <scheme val="minor"/>
      </rPr>
      <t>Coated Almonds</t>
    </r>
  </si>
  <si>
    <r>
      <t xml:space="preserve">The most </t>
    </r>
    <r>
      <rPr>
        <b/>
        <sz val="12"/>
        <color theme="1"/>
        <rFont val="Calibri"/>
        <family val="2"/>
        <scheme val="minor"/>
      </rPr>
      <t>profitable</t>
    </r>
    <r>
      <rPr>
        <sz val="12"/>
        <color theme="1"/>
        <rFont val="Calibri"/>
        <family val="2"/>
        <scheme val="minor"/>
      </rPr>
      <t xml:space="preserve"> </t>
    </r>
    <r>
      <rPr>
        <b/>
        <sz val="12"/>
        <color theme="1"/>
        <rFont val="Calibri"/>
        <family val="2"/>
        <scheme val="minor"/>
      </rPr>
      <t>product</t>
    </r>
    <r>
      <rPr>
        <sz val="12"/>
        <color theme="1"/>
        <rFont val="Calibri"/>
        <family val="2"/>
        <scheme val="minor"/>
      </rPr>
      <t xml:space="preserve"> was </t>
    </r>
    <r>
      <rPr>
        <b/>
        <sz val="12"/>
        <color theme="1"/>
        <rFont val="Calibri"/>
        <family val="2"/>
        <scheme val="minor"/>
      </rPr>
      <t>Baker's Choco Chips</t>
    </r>
  </si>
  <si>
    <r>
      <t xml:space="preserve">The Total </t>
    </r>
    <r>
      <rPr>
        <b/>
        <sz val="12"/>
        <color theme="1"/>
        <rFont val="Calibri"/>
        <family val="2"/>
        <scheme val="minor"/>
      </rPr>
      <t>Profit</t>
    </r>
    <r>
      <rPr>
        <sz val="12"/>
        <color theme="1"/>
        <rFont val="Calibri"/>
        <family val="2"/>
        <scheme val="minor"/>
      </rPr>
      <t xml:space="preserve"> made is </t>
    </r>
    <r>
      <rPr>
        <b/>
        <sz val="12"/>
        <color theme="1"/>
        <rFont val="Calibri"/>
        <family val="2"/>
        <scheme val="minor"/>
      </rPr>
      <t>$801,165 Globally</t>
    </r>
  </si>
  <si>
    <t xml:space="preserve">Data Analysis of a Chocolate Store  </t>
  </si>
  <si>
    <t xml:space="preserve"> plz refer to the questions given below right hand side and see the sheets for the answers</t>
  </si>
  <si>
    <t>The sales in NewZealand and Australia is uniform as there are no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</si>
</sst>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64" formatCode="&quot;$&quot;#,##0"/>
    <numFmt numFmtId="165" formatCode="\$#,##0.0000;\(\$#,##0.0000\);\$#,##0.0000"/>
    <numFmt numFmtId="166" formatCode="\$#,##0;\(\$#,##0\);\$#,##0"/>
  </numFmts>
  <fonts count="10" x14ac:knownFonts="1">
    <font>
      <sz val="11"/>
      <color theme="1"/>
      <name val="Calibri"/>
      <family val="2"/>
      <scheme val="minor"/>
    </font>
    <font>
      <sz val="28"/>
      <color theme="1"/>
      <name val="Segoe UI Light"/>
      <family val="2"/>
    </font>
    <font>
      <b/>
      <sz val="11"/>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u/>
      <sz val="11"/>
      <color theme="1"/>
      <name val="Calibri"/>
      <family val="2"/>
      <scheme val="minor"/>
    </font>
    <font>
      <sz val="11"/>
      <color theme="1" tint="0.249977111117893"/>
      <name val="Calibri"/>
      <family val="2"/>
      <scheme val="minor"/>
    </font>
    <font>
      <sz val="12.5"/>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s>
  <borders count="17">
    <border>
      <left/>
      <right/>
      <top/>
      <bottom/>
      <diagonal/>
    </border>
    <border>
      <left/>
      <right/>
      <top style="dotted">
        <color theme="0" tint="-0.24994659260841701"/>
      </top>
      <bottom style="dotted">
        <color theme="0" tint="-0.24994659260841701"/>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theme="1" tint="0.499984740745262"/>
      </bottom>
      <diagonal/>
    </border>
    <border>
      <left/>
      <right/>
      <top style="thin">
        <color theme="1" tint="0.499984740745262"/>
      </top>
      <bottom style="thin">
        <color theme="1" tint="0.499984740745262"/>
      </bottom>
      <diagonal/>
    </border>
    <border>
      <left/>
      <right/>
      <top style="thin">
        <color theme="1" tint="0.499984740745262"/>
      </top>
      <bottom/>
      <diagonal/>
    </border>
    <border>
      <left/>
      <right style="thin">
        <color indexed="64"/>
      </right>
      <top/>
      <bottom style="thin">
        <color theme="1" tint="0.499984740745262"/>
      </bottom>
      <diagonal/>
    </border>
    <border>
      <left/>
      <right style="thin">
        <color indexed="64"/>
      </right>
      <top style="thin">
        <color theme="1" tint="0.499984740745262"/>
      </top>
      <bottom style="thin">
        <color theme="1" tint="0.499984740745262"/>
      </bottom>
      <diagonal/>
    </border>
    <border>
      <left/>
      <right style="thin">
        <color indexed="64"/>
      </right>
      <top style="thin">
        <color theme="1" tint="0.499984740745262"/>
      </top>
      <bottom/>
      <diagonal/>
    </border>
  </borders>
  <cellStyleXfs count="1">
    <xf numFmtId="0" fontId="0" fillId="0" borderId="0"/>
  </cellStyleXfs>
  <cellXfs count="5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0" borderId="0" xfId="0" applyAlignment="1">
      <alignment horizontal="center"/>
    </xf>
    <xf numFmtId="0" fontId="2" fillId="0" borderId="0" xfId="0" applyFont="1" applyAlignment="1">
      <alignment horizontal="center"/>
    </xf>
    <xf numFmtId="0" fontId="0" fillId="0" borderId="2" xfId="0"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0" borderId="9"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3" fillId="0" borderId="0" xfId="0" applyFont="1" applyAlignment="1">
      <alignment horizontal="center"/>
    </xf>
    <xf numFmtId="0" fontId="5" fillId="0" borderId="0" xfId="0" applyFont="1" applyAlignment="1">
      <alignment horizontal="center"/>
    </xf>
    <xf numFmtId="6" fontId="0" fillId="0" borderId="0" xfId="0" applyNumberFormat="1" applyAlignment="1">
      <alignment horizontal="center"/>
    </xf>
    <xf numFmtId="3" fontId="0" fillId="0" borderId="0" xfId="0" applyNumberFormat="1" applyAlignment="1">
      <alignment horizontal="center"/>
    </xf>
    <xf numFmtId="0" fontId="0" fillId="0" borderId="0" xfId="0" applyAlignment="1">
      <alignment horizontal="left"/>
    </xf>
    <xf numFmtId="0" fontId="2" fillId="0" borderId="0" xfId="0" applyFont="1" applyAlignment="1">
      <alignment horizontal="left"/>
    </xf>
    <xf numFmtId="3" fontId="5" fillId="4" borderId="11" xfId="0" applyNumberFormat="1" applyFont="1" applyFill="1" applyBorder="1"/>
    <xf numFmtId="8" fontId="6" fillId="0" borderId="12" xfId="0" applyNumberFormat="1" applyFont="1" applyBorder="1"/>
    <xf numFmtId="8" fontId="6" fillId="0" borderId="13" xfId="0" applyNumberFormat="1" applyFont="1" applyBorder="1"/>
    <xf numFmtId="0" fontId="7" fillId="0" borderId="12" xfId="0" applyFont="1" applyBorder="1" applyAlignment="1">
      <alignment horizontal="center"/>
    </xf>
    <xf numFmtId="0" fontId="7" fillId="0" borderId="13" xfId="0" applyFont="1" applyBorder="1" applyAlignment="1">
      <alignment horizontal="center"/>
    </xf>
    <xf numFmtId="0" fontId="5" fillId="4" borderId="14" xfId="0" applyFont="1" applyFill="1" applyBorder="1"/>
    <xf numFmtId="0" fontId="8" fillId="0" borderId="15" xfId="0" applyFont="1" applyBorder="1"/>
    <xf numFmtId="0" fontId="8" fillId="0" borderId="16" xfId="0" applyFont="1" applyBorder="1"/>
    <xf numFmtId="0" fontId="0" fillId="0" borderId="0" xfId="0" pivotButton="1"/>
    <xf numFmtId="164" fontId="0" fillId="0" borderId="0" xfId="0" applyNumberFormat="1"/>
    <xf numFmtId="165" fontId="0" fillId="0" borderId="0" xfId="0" applyNumberFormat="1"/>
    <xf numFmtId="0" fontId="5" fillId="0" borderId="0" xfId="0" applyFont="1" applyAlignment="1">
      <alignment horizontal="center"/>
    </xf>
    <xf numFmtId="0" fontId="3" fillId="0" borderId="0" xfId="0" applyFont="1" applyAlignment="1">
      <alignment horizontal="center"/>
    </xf>
    <xf numFmtId="0" fontId="5" fillId="4" borderId="0" xfId="0" applyFont="1" applyFill="1" applyAlignment="1">
      <alignment horizontal="center"/>
    </xf>
    <xf numFmtId="0" fontId="0" fillId="0" borderId="0" xfId="0" applyAlignment="1">
      <alignment horizontal="center"/>
    </xf>
    <xf numFmtId="0" fontId="0" fillId="0" borderId="0" xfId="0" pivotButton="1" applyAlignment="1">
      <alignment horizontal="center"/>
    </xf>
    <xf numFmtId="0" fontId="0" fillId="0" borderId="0" xfId="0" applyAlignment="1"/>
    <xf numFmtId="0" fontId="3" fillId="0" borderId="0" xfId="0" applyFont="1" applyAlignment="1">
      <alignment horizontal="right"/>
    </xf>
    <xf numFmtId="0" fontId="4" fillId="0" borderId="0" xfId="0" applyFont="1" applyAlignment="1">
      <alignment horizontal="right"/>
    </xf>
    <xf numFmtId="0" fontId="0" fillId="0" borderId="0" xfId="0" applyAlignment="1">
      <alignment horizontal="left" indent="1"/>
    </xf>
    <xf numFmtId="0" fontId="0" fillId="0" borderId="0" xfId="0" applyNumberFormat="1"/>
    <xf numFmtId="0" fontId="0" fillId="0" borderId="0" xfId="0" applyAlignment="1">
      <alignment horizontal="center" vertical="top"/>
    </xf>
    <xf numFmtId="0" fontId="5" fillId="0" borderId="0" xfId="0" applyFont="1" applyAlignment="1">
      <alignment horizontal="center" vertical="top"/>
    </xf>
    <xf numFmtId="0" fontId="0" fillId="0" borderId="0" xfId="0" applyNumberFormat="1" applyAlignment="1">
      <alignment horizontal="center"/>
    </xf>
    <xf numFmtId="166" fontId="0" fillId="0" borderId="0" xfId="0" applyNumberFormat="1" applyAlignment="1">
      <alignment horizontal="center"/>
    </xf>
    <xf numFmtId="0" fontId="4" fillId="0" borderId="0" xfId="0" applyFont="1" applyAlignment="1"/>
    <xf numFmtId="0" fontId="9" fillId="0" borderId="0" xfId="0" applyFont="1"/>
  </cellXfs>
  <cellStyles count="1">
    <cellStyle name="Normal" xfId="0" builtinId="0"/>
  </cellStyles>
  <dxfs count="34">
    <dxf>
      <font>
        <color rgb="FF006100"/>
      </font>
      <fill>
        <patternFill>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2" formatCode="&quot;$&quot;#,##0.00_);[Red]\(&quot;$&quot;#,##0.00\)"/>
    </dxf>
    <dxf>
      <alignment horizontal="general"/>
    </dxf>
    <dxf>
      <alignment horizontal="center"/>
    </dxf>
    <dxf>
      <alignment horizontal="center"/>
    </dxf>
    <dxf>
      <alignment horizontal="center"/>
    </dxf>
    <dxf>
      <alignment horizontal="center"/>
    </dxf>
    <dxf>
      <alignment horizontal="center"/>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alignment horizontal="center" vertical="bottom" textRotation="0" wrapText="0" indent="0" justifyLastLine="0" shrinkToFit="0" readingOrder="0"/>
    </dxf>
    <dxf>
      <numFmt numFmtId="10" formatCode="&quot;$&quot;#,##0_);[Red]\(&quot;$&quot;#,##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r>
              <a:rPr lang="en-US" sz="1100"/>
              <a:t>Country</a:t>
            </a:r>
            <a:r>
              <a:rPr lang="en-US" sz="1100" baseline="0"/>
              <a:t>-</a:t>
            </a:r>
            <a:r>
              <a:rPr lang="en-US" sz="1100"/>
              <a:t>wise</a:t>
            </a:r>
            <a:r>
              <a:rPr lang="en-US" sz="1100" baseline="0"/>
              <a:t> sales  </a:t>
            </a:r>
            <a:endParaRPr lang="en-US" sz="1100"/>
          </a:p>
        </c:rich>
      </c:tx>
      <c:layout>
        <c:manualLayout>
          <c:xMode val="edge"/>
          <c:yMode val="edge"/>
          <c:x val="0.34343717293891307"/>
          <c:y val="0"/>
        </c:manualLayout>
      </c:layout>
      <c:overlay val="1"/>
      <c:spPr>
        <a:noFill/>
        <a:ln>
          <a:noFill/>
        </a:ln>
        <a:effectLst/>
      </c:spPr>
      <c:txPr>
        <a:bodyPr rot="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9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17171296296296298"/>
          <c:w val="0.93888888888888888"/>
          <c:h val="0.6714577865266842"/>
        </c:manualLayout>
      </c:layout>
      <c:pie3DChart>
        <c:varyColors val="1"/>
        <c:ser>
          <c:idx val="0"/>
          <c:order val="0"/>
          <c:explosion val="3"/>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3-76C8-49BC-AA6A-E5A1AAA5450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6-76C8-49BC-AA6A-E5A1AAA5450D}"/>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7-76C8-49BC-AA6A-E5A1AAA5450D}"/>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8-76C8-49BC-AA6A-E5A1AAA5450D}"/>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76C8-49BC-AA6A-E5A1AAA5450D}"/>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A-76C8-49BC-AA6A-E5A1AAA5450D}"/>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2-76C8-49BC-AA6A-E5A1AAA5450D}"/>
              </c:ext>
            </c:extLst>
          </c:dPt>
          <c:dLbls>
            <c:dLbl>
              <c:idx val="0"/>
              <c:layout>
                <c:manualLayout>
                  <c:x val="8.3333333333333332E-3"/>
                  <c:y val="2.1398366870807816E-3"/>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C8-49BC-AA6A-E5A1AAA5450D}"/>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6-76C8-49BC-AA6A-E5A1AAA5450D}"/>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7-76C8-49BC-AA6A-E5A1AAA5450D}"/>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8-76C8-49BC-AA6A-E5A1AAA5450D}"/>
                </c:ext>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9-76C8-49BC-AA6A-E5A1AAA5450D}"/>
                </c:ext>
              </c:extLst>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A-76C8-49BC-AA6A-E5A1AAA5450D}"/>
                </c:ext>
              </c:extLst>
            </c:dLbl>
            <c:dLbl>
              <c:idx val="6"/>
              <c:layout>
                <c:manualLayout>
                  <c:x val="6.1734168489713153E-3"/>
                  <c:y val="-8.3820022497187851E-3"/>
                </c:manualLayout>
              </c:layout>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C8-49BC-AA6A-E5A1AAA5450D}"/>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'Sales Analysis by Country'!$C$4:$C$10</c:f>
              <c:strCache>
                <c:ptCount val="7"/>
                <c:pt idx="0">
                  <c:v>Country</c:v>
                </c:pt>
                <c:pt idx="1">
                  <c:v>India</c:v>
                </c:pt>
                <c:pt idx="2">
                  <c:v>Canada</c:v>
                </c:pt>
                <c:pt idx="3">
                  <c:v>New Zealand</c:v>
                </c:pt>
                <c:pt idx="4">
                  <c:v>USA</c:v>
                </c:pt>
                <c:pt idx="5">
                  <c:v>UK</c:v>
                </c:pt>
                <c:pt idx="6">
                  <c:v>Australia</c:v>
                </c:pt>
              </c:strCache>
            </c:strRef>
          </c:cat>
          <c:val>
            <c:numRef>
              <c:f>'Sales Analysis by Country'!$D$4:$D$10</c:f>
              <c:numCache>
                <c:formatCode>"$"#,##0.00_);[Red]\("$"#,##0.00\)</c:formatCode>
                <c:ptCount val="7"/>
                <c:pt idx="0" formatCode="General">
                  <c:v>0</c:v>
                </c:pt>
                <c:pt idx="1">
                  <c:v>252469</c:v>
                </c:pt>
                <c:pt idx="2">
                  <c:v>237944</c:v>
                </c:pt>
                <c:pt idx="3">
                  <c:v>218813</c:v>
                </c:pt>
                <c:pt idx="4">
                  <c:v>189434</c:v>
                </c:pt>
                <c:pt idx="5">
                  <c:v>173530</c:v>
                </c:pt>
                <c:pt idx="6">
                  <c:v>168679</c:v>
                </c:pt>
              </c:numCache>
            </c:numRef>
          </c:val>
          <c:extLst>
            <c:ext xmlns:c16="http://schemas.microsoft.com/office/drawing/2014/chart" uri="{C3380CC4-5D6E-409C-BE32-E72D297353CC}">
              <c16:uniqueId val="{00000000-76C8-49BC-AA6A-E5A1AAA5450D}"/>
            </c:ext>
          </c:extLst>
        </c:ser>
        <c:ser>
          <c:idx val="1"/>
          <c:order val="1"/>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B-76C8-49BC-AA6A-E5A1AAA5450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C-76C8-49BC-AA6A-E5A1AAA5450D}"/>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D-76C8-49BC-AA6A-E5A1AAA5450D}"/>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E-76C8-49BC-AA6A-E5A1AAA5450D}"/>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F-76C8-49BC-AA6A-E5A1AAA5450D}"/>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10-76C8-49BC-AA6A-E5A1AAA5450D}"/>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11-76C8-49BC-AA6A-E5A1AAA5450D}"/>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B-76C8-49BC-AA6A-E5A1AAA5450D}"/>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C-76C8-49BC-AA6A-E5A1AAA5450D}"/>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D-76C8-49BC-AA6A-E5A1AAA5450D}"/>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E-76C8-49BC-AA6A-E5A1AAA5450D}"/>
                </c:ext>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F-76C8-49BC-AA6A-E5A1AAA5450D}"/>
                </c:ext>
              </c:extLst>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0-76C8-49BC-AA6A-E5A1AAA5450D}"/>
                </c:ext>
              </c:extLst>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1-76C8-49BC-AA6A-E5A1AAA5450D}"/>
                </c:ext>
              </c:extLst>
            </c:dLbl>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'Sales Analysis by Country'!$C$4:$C$10</c:f>
              <c:strCache>
                <c:ptCount val="7"/>
                <c:pt idx="0">
                  <c:v>Country</c:v>
                </c:pt>
                <c:pt idx="1">
                  <c:v>India</c:v>
                </c:pt>
                <c:pt idx="2">
                  <c:v>Canada</c:v>
                </c:pt>
                <c:pt idx="3">
                  <c:v>New Zealand</c:v>
                </c:pt>
                <c:pt idx="4">
                  <c:v>USA</c:v>
                </c:pt>
                <c:pt idx="5">
                  <c:v>UK</c:v>
                </c:pt>
                <c:pt idx="6">
                  <c:v>Australia</c:v>
                </c:pt>
              </c:strCache>
            </c:strRef>
          </c:cat>
          <c:val>
            <c:numRef>
              <c:f>'Sales Analysis by Country'!$E$4:$E$10</c:f>
              <c:numCache>
                <c:formatCode>#,##0</c:formatCode>
                <c:ptCount val="7"/>
                <c:pt idx="1">
                  <c:v>252469</c:v>
                </c:pt>
                <c:pt idx="2">
                  <c:v>237944</c:v>
                </c:pt>
                <c:pt idx="3">
                  <c:v>218813</c:v>
                </c:pt>
                <c:pt idx="4">
                  <c:v>189434</c:v>
                </c:pt>
                <c:pt idx="5">
                  <c:v>173530</c:v>
                </c:pt>
                <c:pt idx="6">
                  <c:v>168679</c:v>
                </c:pt>
              </c:numCache>
            </c:numRef>
          </c:val>
          <c:extLst>
            <c:ext xmlns:c16="http://schemas.microsoft.com/office/drawing/2014/chart" uri="{C3380CC4-5D6E-409C-BE32-E72D297353CC}">
              <c16:uniqueId val="{00000001-76C8-49BC-AA6A-E5A1AAA5450D}"/>
            </c:ext>
          </c:extLst>
        </c:ser>
        <c:ser>
          <c:idx val="2"/>
          <c:order val="2"/>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12-76C8-49BC-AA6A-E5A1AAA5450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13-76C8-49BC-AA6A-E5A1AAA5450D}"/>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14-76C8-49BC-AA6A-E5A1AAA5450D}"/>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15-76C8-49BC-AA6A-E5A1AAA5450D}"/>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16-76C8-49BC-AA6A-E5A1AAA5450D}"/>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17-76C8-49BC-AA6A-E5A1AAA5450D}"/>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18-76C8-49BC-AA6A-E5A1AAA5450D}"/>
              </c:ext>
            </c:extLst>
          </c:dPt>
          <c:dLbls>
            <c:dLbl>
              <c:idx val="0"/>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2-76C8-49BC-AA6A-E5A1AAA5450D}"/>
                </c:ext>
              </c:extLst>
            </c:dLbl>
            <c:dLbl>
              <c:idx val="1"/>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3-76C8-49BC-AA6A-E5A1AAA5450D}"/>
                </c:ext>
              </c:extLst>
            </c:dLbl>
            <c:dLbl>
              <c:idx val="2"/>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4-76C8-49BC-AA6A-E5A1AAA5450D}"/>
                </c:ext>
              </c:extLst>
            </c:dLbl>
            <c:dLbl>
              <c:idx val="3"/>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5-76C8-49BC-AA6A-E5A1AAA5450D}"/>
                </c:ext>
              </c:extLst>
            </c:dLbl>
            <c:dLbl>
              <c:idx val="4"/>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6-76C8-49BC-AA6A-E5A1AAA5450D}"/>
                </c:ext>
              </c:extLst>
            </c:dLbl>
            <c:dLbl>
              <c:idx val="5"/>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7-76C8-49BC-AA6A-E5A1AAA5450D}"/>
                </c:ext>
              </c:extLst>
            </c:dLbl>
            <c:dLbl>
              <c:idx val="6"/>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8-76C8-49BC-AA6A-E5A1AAA5450D}"/>
                </c:ext>
              </c:extLst>
            </c:dLbl>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'Sales Analysis by Country'!$C$4:$C$10</c:f>
              <c:strCache>
                <c:ptCount val="7"/>
                <c:pt idx="0">
                  <c:v>Country</c:v>
                </c:pt>
                <c:pt idx="1">
                  <c:v>India</c:v>
                </c:pt>
                <c:pt idx="2">
                  <c:v>Canada</c:v>
                </c:pt>
                <c:pt idx="3">
                  <c:v>New Zealand</c:v>
                </c:pt>
                <c:pt idx="4">
                  <c:v>USA</c:v>
                </c:pt>
                <c:pt idx="5">
                  <c:v>UK</c:v>
                </c:pt>
                <c:pt idx="6">
                  <c:v>Australia</c:v>
                </c:pt>
              </c:strCache>
            </c:strRef>
          </c:cat>
          <c:val>
            <c:numRef>
              <c:f>'Sales Analysis by Country'!$F$4:$F$10</c:f>
              <c:numCache>
                <c:formatCode>General</c:formatCode>
                <c:ptCount val="7"/>
                <c:pt idx="0" formatCode="#,##0">
                  <c:v>0</c:v>
                </c:pt>
                <c:pt idx="1">
                  <c:v>8760</c:v>
                </c:pt>
                <c:pt idx="2">
                  <c:v>7302</c:v>
                </c:pt>
                <c:pt idx="3">
                  <c:v>7431</c:v>
                </c:pt>
                <c:pt idx="4">
                  <c:v>10158</c:v>
                </c:pt>
                <c:pt idx="5">
                  <c:v>5745</c:v>
                </c:pt>
                <c:pt idx="6">
                  <c:v>6264</c:v>
                </c:pt>
              </c:numCache>
            </c:numRef>
          </c:val>
          <c:extLst>
            <c:ext xmlns:c16="http://schemas.microsoft.com/office/drawing/2014/chart" uri="{C3380CC4-5D6E-409C-BE32-E72D297353CC}">
              <c16:uniqueId val="{00000004-76C8-49BC-AA6A-E5A1AAA5450D}"/>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Outlier detection -Anomalies</a:t>
            </a:r>
            <a:r>
              <a:rPr lang="en-US" baseline="0"/>
              <a:t> in data</a:t>
            </a:r>
            <a:endParaRPr lang="en-US"/>
          </a:p>
        </c:rich>
      </c:tx>
      <c:layout>
        <c:manualLayout>
          <c:xMode val="edge"/>
          <c:yMode val="edge"/>
          <c:x val="2.6097103876441602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'Anomalies in data'!$S$7</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'Anomalies in data'!$R$8:$R$307</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 in data'!$S$8:$S$307</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13C5-49E8-926D-10DB4A366774}"/>
            </c:ext>
          </c:extLst>
        </c:ser>
        <c:dLbls>
          <c:showLegendKey val="0"/>
          <c:showVal val="0"/>
          <c:showCatName val="0"/>
          <c:showSerName val="0"/>
          <c:showPercent val="0"/>
          <c:showBubbleSize val="0"/>
        </c:dLbls>
        <c:axId val="1038288400"/>
        <c:axId val="1019399216"/>
      </c:scatterChart>
      <c:valAx>
        <c:axId val="1038288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99216"/>
        <c:crosses val="autoZero"/>
        <c:crossBetween val="midCat"/>
      </c:valAx>
      <c:valAx>
        <c:axId val="1019399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88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Outlier detection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Outlier detection by country</a:t>
          </a:r>
        </a:p>
      </cx:txPr>
    </cx:title>
    <cx:plotArea>
      <cx:plotAreaRegion>
        <cx:series layoutId="boxWhisker" uniqueId="{36476F44-1D40-49B0-B088-5C5344F575B2}">
          <cx:tx>
            <cx:txData>
              <cx:f>_xlchart.v1.4</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7</xdr:row>
      <xdr:rowOff>126511</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25401</xdr:colOff>
      <xdr:row>1</xdr:row>
      <xdr:rowOff>171450</xdr:rowOff>
    </xdr:from>
    <xdr:to>
      <xdr:col>16</xdr:col>
      <xdr:colOff>34925</xdr:colOff>
      <xdr:row>12</xdr:row>
      <xdr:rowOff>165100</xdr:rowOff>
    </xdr:to>
    <xdr:graphicFrame macro="">
      <xdr:nvGraphicFramePr>
        <xdr:cNvPr id="4" name="Chart 3">
          <a:extLst>
            <a:ext uri="{FF2B5EF4-FFF2-40B4-BE49-F238E27FC236}">
              <a16:creationId xmlns:a16="http://schemas.microsoft.com/office/drawing/2014/main" id="{9A0C225E-334A-3183-4ABF-09E311FD4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3</xdr:row>
      <xdr:rowOff>0</xdr:rowOff>
    </xdr:from>
    <xdr:to>
      <xdr:col>5</xdr:col>
      <xdr:colOff>254000</xdr:colOff>
      <xdr:row>14</xdr:row>
      <xdr:rowOff>63500</xdr:rowOff>
    </xdr:to>
    <xdr:graphicFrame macro="">
      <xdr:nvGraphicFramePr>
        <xdr:cNvPr id="2" name="Chart 1">
          <a:extLst>
            <a:ext uri="{FF2B5EF4-FFF2-40B4-BE49-F238E27FC236}">
              <a16:creationId xmlns:a16="http://schemas.microsoft.com/office/drawing/2014/main" id="{68CDB1B4-440B-8C1D-D480-F23B34C15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12699</xdr:colOff>
      <xdr:row>3</xdr:row>
      <xdr:rowOff>69850</xdr:rowOff>
    </xdr:from>
    <xdr:to>
      <xdr:col>12</xdr:col>
      <xdr:colOff>492124</xdr:colOff>
      <xdr:row>18</xdr:row>
      <xdr:rowOff>50800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78B0C12-DF08-86A7-7FA3-3A088F002F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670299" y="622300"/>
              <a:ext cx="41370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38100</xdr:colOff>
      <xdr:row>0</xdr:row>
      <xdr:rowOff>31751</xdr:rowOff>
    </xdr:from>
    <xdr:to>
      <xdr:col>13</xdr:col>
      <xdr:colOff>38100</xdr:colOff>
      <xdr:row>10</xdr:row>
      <xdr:rowOff>95251</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BA95A9FC-0B63-1011-4BBD-F091B906490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7454900" y="31751"/>
              <a:ext cx="1828800" cy="196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53.997581365744" createdVersion="8" refreshedVersion="8" minRefreshableVersion="3" recordCount="300" xr:uid="{3B36B29D-F08C-4994-A82C-5EDDFA7D141C}">
  <cacheSource type="worksheet">
    <worksheetSource name="Table3"/>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3885069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263.917572222221" backgroundQuery="1" createdVersion="8" refreshedVersion="8" minRefreshableVersion="3" recordCount="0" supportSubquery="1" supportAdvancedDrill="1" xr:uid="{860F6422-1A78-484C-8DD9-C9B678C8AE28}">
  <cacheSource type="external" connectionId="1"/>
  <cacheFields count="4">
    <cacheField name="[Table3].[Product].[Product]" caption="Product" numFmtId="0" hierarchy="2" level="1">
      <sharedItems count="10">
        <s v="85% Dark Bars"/>
        <s v="After Nines"/>
        <s v="Baker's Choco Chips"/>
        <s v="Choco Coated Almonds"/>
        <s v="Drinking Coco"/>
        <s v="Fruit &amp; Nut Bars"/>
        <s v="Mint Chip Choco"/>
        <s v="Peanut Butter Cubes"/>
        <s v="Raspberry Choco"/>
        <s v="Spicy Special Slims"/>
      </sharedItems>
    </cacheField>
    <cacheField name="[Measures].[Sum of Amount]" caption="Sum of Amount" numFmtId="0" hierarchy="7" level="32767"/>
    <cacheField name="[Measures].[Sum of Units]" caption="Sum of Units" numFmtId="0" hierarchy="8" level="32767"/>
    <cacheField name="[Measures].[Sales per unit]" caption="Sales per unit" numFmtId="0" hierarchy="10" level="32767"/>
  </cacheFields>
  <cacheHierarchies count="14">
    <cacheHierarchy uniqueName="[Table3].[Sales Person]" caption="Sales Person" attribute="1" defaultMemberUniqueName="[Table3].[Sales Person].[All]" allUniqueName="[Table3].[Sales Person].[All]" dimensionUniqueName="[Table3]" displayFolder="" count="0" memberValueDatatype="130" unbalanced="0"/>
    <cacheHierarchy uniqueName="[Table3].[Geography]" caption="Geography" attribute="1" defaultMemberUniqueName="[Table3].[Geography].[All]" allUniqueName="[Table3].[Geography].[All]" dimensionUniqueName="[Table3]" displayFolder="" count="0" memberValueDatatype="130" unbalanced="0"/>
    <cacheHierarchy uniqueName="[Table3].[Product]" caption="Product" attribute="1" defaultMemberUniqueName="[Table3].[Product].[All]" allUniqueName="[Table3].[Product].[All]" dimensionUniqueName="[Table3]" displayFolder="" count="2" memberValueDatatype="130" unbalanced="0">
      <fieldsUsage count="2">
        <fieldUsage x="-1"/>
        <fieldUsage x="0"/>
      </fieldsUsage>
    </cacheHierarchy>
    <cacheHierarchy uniqueName="[Table3].[Amount]" caption="Amount" attribute="1" defaultMemberUniqueName="[Table3].[Amount].[All]" allUniqueName="[Table3].[Amount].[All]" dimensionUniqueName="[Table3]" displayFolder="" count="0" memberValueDatatype="20" unbalanced="0"/>
    <cacheHierarchy uniqueName="[Table3].[Units]" caption="Units" attribute="1" defaultMemberUniqueName="[Table3].[Units].[All]" allUniqueName="[Table3].[Units].[All]" dimensionUniqueName="[Table3]" displayFolder="" count="0" memberValueDatatype="20" unbalanced="0"/>
    <cacheHierarchy uniqueName="[Table3].[Cost per Unit]" caption="Cost per Unit" attribute="1" defaultMemberUniqueName="[Table3].[Cost per Unit].[All]" allUniqueName="[Table3].[Cost per Unit].[All]" dimensionUniqueName="[Table3]" displayFolder="" count="0" memberValueDatatype="5" unbalanced="0"/>
    <cacheHierarchy uniqueName="[Table3].[product cost]" caption="product cost" attribute="1" defaultMemberUniqueName="[Table3].[product cost].[All]" allUniqueName="[Table3].[product cost].[All]" dimensionUniqueName="[Table3]" displayFolder="" count="0" memberValueDatatype="5" unbalanced="0"/>
    <cacheHierarchy uniqueName="[Measures].[Sum of Amount]" caption="Sum of Amount" measure="1" displayFolder="" measureGroup="Table3"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3" count="0" oneField="1">
      <fieldsUsage count="1">
        <fieldUsage x="2"/>
      </fieldsUsage>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Table3"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3" count="0" oneField="1">
      <fieldsUsage count="1">
        <fieldUsage x="3"/>
      </fieldsUsage>
    </cacheHierarchy>
    <cacheHierarchy uniqueName="[Measures].[Profit]" caption="Profit" measure="1" displayFolder="" measureGroup="Table3" count="0"/>
    <cacheHierarchy uniqueName="[Measures].[__XL_Count Table3]" caption="__XL_Count Table3" measure="1" displayFolder="" measureGroup="Table3" count="0" hidden="1"/>
    <cacheHierarchy uniqueName="[Measures].[__No measures defined]" caption="__No measures defined" measure="1" displayFolder="" count="0" hidden="1"/>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263.926671643516" backgroundQuery="1" createdVersion="8" refreshedVersion="8" minRefreshableVersion="3" recordCount="0" supportSubquery="1" supportAdvancedDrill="1" xr:uid="{8DB92C12-3238-43AE-A58A-8E11D0FDA817}">
  <cacheSource type="external" connectionId="1"/>
  <cacheFields count="5">
    <cacheField name="[Table3].[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7" level="32767"/>
    <cacheField name="[Measures].[Profit]" caption="Profit" numFmtId="0" hierarchy="11" level="32767"/>
    <cacheField name="[Measures].[Sum of Units]" caption="Sum of Units" numFmtId="0" hierarchy="8" level="32767"/>
    <cacheField name="[Table3].[Geography].[Geography]" caption="Geography" numFmtId="0" hierarchy="1" level="1">
      <sharedItems containsSemiMixedTypes="0" containsNonDate="0" containsString="0"/>
    </cacheField>
  </cacheFields>
  <cacheHierarchies count="14">
    <cacheHierarchy uniqueName="[Table3].[Sales Person]" caption="Sales Person" attribute="1" defaultMemberUniqueName="[Table3].[Sales Person].[All]" allUniqueName="[Table3].[Sales Person].[All]" dimensionUniqueName="[Table3]" displayFolder="" count="0" memberValueDatatype="130" unbalanced="0"/>
    <cacheHierarchy uniqueName="[Table3].[Geography]" caption="Geography" attribute="1" defaultMemberUniqueName="[Table3].[Geography].[All]" allUniqueName="[Table3].[Geography].[All]" dimensionUniqueName="[Table3]" displayFolder="" count="2" memberValueDatatype="130" unbalanced="0">
      <fieldsUsage count="2">
        <fieldUsage x="-1"/>
        <fieldUsage x="4"/>
      </fieldsUsage>
    </cacheHierarchy>
    <cacheHierarchy uniqueName="[Table3].[Product]" caption="Product" attribute="1" defaultMemberUniqueName="[Table3].[Product].[All]" allUniqueName="[Table3].[Product].[All]" dimensionUniqueName="[Table3]" displayFolder="" count="2" memberValueDatatype="130" unbalanced="0">
      <fieldsUsage count="2">
        <fieldUsage x="-1"/>
        <fieldUsage x="0"/>
      </fieldsUsage>
    </cacheHierarchy>
    <cacheHierarchy uniqueName="[Table3].[Amount]" caption="Amount" attribute="1" defaultMemberUniqueName="[Table3].[Amount].[All]" allUniqueName="[Table3].[Amount].[All]" dimensionUniqueName="[Table3]" displayFolder="" count="0" memberValueDatatype="20" unbalanced="0"/>
    <cacheHierarchy uniqueName="[Table3].[Units]" caption="Units" attribute="1" defaultMemberUniqueName="[Table3].[Units].[All]" allUniqueName="[Table3].[Units].[All]" dimensionUniqueName="[Table3]" displayFolder="" count="0" memberValueDatatype="20" unbalanced="0"/>
    <cacheHierarchy uniqueName="[Table3].[Cost per Unit]" caption="Cost per Unit" attribute="1" defaultMemberUniqueName="[Table3].[Cost per Unit].[All]" allUniqueName="[Table3].[Cost per Unit].[All]" dimensionUniqueName="[Table3]" displayFolder="" count="0" memberValueDatatype="5" unbalanced="0"/>
    <cacheHierarchy uniqueName="[Table3].[product cost]" caption="product cost" attribute="1" defaultMemberUniqueName="[Table3].[product cost].[All]" allUniqueName="[Table3].[product cost].[All]" dimensionUniqueName="[Table3]" displayFolder="" count="0" memberValueDatatype="5" unbalanced="0"/>
    <cacheHierarchy uniqueName="[Measures].[Sum of Amount]" caption="Sum of Amount" measure="1" displayFolder="" measureGroup="Table3"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3" count="0" oneField="1">
      <fieldsUsage count="1">
        <fieldUsage x="3"/>
      </fieldsUsage>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Table3"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3" count="0"/>
    <cacheHierarchy uniqueName="[Measures].[Profit]" caption="Profit" measure="1" displayFolder="" measureGroup="Table3" count="0" oneField="1">
      <fieldsUsage count="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263.925915740743" backgroundQuery="1" createdVersion="3" refreshedVersion="8" minRefreshableVersion="3" recordCount="0" supportSubquery="1" supportAdvancedDrill="1" xr:uid="{F13E8640-4156-4EAD-9913-0A309309BD72}">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3].[Sales Person]" caption="Sales Person" attribute="1" defaultMemberUniqueName="[Table3].[Sales Person].[All]" allUniqueName="[Table3].[Sales Person].[All]" dimensionUniqueName="[Table3]" displayFolder="" count="0" memberValueDatatype="130" unbalanced="0"/>
    <cacheHierarchy uniqueName="[Table3].[Geography]" caption="Geography" attribute="1" defaultMemberUniqueName="[Table3].[Geography].[All]" allUniqueName="[Table3].[Geography].[All]" dimensionUniqueName="[Table3]" displayFolder="" count="2" memberValueDatatype="130" unbalanced="0"/>
    <cacheHierarchy uniqueName="[Table3].[Product]" caption="Product" attribute="1" defaultMemberUniqueName="[Table3].[Product].[All]" allUniqueName="[Table3].[Product].[All]" dimensionUniqueName="[Table3]" displayFolder="" count="0" memberValueDatatype="130" unbalanced="0"/>
    <cacheHierarchy uniqueName="[Table3].[Amount]" caption="Amount" attribute="1" defaultMemberUniqueName="[Table3].[Amount].[All]" allUniqueName="[Table3].[Amount].[All]" dimensionUniqueName="[Table3]" displayFolder="" count="0" memberValueDatatype="20" unbalanced="0"/>
    <cacheHierarchy uniqueName="[Table3].[Units]" caption="Units" attribute="1" defaultMemberUniqueName="[Table3].[Units].[All]" allUniqueName="[Table3].[Units].[All]" dimensionUniqueName="[Table3]" displayFolder="" count="0" memberValueDatatype="20" unbalanced="0"/>
    <cacheHierarchy uniqueName="[Table3].[Cost per Unit]" caption="Cost per Unit" attribute="1" defaultMemberUniqueName="[Table3].[Cost per Unit].[All]" allUniqueName="[Table3].[Cost per Unit].[All]" dimensionUniqueName="[Table3]" displayFolder="" count="0" memberValueDatatype="5" unbalanced="0"/>
    <cacheHierarchy uniqueName="[Table3].[product cost]" caption="product cost" attribute="1" defaultMemberUniqueName="[Table3].[product cost].[All]" allUniqueName="[Table3].[product cost].[All]" dimensionUniqueName="[Table3]" displayFolder="" count="0" memberValueDatatype="5" unbalanced="0"/>
    <cacheHierarchy uniqueName="[Measures].[Sum of Amount]" caption="Sum of Amount" measure="1" displayFolder="" measureGroup="Table3"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3" count="0">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Table3"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3" count="0"/>
    <cacheHierarchy uniqueName="[Measures].[Profit]" caption="Profit" measure="1" displayFolder="" measureGroup="Table3" count="0"/>
    <cacheHierarchy uniqueName="[Measures].[__XL_Count Table3]" caption="__XL_Count Table3" measure="1" displayFolder="" measureGroup="Table3"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4057958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582C-2A7D-4C4E-BB67-FCE9B814F9C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by Country">
  <location ref="C3:D2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25">
    <i>
      <x/>
    </i>
    <i r="1">
      <x v="5"/>
    </i>
    <i r="1">
      <x v="7"/>
    </i>
    <i r="1">
      <x v="9"/>
    </i>
    <i>
      <x v="1"/>
    </i>
    <i r="1">
      <x v="5"/>
    </i>
    <i r="1">
      <x v="2"/>
    </i>
    <i r="1">
      <x v="4"/>
    </i>
    <i>
      <x v="2"/>
    </i>
    <i r="1">
      <x v="5"/>
    </i>
    <i r="1">
      <x v="7"/>
    </i>
    <i r="1">
      <x v="6"/>
    </i>
    <i>
      <x v="3"/>
    </i>
    <i r="1">
      <x v="3"/>
    </i>
    <i r="1">
      <x v="4"/>
    </i>
    <i r="1">
      <x/>
    </i>
    <i>
      <x v="4"/>
    </i>
    <i r="1">
      <x/>
    </i>
    <i r="1">
      <x v="1"/>
    </i>
    <i r="1">
      <x v="9"/>
    </i>
    <i>
      <x v="5"/>
    </i>
    <i r="1">
      <x v="9"/>
    </i>
    <i r="1">
      <x v="3"/>
    </i>
    <i r="1">
      <x v="5"/>
    </i>
    <i t="grand">
      <x/>
    </i>
  </rowItems>
  <colItems count="1">
    <i/>
  </colItems>
  <dataFields count="1">
    <dataField name="Sum of Amount" fld="3" baseField="0" baseItem="0"/>
  </dataFields>
  <pivotTableStyleInfo name="PivotStyleMedium9" showRowHeaders="1" showColHeaders="1" showRowStripes="0" showColStripes="0" showLastColumn="1"/>
  <filters count="1">
    <filter fld="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FD77C2-2CBD-427F-AC43-6C87C7824EF9}"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8:K19"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Units" fld="2" baseField="0" baseItem="0"/>
    <dataField name="Sum of Amount" fld="1" baseField="0" baseItem="0"/>
    <dataField fld="3"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_Store_analysi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158F70-AD88-4146-952A-A7A737E2D3D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F12" firstHeaderRow="0" firstDataRow="1" firstDataCol="1"/>
  <pivotFields count="5">
    <pivotField showAll="0"/>
    <pivotField axis="axisRow" showAll="0" sortType="ascending">
      <items count="7">
        <item x="4"/>
        <item x="2"/>
        <item x="5"/>
        <item x="0"/>
        <item x="3"/>
        <item x="1"/>
        <item t="default"/>
      </items>
    </pivotField>
    <pivotField showAll="0">
      <items count="23">
        <item h="1" x="8"/>
        <item h="1" x="0"/>
        <item x="17"/>
        <item h="1" x="15"/>
        <item h="1" x="7"/>
        <item h="1" x="2"/>
        <item h="1" x="21"/>
        <item h="1" x="19"/>
        <item h="1" x="1"/>
        <item h="1" x="3"/>
        <item h="1" x="9"/>
        <item h="1" x="14"/>
        <item h="1" x="12"/>
        <item h="1" x="11"/>
        <item h="1" x="10"/>
        <item h="1" x="13"/>
        <item h="1" x="18"/>
        <item h="1" x="5"/>
        <item h="1" x="16"/>
        <item h="1" x="6"/>
        <item h="1" x="20"/>
        <item h="1" x="4"/>
        <item t="default"/>
      </items>
    </pivotField>
    <pivotField dataField="1" numFmtId="6" showAll="0"/>
    <pivotField dataField="1" numFmtId="3" showAll="0"/>
  </pivotFields>
  <rowFields count="1">
    <field x="1"/>
  </rowFields>
  <rowItems count="7">
    <i>
      <x/>
    </i>
    <i>
      <x v="1"/>
    </i>
    <i>
      <x v="2"/>
    </i>
    <i>
      <x v="3"/>
    </i>
    <i>
      <x v="4"/>
    </i>
    <i>
      <x v="5"/>
    </i>
    <i t="grand">
      <x/>
    </i>
  </rowItems>
  <colFields count="1">
    <field x="-2"/>
  </colFields>
  <colItems count="3">
    <i>
      <x/>
    </i>
    <i i="1">
      <x v="1"/>
    </i>
    <i i="2">
      <x v="2"/>
    </i>
  </colItems>
  <dataFields count="3">
    <dataField name="Sum of Units" fld="4" baseField="0" baseItem="0"/>
    <dataField name=" " fld="3" baseField="0" baseItem="0"/>
    <dataField name="Sum of Amount" fld="3" baseField="0" baseItem="0" numFmtId="164"/>
  </dataFields>
  <formats count="6">
    <format dxfId="21">
      <pivotArea outline="0" collapsedLevelsAreSubtotals="1" fieldPosition="0">
        <references count="1">
          <reference field="4294967294" count="1" selected="0">
            <x v="0"/>
          </reference>
        </references>
      </pivotArea>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outline="0" fieldPosition="0">
        <references count="1">
          <reference field="4294967294" count="1">
            <x v="0"/>
          </reference>
        </references>
      </pivotArea>
    </format>
    <format dxfId="16">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2D4AB3-8A6E-4883-B3E6-1847439782DB}" name="PivotTable3" cacheId="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5:E26" firstHeaderRow="0" firstDataRow="1" firstDataCol="1"/>
  <pivotFields count="5">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5"/>
    </i>
    <i>
      <x v="18"/>
    </i>
    <i>
      <x v="19"/>
    </i>
    <i>
      <x v="6"/>
    </i>
    <i>
      <x v="16"/>
    </i>
    <i>
      <x v="7"/>
    </i>
    <i>
      <x v="8"/>
    </i>
    <i>
      <x v="17"/>
    </i>
    <i>
      <x v="4"/>
    </i>
    <i>
      <x v="1"/>
    </i>
    <i>
      <x v="13"/>
    </i>
    <i>
      <x v="2"/>
    </i>
    <i>
      <x v="3"/>
    </i>
    <i>
      <x v="11"/>
    </i>
    <i>
      <x v="14"/>
    </i>
    <i>
      <x v="10"/>
    </i>
    <i>
      <x v="12"/>
    </i>
    <i>
      <x v="9"/>
    </i>
    <i>
      <x/>
    </i>
    <i>
      <x v="15"/>
    </i>
    <i t="grand">
      <x/>
    </i>
  </rowItems>
  <colFields count="1">
    <field x="-2"/>
  </colFields>
  <colItems count="3">
    <i>
      <x/>
    </i>
    <i i="1">
      <x v="1"/>
    </i>
    <i i="2">
      <x v="2"/>
    </i>
  </colItems>
  <dataFields count="3">
    <dataField name="Sum of Amount" fld="1" baseField="0" baseItem="0"/>
    <dataField name="Sum of Units" fld="3" baseField="0" baseItem="0"/>
    <dataField fld="2" subtotal="count" baseField="0" baseItem="0"/>
  </dataFields>
  <formats count="6">
    <format dxfId="1">
      <pivotArea type="all" dataOnly="0" outline="0" fieldPosition="0"/>
    </format>
    <format dxfId="2">
      <pivotArea outline="0" collapsedLevelsAreSubtotals="1" fieldPosition="0"/>
    </format>
    <format dxfId="3">
      <pivotArea field="0" type="button" dataOnly="0" labelOnly="1" outline="0" axis="axisRow" fieldPosition="0"/>
    </format>
    <format dxfId="4">
      <pivotArea dataOnly="0" labelOnly="1" fieldPosition="0">
        <references count="1">
          <reference field="0" count="0"/>
        </references>
      </pivotArea>
    </format>
    <format dxfId="5">
      <pivotArea dataOnly="0" labelOnly="1" grandRow="1" outline="0" fieldPosition="0"/>
    </format>
    <format dxfId="6">
      <pivotArea dataOnly="0" labelOnly="1" outline="0" fieldPosition="0">
        <references count="1">
          <reference field="4294967294" count="2">
            <x v="0"/>
            <x v="2"/>
          </reference>
        </references>
      </pivotArea>
    </format>
  </formats>
  <pivotHierarchies count="14">
    <pivotHierarchy dragToData="1"/>
    <pivotHierarchy multipleItemSelectionAllowed="1" dragToData="1">
      <members count="1" level="1">
        <member name="[Table3].[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_Store_analysi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CFEC7DB1-EBF6-46C6-BC4B-AEF5113E6674}" sourceName="[Table3].[Geography]">
  <pivotTables>
    <pivotTable tabId="8" name="PivotTable3"/>
  </pivotTables>
  <data>
    <olap pivotCacheId="840579586">
      <levels count="2">
        <level uniqueName="[Table3].[Geography].[(All)]" sourceCaption="(All)" count="0"/>
        <level uniqueName="[Table3].[Geography].[Geography]" sourceCaption="Geography" count="6">
          <ranges>
            <range startItem="0">
              <i n="[Table3].[Geography].&amp;[Australia]" c="Australia"/>
              <i n="[Table3].[Geography].&amp;[Canada]" c="Canada"/>
              <i n="[Table3].[Geography].&amp;[India]" c="India"/>
              <i n="[Table3].[Geography].&amp;[New Zealand]" c="New Zealand"/>
              <i n="[Table3].[Geography].&amp;[UK]" c="UK"/>
              <i n="[Table3].[Geography].&amp;[USA]" c="USA"/>
            </range>
          </ranges>
        </level>
      </levels>
      <selections count="1">
        <selection n="[Table3].[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A45A7DDB-1A87-4F0D-A904-176EBA185D3C}"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B2A3B-83FC-4A65-A3FF-4F52FFB4A33F}" name="Table3" displayName="Table3" ref="C11:I311" totalsRowShown="0" headerRowDxfId="32" dataDxfId="7">
  <autoFilter ref="C11:I311" xr:uid="{3A9B2A3B-83FC-4A65-A3FF-4F52FFB4A33F}"/>
  <tableColumns count="7">
    <tableColumn id="1" xr3:uid="{3EED05C1-F3DA-47A0-BCF8-570FF63EB250}" name="Sales Person" dataDxfId="14"/>
    <tableColumn id="2" xr3:uid="{C5130947-D835-45C3-A0FF-B815D8F50A41}" name="Geography" dataDxfId="13"/>
    <tableColumn id="3" xr3:uid="{74E9B717-1B2A-4B20-8E62-4D9DF4A9F564}" name="Product" dataDxfId="12"/>
    <tableColumn id="4" xr3:uid="{42ED011D-7DAB-4162-A037-0283681D5442}" name="Amount" dataDxfId="11"/>
    <tableColumn id="5" xr3:uid="{A9EDD501-C453-4B39-B7F2-D444010F8EA1}" name="Units" dataDxfId="10"/>
    <tableColumn id="6" xr3:uid="{8FAF6BC8-19D3-4001-BFE7-1D4826BFBC20}" name="Cost per Unit" dataDxfId="9">
      <calculatedColumnFormula>_xlfn.XLOOKUP(Table3[[#This Row],[Product]],products[Product],products[Cost per unit])</calculatedColumnFormula>
    </tableColumn>
    <tableColumn id="7" xr3:uid="{B917E1CB-C6A4-467C-9CB2-73042F6BD739}" name="product cost" dataDxfId="8">
      <calculatedColumnFormula>Table3[[#This Row],[Cost per Unit]]*Table3[[#This Row],[Units]]</calculatedColumnFormula>
    </tableColumn>
  </tableColumns>
  <tableStyleInfo name="TableStyleLight9" showFirstColumn="0" showLastColumn="0" showRowStripes="1" showColumnStripes="0"/>
  <extLst>
    <ext xmlns:x14="http://schemas.microsoft.com/office/spreadsheetml/2009/9/main" uri="{504A1905-F514-4f6f-8877-14C23A59335A}">
      <x14:table altText="data"/>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E02532-8A23-43E3-ABCE-2B60204CB4D5}" name="products5" displayName="products5" ref="O41:P63" totalsRowShown="0">
  <autoFilter ref="O41:P63" xr:uid="{0BE02532-8A23-43E3-ABCE-2B60204CB4D5}"/>
  <tableColumns count="2">
    <tableColumn id="1" xr3:uid="{608388A9-36FF-4277-949E-FDA6D1DE5FFB}" name="Product"/>
    <tableColumn id="2" xr3:uid="{C1358ACC-AA13-4DE2-84E7-EDAA227F2C47}" name="Cost per unit"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7BB8A5A-7A93-4D80-A1A5-F1776B788C2C}" name="Table37" displayName="Table37" ref="B4:F304" totalsRowShown="0" headerRowDxfId="31" dataDxfId="30">
  <autoFilter ref="B4:F304" xr:uid="{87BB8A5A-7A93-4D80-A1A5-F1776B788C2C}">
    <filterColumn colId="3">
      <top10 val="10" filterVal="10311"/>
    </filterColumn>
  </autoFilter>
  <sortState xmlns:xlrd2="http://schemas.microsoft.com/office/spreadsheetml/2017/richdata2" ref="B22:F184">
    <sortCondition descending="1" ref="E4:E304"/>
  </sortState>
  <tableColumns count="5">
    <tableColumn id="1" xr3:uid="{5587A673-ED5F-4E88-B6D5-B72D5B729FE7}" name="Sales Person" dataDxfId="29"/>
    <tableColumn id="2" xr3:uid="{E37926EC-9FD9-44F6-96AA-97099D516C86}" name="Geography" dataDxfId="28"/>
    <tableColumn id="3" xr3:uid="{23F93084-4DDE-4605-81E7-A008820D5C47}" name="Product" dataDxfId="27"/>
    <tableColumn id="4" xr3:uid="{B92D44C1-CE8A-4B82-AE92-5487135806D9}" name="Amount" dataDxfId="26"/>
    <tableColumn id="5" xr3:uid="{9504B0DF-116D-4309-B0E0-5298DD803694}" name="Units" dataDxfId="25"/>
  </tableColumns>
  <tableStyleInfo name="TableStyleLight9" showFirstColumn="0" showLastColumn="0" showRowStripes="1" showColumnStripes="0"/>
  <extLst>
    <ext xmlns:x14="http://schemas.microsoft.com/office/spreadsheetml/2009/9/main" uri="{504A1905-F514-4f6f-8877-14C23A59335A}">
      <x14:table altText="data"/>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425B1F-7F76-4016-81D7-B6A7B22B3831}" name="Table33" displayName="Table33" ref="O7:S307" totalsRowShown="0" headerRowDxfId="24">
  <autoFilter ref="O7:S307" xr:uid="{F9425B1F-7F76-4016-81D7-B6A7B22B3831}"/>
  <tableColumns count="5">
    <tableColumn id="1" xr3:uid="{FF139053-A890-43EB-9B01-1563554A4CAD}" name="Sales Person"/>
    <tableColumn id="2" xr3:uid="{674EA35C-6D0C-4EAD-A422-B741D1A7B04B}" name="Geography"/>
    <tableColumn id="3" xr3:uid="{E325C9B2-F280-4322-8CC2-6BC4A8585566}" name="Product"/>
    <tableColumn id="4" xr3:uid="{3A17049C-DEB0-42B1-A40D-611589911953}" name="Amount" dataDxfId="23"/>
    <tableColumn id="5" xr3:uid="{AC716691-4051-4353-85C2-03BE09FEFC5F}" name="Units" dataDxfId="22"/>
  </tableColumns>
  <tableStyleInfo name="TableStyleLight9" showFirstColumn="0" showLastColumn="0" showRowStripes="1" showColumnStripes="0"/>
  <extLst>
    <ext xmlns:x14="http://schemas.microsoft.com/office/spreadsheetml/2009/9/main" uri="{504A1905-F514-4f6f-8877-14C23A59335A}">
      <x14:table altText="dat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abSelected="1" zoomScale="65" zoomScaleNormal="65" workbookViewId="0">
      <selection activeCell="K14" sqref="K14"/>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8" width="17.7265625" customWidth="1"/>
    <col min="9" max="9" width="21" customWidth="1"/>
    <col min="10" max="10" width="3.81640625" customWidth="1"/>
    <col min="11" max="11" width="53.81640625" customWidth="1"/>
    <col min="15" max="15" width="13.81640625" customWidth="1"/>
    <col min="16" max="16" width="14.453125" customWidth="1"/>
    <col min="25" max="25" width="21.81640625" bestFit="1" customWidth="1"/>
    <col min="26" max="26" width="14.453125" customWidth="1"/>
    <col min="31" max="31" width="21.81640625" customWidth="1"/>
  </cols>
  <sheetData>
    <row r="1" spans="1:26" s="2" customFormat="1" ht="52.5" customHeight="1" x14ac:dyDescent="0.35">
      <c r="A1" s="1"/>
      <c r="C1" s="3" t="s">
        <v>84</v>
      </c>
    </row>
    <row r="3" spans="1:26" ht="21" x14ac:dyDescent="0.5">
      <c r="G3" s="58" t="s">
        <v>85</v>
      </c>
    </row>
    <row r="5" spans="1:26" x14ac:dyDescent="0.35">
      <c r="E5" t="s">
        <v>71</v>
      </c>
    </row>
    <row r="8" spans="1:26" x14ac:dyDescent="0.35">
      <c r="L8" s="9" t="s">
        <v>42</v>
      </c>
      <c r="M8" s="2"/>
    </row>
    <row r="9" spans="1:26" x14ac:dyDescent="0.35">
      <c r="L9" s="7">
        <v>1</v>
      </c>
      <c r="M9" s="8" t="s">
        <v>43</v>
      </c>
    </row>
    <row r="10" spans="1:26" x14ac:dyDescent="0.35">
      <c r="L10" s="7">
        <v>2</v>
      </c>
      <c r="M10" s="8" t="s">
        <v>50</v>
      </c>
    </row>
    <row r="11" spans="1:26" x14ac:dyDescent="0.35">
      <c r="C11" s="6" t="s">
        <v>11</v>
      </c>
      <c r="D11" s="13" t="s">
        <v>12</v>
      </c>
      <c r="E11" s="13" t="s">
        <v>0</v>
      </c>
      <c r="F11" s="13" t="s">
        <v>1</v>
      </c>
      <c r="G11" s="13" t="s">
        <v>47</v>
      </c>
      <c r="H11" s="13" t="s">
        <v>77</v>
      </c>
      <c r="I11" s="13" t="s">
        <v>78</v>
      </c>
      <c r="J11" s="12"/>
      <c r="L11" s="7">
        <v>3</v>
      </c>
      <c r="M11" s="8" t="s">
        <v>44</v>
      </c>
      <c r="Y11" t="s">
        <v>0</v>
      </c>
      <c r="Z11" t="s">
        <v>48</v>
      </c>
    </row>
    <row r="12" spans="1:26" x14ac:dyDescent="0.35">
      <c r="C12" s="12" t="s">
        <v>40</v>
      </c>
      <c r="D12" s="12" t="s">
        <v>37</v>
      </c>
      <c r="E12" s="12" t="s">
        <v>30</v>
      </c>
      <c r="F12" s="28">
        <v>1624</v>
      </c>
      <c r="G12" s="29">
        <v>114</v>
      </c>
      <c r="H12" s="12">
        <f>_xlfn.XLOOKUP(Table3[[#This Row],[Product]],products[Product],products[Cost per unit])</f>
        <v>14.49</v>
      </c>
      <c r="I12" s="12">
        <f>Table3[[#This Row],[Cost per Unit]]*Table3[[#This Row],[Units]]</f>
        <v>1651.8600000000001</v>
      </c>
      <c r="L12" s="7">
        <v>4</v>
      </c>
      <c r="M12" s="8" t="s">
        <v>45</v>
      </c>
      <c r="Y12" t="s">
        <v>13</v>
      </c>
      <c r="Z12" s="11">
        <v>9.33</v>
      </c>
    </row>
    <row r="13" spans="1:26" x14ac:dyDescent="0.35">
      <c r="C13" s="12" t="s">
        <v>8</v>
      </c>
      <c r="D13" s="12" t="s">
        <v>35</v>
      </c>
      <c r="E13" s="12" t="s">
        <v>32</v>
      </c>
      <c r="F13" s="28">
        <v>6706</v>
      </c>
      <c r="G13" s="29">
        <v>459</v>
      </c>
      <c r="H13" s="12">
        <f>_xlfn.XLOOKUP(Table3[[#This Row],[Product]],products[Product],products[Cost per unit])</f>
        <v>8.65</v>
      </c>
      <c r="I13" s="12">
        <f>Table3[[#This Row],[Cost per Unit]]*Table3[[#This Row],[Units]]</f>
        <v>3970.3500000000004</v>
      </c>
      <c r="L13" s="7">
        <v>5</v>
      </c>
      <c r="M13" s="8" t="s">
        <v>51</v>
      </c>
      <c r="Y13" t="s">
        <v>14</v>
      </c>
      <c r="Z13" s="11">
        <v>11.7</v>
      </c>
    </row>
    <row r="14" spans="1:26" x14ac:dyDescent="0.35">
      <c r="C14" s="12" t="s">
        <v>9</v>
      </c>
      <c r="D14" s="12" t="s">
        <v>35</v>
      </c>
      <c r="E14" s="12" t="s">
        <v>4</v>
      </c>
      <c r="F14" s="28">
        <v>959</v>
      </c>
      <c r="G14" s="29">
        <v>147</v>
      </c>
      <c r="H14" s="12">
        <f>_xlfn.XLOOKUP(Table3[[#This Row],[Product]],products[Product],products[Cost per unit])</f>
        <v>11.88</v>
      </c>
      <c r="I14" s="12">
        <f>Table3[[#This Row],[Cost per Unit]]*Table3[[#This Row],[Units]]</f>
        <v>1746.3600000000001</v>
      </c>
      <c r="L14" s="7">
        <v>6</v>
      </c>
      <c r="M14" s="8" t="s">
        <v>52</v>
      </c>
      <c r="Y14" t="s">
        <v>4</v>
      </c>
      <c r="Z14" s="11">
        <v>11.88</v>
      </c>
    </row>
    <row r="15" spans="1:26" x14ac:dyDescent="0.35">
      <c r="C15" s="12" t="s">
        <v>41</v>
      </c>
      <c r="D15" s="12" t="s">
        <v>36</v>
      </c>
      <c r="E15" s="12" t="s">
        <v>18</v>
      </c>
      <c r="F15" s="28">
        <v>9632</v>
      </c>
      <c r="G15" s="29">
        <v>288</v>
      </c>
      <c r="H15" s="12">
        <f>_xlfn.XLOOKUP(Table3[[#This Row],[Product]],products[Product],products[Cost per unit])</f>
        <v>6.47</v>
      </c>
      <c r="I15" s="12">
        <f>Table3[[#This Row],[Cost per Unit]]*Table3[[#This Row],[Units]]</f>
        <v>1863.36</v>
      </c>
      <c r="L15" s="7">
        <v>7</v>
      </c>
      <c r="M15" s="8" t="s">
        <v>46</v>
      </c>
      <c r="Y15" t="s">
        <v>15</v>
      </c>
      <c r="Z15" s="11">
        <v>11.73</v>
      </c>
    </row>
    <row r="16" spans="1:26" x14ac:dyDescent="0.35">
      <c r="C16" s="12" t="s">
        <v>6</v>
      </c>
      <c r="D16" s="12" t="s">
        <v>39</v>
      </c>
      <c r="E16" s="12" t="s">
        <v>25</v>
      </c>
      <c r="F16" s="28">
        <v>2100</v>
      </c>
      <c r="G16" s="29">
        <v>414</v>
      </c>
      <c r="H16" s="12">
        <f>_xlfn.XLOOKUP(Table3[[#This Row],[Product]],products[Product],products[Cost per unit])</f>
        <v>13.15</v>
      </c>
      <c r="I16" s="12">
        <f>Table3[[#This Row],[Cost per Unit]]*Table3[[#This Row],[Units]]</f>
        <v>5444.1</v>
      </c>
      <c r="L16" s="7">
        <v>8</v>
      </c>
      <c r="M16" s="8" t="s">
        <v>49</v>
      </c>
      <c r="Y16" t="s">
        <v>16</v>
      </c>
      <c r="Z16" s="11">
        <v>8.7899999999999991</v>
      </c>
    </row>
    <row r="17" spans="3:26" x14ac:dyDescent="0.35">
      <c r="C17" s="12" t="s">
        <v>40</v>
      </c>
      <c r="D17" s="12" t="s">
        <v>35</v>
      </c>
      <c r="E17" s="12" t="s">
        <v>33</v>
      </c>
      <c r="F17" s="28">
        <v>8869</v>
      </c>
      <c r="G17" s="29">
        <v>432</v>
      </c>
      <c r="H17" s="12">
        <f>_xlfn.XLOOKUP(Table3[[#This Row],[Product]],products[Product],products[Cost per unit])</f>
        <v>12.37</v>
      </c>
      <c r="I17" s="12">
        <f>Table3[[#This Row],[Cost per Unit]]*Table3[[#This Row],[Units]]</f>
        <v>5343.8399999999992</v>
      </c>
      <c r="L17" s="7"/>
      <c r="M17" s="8"/>
      <c r="Y17" t="s">
        <v>17</v>
      </c>
      <c r="Z17" s="11">
        <v>3.11</v>
      </c>
    </row>
    <row r="18" spans="3:26" x14ac:dyDescent="0.35">
      <c r="C18" s="12" t="s">
        <v>6</v>
      </c>
      <c r="D18" s="12" t="s">
        <v>38</v>
      </c>
      <c r="E18" s="12" t="s">
        <v>31</v>
      </c>
      <c r="F18" s="28">
        <v>2681</v>
      </c>
      <c r="G18" s="29">
        <v>54</v>
      </c>
      <c r="H18" s="12">
        <f>_xlfn.XLOOKUP(Table3[[#This Row],[Product]],products[Product],products[Cost per unit])</f>
        <v>5.79</v>
      </c>
      <c r="I18" s="12">
        <f>Table3[[#This Row],[Cost per Unit]]*Table3[[#This Row],[Units]]</f>
        <v>312.66000000000003</v>
      </c>
      <c r="L18" s="7"/>
      <c r="M18" s="8"/>
      <c r="Y18" t="s">
        <v>18</v>
      </c>
      <c r="Z18" s="11">
        <v>6.47</v>
      </c>
    </row>
    <row r="19" spans="3:26" x14ac:dyDescent="0.35">
      <c r="C19" s="12" t="s">
        <v>8</v>
      </c>
      <c r="D19" s="12" t="s">
        <v>35</v>
      </c>
      <c r="E19" s="12" t="s">
        <v>22</v>
      </c>
      <c r="F19" s="28">
        <v>5012</v>
      </c>
      <c r="G19" s="29">
        <v>210</v>
      </c>
      <c r="H19" s="12">
        <f>_xlfn.XLOOKUP(Table3[[#This Row],[Product]],products[Product],products[Cost per unit])</f>
        <v>9.77</v>
      </c>
      <c r="I19" s="12">
        <f>Table3[[#This Row],[Cost per Unit]]*Table3[[#This Row],[Units]]</f>
        <v>2051.6999999999998</v>
      </c>
      <c r="Y19" t="s">
        <v>19</v>
      </c>
      <c r="Z19" s="11">
        <v>7.64</v>
      </c>
    </row>
    <row r="20" spans="3:26" x14ac:dyDescent="0.35">
      <c r="C20" s="12" t="s">
        <v>7</v>
      </c>
      <c r="D20" s="12" t="s">
        <v>38</v>
      </c>
      <c r="E20" s="12" t="s">
        <v>14</v>
      </c>
      <c r="F20" s="28">
        <v>1281</v>
      </c>
      <c r="G20" s="29">
        <v>75</v>
      </c>
      <c r="H20" s="12">
        <f>_xlfn.XLOOKUP(Table3[[#This Row],[Product]],products[Product],products[Cost per unit])</f>
        <v>11.7</v>
      </c>
      <c r="I20" s="12">
        <f>Table3[[#This Row],[Cost per Unit]]*Table3[[#This Row],[Units]]</f>
        <v>877.5</v>
      </c>
      <c r="Y20" t="s">
        <v>20</v>
      </c>
      <c r="Z20" s="11">
        <v>10.62</v>
      </c>
    </row>
    <row r="21" spans="3:26" x14ac:dyDescent="0.35">
      <c r="C21" s="12" t="s">
        <v>5</v>
      </c>
      <c r="D21" s="12" t="s">
        <v>37</v>
      </c>
      <c r="E21" s="12" t="s">
        <v>14</v>
      </c>
      <c r="F21" s="28">
        <v>4991</v>
      </c>
      <c r="G21" s="29">
        <v>12</v>
      </c>
      <c r="H21" s="12">
        <f>_xlfn.XLOOKUP(Table3[[#This Row],[Product]],products[Product],products[Cost per unit])</f>
        <v>11.7</v>
      </c>
      <c r="I21" s="12">
        <f>Table3[[#This Row],[Cost per Unit]]*Table3[[#This Row],[Units]]</f>
        <v>140.39999999999998</v>
      </c>
      <c r="Y21" t="s">
        <v>21</v>
      </c>
      <c r="Z21" s="11">
        <v>9</v>
      </c>
    </row>
    <row r="22" spans="3:26" x14ac:dyDescent="0.35">
      <c r="C22" s="12" t="s">
        <v>2</v>
      </c>
      <c r="D22" s="12" t="s">
        <v>39</v>
      </c>
      <c r="E22" s="12" t="s">
        <v>25</v>
      </c>
      <c r="F22" s="28">
        <v>1785</v>
      </c>
      <c r="G22" s="29">
        <v>462</v>
      </c>
      <c r="H22" s="12">
        <f>_xlfn.XLOOKUP(Table3[[#This Row],[Product]],products[Product],products[Cost per unit])</f>
        <v>13.15</v>
      </c>
      <c r="I22" s="12">
        <f>Table3[[#This Row],[Cost per Unit]]*Table3[[#This Row],[Units]]</f>
        <v>6075.3</v>
      </c>
      <c r="Y22" t="s">
        <v>22</v>
      </c>
      <c r="Z22" s="11">
        <v>9.77</v>
      </c>
    </row>
    <row r="23" spans="3:26" x14ac:dyDescent="0.35">
      <c r="C23" s="12" t="s">
        <v>3</v>
      </c>
      <c r="D23" s="12" t="s">
        <v>37</v>
      </c>
      <c r="E23" s="12" t="s">
        <v>17</v>
      </c>
      <c r="F23" s="28">
        <v>3983</v>
      </c>
      <c r="G23" s="29">
        <v>144</v>
      </c>
      <c r="H23" s="12">
        <f>_xlfn.XLOOKUP(Table3[[#This Row],[Product]],products[Product],products[Cost per unit])</f>
        <v>3.11</v>
      </c>
      <c r="I23" s="12">
        <f>Table3[[#This Row],[Cost per Unit]]*Table3[[#This Row],[Units]]</f>
        <v>447.84</v>
      </c>
      <c r="Y23" t="s">
        <v>23</v>
      </c>
      <c r="Z23" s="11">
        <v>6.49</v>
      </c>
    </row>
    <row r="24" spans="3:26" x14ac:dyDescent="0.35">
      <c r="C24" s="12" t="s">
        <v>9</v>
      </c>
      <c r="D24" s="12" t="s">
        <v>38</v>
      </c>
      <c r="E24" s="12" t="s">
        <v>16</v>
      </c>
      <c r="F24" s="28">
        <v>2646</v>
      </c>
      <c r="G24" s="29">
        <v>120</v>
      </c>
      <c r="H24" s="12">
        <f>_xlfn.XLOOKUP(Table3[[#This Row],[Product]],products[Product],products[Cost per unit])</f>
        <v>8.7899999999999991</v>
      </c>
      <c r="I24" s="12">
        <f>Table3[[#This Row],[Cost per Unit]]*Table3[[#This Row],[Units]]</f>
        <v>1054.8</v>
      </c>
      <c r="Y24" t="s">
        <v>24</v>
      </c>
      <c r="Z24" s="11">
        <v>4.97</v>
      </c>
    </row>
    <row r="25" spans="3:26" x14ac:dyDescent="0.35">
      <c r="C25" s="12" t="s">
        <v>2</v>
      </c>
      <c r="D25" s="12" t="s">
        <v>34</v>
      </c>
      <c r="E25" s="12" t="s">
        <v>13</v>
      </c>
      <c r="F25" s="28">
        <v>252</v>
      </c>
      <c r="G25" s="29">
        <v>54</v>
      </c>
      <c r="H25" s="12">
        <f>_xlfn.XLOOKUP(Table3[[#This Row],[Product]],products[Product],products[Cost per unit])</f>
        <v>9.33</v>
      </c>
      <c r="I25" s="12">
        <f>Table3[[#This Row],[Cost per Unit]]*Table3[[#This Row],[Units]]</f>
        <v>503.82</v>
      </c>
      <c r="Y25" t="s">
        <v>25</v>
      </c>
      <c r="Z25" s="11">
        <v>13.15</v>
      </c>
    </row>
    <row r="26" spans="3:26" x14ac:dyDescent="0.35">
      <c r="C26" s="12" t="s">
        <v>3</v>
      </c>
      <c r="D26" s="12" t="s">
        <v>35</v>
      </c>
      <c r="E26" s="12" t="s">
        <v>25</v>
      </c>
      <c r="F26" s="28">
        <v>2464</v>
      </c>
      <c r="G26" s="29">
        <v>234</v>
      </c>
      <c r="H26" s="12">
        <f>_xlfn.XLOOKUP(Table3[[#This Row],[Product]],products[Product],products[Cost per unit])</f>
        <v>13.15</v>
      </c>
      <c r="I26" s="12">
        <f>Table3[[#This Row],[Cost per Unit]]*Table3[[#This Row],[Units]]</f>
        <v>3077.1</v>
      </c>
      <c r="K26" s="12"/>
      <c r="Y26" t="s">
        <v>26</v>
      </c>
      <c r="Z26" s="11">
        <v>5.6</v>
      </c>
    </row>
    <row r="27" spans="3:26" x14ac:dyDescent="0.35">
      <c r="C27" s="12" t="s">
        <v>3</v>
      </c>
      <c r="D27" s="12" t="s">
        <v>35</v>
      </c>
      <c r="E27" s="12" t="s">
        <v>29</v>
      </c>
      <c r="F27" s="28">
        <v>2114</v>
      </c>
      <c r="G27" s="29">
        <v>66</v>
      </c>
      <c r="H27" s="12">
        <f>_xlfn.XLOOKUP(Table3[[#This Row],[Product]],products[Product],products[Cost per unit])</f>
        <v>7.16</v>
      </c>
      <c r="I27" s="12">
        <f>Table3[[#This Row],[Cost per Unit]]*Table3[[#This Row],[Units]]</f>
        <v>472.56</v>
      </c>
      <c r="K27" s="12"/>
      <c r="Y27" t="s">
        <v>27</v>
      </c>
      <c r="Z27" s="11">
        <v>16.73</v>
      </c>
    </row>
    <row r="28" spans="3:26" x14ac:dyDescent="0.35">
      <c r="C28" s="12" t="s">
        <v>6</v>
      </c>
      <c r="D28" s="12" t="s">
        <v>37</v>
      </c>
      <c r="E28" s="12" t="s">
        <v>31</v>
      </c>
      <c r="F28" s="28">
        <v>7693</v>
      </c>
      <c r="G28" s="29">
        <v>87</v>
      </c>
      <c r="H28" s="12">
        <f>_xlfn.XLOOKUP(Table3[[#This Row],[Product]],products[Product],products[Cost per unit])</f>
        <v>5.79</v>
      </c>
      <c r="I28" s="12">
        <f>Table3[[#This Row],[Cost per Unit]]*Table3[[#This Row],[Units]]</f>
        <v>503.73</v>
      </c>
      <c r="Y28" t="s">
        <v>28</v>
      </c>
      <c r="Z28" s="11">
        <v>10.38</v>
      </c>
    </row>
    <row r="29" spans="3:26" x14ac:dyDescent="0.35">
      <c r="C29" s="12" t="s">
        <v>5</v>
      </c>
      <c r="D29" s="12" t="s">
        <v>34</v>
      </c>
      <c r="E29" s="12" t="s">
        <v>20</v>
      </c>
      <c r="F29" s="28">
        <v>15610</v>
      </c>
      <c r="G29" s="29">
        <v>339</v>
      </c>
      <c r="H29" s="12">
        <f>_xlfn.XLOOKUP(Table3[[#This Row],[Product]],products[Product],products[Cost per unit])</f>
        <v>10.62</v>
      </c>
      <c r="I29" s="12">
        <f>Table3[[#This Row],[Cost per Unit]]*Table3[[#This Row],[Units]]</f>
        <v>3600.18</v>
      </c>
      <c r="Y29" t="s">
        <v>29</v>
      </c>
      <c r="Z29" s="11">
        <v>7.16</v>
      </c>
    </row>
    <row r="30" spans="3:26" x14ac:dyDescent="0.35">
      <c r="C30" s="12" t="s">
        <v>41</v>
      </c>
      <c r="D30" s="12" t="s">
        <v>34</v>
      </c>
      <c r="E30" s="12" t="s">
        <v>22</v>
      </c>
      <c r="F30" s="28">
        <v>336</v>
      </c>
      <c r="G30" s="29">
        <v>144</v>
      </c>
      <c r="H30" s="12">
        <f>_xlfn.XLOOKUP(Table3[[#This Row],[Product]],products[Product],products[Cost per unit])</f>
        <v>9.77</v>
      </c>
      <c r="I30" s="12">
        <f>Table3[[#This Row],[Cost per Unit]]*Table3[[#This Row],[Units]]</f>
        <v>1406.8799999999999</v>
      </c>
      <c r="Y30" t="s">
        <v>30</v>
      </c>
      <c r="Z30" s="11">
        <v>14.49</v>
      </c>
    </row>
    <row r="31" spans="3:26" x14ac:dyDescent="0.35">
      <c r="C31" s="12" t="s">
        <v>2</v>
      </c>
      <c r="D31" s="12" t="s">
        <v>39</v>
      </c>
      <c r="E31" s="12" t="s">
        <v>20</v>
      </c>
      <c r="F31" s="28">
        <v>9443</v>
      </c>
      <c r="G31" s="29">
        <v>162</v>
      </c>
      <c r="H31" s="12">
        <f>_xlfn.XLOOKUP(Table3[[#This Row],[Product]],products[Product],products[Cost per unit])</f>
        <v>10.62</v>
      </c>
      <c r="I31" s="12">
        <f>Table3[[#This Row],[Cost per Unit]]*Table3[[#This Row],[Units]]</f>
        <v>1720.4399999999998</v>
      </c>
      <c r="Y31" t="s">
        <v>31</v>
      </c>
      <c r="Z31" s="11">
        <v>5.79</v>
      </c>
    </row>
    <row r="32" spans="3:26" x14ac:dyDescent="0.35">
      <c r="C32" s="12" t="s">
        <v>9</v>
      </c>
      <c r="D32" s="12" t="s">
        <v>34</v>
      </c>
      <c r="E32" s="12" t="s">
        <v>23</v>
      </c>
      <c r="F32" s="28">
        <v>8155</v>
      </c>
      <c r="G32" s="29">
        <v>90</v>
      </c>
      <c r="H32" s="12">
        <f>_xlfn.XLOOKUP(Table3[[#This Row],[Product]],products[Product],products[Cost per unit])</f>
        <v>6.49</v>
      </c>
      <c r="I32" s="12">
        <f>Table3[[#This Row],[Cost per Unit]]*Table3[[#This Row],[Units]]</f>
        <v>584.1</v>
      </c>
      <c r="Y32" t="s">
        <v>32</v>
      </c>
      <c r="Z32" s="11">
        <v>8.65</v>
      </c>
    </row>
    <row r="33" spans="3:26" x14ac:dyDescent="0.35">
      <c r="C33" s="12" t="s">
        <v>8</v>
      </c>
      <c r="D33" s="12" t="s">
        <v>38</v>
      </c>
      <c r="E33" s="12" t="s">
        <v>23</v>
      </c>
      <c r="F33" s="28">
        <v>1701</v>
      </c>
      <c r="G33" s="29">
        <v>234</v>
      </c>
      <c r="H33" s="12">
        <f>_xlfn.XLOOKUP(Table3[[#This Row],[Product]],products[Product],products[Cost per unit])</f>
        <v>6.49</v>
      </c>
      <c r="I33" s="12">
        <f>Table3[[#This Row],[Cost per Unit]]*Table3[[#This Row],[Units]]</f>
        <v>1518.66</v>
      </c>
      <c r="Y33" t="s">
        <v>33</v>
      </c>
      <c r="Z33" s="11">
        <v>12.37</v>
      </c>
    </row>
    <row r="34" spans="3:26" x14ac:dyDescent="0.35">
      <c r="C34" s="12" t="s">
        <v>10</v>
      </c>
      <c r="D34" s="12" t="s">
        <v>38</v>
      </c>
      <c r="E34" s="12" t="s">
        <v>22</v>
      </c>
      <c r="F34" s="28">
        <v>2205</v>
      </c>
      <c r="G34" s="29">
        <v>141</v>
      </c>
      <c r="H34" s="12">
        <f>_xlfn.XLOOKUP(Table3[[#This Row],[Product]],products[Product],products[Cost per unit])</f>
        <v>9.77</v>
      </c>
      <c r="I34" s="12">
        <f>Table3[[#This Row],[Cost per Unit]]*Table3[[#This Row],[Units]]</f>
        <v>1377.57</v>
      </c>
    </row>
    <row r="35" spans="3:26" x14ac:dyDescent="0.35">
      <c r="C35" s="12" t="s">
        <v>8</v>
      </c>
      <c r="D35" s="12" t="s">
        <v>37</v>
      </c>
      <c r="E35" s="12" t="s">
        <v>19</v>
      </c>
      <c r="F35" s="28">
        <v>1771</v>
      </c>
      <c r="G35" s="29">
        <v>204</v>
      </c>
      <c r="H35" s="12">
        <f>_xlfn.XLOOKUP(Table3[[#This Row],[Product]],products[Product],products[Cost per unit])</f>
        <v>7.64</v>
      </c>
      <c r="I35" s="12">
        <f>Table3[[#This Row],[Cost per Unit]]*Table3[[#This Row],[Units]]</f>
        <v>1558.56</v>
      </c>
    </row>
    <row r="36" spans="3:26" x14ac:dyDescent="0.35">
      <c r="C36" s="12" t="s">
        <v>41</v>
      </c>
      <c r="D36" s="12" t="s">
        <v>35</v>
      </c>
      <c r="E36" s="12" t="s">
        <v>15</v>
      </c>
      <c r="F36" s="28">
        <v>2114</v>
      </c>
      <c r="G36" s="29">
        <v>186</v>
      </c>
      <c r="H36" s="12">
        <f>_xlfn.XLOOKUP(Table3[[#This Row],[Product]],products[Product],products[Cost per unit])</f>
        <v>11.73</v>
      </c>
      <c r="I36" s="12">
        <f>Table3[[#This Row],[Cost per Unit]]*Table3[[#This Row],[Units]]</f>
        <v>2181.7800000000002</v>
      </c>
    </row>
    <row r="37" spans="3:26" x14ac:dyDescent="0.35">
      <c r="C37" s="12" t="s">
        <v>41</v>
      </c>
      <c r="D37" s="12" t="s">
        <v>36</v>
      </c>
      <c r="E37" s="12" t="s">
        <v>13</v>
      </c>
      <c r="F37" s="28">
        <v>10311</v>
      </c>
      <c r="G37" s="29">
        <v>231</v>
      </c>
      <c r="H37" s="12">
        <f>_xlfn.XLOOKUP(Table3[[#This Row],[Product]],products[Product],products[Cost per unit])</f>
        <v>9.33</v>
      </c>
      <c r="I37" s="12">
        <f>Table3[[#This Row],[Cost per Unit]]*Table3[[#This Row],[Units]]</f>
        <v>2155.23</v>
      </c>
    </row>
    <row r="38" spans="3:26" x14ac:dyDescent="0.35">
      <c r="C38" s="12" t="s">
        <v>3</v>
      </c>
      <c r="D38" s="12" t="s">
        <v>39</v>
      </c>
      <c r="E38" s="12" t="s">
        <v>16</v>
      </c>
      <c r="F38" s="28">
        <v>21</v>
      </c>
      <c r="G38" s="29">
        <v>168</v>
      </c>
      <c r="H38" s="12">
        <f>_xlfn.XLOOKUP(Table3[[#This Row],[Product]],products[Product],products[Cost per unit])</f>
        <v>8.7899999999999991</v>
      </c>
      <c r="I38" s="12">
        <f>Table3[[#This Row],[Cost per Unit]]*Table3[[#This Row],[Units]]</f>
        <v>1476.7199999999998</v>
      </c>
    </row>
    <row r="39" spans="3:26" x14ac:dyDescent="0.35">
      <c r="C39" s="12" t="s">
        <v>10</v>
      </c>
      <c r="D39" s="12" t="s">
        <v>35</v>
      </c>
      <c r="E39" s="12" t="s">
        <v>20</v>
      </c>
      <c r="F39" s="28">
        <v>1974</v>
      </c>
      <c r="G39" s="29">
        <v>195</v>
      </c>
      <c r="H39" s="12">
        <f>_xlfn.XLOOKUP(Table3[[#This Row],[Product]],products[Product],products[Cost per unit])</f>
        <v>10.62</v>
      </c>
      <c r="I39" s="12">
        <f>Table3[[#This Row],[Cost per Unit]]*Table3[[#This Row],[Units]]</f>
        <v>2070.8999999999996</v>
      </c>
    </row>
    <row r="40" spans="3:26" x14ac:dyDescent="0.35">
      <c r="C40" s="12" t="s">
        <v>5</v>
      </c>
      <c r="D40" s="12" t="s">
        <v>36</v>
      </c>
      <c r="E40" s="12" t="s">
        <v>23</v>
      </c>
      <c r="F40" s="28">
        <v>6314</v>
      </c>
      <c r="G40" s="29">
        <v>15</v>
      </c>
      <c r="H40" s="12">
        <f>_xlfn.XLOOKUP(Table3[[#This Row],[Product]],products[Product],products[Cost per unit])</f>
        <v>6.49</v>
      </c>
      <c r="I40" s="12">
        <f>Table3[[#This Row],[Cost per Unit]]*Table3[[#This Row],[Units]]</f>
        <v>97.350000000000009</v>
      </c>
    </row>
    <row r="41" spans="3:26" x14ac:dyDescent="0.35">
      <c r="C41" s="12" t="s">
        <v>10</v>
      </c>
      <c r="D41" s="12" t="s">
        <v>37</v>
      </c>
      <c r="E41" s="12" t="s">
        <v>23</v>
      </c>
      <c r="F41" s="28">
        <v>4683</v>
      </c>
      <c r="G41" s="29">
        <v>30</v>
      </c>
      <c r="H41" s="12">
        <f>_xlfn.XLOOKUP(Table3[[#This Row],[Product]],products[Product],products[Cost per unit])</f>
        <v>6.49</v>
      </c>
      <c r="I41" s="12">
        <f>Table3[[#This Row],[Cost per Unit]]*Table3[[#This Row],[Units]]</f>
        <v>194.70000000000002</v>
      </c>
      <c r="O41" t="s">
        <v>0</v>
      </c>
      <c r="P41" t="s">
        <v>48</v>
      </c>
    </row>
    <row r="42" spans="3:26" x14ac:dyDescent="0.35">
      <c r="C42" s="12" t="s">
        <v>41</v>
      </c>
      <c r="D42" s="12" t="s">
        <v>37</v>
      </c>
      <c r="E42" s="12" t="s">
        <v>24</v>
      </c>
      <c r="F42" s="28">
        <v>6398</v>
      </c>
      <c r="G42" s="29">
        <v>102</v>
      </c>
      <c r="H42" s="12">
        <f>_xlfn.XLOOKUP(Table3[[#This Row],[Product]],products[Product],products[Cost per unit])</f>
        <v>4.97</v>
      </c>
      <c r="I42" s="12">
        <f>Table3[[#This Row],[Cost per Unit]]*Table3[[#This Row],[Units]]</f>
        <v>506.94</v>
      </c>
      <c r="O42" t="s">
        <v>13</v>
      </c>
      <c r="P42" s="11">
        <v>9.33</v>
      </c>
    </row>
    <row r="43" spans="3:26" x14ac:dyDescent="0.35">
      <c r="C43" s="12" t="s">
        <v>2</v>
      </c>
      <c r="D43" s="12" t="s">
        <v>35</v>
      </c>
      <c r="E43" s="12" t="s">
        <v>19</v>
      </c>
      <c r="F43" s="28">
        <v>553</v>
      </c>
      <c r="G43" s="29">
        <v>15</v>
      </c>
      <c r="H43" s="12">
        <f>_xlfn.XLOOKUP(Table3[[#This Row],[Product]],products[Product],products[Cost per unit])</f>
        <v>7.64</v>
      </c>
      <c r="I43" s="12">
        <f>Table3[[#This Row],[Cost per Unit]]*Table3[[#This Row],[Units]]</f>
        <v>114.6</v>
      </c>
      <c r="O43" t="s">
        <v>14</v>
      </c>
      <c r="P43" s="11">
        <v>11.7</v>
      </c>
    </row>
    <row r="44" spans="3:26" x14ac:dyDescent="0.35">
      <c r="C44" s="12" t="s">
        <v>8</v>
      </c>
      <c r="D44" s="12" t="s">
        <v>39</v>
      </c>
      <c r="E44" s="12" t="s">
        <v>30</v>
      </c>
      <c r="F44" s="28">
        <v>7021</v>
      </c>
      <c r="G44" s="29">
        <v>183</v>
      </c>
      <c r="H44" s="12">
        <f>_xlfn.XLOOKUP(Table3[[#This Row],[Product]],products[Product],products[Cost per unit])</f>
        <v>14.49</v>
      </c>
      <c r="I44" s="12">
        <f>Table3[[#This Row],[Cost per Unit]]*Table3[[#This Row],[Units]]</f>
        <v>2651.67</v>
      </c>
      <c r="O44" t="s">
        <v>4</v>
      </c>
      <c r="P44" s="11">
        <v>11.88</v>
      </c>
    </row>
    <row r="45" spans="3:26" x14ac:dyDescent="0.35">
      <c r="C45" s="12" t="s">
        <v>40</v>
      </c>
      <c r="D45" s="12" t="s">
        <v>39</v>
      </c>
      <c r="E45" s="12" t="s">
        <v>22</v>
      </c>
      <c r="F45" s="28">
        <v>5817</v>
      </c>
      <c r="G45" s="29">
        <v>12</v>
      </c>
      <c r="H45" s="12">
        <f>_xlfn.XLOOKUP(Table3[[#This Row],[Product]],products[Product],products[Cost per unit])</f>
        <v>9.77</v>
      </c>
      <c r="I45" s="12">
        <f>Table3[[#This Row],[Cost per Unit]]*Table3[[#This Row],[Units]]</f>
        <v>117.24</v>
      </c>
      <c r="O45" t="s">
        <v>15</v>
      </c>
      <c r="P45" s="11">
        <v>11.73</v>
      </c>
    </row>
    <row r="46" spans="3:26" x14ac:dyDescent="0.35">
      <c r="C46" s="12" t="s">
        <v>41</v>
      </c>
      <c r="D46" s="12" t="s">
        <v>39</v>
      </c>
      <c r="E46" s="12" t="s">
        <v>14</v>
      </c>
      <c r="F46" s="28">
        <v>3976</v>
      </c>
      <c r="G46" s="29">
        <v>72</v>
      </c>
      <c r="H46" s="12">
        <f>_xlfn.XLOOKUP(Table3[[#This Row],[Product]],products[Product],products[Cost per unit])</f>
        <v>11.7</v>
      </c>
      <c r="I46" s="12">
        <f>Table3[[#This Row],[Cost per Unit]]*Table3[[#This Row],[Units]]</f>
        <v>842.4</v>
      </c>
      <c r="O46" t="s">
        <v>16</v>
      </c>
      <c r="P46" s="11">
        <v>8.7899999999999991</v>
      </c>
    </row>
    <row r="47" spans="3:26" x14ac:dyDescent="0.35">
      <c r="C47" s="12" t="s">
        <v>6</v>
      </c>
      <c r="D47" s="12" t="s">
        <v>38</v>
      </c>
      <c r="E47" s="12" t="s">
        <v>27</v>
      </c>
      <c r="F47" s="28">
        <v>1134</v>
      </c>
      <c r="G47" s="29">
        <v>282</v>
      </c>
      <c r="H47" s="12">
        <f>_xlfn.XLOOKUP(Table3[[#This Row],[Product]],products[Product],products[Cost per unit])</f>
        <v>16.73</v>
      </c>
      <c r="I47" s="12">
        <f>Table3[[#This Row],[Cost per Unit]]*Table3[[#This Row],[Units]]</f>
        <v>4717.8599999999997</v>
      </c>
      <c r="O47" t="s">
        <v>17</v>
      </c>
      <c r="P47" s="11">
        <v>3.11</v>
      </c>
    </row>
    <row r="48" spans="3:26" x14ac:dyDescent="0.35">
      <c r="C48" s="12" t="s">
        <v>2</v>
      </c>
      <c r="D48" s="12" t="s">
        <v>39</v>
      </c>
      <c r="E48" s="12" t="s">
        <v>28</v>
      </c>
      <c r="F48" s="28">
        <v>6027</v>
      </c>
      <c r="G48" s="29">
        <v>144</v>
      </c>
      <c r="H48" s="12">
        <f>_xlfn.XLOOKUP(Table3[[#This Row],[Product]],products[Product],products[Cost per unit])</f>
        <v>10.38</v>
      </c>
      <c r="I48" s="12">
        <f>Table3[[#This Row],[Cost per Unit]]*Table3[[#This Row],[Units]]</f>
        <v>1494.72</v>
      </c>
      <c r="O48" t="s">
        <v>18</v>
      </c>
      <c r="P48" s="11">
        <v>6.47</v>
      </c>
    </row>
    <row r="49" spans="3:16" x14ac:dyDescent="0.35">
      <c r="C49" s="12" t="s">
        <v>6</v>
      </c>
      <c r="D49" s="12" t="s">
        <v>37</v>
      </c>
      <c r="E49" s="12" t="s">
        <v>16</v>
      </c>
      <c r="F49" s="28">
        <v>1904</v>
      </c>
      <c r="G49" s="29">
        <v>405</v>
      </c>
      <c r="H49" s="12">
        <f>_xlfn.XLOOKUP(Table3[[#This Row],[Product]],products[Product],products[Cost per unit])</f>
        <v>8.7899999999999991</v>
      </c>
      <c r="I49" s="12">
        <f>Table3[[#This Row],[Cost per Unit]]*Table3[[#This Row],[Units]]</f>
        <v>3559.95</v>
      </c>
      <c r="O49" t="s">
        <v>19</v>
      </c>
      <c r="P49" s="11">
        <v>7.64</v>
      </c>
    </row>
    <row r="50" spans="3:16" x14ac:dyDescent="0.35">
      <c r="C50" s="12" t="s">
        <v>7</v>
      </c>
      <c r="D50" s="12" t="s">
        <v>34</v>
      </c>
      <c r="E50" s="12" t="s">
        <v>32</v>
      </c>
      <c r="F50" s="28">
        <v>3262</v>
      </c>
      <c r="G50" s="29">
        <v>75</v>
      </c>
      <c r="H50" s="12">
        <f>_xlfn.XLOOKUP(Table3[[#This Row],[Product]],products[Product],products[Cost per unit])</f>
        <v>8.65</v>
      </c>
      <c r="I50" s="12">
        <f>Table3[[#This Row],[Cost per Unit]]*Table3[[#This Row],[Units]]</f>
        <v>648.75</v>
      </c>
      <c r="O50" t="s">
        <v>20</v>
      </c>
      <c r="P50" s="11">
        <v>10.62</v>
      </c>
    </row>
    <row r="51" spans="3:16" x14ac:dyDescent="0.35">
      <c r="C51" s="12" t="s">
        <v>40</v>
      </c>
      <c r="D51" s="12" t="s">
        <v>34</v>
      </c>
      <c r="E51" s="12" t="s">
        <v>27</v>
      </c>
      <c r="F51" s="28">
        <v>2289</v>
      </c>
      <c r="G51" s="29">
        <v>135</v>
      </c>
      <c r="H51" s="12">
        <f>_xlfn.XLOOKUP(Table3[[#This Row],[Product]],products[Product],products[Cost per unit])</f>
        <v>16.73</v>
      </c>
      <c r="I51" s="12">
        <f>Table3[[#This Row],[Cost per Unit]]*Table3[[#This Row],[Units]]</f>
        <v>2258.5500000000002</v>
      </c>
      <c r="O51" t="s">
        <v>21</v>
      </c>
      <c r="P51" s="11">
        <v>9</v>
      </c>
    </row>
    <row r="52" spans="3:16" x14ac:dyDescent="0.35">
      <c r="C52" s="12" t="s">
        <v>5</v>
      </c>
      <c r="D52" s="12" t="s">
        <v>34</v>
      </c>
      <c r="E52" s="12" t="s">
        <v>27</v>
      </c>
      <c r="F52" s="28">
        <v>6986</v>
      </c>
      <c r="G52" s="29">
        <v>21</v>
      </c>
      <c r="H52" s="12">
        <f>_xlfn.XLOOKUP(Table3[[#This Row],[Product]],products[Product],products[Cost per unit])</f>
        <v>16.73</v>
      </c>
      <c r="I52" s="12">
        <f>Table3[[#This Row],[Cost per Unit]]*Table3[[#This Row],[Units]]</f>
        <v>351.33</v>
      </c>
      <c r="O52" t="s">
        <v>22</v>
      </c>
      <c r="P52" s="11">
        <v>9.77</v>
      </c>
    </row>
    <row r="53" spans="3:16" x14ac:dyDescent="0.35">
      <c r="C53" s="12" t="s">
        <v>2</v>
      </c>
      <c r="D53" s="12" t="s">
        <v>38</v>
      </c>
      <c r="E53" s="12" t="s">
        <v>23</v>
      </c>
      <c r="F53" s="28">
        <v>4417</v>
      </c>
      <c r="G53" s="29">
        <v>153</v>
      </c>
      <c r="H53" s="12">
        <f>_xlfn.XLOOKUP(Table3[[#This Row],[Product]],products[Product],products[Cost per unit])</f>
        <v>6.49</v>
      </c>
      <c r="I53" s="12">
        <f>Table3[[#This Row],[Cost per Unit]]*Table3[[#This Row],[Units]]</f>
        <v>992.97</v>
      </c>
      <c r="O53" t="s">
        <v>23</v>
      </c>
      <c r="P53" s="11">
        <v>6.49</v>
      </c>
    </row>
    <row r="54" spans="3:16" x14ac:dyDescent="0.35">
      <c r="C54" s="12" t="s">
        <v>6</v>
      </c>
      <c r="D54" s="12" t="s">
        <v>34</v>
      </c>
      <c r="E54" s="12" t="s">
        <v>15</v>
      </c>
      <c r="F54" s="28">
        <v>1442</v>
      </c>
      <c r="G54" s="29">
        <v>15</v>
      </c>
      <c r="H54" s="12">
        <f>_xlfn.XLOOKUP(Table3[[#This Row],[Product]],products[Product],products[Cost per unit])</f>
        <v>11.73</v>
      </c>
      <c r="I54" s="12">
        <f>Table3[[#This Row],[Cost per Unit]]*Table3[[#This Row],[Units]]</f>
        <v>175.95000000000002</v>
      </c>
      <c r="O54" t="s">
        <v>24</v>
      </c>
      <c r="P54" s="11">
        <v>4.97</v>
      </c>
    </row>
    <row r="55" spans="3:16" x14ac:dyDescent="0.35">
      <c r="C55" s="12" t="s">
        <v>3</v>
      </c>
      <c r="D55" s="12" t="s">
        <v>35</v>
      </c>
      <c r="E55" s="12" t="s">
        <v>14</v>
      </c>
      <c r="F55" s="28">
        <v>2415</v>
      </c>
      <c r="G55" s="29">
        <v>255</v>
      </c>
      <c r="H55" s="12">
        <f>_xlfn.XLOOKUP(Table3[[#This Row],[Product]],products[Product],products[Cost per unit])</f>
        <v>11.7</v>
      </c>
      <c r="I55" s="12">
        <f>Table3[[#This Row],[Cost per Unit]]*Table3[[#This Row],[Units]]</f>
        <v>2983.5</v>
      </c>
      <c r="O55" t="s">
        <v>25</v>
      </c>
      <c r="P55" s="11">
        <v>13.15</v>
      </c>
    </row>
    <row r="56" spans="3:16" x14ac:dyDescent="0.35">
      <c r="C56" s="12" t="s">
        <v>2</v>
      </c>
      <c r="D56" s="12" t="s">
        <v>37</v>
      </c>
      <c r="E56" s="12" t="s">
        <v>19</v>
      </c>
      <c r="F56" s="28">
        <v>238</v>
      </c>
      <c r="G56" s="29">
        <v>18</v>
      </c>
      <c r="H56" s="12">
        <f>_xlfn.XLOOKUP(Table3[[#This Row],[Product]],products[Product],products[Cost per unit])</f>
        <v>7.64</v>
      </c>
      <c r="I56" s="12">
        <f>Table3[[#This Row],[Cost per Unit]]*Table3[[#This Row],[Units]]</f>
        <v>137.51999999999998</v>
      </c>
      <c r="O56" t="s">
        <v>26</v>
      </c>
      <c r="P56" s="11">
        <v>5.6</v>
      </c>
    </row>
    <row r="57" spans="3:16" x14ac:dyDescent="0.35">
      <c r="C57" s="12" t="s">
        <v>6</v>
      </c>
      <c r="D57" s="12" t="s">
        <v>37</v>
      </c>
      <c r="E57" s="12" t="s">
        <v>23</v>
      </c>
      <c r="F57" s="28">
        <v>4949</v>
      </c>
      <c r="G57" s="29">
        <v>189</v>
      </c>
      <c r="H57" s="12">
        <f>_xlfn.XLOOKUP(Table3[[#This Row],[Product]],products[Product],products[Cost per unit])</f>
        <v>6.49</v>
      </c>
      <c r="I57" s="12">
        <f>Table3[[#This Row],[Cost per Unit]]*Table3[[#This Row],[Units]]</f>
        <v>1226.6100000000001</v>
      </c>
      <c r="O57" t="s">
        <v>27</v>
      </c>
      <c r="P57" s="11">
        <v>16.73</v>
      </c>
    </row>
    <row r="58" spans="3:16" x14ac:dyDescent="0.35">
      <c r="C58" s="12" t="s">
        <v>5</v>
      </c>
      <c r="D58" s="12" t="s">
        <v>38</v>
      </c>
      <c r="E58" s="12" t="s">
        <v>32</v>
      </c>
      <c r="F58" s="28">
        <v>5075</v>
      </c>
      <c r="G58" s="29">
        <v>21</v>
      </c>
      <c r="H58" s="12">
        <f>_xlfn.XLOOKUP(Table3[[#This Row],[Product]],products[Product],products[Cost per unit])</f>
        <v>8.65</v>
      </c>
      <c r="I58" s="12">
        <f>Table3[[#This Row],[Cost per Unit]]*Table3[[#This Row],[Units]]</f>
        <v>181.65</v>
      </c>
      <c r="O58" t="s">
        <v>28</v>
      </c>
      <c r="P58" s="11">
        <v>10.38</v>
      </c>
    </row>
    <row r="59" spans="3:16" x14ac:dyDescent="0.35">
      <c r="C59" s="12" t="s">
        <v>3</v>
      </c>
      <c r="D59" s="12" t="s">
        <v>36</v>
      </c>
      <c r="E59" s="12" t="s">
        <v>16</v>
      </c>
      <c r="F59" s="28">
        <v>9198</v>
      </c>
      <c r="G59" s="29">
        <v>36</v>
      </c>
      <c r="H59" s="12">
        <f>_xlfn.XLOOKUP(Table3[[#This Row],[Product]],products[Product],products[Cost per unit])</f>
        <v>8.7899999999999991</v>
      </c>
      <c r="I59" s="12">
        <f>Table3[[#This Row],[Cost per Unit]]*Table3[[#This Row],[Units]]</f>
        <v>316.43999999999994</v>
      </c>
      <c r="O59" t="s">
        <v>29</v>
      </c>
      <c r="P59" s="11">
        <v>7.16</v>
      </c>
    </row>
    <row r="60" spans="3:16" x14ac:dyDescent="0.35">
      <c r="C60" s="12" t="s">
        <v>6</v>
      </c>
      <c r="D60" s="12" t="s">
        <v>34</v>
      </c>
      <c r="E60" s="12" t="s">
        <v>29</v>
      </c>
      <c r="F60" s="28">
        <v>3339</v>
      </c>
      <c r="G60" s="29">
        <v>75</v>
      </c>
      <c r="H60" s="12">
        <f>_xlfn.XLOOKUP(Table3[[#This Row],[Product]],products[Product],products[Cost per unit])</f>
        <v>7.16</v>
      </c>
      <c r="I60" s="12">
        <f>Table3[[#This Row],[Cost per Unit]]*Table3[[#This Row],[Units]]</f>
        <v>537</v>
      </c>
      <c r="O60" t="s">
        <v>30</v>
      </c>
      <c r="P60" s="11">
        <v>14.49</v>
      </c>
    </row>
    <row r="61" spans="3:16" x14ac:dyDescent="0.35">
      <c r="C61" s="12" t="s">
        <v>40</v>
      </c>
      <c r="D61" s="12" t="s">
        <v>34</v>
      </c>
      <c r="E61" s="12" t="s">
        <v>17</v>
      </c>
      <c r="F61" s="28">
        <v>5019</v>
      </c>
      <c r="G61" s="29">
        <v>156</v>
      </c>
      <c r="H61" s="12">
        <f>_xlfn.XLOOKUP(Table3[[#This Row],[Product]],products[Product],products[Cost per unit])</f>
        <v>3.11</v>
      </c>
      <c r="I61" s="12">
        <f>Table3[[#This Row],[Cost per Unit]]*Table3[[#This Row],[Units]]</f>
        <v>485.15999999999997</v>
      </c>
      <c r="O61" t="s">
        <v>31</v>
      </c>
      <c r="P61" s="11">
        <v>5.79</v>
      </c>
    </row>
    <row r="62" spans="3:16" x14ac:dyDescent="0.35">
      <c r="C62" s="12" t="s">
        <v>5</v>
      </c>
      <c r="D62" s="12" t="s">
        <v>36</v>
      </c>
      <c r="E62" s="12" t="s">
        <v>16</v>
      </c>
      <c r="F62" s="28">
        <v>16184</v>
      </c>
      <c r="G62" s="29">
        <v>39</v>
      </c>
      <c r="H62" s="12">
        <f>_xlfn.XLOOKUP(Table3[[#This Row],[Product]],products[Product],products[Cost per unit])</f>
        <v>8.7899999999999991</v>
      </c>
      <c r="I62" s="12">
        <f>Table3[[#This Row],[Cost per Unit]]*Table3[[#This Row],[Units]]</f>
        <v>342.80999999999995</v>
      </c>
      <c r="O62" t="s">
        <v>32</v>
      </c>
      <c r="P62" s="11">
        <v>8.65</v>
      </c>
    </row>
    <row r="63" spans="3:16" x14ac:dyDescent="0.35">
      <c r="C63" s="12" t="s">
        <v>6</v>
      </c>
      <c r="D63" s="12" t="s">
        <v>36</v>
      </c>
      <c r="E63" s="12" t="s">
        <v>21</v>
      </c>
      <c r="F63" s="28">
        <v>497</v>
      </c>
      <c r="G63" s="29">
        <v>63</v>
      </c>
      <c r="H63" s="12">
        <f>_xlfn.XLOOKUP(Table3[[#This Row],[Product]],products[Product],products[Cost per unit])</f>
        <v>9</v>
      </c>
      <c r="I63" s="12">
        <f>Table3[[#This Row],[Cost per Unit]]*Table3[[#This Row],[Units]]</f>
        <v>567</v>
      </c>
      <c r="O63" t="s">
        <v>33</v>
      </c>
      <c r="P63" s="11">
        <v>12.37</v>
      </c>
    </row>
    <row r="64" spans="3:16" x14ac:dyDescent="0.35">
      <c r="C64" s="12" t="s">
        <v>2</v>
      </c>
      <c r="D64" s="12" t="s">
        <v>36</v>
      </c>
      <c r="E64" s="12" t="s">
        <v>29</v>
      </c>
      <c r="F64" s="28">
        <v>8211</v>
      </c>
      <c r="G64" s="29">
        <v>75</v>
      </c>
      <c r="H64" s="12">
        <f>_xlfn.XLOOKUP(Table3[[#This Row],[Product]],products[Product],products[Cost per unit])</f>
        <v>7.16</v>
      </c>
      <c r="I64" s="12">
        <f>Table3[[#This Row],[Cost per Unit]]*Table3[[#This Row],[Units]]</f>
        <v>537</v>
      </c>
    </row>
    <row r="65" spans="3:9" x14ac:dyDescent="0.35">
      <c r="C65" s="12" t="s">
        <v>2</v>
      </c>
      <c r="D65" s="12" t="s">
        <v>38</v>
      </c>
      <c r="E65" s="12" t="s">
        <v>28</v>
      </c>
      <c r="F65" s="28">
        <v>6580</v>
      </c>
      <c r="G65" s="29">
        <v>183</v>
      </c>
      <c r="H65" s="12">
        <f>_xlfn.XLOOKUP(Table3[[#This Row],[Product]],products[Product],products[Cost per unit])</f>
        <v>10.38</v>
      </c>
      <c r="I65" s="12">
        <f>Table3[[#This Row],[Cost per Unit]]*Table3[[#This Row],[Units]]</f>
        <v>1899.5400000000002</v>
      </c>
    </row>
    <row r="66" spans="3:9" x14ac:dyDescent="0.35">
      <c r="C66" s="12" t="s">
        <v>41</v>
      </c>
      <c r="D66" s="12" t="s">
        <v>35</v>
      </c>
      <c r="E66" s="12" t="s">
        <v>13</v>
      </c>
      <c r="F66" s="28">
        <v>4760</v>
      </c>
      <c r="G66" s="29">
        <v>69</v>
      </c>
      <c r="H66" s="12">
        <f>_xlfn.XLOOKUP(Table3[[#This Row],[Product]],products[Product],products[Cost per unit])</f>
        <v>9.33</v>
      </c>
      <c r="I66" s="12">
        <f>Table3[[#This Row],[Cost per Unit]]*Table3[[#This Row],[Units]]</f>
        <v>643.77</v>
      </c>
    </row>
    <row r="67" spans="3:9" x14ac:dyDescent="0.35">
      <c r="C67" s="12" t="s">
        <v>40</v>
      </c>
      <c r="D67" s="12" t="s">
        <v>36</v>
      </c>
      <c r="E67" s="12" t="s">
        <v>25</v>
      </c>
      <c r="F67" s="28">
        <v>5439</v>
      </c>
      <c r="G67" s="29">
        <v>30</v>
      </c>
      <c r="H67" s="12">
        <f>_xlfn.XLOOKUP(Table3[[#This Row],[Product]],products[Product],products[Cost per unit])</f>
        <v>13.15</v>
      </c>
      <c r="I67" s="12">
        <f>Table3[[#This Row],[Cost per Unit]]*Table3[[#This Row],[Units]]</f>
        <v>394.5</v>
      </c>
    </row>
    <row r="68" spans="3:9" x14ac:dyDescent="0.35">
      <c r="C68" s="12" t="s">
        <v>41</v>
      </c>
      <c r="D68" s="12" t="s">
        <v>34</v>
      </c>
      <c r="E68" s="12" t="s">
        <v>17</v>
      </c>
      <c r="F68" s="28">
        <v>1463</v>
      </c>
      <c r="G68" s="29">
        <v>39</v>
      </c>
      <c r="H68" s="12">
        <f>_xlfn.XLOOKUP(Table3[[#This Row],[Product]],products[Product],products[Cost per unit])</f>
        <v>3.11</v>
      </c>
      <c r="I68" s="12">
        <f>Table3[[#This Row],[Cost per Unit]]*Table3[[#This Row],[Units]]</f>
        <v>121.28999999999999</v>
      </c>
    </row>
    <row r="69" spans="3:9" x14ac:dyDescent="0.35">
      <c r="C69" s="12" t="s">
        <v>3</v>
      </c>
      <c r="D69" s="12" t="s">
        <v>34</v>
      </c>
      <c r="E69" s="12" t="s">
        <v>32</v>
      </c>
      <c r="F69" s="28">
        <v>7777</v>
      </c>
      <c r="G69" s="29">
        <v>504</v>
      </c>
      <c r="H69" s="12">
        <f>_xlfn.XLOOKUP(Table3[[#This Row],[Product]],products[Product],products[Cost per unit])</f>
        <v>8.65</v>
      </c>
      <c r="I69" s="12">
        <f>Table3[[#This Row],[Cost per Unit]]*Table3[[#This Row],[Units]]</f>
        <v>4359.6000000000004</v>
      </c>
    </row>
    <row r="70" spans="3:9" x14ac:dyDescent="0.35">
      <c r="C70" s="12" t="s">
        <v>9</v>
      </c>
      <c r="D70" s="12" t="s">
        <v>37</v>
      </c>
      <c r="E70" s="12" t="s">
        <v>29</v>
      </c>
      <c r="F70" s="28">
        <v>1085</v>
      </c>
      <c r="G70" s="29">
        <v>273</v>
      </c>
      <c r="H70" s="12">
        <f>_xlfn.XLOOKUP(Table3[[#This Row],[Product]],products[Product],products[Cost per unit])</f>
        <v>7.16</v>
      </c>
      <c r="I70" s="12">
        <f>Table3[[#This Row],[Cost per Unit]]*Table3[[#This Row],[Units]]</f>
        <v>1954.68</v>
      </c>
    </row>
    <row r="71" spans="3:9" x14ac:dyDescent="0.35">
      <c r="C71" s="12" t="s">
        <v>5</v>
      </c>
      <c r="D71" s="12" t="s">
        <v>37</v>
      </c>
      <c r="E71" s="12" t="s">
        <v>31</v>
      </c>
      <c r="F71" s="28">
        <v>182</v>
      </c>
      <c r="G71" s="29">
        <v>48</v>
      </c>
      <c r="H71" s="12">
        <f>_xlfn.XLOOKUP(Table3[[#This Row],[Product]],products[Product],products[Cost per unit])</f>
        <v>5.79</v>
      </c>
      <c r="I71" s="12">
        <f>Table3[[#This Row],[Cost per Unit]]*Table3[[#This Row],[Units]]</f>
        <v>277.92</v>
      </c>
    </row>
    <row r="72" spans="3:9" x14ac:dyDescent="0.35">
      <c r="C72" s="12" t="s">
        <v>6</v>
      </c>
      <c r="D72" s="12" t="s">
        <v>34</v>
      </c>
      <c r="E72" s="12" t="s">
        <v>27</v>
      </c>
      <c r="F72" s="28">
        <v>4242</v>
      </c>
      <c r="G72" s="29">
        <v>207</v>
      </c>
      <c r="H72" s="12">
        <f>_xlfn.XLOOKUP(Table3[[#This Row],[Product]],products[Product],products[Cost per unit])</f>
        <v>16.73</v>
      </c>
      <c r="I72" s="12">
        <f>Table3[[#This Row],[Cost per Unit]]*Table3[[#This Row],[Units]]</f>
        <v>3463.11</v>
      </c>
    </row>
    <row r="73" spans="3:9" x14ac:dyDescent="0.35">
      <c r="C73" s="12" t="s">
        <v>6</v>
      </c>
      <c r="D73" s="12" t="s">
        <v>36</v>
      </c>
      <c r="E73" s="12" t="s">
        <v>32</v>
      </c>
      <c r="F73" s="28">
        <v>6118</v>
      </c>
      <c r="G73" s="29">
        <v>9</v>
      </c>
      <c r="H73" s="12">
        <f>_xlfn.XLOOKUP(Table3[[#This Row],[Product]],products[Product],products[Cost per unit])</f>
        <v>8.65</v>
      </c>
      <c r="I73" s="12">
        <f>Table3[[#This Row],[Cost per Unit]]*Table3[[#This Row],[Units]]</f>
        <v>77.850000000000009</v>
      </c>
    </row>
    <row r="74" spans="3:9" x14ac:dyDescent="0.35">
      <c r="C74" s="12" t="s">
        <v>10</v>
      </c>
      <c r="D74" s="12" t="s">
        <v>36</v>
      </c>
      <c r="E74" s="12" t="s">
        <v>23</v>
      </c>
      <c r="F74" s="28">
        <v>2317</v>
      </c>
      <c r="G74" s="29">
        <v>261</v>
      </c>
      <c r="H74" s="12">
        <f>_xlfn.XLOOKUP(Table3[[#This Row],[Product]],products[Product],products[Cost per unit])</f>
        <v>6.49</v>
      </c>
      <c r="I74" s="12">
        <f>Table3[[#This Row],[Cost per Unit]]*Table3[[#This Row],[Units]]</f>
        <v>1693.89</v>
      </c>
    </row>
    <row r="75" spans="3:9" x14ac:dyDescent="0.35">
      <c r="C75" s="12" t="s">
        <v>6</v>
      </c>
      <c r="D75" s="12" t="s">
        <v>38</v>
      </c>
      <c r="E75" s="12" t="s">
        <v>16</v>
      </c>
      <c r="F75" s="28">
        <v>938</v>
      </c>
      <c r="G75" s="29">
        <v>6</v>
      </c>
      <c r="H75" s="12">
        <f>_xlfn.XLOOKUP(Table3[[#This Row],[Product]],products[Product],products[Cost per unit])</f>
        <v>8.7899999999999991</v>
      </c>
      <c r="I75" s="12">
        <f>Table3[[#This Row],[Cost per Unit]]*Table3[[#This Row],[Units]]</f>
        <v>52.739999999999995</v>
      </c>
    </row>
    <row r="76" spans="3:9" x14ac:dyDescent="0.35">
      <c r="C76" s="12" t="s">
        <v>8</v>
      </c>
      <c r="D76" s="12" t="s">
        <v>37</v>
      </c>
      <c r="E76" s="12" t="s">
        <v>15</v>
      </c>
      <c r="F76" s="28">
        <v>9709</v>
      </c>
      <c r="G76" s="29">
        <v>30</v>
      </c>
      <c r="H76" s="12">
        <f>_xlfn.XLOOKUP(Table3[[#This Row],[Product]],products[Product],products[Cost per unit])</f>
        <v>11.73</v>
      </c>
      <c r="I76" s="12">
        <f>Table3[[#This Row],[Cost per Unit]]*Table3[[#This Row],[Units]]</f>
        <v>351.90000000000003</v>
      </c>
    </row>
    <row r="77" spans="3:9" x14ac:dyDescent="0.35">
      <c r="C77" s="12" t="s">
        <v>7</v>
      </c>
      <c r="D77" s="12" t="s">
        <v>34</v>
      </c>
      <c r="E77" s="12" t="s">
        <v>20</v>
      </c>
      <c r="F77" s="28">
        <v>2205</v>
      </c>
      <c r="G77" s="29">
        <v>138</v>
      </c>
      <c r="H77" s="12">
        <f>_xlfn.XLOOKUP(Table3[[#This Row],[Product]],products[Product],products[Cost per unit])</f>
        <v>10.62</v>
      </c>
      <c r="I77" s="12">
        <f>Table3[[#This Row],[Cost per Unit]]*Table3[[#This Row],[Units]]</f>
        <v>1465.56</v>
      </c>
    </row>
    <row r="78" spans="3:9" x14ac:dyDescent="0.35">
      <c r="C78" s="12" t="s">
        <v>7</v>
      </c>
      <c r="D78" s="12" t="s">
        <v>37</v>
      </c>
      <c r="E78" s="12" t="s">
        <v>17</v>
      </c>
      <c r="F78" s="28">
        <v>4487</v>
      </c>
      <c r="G78" s="29">
        <v>111</v>
      </c>
      <c r="H78" s="12">
        <f>_xlfn.XLOOKUP(Table3[[#This Row],[Product]],products[Product],products[Cost per unit])</f>
        <v>3.11</v>
      </c>
      <c r="I78" s="12">
        <f>Table3[[#This Row],[Cost per Unit]]*Table3[[#This Row],[Units]]</f>
        <v>345.21</v>
      </c>
    </row>
    <row r="79" spans="3:9" x14ac:dyDescent="0.35">
      <c r="C79" s="12" t="s">
        <v>5</v>
      </c>
      <c r="D79" s="12" t="s">
        <v>35</v>
      </c>
      <c r="E79" s="12" t="s">
        <v>18</v>
      </c>
      <c r="F79" s="28">
        <v>2415</v>
      </c>
      <c r="G79" s="29">
        <v>15</v>
      </c>
      <c r="H79" s="12">
        <f>_xlfn.XLOOKUP(Table3[[#This Row],[Product]],products[Product],products[Cost per unit])</f>
        <v>6.47</v>
      </c>
      <c r="I79" s="12">
        <f>Table3[[#This Row],[Cost per Unit]]*Table3[[#This Row],[Units]]</f>
        <v>97.05</v>
      </c>
    </row>
    <row r="80" spans="3:9" x14ac:dyDescent="0.35">
      <c r="C80" s="12" t="s">
        <v>40</v>
      </c>
      <c r="D80" s="12" t="s">
        <v>34</v>
      </c>
      <c r="E80" s="12" t="s">
        <v>19</v>
      </c>
      <c r="F80" s="28">
        <v>4018</v>
      </c>
      <c r="G80" s="29">
        <v>162</v>
      </c>
      <c r="H80" s="12">
        <f>_xlfn.XLOOKUP(Table3[[#This Row],[Product]],products[Product],products[Cost per unit])</f>
        <v>7.64</v>
      </c>
      <c r="I80" s="12">
        <f>Table3[[#This Row],[Cost per Unit]]*Table3[[#This Row],[Units]]</f>
        <v>1237.6799999999998</v>
      </c>
    </row>
    <row r="81" spans="3:9" x14ac:dyDescent="0.35">
      <c r="C81" s="12" t="s">
        <v>5</v>
      </c>
      <c r="D81" s="12" t="s">
        <v>34</v>
      </c>
      <c r="E81" s="12" t="s">
        <v>19</v>
      </c>
      <c r="F81" s="28">
        <v>861</v>
      </c>
      <c r="G81" s="29">
        <v>195</v>
      </c>
      <c r="H81" s="12">
        <f>_xlfn.XLOOKUP(Table3[[#This Row],[Product]],products[Product],products[Cost per unit])</f>
        <v>7.64</v>
      </c>
      <c r="I81" s="12">
        <f>Table3[[#This Row],[Cost per Unit]]*Table3[[#This Row],[Units]]</f>
        <v>1489.8</v>
      </c>
    </row>
    <row r="82" spans="3:9" x14ac:dyDescent="0.35">
      <c r="C82" s="12" t="s">
        <v>10</v>
      </c>
      <c r="D82" s="12" t="s">
        <v>38</v>
      </c>
      <c r="E82" s="12" t="s">
        <v>14</v>
      </c>
      <c r="F82" s="28">
        <v>5586</v>
      </c>
      <c r="G82" s="29">
        <v>525</v>
      </c>
      <c r="H82" s="12">
        <f>_xlfn.XLOOKUP(Table3[[#This Row],[Product]],products[Product],products[Cost per unit])</f>
        <v>11.7</v>
      </c>
      <c r="I82" s="12">
        <f>Table3[[#This Row],[Cost per Unit]]*Table3[[#This Row],[Units]]</f>
        <v>6142.5</v>
      </c>
    </row>
    <row r="83" spans="3:9" x14ac:dyDescent="0.35">
      <c r="C83" s="12" t="s">
        <v>7</v>
      </c>
      <c r="D83" s="12" t="s">
        <v>34</v>
      </c>
      <c r="E83" s="12" t="s">
        <v>33</v>
      </c>
      <c r="F83" s="28">
        <v>2226</v>
      </c>
      <c r="G83" s="29">
        <v>48</v>
      </c>
      <c r="H83" s="12">
        <f>_xlfn.XLOOKUP(Table3[[#This Row],[Product]],products[Product],products[Cost per unit])</f>
        <v>12.37</v>
      </c>
      <c r="I83" s="12">
        <f>Table3[[#This Row],[Cost per Unit]]*Table3[[#This Row],[Units]]</f>
        <v>593.76</v>
      </c>
    </row>
    <row r="84" spans="3:9" x14ac:dyDescent="0.35">
      <c r="C84" s="12" t="s">
        <v>9</v>
      </c>
      <c r="D84" s="12" t="s">
        <v>34</v>
      </c>
      <c r="E84" s="12" t="s">
        <v>28</v>
      </c>
      <c r="F84" s="28">
        <v>14329</v>
      </c>
      <c r="G84" s="29">
        <v>150</v>
      </c>
      <c r="H84" s="12">
        <f>_xlfn.XLOOKUP(Table3[[#This Row],[Product]],products[Product],products[Cost per unit])</f>
        <v>10.38</v>
      </c>
      <c r="I84" s="12">
        <f>Table3[[#This Row],[Cost per Unit]]*Table3[[#This Row],[Units]]</f>
        <v>1557.0000000000002</v>
      </c>
    </row>
    <row r="85" spans="3:9" x14ac:dyDescent="0.35">
      <c r="C85" s="12" t="s">
        <v>9</v>
      </c>
      <c r="D85" s="12" t="s">
        <v>34</v>
      </c>
      <c r="E85" s="12" t="s">
        <v>20</v>
      </c>
      <c r="F85" s="28">
        <v>8463</v>
      </c>
      <c r="G85" s="29">
        <v>492</v>
      </c>
      <c r="H85" s="12">
        <f>_xlfn.XLOOKUP(Table3[[#This Row],[Product]],products[Product],products[Cost per unit])</f>
        <v>10.62</v>
      </c>
      <c r="I85" s="12">
        <f>Table3[[#This Row],[Cost per Unit]]*Table3[[#This Row],[Units]]</f>
        <v>5225.04</v>
      </c>
    </row>
    <row r="86" spans="3:9" x14ac:dyDescent="0.35">
      <c r="C86" s="12" t="s">
        <v>5</v>
      </c>
      <c r="D86" s="12" t="s">
        <v>34</v>
      </c>
      <c r="E86" s="12" t="s">
        <v>29</v>
      </c>
      <c r="F86" s="28">
        <v>2891</v>
      </c>
      <c r="G86" s="29">
        <v>102</v>
      </c>
      <c r="H86" s="12">
        <f>_xlfn.XLOOKUP(Table3[[#This Row],[Product]],products[Product],products[Cost per unit])</f>
        <v>7.16</v>
      </c>
      <c r="I86" s="12">
        <f>Table3[[#This Row],[Cost per Unit]]*Table3[[#This Row],[Units]]</f>
        <v>730.32</v>
      </c>
    </row>
    <row r="87" spans="3:9" x14ac:dyDescent="0.35">
      <c r="C87" s="12" t="s">
        <v>3</v>
      </c>
      <c r="D87" s="12" t="s">
        <v>36</v>
      </c>
      <c r="E87" s="12" t="s">
        <v>23</v>
      </c>
      <c r="F87" s="28">
        <v>3773</v>
      </c>
      <c r="G87" s="29">
        <v>165</v>
      </c>
      <c r="H87" s="12">
        <f>_xlfn.XLOOKUP(Table3[[#This Row],[Product]],products[Product],products[Cost per unit])</f>
        <v>6.49</v>
      </c>
      <c r="I87" s="12">
        <f>Table3[[#This Row],[Cost per Unit]]*Table3[[#This Row],[Units]]</f>
        <v>1070.8500000000001</v>
      </c>
    </row>
    <row r="88" spans="3:9" x14ac:dyDescent="0.35">
      <c r="C88" s="12" t="s">
        <v>41</v>
      </c>
      <c r="D88" s="12" t="s">
        <v>36</v>
      </c>
      <c r="E88" s="12" t="s">
        <v>28</v>
      </c>
      <c r="F88" s="28">
        <v>854</v>
      </c>
      <c r="G88" s="29">
        <v>309</v>
      </c>
      <c r="H88" s="12">
        <f>_xlfn.XLOOKUP(Table3[[#This Row],[Product]],products[Product],products[Cost per unit])</f>
        <v>10.38</v>
      </c>
      <c r="I88" s="12">
        <f>Table3[[#This Row],[Cost per Unit]]*Table3[[#This Row],[Units]]</f>
        <v>3207.42</v>
      </c>
    </row>
    <row r="89" spans="3:9" x14ac:dyDescent="0.35">
      <c r="C89" s="12" t="s">
        <v>6</v>
      </c>
      <c r="D89" s="12" t="s">
        <v>36</v>
      </c>
      <c r="E89" s="12" t="s">
        <v>17</v>
      </c>
      <c r="F89" s="28">
        <v>4970</v>
      </c>
      <c r="G89" s="29">
        <v>156</v>
      </c>
      <c r="H89" s="12">
        <f>_xlfn.XLOOKUP(Table3[[#This Row],[Product]],products[Product],products[Cost per unit])</f>
        <v>3.11</v>
      </c>
      <c r="I89" s="12">
        <f>Table3[[#This Row],[Cost per Unit]]*Table3[[#This Row],[Units]]</f>
        <v>485.15999999999997</v>
      </c>
    </row>
    <row r="90" spans="3:9" x14ac:dyDescent="0.35">
      <c r="C90" s="12" t="s">
        <v>9</v>
      </c>
      <c r="D90" s="12" t="s">
        <v>35</v>
      </c>
      <c r="E90" s="12" t="s">
        <v>26</v>
      </c>
      <c r="F90" s="28">
        <v>98</v>
      </c>
      <c r="G90" s="29">
        <v>159</v>
      </c>
      <c r="H90" s="12">
        <f>_xlfn.XLOOKUP(Table3[[#This Row],[Product]],products[Product],products[Cost per unit])</f>
        <v>5.6</v>
      </c>
      <c r="I90" s="12">
        <f>Table3[[#This Row],[Cost per Unit]]*Table3[[#This Row],[Units]]</f>
        <v>890.4</v>
      </c>
    </row>
    <row r="91" spans="3:9" x14ac:dyDescent="0.35">
      <c r="C91" s="12" t="s">
        <v>5</v>
      </c>
      <c r="D91" s="12" t="s">
        <v>35</v>
      </c>
      <c r="E91" s="12" t="s">
        <v>15</v>
      </c>
      <c r="F91" s="28">
        <v>13391</v>
      </c>
      <c r="G91" s="29">
        <v>201</v>
      </c>
      <c r="H91" s="12">
        <f>_xlfn.XLOOKUP(Table3[[#This Row],[Product]],products[Product],products[Cost per unit])</f>
        <v>11.73</v>
      </c>
      <c r="I91" s="12">
        <f>Table3[[#This Row],[Cost per Unit]]*Table3[[#This Row],[Units]]</f>
        <v>2357.73</v>
      </c>
    </row>
    <row r="92" spans="3:9" x14ac:dyDescent="0.35">
      <c r="C92" s="12" t="s">
        <v>8</v>
      </c>
      <c r="D92" s="12" t="s">
        <v>39</v>
      </c>
      <c r="E92" s="12" t="s">
        <v>31</v>
      </c>
      <c r="F92" s="28">
        <v>8890</v>
      </c>
      <c r="G92" s="29">
        <v>210</v>
      </c>
      <c r="H92" s="12">
        <f>_xlfn.XLOOKUP(Table3[[#This Row],[Product]],products[Product],products[Cost per unit])</f>
        <v>5.79</v>
      </c>
      <c r="I92" s="12">
        <f>Table3[[#This Row],[Cost per Unit]]*Table3[[#This Row],[Units]]</f>
        <v>1215.9000000000001</v>
      </c>
    </row>
    <row r="93" spans="3:9" x14ac:dyDescent="0.35">
      <c r="C93" s="12" t="s">
        <v>2</v>
      </c>
      <c r="D93" s="12" t="s">
        <v>38</v>
      </c>
      <c r="E93" s="12" t="s">
        <v>13</v>
      </c>
      <c r="F93" s="28">
        <v>56</v>
      </c>
      <c r="G93" s="29">
        <v>51</v>
      </c>
      <c r="H93" s="12">
        <f>_xlfn.XLOOKUP(Table3[[#This Row],[Product]],products[Product],products[Cost per unit])</f>
        <v>9.33</v>
      </c>
      <c r="I93" s="12">
        <f>Table3[[#This Row],[Cost per Unit]]*Table3[[#This Row],[Units]]</f>
        <v>475.83</v>
      </c>
    </row>
    <row r="94" spans="3:9" x14ac:dyDescent="0.35">
      <c r="C94" s="12" t="s">
        <v>3</v>
      </c>
      <c r="D94" s="12" t="s">
        <v>36</v>
      </c>
      <c r="E94" s="12" t="s">
        <v>25</v>
      </c>
      <c r="F94" s="28">
        <v>3339</v>
      </c>
      <c r="G94" s="29">
        <v>39</v>
      </c>
      <c r="H94" s="12">
        <f>_xlfn.XLOOKUP(Table3[[#This Row],[Product]],products[Product],products[Cost per unit])</f>
        <v>13.15</v>
      </c>
      <c r="I94" s="12">
        <f>Table3[[#This Row],[Cost per Unit]]*Table3[[#This Row],[Units]]</f>
        <v>512.85</v>
      </c>
    </row>
    <row r="95" spans="3:9" x14ac:dyDescent="0.35">
      <c r="C95" s="12" t="s">
        <v>10</v>
      </c>
      <c r="D95" s="12" t="s">
        <v>35</v>
      </c>
      <c r="E95" s="12" t="s">
        <v>18</v>
      </c>
      <c r="F95" s="28">
        <v>3808</v>
      </c>
      <c r="G95" s="29">
        <v>279</v>
      </c>
      <c r="H95" s="12">
        <f>_xlfn.XLOOKUP(Table3[[#This Row],[Product]],products[Product],products[Cost per unit])</f>
        <v>6.47</v>
      </c>
      <c r="I95" s="12">
        <f>Table3[[#This Row],[Cost per Unit]]*Table3[[#This Row],[Units]]</f>
        <v>1805.1299999999999</v>
      </c>
    </row>
    <row r="96" spans="3:9" x14ac:dyDescent="0.35">
      <c r="C96" s="12" t="s">
        <v>10</v>
      </c>
      <c r="D96" s="12" t="s">
        <v>38</v>
      </c>
      <c r="E96" s="12" t="s">
        <v>13</v>
      </c>
      <c r="F96" s="28">
        <v>63</v>
      </c>
      <c r="G96" s="29">
        <v>123</v>
      </c>
      <c r="H96" s="12">
        <f>_xlfn.XLOOKUP(Table3[[#This Row],[Product]],products[Product],products[Cost per unit])</f>
        <v>9.33</v>
      </c>
      <c r="I96" s="12">
        <f>Table3[[#This Row],[Cost per Unit]]*Table3[[#This Row],[Units]]</f>
        <v>1147.5899999999999</v>
      </c>
    </row>
    <row r="97" spans="3:9" x14ac:dyDescent="0.35">
      <c r="C97" s="12" t="s">
        <v>2</v>
      </c>
      <c r="D97" s="12" t="s">
        <v>39</v>
      </c>
      <c r="E97" s="12" t="s">
        <v>27</v>
      </c>
      <c r="F97" s="28">
        <v>7812</v>
      </c>
      <c r="G97" s="29">
        <v>81</v>
      </c>
      <c r="H97" s="12">
        <f>_xlfn.XLOOKUP(Table3[[#This Row],[Product]],products[Product],products[Cost per unit])</f>
        <v>16.73</v>
      </c>
      <c r="I97" s="12">
        <f>Table3[[#This Row],[Cost per Unit]]*Table3[[#This Row],[Units]]</f>
        <v>1355.13</v>
      </c>
    </row>
    <row r="98" spans="3:9" x14ac:dyDescent="0.35">
      <c r="C98" s="12" t="s">
        <v>40</v>
      </c>
      <c r="D98" s="12" t="s">
        <v>37</v>
      </c>
      <c r="E98" s="12" t="s">
        <v>19</v>
      </c>
      <c r="F98" s="28">
        <v>7693</v>
      </c>
      <c r="G98" s="29">
        <v>21</v>
      </c>
      <c r="H98" s="12">
        <f>_xlfn.XLOOKUP(Table3[[#This Row],[Product]],products[Product],products[Cost per unit])</f>
        <v>7.64</v>
      </c>
      <c r="I98" s="12">
        <f>Table3[[#This Row],[Cost per Unit]]*Table3[[#This Row],[Units]]</f>
        <v>160.44</v>
      </c>
    </row>
    <row r="99" spans="3:9" x14ac:dyDescent="0.35">
      <c r="C99" s="12" t="s">
        <v>3</v>
      </c>
      <c r="D99" s="12" t="s">
        <v>36</v>
      </c>
      <c r="E99" s="12" t="s">
        <v>28</v>
      </c>
      <c r="F99" s="28">
        <v>973</v>
      </c>
      <c r="G99" s="29">
        <v>162</v>
      </c>
      <c r="H99" s="12">
        <f>_xlfn.XLOOKUP(Table3[[#This Row],[Product]],products[Product],products[Cost per unit])</f>
        <v>10.38</v>
      </c>
      <c r="I99" s="12">
        <f>Table3[[#This Row],[Cost per Unit]]*Table3[[#This Row],[Units]]</f>
        <v>1681.5600000000002</v>
      </c>
    </row>
    <row r="100" spans="3:9" x14ac:dyDescent="0.35">
      <c r="C100" s="12" t="s">
        <v>10</v>
      </c>
      <c r="D100" s="12" t="s">
        <v>35</v>
      </c>
      <c r="E100" s="12" t="s">
        <v>21</v>
      </c>
      <c r="F100" s="28">
        <v>567</v>
      </c>
      <c r="G100" s="29">
        <v>228</v>
      </c>
      <c r="H100" s="12">
        <f>_xlfn.XLOOKUP(Table3[[#This Row],[Product]],products[Product],products[Cost per unit])</f>
        <v>9</v>
      </c>
      <c r="I100" s="12">
        <f>Table3[[#This Row],[Cost per Unit]]*Table3[[#This Row],[Units]]</f>
        <v>2052</v>
      </c>
    </row>
    <row r="101" spans="3:9" x14ac:dyDescent="0.35">
      <c r="C101" s="12" t="s">
        <v>10</v>
      </c>
      <c r="D101" s="12" t="s">
        <v>36</v>
      </c>
      <c r="E101" s="12" t="s">
        <v>29</v>
      </c>
      <c r="F101" s="28">
        <v>2471</v>
      </c>
      <c r="G101" s="29">
        <v>342</v>
      </c>
      <c r="H101" s="12">
        <f>_xlfn.XLOOKUP(Table3[[#This Row],[Product]],products[Product],products[Cost per unit])</f>
        <v>7.16</v>
      </c>
      <c r="I101" s="12">
        <f>Table3[[#This Row],[Cost per Unit]]*Table3[[#This Row],[Units]]</f>
        <v>2448.7200000000003</v>
      </c>
    </row>
    <row r="102" spans="3:9" x14ac:dyDescent="0.35">
      <c r="C102" s="12" t="s">
        <v>5</v>
      </c>
      <c r="D102" s="12" t="s">
        <v>38</v>
      </c>
      <c r="E102" s="12" t="s">
        <v>13</v>
      </c>
      <c r="F102" s="28">
        <v>7189</v>
      </c>
      <c r="G102" s="29">
        <v>54</v>
      </c>
      <c r="H102" s="12">
        <f>_xlfn.XLOOKUP(Table3[[#This Row],[Product]],products[Product],products[Cost per unit])</f>
        <v>9.33</v>
      </c>
      <c r="I102" s="12">
        <f>Table3[[#This Row],[Cost per Unit]]*Table3[[#This Row],[Units]]</f>
        <v>503.82</v>
      </c>
    </row>
    <row r="103" spans="3:9" x14ac:dyDescent="0.35">
      <c r="C103" s="12" t="s">
        <v>41</v>
      </c>
      <c r="D103" s="12" t="s">
        <v>35</v>
      </c>
      <c r="E103" s="12" t="s">
        <v>28</v>
      </c>
      <c r="F103" s="28">
        <v>7455</v>
      </c>
      <c r="G103" s="29">
        <v>216</v>
      </c>
      <c r="H103" s="12">
        <f>_xlfn.XLOOKUP(Table3[[#This Row],[Product]],products[Product],products[Cost per unit])</f>
        <v>10.38</v>
      </c>
      <c r="I103" s="12">
        <f>Table3[[#This Row],[Cost per Unit]]*Table3[[#This Row],[Units]]</f>
        <v>2242.0800000000004</v>
      </c>
    </row>
    <row r="104" spans="3:9" x14ac:dyDescent="0.35">
      <c r="C104" s="12" t="s">
        <v>3</v>
      </c>
      <c r="D104" s="12" t="s">
        <v>34</v>
      </c>
      <c r="E104" s="12" t="s">
        <v>26</v>
      </c>
      <c r="F104" s="28">
        <v>3108</v>
      </c>
      <c r="G104" s="29">
        <v>54</v>
      </c>
      <c r="H104" s="12">
        <f>_xlfn.XLOOKUP(Table3[[#This Row],[Product]],products[Product],products[Cost per unit])</f>
        <v>5.6</v>
      </c>
      <c r="I104" s="12">
        <f>Table3[[#This Row],[Cost per Unit]]*Table3[[#This Row],[Units]]</f>
        <v>302.39999999999998</v>
      </c>
    </row>
    <row r="105" spans="3:9" x14ac:dyDescent="0.35">
      <c r="C105" s="12" t="s">
        <v>6</v>
      </c>
      <c r="D105" s="12" t="s">
        <v>38</v>
      </c>
      <c r="E105" s="12" t="s">
        <v>25</v>
      </c>
      <c r="F105" s="28">
        <v>469</v>
      </c>
      <c r="G105" s="29">
        <v>75</v>
      </c>
      <c r="H105" s="12">
        <f>_xlfn.XLOOKUP(Table3[[#This Row],[Product]],products[Product],products[Cost per unit])</f>
        <v>13.15</v>
      </c>
      <c r="I105" s="12">
        <f>Table3[[#This Row],[Cost per Unit]]*Table3[[#This Row],[Units]]</f>
        <v>986.25</v>
      </c>
    </row>
    <row r="106" spans="3:9" x14ac:dyDescent="0.35">
      <c r="C106" s="12" t="s">
        <v>9</v>
      </c>
      <c r="D106" s="12" t="s">
        <v>37</v>
      </c>
      <c r="E106" s="12" t="s">
        <v>23</v>
      </c>
      <c r="F106" s="28">
        <v>2737</v>
      </c>
      <c r="G106" s="29">
        <v>93</v>
      </c>
      <c r="H106" s="12">
        <f>_xlfn.XLOOKUP(Table3[[#This Row],[Product]],products[Product],products[Cost per unit])</f>
        <v>6.49</v>
      </c>
      <c r="I106" s="12">
        <f>Table3[[#This Row],[Cost per Unit]]*Table3[[#This Row],[Units]]</f>
        <v>603.57000000000005</v>
      </c>
    </row>
    <row r="107" spans="3:9" x14ac:dyDescent="0.35">
      <c r="C107" s="12" t="s">
        <v>9</v>
      </c>
      <c r="D107" s="12" t="s">
        <v>37</v>
      </c>
      <c r="E107" s="12" t="s">
        <v>25</v>
      </c>
      <c r="F107" s="28">
        <v>4305</v>
      </c>
      <c r="G107" s="29">
        <v>156</v>
      </c>
      <c r="H107" s="12">
        <f>_xlfn.XLOOKUP(Table3[[#This Row],[Product]],products[Product],products[Cost per unit])</f>
        <v>13.15</v>
      </c>
      <c r="I107" s="12">
        <f>Table3[[#This Row],[Cost per Unit]]*Table3[[#This Row],[Units]]</f>
        <v>2051.4</v>
      </c>
    </row>
    <row r="108" spans="3:9" x14ac:dyDescent="0.35">
      <c r="C108" s="12" t="s">
        <v>9</v>
      </c>
      <c r="D108" s="12" t="s">
        <v>38</v>
      </c>
      <c r="E108" s="12" t="s">
        <v>17</v>
      </c>
      <c r="F108" s="28">
        <v>2408</v>
      </c>
      <c r="G108" s="29">
        <v>9</v>
      </c>
      <c r="H108" s="12">
        <f>_xlfn.XLOOKUP(Table3[[#This Row],[Product]],products[Product],products[Cost per unit])</f>
        <v>3.11</v>
      </c>
      <c r="I108" s="12">
        <f>Table3[[#This Row],[Cost per Unit]]*Table3[[#This Row],[Units]]</f>
        <v>27.99</v>
      </c>
    </row>
    <row r="109" spans="3:9" x14ac:dyDescent="0.35">
      <c r="C109" s="12" t="s">
        <v>3</v>
      </c>
      <c r="D109" s="12" t="s">
        <v>36</v>
      </c>
      <c r="E109" s="12" t="s">
        <v>19</v>
      </c>
      <c r="F109" s="28">
        <v>1281</v>
      </c>
      <c r="G109" s="29">
        <v>18</v>
      </c>
      <c r="H109" s="12">
        <f>_xlfn.XLOOKUP(Table3[[#This Row],[Product]],products[Product],products[Cost per unit])</f>
        <v>7.64</v>
      </c>
      <c r="I109" s="12">
        <f>Table3[[#This Row],[Cost per Unit]]*Table3[[#This Row],[Units]]</f>
        <v>137.51999999999998</v>
      </c>
    </row>
    <row r="110" spans="3:9" x14ac:dyDescent="0.35">
      <c r="C110" s="12" t="s">
        <v>40</v>
      </c>
      <c r="D110" s="12" t="s">
        <v>35</v>
      </c>
      <c r="E110" s="12" t="s">
        <v>32</v>
      </c>
      <c r="F110" s="28">
        <v>12348</v>
      </c>
      <c r="G110" s="29">
        <v>234</v>
      </c>
      <c r="H110" s="12">
        <f>_xlfn.XLOOKUP(Table3[[#This Row],[Product]],products[Product],products[Cost per unit])</f>
        <v>8.65</v>
      </c>
      <c r="I110" s="12">
        <f>Table3[[#This Row],[Cost per Unit]]*Table3[[#This Row],[Units]]</f>
        <v>2024.1000000000001</v>
      </c>
    </row>
    <row r="111" spans="3:9" x14ac:dyDescent="0.35">
      <c r="C111" s="12" t="s">
        <v>3</v>
      </c>
      <c r="D111" s="12" t="s">
        <v>34</v>
      </c>
      <c r="E111" s="12" t="s">
        <v>28</v>
      </c>
      <c r="F111" s="28">
        <v>3689</v>
      </c>
      <c r="G111" s="29">
        <v>312</v>
      </c>
      <c r="H111" s="12">
        <f>_xlfn.XLOOKUP(Table3[[#This Row],[Product]],products[Product],products[Cost per unit])</f>
        <v>10.38</v>
      </c>
      <c r="I111" s="12">
        <f>Table3[[#This Row],[Cost per Unit]]*Table3[[#This Row],[Units]]</f>
        <v>3238.5600000000004</v>
      </c>
    </row>
    <row r="112" spans="3:9" x14ac:dyDescent="0.35">
      <c r="C112" s="12" t="s">
        <v>7</v>
      </c>
      <c r="D112" s="12" t="s">
        <v>36</v>
      </c>
      <c r="E112" s="12" t="s">
        <v>19</v>
      </c>
      <c r="F112" s="28">
        <v>2870</v>
      </c>
      <c r="G112" s="29">
        <v>300</v>
      </c>
      <c r="H112" s="12">
        <f>_xlfn.XLOOKUP(Table3[[#This Row],[Product]],products[Product],products[Cost per unit])</f>
        <v>7.64</v>
      </c>
      <c r="I112" s="12">
        <f>Table3[[#This Row],[Cost per Unit]]*Table3[[#This Row],[Units]]</f>
        <v>2292</v>
      </c>
    </row>
    <row r="113" spans="3:9" x14ac:dyDescent="0.35">
      <c r="C113" s="12" t="s">
        <v>2</v>
      </c>
      <c r="D113" s="12" t="s">
        <v>36</v>
      </c>
      <c r="E113" s="12" t="s">
        <v>27</v>
      </c>
      <c r="F113" s="28">
        <v>798</v>
      </c>
      <c r="G113" s="29">
        <v>519</v>
      </c>
      <c r="H113" s="12">
        <f>_xlfn.XLOOKUP(Table3[[#This Row],[Product]],products[Product],products[Cost per unit])</f>
        <v>16.73</v>
      </c>
      <c r="I113" s="12">
        <f>Table3[[#This Row],[Cost per Unit]]*Table3[[#This Row],[Units]]</f>
        <v>8682.8700000000008</v>
      </c>
    </row>
    <row r="114" spans="3:9" x14ac:dyDescent="0.35">
      <c r="C114" s="12" t="s">
        <v>41</v>
      </c>
      <c r="D114" s="12" t="s">
        <v>37</v>
      </c>
      <c r="E114" s="12" t="s">
        <v>21</v>
      </c>
      <c r="F114" s="28">
        <v>2933</v>
      </c>
      <c r="G114" s="29">
        <v>9</v>
      </c>
      <c r="H114" s="12">
        <f>_xlfn.XLOOKUP(Table3[[#This Row],[Product]],products[Product],products[Cost per unit])</f>
        <v>9</v>
      </c>
      <c r="I114" s="12">
        <f>Table3[[#This Row],[Cost per Unit]]*Table3[[#This Row],[Units]]</f>
        <v>81</v>
      </c>
    </row>
    <row r="115" spans="3:9" x14ac:dyDescent="0.35">
      <c r="C115" s="12" t="s">
        <v>5</v>
      </c>
      <c r="D115" s="12" t="s">
        <v>35</v>
      </c>
      <c r="E115" s="12" t="s">
        <v>4</v>
      </c>
      <c r="F115" s="28">
        <v>2744</v>
      </c>
      <c r="G115" s="29">
        <v>9</v>
      </c>
      <c r="H115" s="12">
        <f>_xlfn.XLOOKUP(Table3[[#This Row],[Product]],products[Product],products[Cost per unit])</f>
        <v>11.88</v>
      </c>
      <c r="I115" s="12">
        <f>Table3[[#This Row],[Cost per Unit]]*Table3[[#This Row],[Units]]</f>
        <v>106.92</v>
      </c>
    </row>
    <row r="116" spans="3:9" x14ac:dyDescent="0.35">
      <c r="C116" s="12" t="s">
        <v>40</v>
      </c>
      <c r="D116" s="12" t="s">
        <v>36</v>
      </c>
      <c r="E116" s="12" t="s">
        <v>33</v>
      </c>
      <c r="F116" s="28">
        <v>9772</v>
      </c>
      <c r="G116" s="29">
        <v>90</v>
      </c>
      <c r="H116" s="12">
        <f>_xlfn.XLOOKUP(Table3[[#This Row],[Product]],products[Product],products[Cost per unit])</f>
        <v>12.37</v>
      </c>
      <c r="I116" s="12">
        <f>Table3[[#This Row],[Cost per Unit]]*Table3[[#This Row],[Units]]</f>
        <v>1113.3</v>
      </c>
    </row>
    <row r="117" spans="3:9" x14ac:dyDescent="0.35">
      <c r="C117" s="12" t="s">
        <v>7</v>
      </c>
      <c r="D117" s="12" t="s">
        <v>34</v>
      </c>
      <c r="E117" s="12" t="s">
        <v>25</v>
      </c>
      <c r="F117" s="28">
        <v>1568</v>
      </c>
      <c r="G117" s="29">
        <v>96</v>
      </c>
      <c r="H117" s="12">
        <f>_xlfn.XLOOKUP(Table3[[#This Row],[Product]],products[Product],products[Cost per unit])</f>
        <v>13.15</v>
      </c>
      <c r="I117" s="12">
        <f>Table3[[#This Row],[Cost per Unit]]*Table3[[#This Row],[Units]]</f>
        <v>1262.4000000000001</v>
      </c>
    </row>
    <row r="118" spans="3:9" x14ac:dyDescent="0.35">
      <c r="C118" s="12" t="s">
        <v>2</v>
      </c>
      <c r="D118" s="12" t="s">
        <v>36</v>
      </c>
      <c r="E118" s="12" t="s">
        <v>16</v>
      </c>
      <c r="F118" s="28">
        <v>11417</v>
      </c>
      <c r="G118" s="29">
        <v>21</v>
      </c>
      <c r="H118" s="12">
        <f>_xlfn.XLOOKUP(Table3[[#This Row],[Product]],products[Product],products[Cost per unit])</f>
        <v>8.7899999999999991</v>
      </c>
      <c r="I118" s="12">
        <f>Table3[[#This Row],[Cost per Unit]]*Table3[[#This Row],[Units]]</f>
        <v>184.58999999999997</v>
      </c>
    </row>
    <row r="119" spans="3:9" x14ac:dyDescent="0.35">
      <c r="C119" s="12" t="s">
        <v>40</v>
      </c>
      <c r="D119" s="12" t="s">
        <v>34</v>
      </c>
      <c r="E119" s="12" t="s">
        <v>26</v>
      </c>
      <c r="F119" s="28">
        <v>6748</v>
      </c>
      <c r="G119" s="29">
        <v>48</v>
      </c>
      <c r="H119" s="12">
        <f>_xlfn.XLOOKUP(Table3[[#This Row],[Product]],products[Product],products[Cost per unit])</f>
        <v>5.6</v>
      </c>
      <c r="I119" s="12">
        <f>Table3[[#This Row],[Cost per Unit]]*Table3[[#This Row],[Units]]</f>
        <v>268.79999999999995</v>
      </c>
    </row>
    <row r="120" spans="3:9" x14ac:dyDescent="0.35">
      <c r="C120" s="12" t="s">
        <v>10</v>
      </c>
      <c r="D120" s="12" t="s">
        <v>36</v>
      </c>
      <c r="E120" s="12" t="s">
        <v>27</v>
      </c>
      <c r="F120" s="28">
        <v>1407</v>
      </c>
      <c r="G120" s="29">
        <v>72</v>
      </c>
      <c r="H120" s="12">
        <f>_xlfn.XLOOKUP(Table3[[#This Row],[Product]],products[Product],products[Cost per unit])</f>
        <v>16.73</v>
      </c>
      <c r="I120" s="12">
        <f>Table3[[#This Row],[Cost per Unit]]*Table3[[#This Row],[Units]]</f>
        <v>1204.56</v>
      </c>
    </row>
    <row r="121" spans="3:9" x14ac:dyDescent="0.35">
      <c r="C121" s="12" t="s">
        <v>8</v>
      </c>
      <c r="D121" s="12" t="s">
        <v>35</v>
      </c>
      <c r="E121" s="12" t="s">
        <v>29</v>
      </c>
      <c r="F121" s="28">
        <v>2023</v>
      </c>
      <c r="G121" s="29">
        <v>168</v>
      </c>
      <c r="H121" s="12">
        <f>_xlfn.XLOOKUP(Table3[[#This Row],[Product]],products[Product],products[Cost per unit])</f>
        <v>7.16</v>
      </c>
      <c r="I121" s="12">
        <f>Table3[[#This Row],[Cost per Unit]]*Table3[[#This Row],[Units]]</f>
        <v>1202.8800000000001</v>
      </c>
    </row>
    <row r="122" spans="3:9" x14ac:dyDescent="0.35">
      <c r="C122" s="12" t="s">
        <v>5</v>
      </c>
      <c r="D122" s="12" t="s">
        <v>39</v>
      </c>
      <c r="E122" s="12" t="s">
        <v>26</v>
      </c>
      <c r="F122" s="28">
        <v>5236</v>
      </c>
      <c r="G122" s="29">
        <v>51</v>
      </c>
      <c r="H122" s="12">
        <f>_xlfn.XLOOKUP(Table3[[#This Row],[Product]],products[Product],products[Cost per unit])</f>
        <v>5.6</v>
      </c>
      <c r="I122" s="12">
        <f>Table3[[#This Row],[Cost per Unit]]*Table3[[#This Row],[Units]]</f>
        <v>285.59999999999997</v>
      </c>
    </row>
    <row r="123" spans="3:9" x14ac:dyDescent="0.35">
      <c r="C123" s="12" t="s">
        <v>41</v>
      </c>
      <c r="D123" s="12" t="s">
        <v>36</v>
      </c>
      <c r="E123" s="12" t="s">
        <v>19</v>
      </c>
      <c r="F123" s="28">
        <v>1925</v>
      </c>
      <c r="G123" s="29">
        <v>192</v>
      </c>
      <c r="H123" s="12">
        <f>_xlfn.XLOOKUP(Table3[[#This Row],[Product]],products[Product],products[Cost per unit])</f>
        <v>7.64</v>
      </c>
      <c r="I123" s="12">
        <f>Table3[[#This Row],[Cost per Unit]]*Table3[[#This Row],[Units]]</f>
        <v>1466.8799999999999</v>
      </c>
    </row>
    <row r="124" spans="3:9" x14ac:dyDescent="0.35">
      <c r="C124" s="12" t="s">
        <v>7</v>
      </c>
      <c r="D124" s="12" t="s">
        <v>37</v>
      </c>
      <c r="E124" s="12" t="s">
        <v>14</v>
      </c>
      <c r="F124" s="28">
        <v>6608</v>
      </c>
      <c r="G124" s="29">
        <v>225</v>
      </c>
      <c r="H124" s="12">
        <f>_xlfn.XLOOKUP(Table3[[#This Row],[Product]],products[Product],products[Cost per unit])</f>
        <v>11.7</v>
      </c>
      <c r="I124" s="12">
        <f>Table3[[#This Row],[Cost per Unit]]*Table3[[#This Row],[Units]]</f>
        <v>2632.5</v>
      </c>
    </row>
    <row r="125" spans="3:9" x14ac:dyDescent="0.35">
      <c r="C125" s="12" t="s">
        <v>6</v>
      </c>
      <c r="D125" s="12" t="s">
        <v>34</v>
      </c>
      <c r="E125" s="12" t="s">
        <v>26</v>
      </c>
      <c r="F125" s="28">
        <v>8008</v>
      </c>
      <c r="G125" s="29">
        <v>456</v>
      </c>
      <c r="H125" s="12">
        <f>_xlfn.XLOOKUP(Table3[[#This Row],[Product]],products[Product],products[Cost per unit])</f>
        <v>5.6</v>
      </c>
      <c r="I125" s="12">
        <f>Table3[[#This Row],[Cost per Unit]]*Table3[[#This Row],[Units]]</f>
        <v>2553.6</v>
      </c>
    </row>
    <row r="126" spans="3:9" x14ac:dyDescent="0.35">
      <c r="C126" s="12" t="s">
        <v>10</v>
      </c>
      <c r="D126" s="12" t="s">
        <v>34</v>
      </c>
      <c r="E126" s="12" t="s">
        <v>25</v>
      </c>
      <c r="F126" s="28">
        <v>1428</v>
      </c>
      <c r="G126" s="29">
        <v>93</v>
      </c>
      <c r="H126" s="12">
        <f>_xlfn.XLOOKUP(Table3[[#This Row],[Product]],products[Product],products[Cost per unit])</f>
        <v>13.15</v>
      </c>
      <c r="I126" s="12">
        <f>Table3[[#This Row],[Cost per Unit]]*Table3[[#This Row],[Units]]</f>
        <v>1222.95</v>
      </c>
    </row>
    <row r="127" spans="3:9" x14ac:dyDescent="0.35">
      <c r="C127" s="12" t="s">
        <v>6</v>
      </c>
      <c r="D127" s="12" t="s">
        <v>34</v>
      </c>
      <c r="E127" s="12" t="s">
        <v>4</v>
      </c>
      <c r="F127" s="28">
        <v>525</v>
      </c>
      <c r="G127" s="29">
        <v>48</v>
      </c>
      <c r="H127" s="12">
        <f>_xlfn.XLOOKUP(Table3[[#This Row],[Product]],products[Product],products[Cost per unit])</f>
        <v>11.88</v>
      </c>
      <c r="I127" s="12">
        <f>Table3[[#This Row],[Cost per Unit]]*Table3[[#This Row],[Units]]</f>
        <v>570.24</v>
      </c>
    </row>
    <row r="128" spans="3:9" x14ac:dyDescent="0.35">
      <c r="C128" s="12" t="s">
        <v>6</v>
      </c>
      <c r="D128" s="12" t="s">
        <v>37</v>
      </c>
      <c r="E128" s="12" t="s">
        <v>18</v>
      </c>
      <c r="F128" s="28">
        <v>1505</v>
      </c>
      <c r="G128" s="29">
        <v>102</v>
      </c>
      <c r="H128" s="12">
        <f>_xlfn.XLOOKUP(Table3[[#This Row],[Product]],products[Product],products[Cost per unit])</f>
        <v>6.47</v>
      </c>
      <c r="I128" s="12">
        <f>Table3[[#This Row],[Cost per Unit]]*Table3[[#This Row],[Units]]</f>
        <v>659.93999999999994</v>
      </c>
    </row>
    <row r="129" spans="3:9" x14ac:dyDescent="0.35">
      <c r="C129" s="12" t="s">
        <v>7</v>
      </c>
      <c r="D129" s="12" t="s">
        <v>35</v>
      </c>
      <c r="E129" s="12" t="s">
        <v>30</v>
      </c>
      <c r="F129" s="28">
        <v>6755</v>
      </c>
      <c r="G129" s="29">
        <v>252</v>
      </c>
      <c r="H129" s="12">
        <f>_xlfn.XLOOKUP(Table3[[#This Row],[Product]],products[Product],products[Cost per unit])</f>
        <v>14.49</v>
      </c>
      <c r="I129" s="12">
        <f>Table3[[#This Row],[Cost per Unit]]*Table3[[#This Row],[Units]]</f>
        <v>3651.48</v>
      </c>
    </row>
    <row r="130" spans="3:9" x14ac:dyDescent="0.35">
      <c r="C130" s="12" t="s">
        <v>2</v>
      </c>
      <c r="D130" s="12" t="s">
        <v>37</v>
      </c>
      <c r="E130" s="12" t="s">
        <v>18</v>
      </c>
      <c r="F130" s="28">
        <v>11571</v>
      </c>
      <c r="G130" s="29">
        <v>138</v>
      </c>
      <c r="H130" s="12">
        <f>_xlfn.XLOOKUP(Table3[[#This Row],[Product]],products[Product],products[Cost per unit])</f>
        <v>6.47</v>
      </c>
      <c r="I130" s="12">
        <f>Table3[[#This Row],[Cost per Unit]]*Table3[[#This Row],[Units]]</f>
        <v>892.86</v>
      </c>
    </row>
    <row r="131" spans="3:9" x14ac:dyDescent="0.35">
      <c r="C131" s="12" t="s">
        <v>40</v>
      </c>
      <c r="D131" s="12" t="s">
        <v>38</v>
      </c>
      <c r="E131" s="12" t="s">
        <v>25</v>
      </c>
      <c r="F131" s="28">
        <v>2541</v>
      </c>
      <c r="G131" s="29">
        <v>90</v>
      </c>
      <c r="H131" s="12">
        <f>_xlfn.XLOOKUP(Table3[[#This Row],[Product]],products[Product],products[Cost per unit])</f>
        <v>13.15</v>
      </c>
      <c r="I131" s="12">
        <f>Table3[[#This Row],[Cost per Unit]]*Table3[[#This Row],[Units]]</f>
        <v>1183.5</v>
      </c>
    </row>
    <row r="132" spans="3:9" x14ac:dyDescent="0.35">
      <c r="C132" s="12" t="s">
        <v>41</v>
      </c>
      <c r="D132" s="12" t="s">
        <v>37</v>
      </c>
      <c r="E132" s="12" t="s">
        <v>30</v>
      </c>
      <c r="F132" s="28">
        <v>1526</v>
      </c>
      <c r="G132" s="29">
        <v>240</v>
      </c>
      <c r="H132" s="12">
        <f>_xlfn.XLOOKUP(Table3[[#This Row],[Product]],products[Product],products[Cost per unit])</f>
        <v>14.49</v>
      </c>
      <c r="I132" s="12">
        <f>Table3[[#This Row],[Cost per Unit]]*Table3[[#This Row],[Units]]</f>
        <v>3477.6</v>
      </c>
    </row>
    <row r="133" spans="3:9" x14ac:dyDescent="0.35">
      <c r="C133" s="12" t="s">
        <v>40</v>
      </c>
      <c r="D133" s="12" t="s">
        <v>38</v>
      </c>
      <c r="E133" s="12" t="s">
        <v>4</v>
      </c>
      <c r="F133" s="28">
        <v>6125</v>
      </c>
      <c r="G133" s="29">
        <v>102</v>
      </c>
      <c r="H133" s="12">
        <f>_xlfn.XLOOKUP(Table3[[#This Row],[Product]],products[Product],products[Cost per unit])</f>
        <v>11.88</v>
      </c>
      <c r="I133" s="12">
        <f>Table3[[#This Row],[Cost per Unit]]*Table3[[#This Row],[Units]]</f>
        <v>1211.76</v>
      </c>
    </row>
    <row r="134" spans="3:9" x14ac:dyDescent="0.35">
      <c r="C134" s="12" t="s">
        <v>41</v>
      </c>
      <c r="D134" s="12" t="s">
        <v>35</v>
      </c>
      <c r="E134" s="12" t="s">
        <v>27</v>
      </c>
      <c r="F134" s="28">
        <v>847</v>
      </c>
      <c r="G134" s="29">
        <v>129</v>
      </c>
      <c r="H134" s="12">
        <f>_xlfn.XLOOKUP(Table3[[#This Row],[Product]],products[Product],products[Cost per unit])</f>
        <v>16.73</v>
      </c>
      <c r="I134" s="12">
        <f>Table3[[#This Row],[Cost per Unit]]*Table3[[#This Row],[Units]]</f>
        <v>2158.17</v>
      </c>
    </row>
    <row r="135" spans="3:9" x14ac:dyDescent="0.35">
      <c r="C135" s="12" t="s">
        <v>8</v>
      </c>
      <c r="D135" s="12" t="s">
        <v>35</v>
      </c>
      <c r="E135" s="12" t="s">
        <v>27</v>
      </c>
      <c r="F135" s="28">
        <v>4753</v>
      </c>
      <c r="G135" s="29">
        <v>300</v>
      </c>
      <c r="H135" s="12">
        <f>_xlfn.XLOOKUP(Table3[[#This Row],[Product]],products[Product],products[Cost per unit])</f>
        <v>16.73</v>
      </c>
      <c r="I135" s="12">
        <f>Table3[[#This Row],[Cost per Unit]]*Table3[[#This Row],[Units]]</f>
        <v>5019</v>
      </c>
    </row>
    <row r="136" spans="3:9" x14ac:dyDescent="0.35">
      <c r="C136" s="12" t="s">
        <v>6</v>
      </c>
      <c r="D136" s="12" t="s">
        <v>38</v>
      </c>
      <c r="E136" s="12" t="s">
        <v>33</v>
      </c>
      <c r="F136" s="28">
        <v>959</v>
      </c>
      <c r="G136" s="29">
        <v>135</v>
      </c>
      <c r="H136" s="12">
        <f>_xlfn.XLOOKUP(Table3[[#This Row],[Product]],products[Product],products[Cost per unit])</f>
        <v>12.37</v>
      </c>
      <c r="I136" s="12">
        <f>Table3[[#This Row],[Cost per Unit]]*Table3[[#This Row],[Units]]</f>
        <v>1669.9499999999998</v>
      </c>
    </row>
    <row r="137" spans="3:9" x14ac:dyDescent="0.35">
      <c r="C137" s="12" t="s">
        <v>7</v>
      </c>
      <c r="D137" s="12" t="s">
        <v>35</v>
      </c>
      <c r="E137" s="12" t="s">
        <v>24</v>
      </c>
      <c r="F137" s="28">
        <v>2793</v>
      </c>
      <c r="G137" s="29">
        <v>114</v>
      </c>
      <c r="H137" s="12">
        <f>_xlfn.XLOOKUP(Table3[[#This Row],[Product]],products[Product],products[Cost per unit])</f>
        <v>4.97</v>
      </c>
      <c r="I137" s="12">
        <f>Table3[[#This Row],[Cost per Unit]]*Table3[[#This Row],[Units]]</f>
        <v>566.57999999999993</v>
      </c>
    </row>
    <row r="138" spans="3:9" x14ac:dyDescent="0.35">
      <c r="C138" s="12" t="s">
        <v>7</v>
      </c>
      <c r="D138" s="12" t="s">
        <v>35</v>
      </c>
      <c r="E138" s="12" t="s">
        <v>14</v>
      </c>
      <c r="F138" s="28">
        <v>4606</v>
      </c>
      <c r="G138" s="29">
        <v>63</v>
      </c>
      <c r="H138" s="12">
        <f>_xlfn.XLOOKUP(Table3[[#This Row],[Product]],products[Product],products[Cost per unit])</f>
        <v>11.7</v>
      </c>
      <c r="I138" s="12">
        <f>Table3[[#This Row],[Cost per Unit]]*Table3[[#This Row],[Units]]</f>
        <v>737.09999999999991</v>
      </c>
    </row>
    <row r="139" spans="3:9" x14ac:dyDescent="0.35">
      <c r="C139" s="12" t="s">
        <v>7</v>
      </c>
      <c r="D139" s="12" t="s">
        <v>36</v>
      </c>
      <c r="E139" s="12" t="s">
        <v>29</v>
      </c>
      <c r="F139" s="28">
        <v>5551</v>
      </c>
      <c r="G139" s="29">
        <v>252</v>
      </c>
      <c r="H139" s="12">
        <f>_xlfn.XLOOKUP(Table3[[#This Row],[Product]],products[Product],products[Cost per unit])</f>
        <v>7.16</v>
      </c>
      <c r="I139" s="12">
        <f>Table3[[#This Row],[Cost per Unit]]*Table3[[#This Row],[Units]]</f>
        <v>1804.32</v>
      </c>
    </row>
    <row r="140" spans="3:9" x14ac:dyDescent="0.35">
      <c r="C140" s="12" t="s">
        <v>10</v>
      </c>
      <c r="D140" s="12" t="s">
        <v>36</v>
      </c>
      <c r="E140" s="12" t="s">
        <v>32</v>
      </c>
      <c r="F140" s="28">
        <v>6657</v>
      </c>
      <c r="G140" s="29">
        <v>303</v>
      </c>
      <c r="H140" s="12">
        <f>_xlfn.XLOOKUP(Table3[[#This Row],[Product]],products[Product],products[Cost per unit])</f>
        <v>8.65</v>
      </c>
      <c r="I140" s="12">
        <f>Table3[[#This Row],[Cost per Unit]]*Table3[[#This Row],[Units]]</f>
        <v>2620.9500000000003</v>
      </c>
    </row>
    <row r="141" spans="3:9" x14ac:dyDescent="0.35">
      <c r="C141" s="12" t="s">
        <v>7</v>
      </c>
      <c r="D141" s="12" t="s">
        <v>39</v>
      </c>
      <c r="E141" s="12" t="s">
        <v>17</v>
      </c>
      <c r="F141" s="28">
        <v>4438</v>
      </c>
      <c r="G141" s="29">
        <v>246</v>
      </c>
      <c r="H141" s="12">
        <f>_xlfn.XLOOKUP(Table3[[#This Row],[Product]],products[Product],products[Cost per unit])</f>
        <v>3.11</v>
      </c>
      <c r="I141" s="12">
        <f>Table3[[#This Row],[Cost per Unit]]*Table3[[#This Row],[Units]]</f>
        <v>765.06</v>
      </c>
    </row>
    <row r="142" spans="3:9" x14ac:dyDescent="0.35">
      <c r="C142" s="12" t="s">
        <v>8</v>
      </c>
      <c r="D142" s="12" t="s">
        <v>38</v>
      </c>
      <c r="E142" s="12" t="s">
        <v>22</v>
      </c>
      <c r="F142" s="28">
        <v>168</v>
      </c>
      <c r="G142" s="29">
        <v>84</v>
      </c>
      <c r="H142" s="12">
        <f>_xlfn.XLOOKUP(Table3[[#This Row],[Product]],products[Product],products[Cost per unit])</f>
        <v>9.77</v>
      </c>
      <c r="I142" s="12">
        <f>Table3[[#This Row],[Cost per Unit]]*Table3[[#This Row],[Units]]</f>
        <v>820.68</v>
      </c>
    </row>
    <row r="143" spans="3:9" x14ac:dyDescent="0.35">
      <c r="C143" s="12" t="s">
        <v>7</v>
      </c>
      <c r="D143" s="12" t="s">
        <v>34</v>
      </c>
      <c r="E143" s="12" t="s">
        <v>17</v>
      </c>
      <c r="F143" s="28">
        <v>7777</v>
      </c>
      <c r="G143" s="29">
        <v>39</v>
      </c>
      <c r="H143" s="12">
        <f>_xlfn.XLOOKUP(Table3[[#This Row],[Product]],products[Product],products[Cost per unit])</f>
        <v>3.11</v>
      </c>
      <c r="I143" s="12">
        <f>Table3[[#This Row],[Cost per Unit]]*Table3[[#This Row],[Units]]</f>
        <v>121.28999999999999</v>
      </c>
    </row>
    <row r="144" spans="3:9" x14ac:dyDescent="0.35">
      <c r="C144" s="12" t="s">
        <v>5</v>
      </c>
      <c r="D144" s="12" t="s">
        <v>36</v>
      </c>
      <c r="E144" s="12" t="s">
        <v>17</v>
      </c>
      <c r="F144" s="28">
        <v>3339</v>
      </c>
      <c r="G144" s="29">
        <v>348</v>
      </c>
      <c r="H144" s="12">
        <f>_xlfn.XLOOKUP(Table3[[#This Row],[Product]],products[Product],products[Cost per unit])</f>
        <v>3.11</v>
      </c>
      <c r="I144" s="12">
        <f>Table3[[#This Row],[Cost per Unit]]*Table3[[#This Row],[Units]]</f>
        <v>1082.28</v>
      </c>
    </row>
    <row r="145" spans="3:9" x14ac:dyDescent="0.35">
      <c r="C145" s="12" t="s">
        <v>7</v>
      </c>
      <c r="D145" s="12" t="s">
        <v>37</v>
      </c>
      <c r="E145" s="12" t="s">
        <v>33</v>
      </c>
      <c r="F145" s="28">
        <v>6391</v>
      </c>
      <c r="G145" s="29">
        <v>48</v>
      </c>
      <c r="H145" s="12">
        <f>_xlfn.XLOOKUP(Table3[[#This Row],[Product]],products[Product],products[Cost per unit])</f>
        <v>12.37</v>
      </c>
      <c r="I145" s="12">
        <f>Table3[[#This Row],[Cost per Unit]]*Table3[[#This Row],[Units]]</f>
        <v>593.76</v>
      </c>
    </row>
    <row r="146" spans="3:9" x14ac:dyDescent="0.35">
      <c r="C146" s="12" t="s">
        <v>5</v>
      </c>
      <c r="D146" s="12" t="s">
        <v>37</v>
      </c>
      <c r="E146" s="12" t="s">
        <v>22</v>
      </c>
      <c r="F146" s="28">
        <v>518</v>
      </c>
      <c r="G146" s="29">
        <v>75</v>
      </c>
      <c r="H146" s="12">
        <f>_xlfn.XLOOKUP(Table3[[#This Row],[Product]],products[Product],products[Cost per unit])</f>
        <v>9.77</v>
      </c>
      <c r="I146" s="12">
        <f>Table3[[#This Row],[Cost per Unit]]*Table3[[#This Row],[Units]]</f>
        <v>732.75</v>
      </c>
    </row>
    <row r="147" spans="3:9" x14ac:dyDescent="0.35">
      <c r="C147" s="12" t="s">
        <v>7</v>
      </c>
      <c r="D147" s="12" t="s">
        <v>38</v>
      </c>
      <c r="E147" s="12" t="s">
        <v>28</v>
      </c>
      <c r="F147" s="28">
        <v>5677</v>
      </c>
      <c r="G147" s="29">
        <v>258</v>
      </c>
      <c r="H147" s="12">
        <f>_xlfn.XLOOKUP(Table3[[#This Row],[Product]],products[Product],products[Cost per unit])</f>
        <v>10.38</v>
      </c>
      <c r="I147" s="12">
        <f>Table3[[#This Row],[Cost per Unit]]*Table3[[#This Row],[Units]]</f>
        <v>2678.0400000000004</v>
      </c>
    </row>
    <row r="148" spans="3:9" x14ac:dyDescent="0.35">
      <c r="C148" s="12" t="s">
        <v>6</v>
      </c>
      <c r="D148" s="12" t="s">
        <v>39</v>
      </c>
      <c r="E148" s="12" t="s">
        <v>17</v>
      </c>
      <c r="F148" s="28">
        <v>6048</v>
      </c>
      <c r="G148" s="29">
        <v>27</v>
      </c>
      <c r="H148" s="12">
        <f>_xlfn.XLOOKUP(Table3[[#This Row],[Product]],products[Product],products[Cost per unit])</f>
        <v>3.11</v>
      </c>
      <c r="I148" s="12">
        <f>Table3[[#This Row],[Cost per Unit]]*Table3[[#This Row],[Units]]</f>
        <v>83.97</v>
      </c>
    </row>
    <row r="149" spans="3:9" x14ac:dyDescent="0.35">
      <c r="C149" s="12" t="s">
        <v>8</v>
      </c>
      <c r="D149" s="12" t="s">
        <v>38</v>
      </c>
      <c r="E149" s="12" t="s">
        <v>32</v>
      </c>
      <c r="F149" s="28">
        <v>3752</v>
      </c>
      <c r="G149" s="29">
        <v>213</v>
      </c>
      <c r="H149" s="12">
        <f>_xlfn.XLOOKUP(Table3[[#This Row],[Product]],products[Product],products[Cost per unit])</f>
        <v>8.65</v>
      </c>
      <c r="I149" s="12">
        <f>Table3[[#This Row],[Cost per Unit]]*Table3[[#This Row],[Units]]</f>
        <v>1842.45</v>
      </c>
    </row>
    <row r="150" spans="3:9" x14ac:dyDescent="0.35">
      <c r="C150" s="12" t="s">
        <v>5</v>
      </c>
      <c r="D150" s="12" t="s">
        <v>35</v>
      </c>
      <c r="E150" s="12" t="s">
        <v>29</v>
      </c>
      <c r="F150" s="28">
        <v>4480</v>
      </c>
      <c r="G150" s="29">
        <v>357</v>
      </c>
      <c r="H150" s="12">
        <f>_xlfn.XLOOKUP(Table3[[#This Row],[Product]],products[Product],products[Cost per unit])</f>
        <v>7.16</v>
      </c>
      <c r="I150" s="12">
        <f>Table3[[#This Row],[Cost per Unit]]*Table3[[#This Row],[Units]]</f>
        <v>2556.12</v>
      </c>
    </row>
    <row r="151" spans="3:9" x14ac:dyDescent="0.35">
      <c r="C151" s="12" t="s">
        <v>9</v>
      </c>
      <c r="D151" s="12" t="s">
        <v>37</v>
      </c>
      <c r="E151" s="12" t="s">
        <v>4</v>
      </c>
      <c r="F151" s="28">
        <v>259</v>
      </c>
      <c r="G151" s="29">
        <v>207</v>
      </c>
      <c r="H151" s="12">
        <f>_xlfn.XLOOKUP(Table3[[#This Row],[Product]],products[Product],products[Cost per unit])</f>
        <v>11.88</v>
      </c>
      <c r="I151" s="12">
        <f>Table3[[#This Row],[Cost per Unit]]*Table3[[#This Row],[Units]]</f>
        <v>2459.1600000000003</v>
      </c>
    </row>
    <row r="152" spans="3:9" x14ac:dyDescent="0.35">
      <c r="C152" s="12" t="s">
        <v>8</v>
      </c>
      <c r="D152" s="12" t="s">
        <v>37</v>
      </c>
      <c r="E152" s="12" t="s">
        <v>30</v>
      </c>
      <c r="F152" s="28">
        <v>42</v>
      </c>
      <c r="G152" s="29">
        <v>150</v>
      </c>
      <c r="H152" s="12">
        <f>_xlfn.XLOOKUP(Table3[[#This Row],[Product]],products[Product],products[Cost per unit])</f>
        <v>14.49</v>
      </c>
      <c r="I152" s="12">
        <f>Table3[[#This Row],[Cost per Unit]]*Table3[[#This Row],[Units]]</f>
        <v>2173.5</v>
      </c>
    </row>
    <row r="153" spans="3:9" x14ac:dyDescent="0.35">
      <c r="C153" s="12" t="s">
        <v>41</v>
      </c>
      <c r="D153" s="12" t="s">
        <v>36</v>
      </c>
      <c r="E153" s="12" t="s">
        <v>26</v>
      </c>
      <c r="F153" s="28">
        <v>98</v>
      </c>
      <c r="G153" s="29">
        <v>204</v>
      </c>
      <c r="H153" s="12">
        <f>_xlfn.XLOOKUP(Table3[[#This Row],[Product]],products[Product],products[Cost per unit])</f>
        <v>5.6</v>
      </c>
      <c r="I153" s="12">
        <f>Table3[[#This Row],[Cost per Unit]]*Table3[[#This Row],[Units]]</f>
        <v>1142.3999999999999</v>
      </c>
    </row>
    <row r="154" spans="3:9" x14ac:dyDescent="0.35">
      <c r="C154" s="12" t="s">
        <v>7</v>
      </c>
      <c r="D154" s="12" t="s">
        <v>35</v>
      </c>
      <c r="E154" s="12" t="s">
        <v>27</v>
      </c>
      <c r="F154" s="28">
        <v>2478</v>
      </c>
      <c r="G154" s="29">
        <v>21</v>
      </c>
      <c r="H154" s="12">
        <f>_xlfn.XLOOKUP(Table3[[#This Row],[Product]],products[Product],products[Cost per unit])</f>
        <v>16.73</v>
      </c>
      <c r="I154" s="12">
        <f>Table3[[#This Row],[Cost per Unit]]*Table3[[#This Row],[Units]]</f>
        <v>351.33</v>
      </c>
    </row>
    <row r="155" spans="3:9" x14ac:dyDescent="0.35">
      <c r="C155" s="12" t="s">
        <v>41</v>
      </c>
      <c r="D155" s="12" t="s">
        <v>34</v>
      </c>
      <c r="E155" s="12" t="s">
        <v>33</v>
      </c>
      <c r="F155" s="28">
        <v>7847</v>
      </c>
      <c r="G155" s="29">
        <v>174</v>
      </c>
      <c r="H155" s="12">
        <f>_xlfn.XLOOKUP(Table3[[#This Row],[Product]],products[Product],products[Cost per unit])</f>
        <v>12.37</v>
      </c>
      <c r="I155" s="12">
        <f>Table3[[#This Row],[Cost per Unit]]*Table3[[#This Row],[Units]]</f>
        <v>2152.3799999999997</v>
      </c>
    </row>
    <row r="156" spans="3:9" x14ac:dyDescent="0.35">
      <c r="C156" s="12" t="s">
        <v>2</v>
      </c>
      <c r="D156" s="12" t="s">
        <v>37</v>
      </c>
      <c r="E156" s="12" t="s">
        <v>17</v>
      </c>
      <c r="F156" s="28">
        <v>9926</v>
      </c>
      <c r="G156" s="29">
        <v>201</v>
      </c>
      <c r="H156" s="12">
        <f>_xlfn.XLOOKUP(Table3[[#This Row],[Product]],products[Product],products[Cost per unit])</f>
        <v>3.11</v>
      </c>
      <c r="I156" s="12">
        <f>Table3[[#This Row],[Cost per Unit]]*Table3[[#This Row],[Units]]</f>
        <v>625.11</v>
      </c>
    </row>
    <row r="157" spans="3:9" x14ac:dyDescent="0.35">
      <c r="C157" s="12" t="s">
        <v>8</v>
      </c>
      <c r="D157" s="12" t="s">
        <v>38</v>
      </c>
      <c r="E157" s="12" t="s">
        <v>13</v>
      </c>
      <c r="F157" s="28">
        <v>819</v>
      </c>
      <c r="G157" s="29">
        <v>510</v>
      </c>
      <c r="H157" s="12">
        <f>_xlfn.XLOOKUP(Table3[[#This Row],[Product]],products[Product],products[Cost per unit])</f>
        <v>9.33</v>
      </c>
      <c r="I157" s="12">
        <f>Table3[[#This Row],[Cost per Unit]]*Table3[[#This Row],[Units]]</f>
        <v>4758.3</v>
      </c>
    </row>
    <row r="158" spans="3:9" x14ac:dyDescent="0.35">
      <c r="C158" s="12" t="s">
        <v>6</v>
      </c>
      <c r="D158" s="12" t="s">
        <v>39</v>
      </c>
      <c r="E158" s="12" t="s">
        <v>29</v>
      </c>
      <c r="F158" s="28">
        <v>3052</v>
      </c>
      <c r="G158" s="29">
        <v>378</v>
      </c>
      <c r="H158" s="12">
        <f>_xlfn.XLOOKUP(Table3[[#This Row],[Product]],products[Product],products[Cost per unit])</f>
        <v>7.16</v>
      </c>
      <c r="I158" s="12">
        <f>Table3[[#This Row],[Cost per Unit]]*Table3[[#This Row],[Units]]</f>
        <v>2706.48</v>
      </c>
    </row>
    <row r="159" spans="3:9" x14ac:dyDescent="0.35">
      <c r="C159" s="12" t="s">
        <v>9</v>
      </c>
      <c r="D159" s="12" t="s">
        <v>34</v>
      </c>
      <c r="E159" s="12" t="s">
        <v>21</v>
      </c>
      <c r="F159" s="28">
        <v>6832</v>
      </c>
      <c r="G159" s="29">
        <v>27</v>
      </c>
      <c r="H159" s="12">
        <f>_xlfn.XLOOKUP(Table3[[#This Row],[Product]],products[Product],products[Cost per unit])</f>
        <v>9</v>
      </c>
      <c r="I159" s="12">
        <f>Table3[[#This Row],[Cost per Unit]]*Table3[[#This Row],[Units]]</f>
        <v>243</v>
      </c>
    </row>
    <row r="160" spans="3:9" x14ac:dyDescent="0.35">
      <c r="C160" s="12" t="s">
        <v>2</v>
      </c>
      <c r="D160" s="12" t="s">
        <v>39</v>
      </c>
      <c r="E160" s="12" t="s">
        <v>16</v>
      </c>
      <c r="F160" s="28">
        <v>2016</v>
      </c>
      <c r="G160" s="29">
        <v>117</v>
      </c>
      <c r="H160" s="12">
        <f>_xlfn.XLOOKUP(Table3[[#This Row],[Product]],products[Product],products[Cost per unit])</f>
        <v>8.7899999999999991</v>
      </c>
      <c r="I160" s="12">
        <f>Table3[[#This Row],[Cost per Unit]]*Table3[[#This Row],[Units]]</f>
        <v>1028.4299999999998</v>
      </c>
    </row>
    <row r="161" spans="3:9" x14ac:dyDescent="0.35">
      <c r="C161" s="12" t="s">
        <v>6</v>
      </c>
      <c r="D161" s="12" t="s">
        <v>38</v>
      </c>
      <c r="E161" s="12" t="s">
        <v>21</v>
      </c>
      <c r="F161" s="28">
        <v>7322</v>
      </c>
      <c r="G161" s="29">
        <v>36</v>
      </c>
      <c r="H161" s="12">
        <f>_xlfn.XLOOKUP(Table3[[#This Row],[Product]],products[Product],products[Cost per unit])</f>
        <v>9</v>
      </c>
      <c r="I161" s="12">
        <f>Table3[[#This Row],[Cost per Unit]]*Table3[[#This Row],[Units]]</f>
        <v>324</v>
      </c>
    </row>
    <row r="162" spans="3:9" x14ac:dyDescent="0.35">
      <c r="C162" s="12" t="s">
        <v>8</v>
      </c>
      <c r="D162" s="12" t="s">
        <v>35</v>
      </c>
      <c r="E162" s="12" t="s">
        <v>33</v>
      </c>
      <c r="F162" s="28">
        <v>357</v>
      </c>
      <c r="G162" s="29">
        <v>126</v>
      </c>
      <c r="H162" s="12">
        <f>_xlfn.XLOOKUP(Table3[[#This Row],[Product]],products[Product],products[Cost per unit])</f>
        <v>12.37</v>
      </c>
      <c r="I162" s="12">
        <f>Table3[[#This Row],[Cost per Unit]]*Table3[[#This Row],[Units]]</f>
        <v>1558.62</v>
      </c>
    </row>
    <row r="163" spans="3:9" x14ac:dyDescent="0.35">
      <c r="C163" s="12" t="s">
        <v>9</v>
      </c>
      <c r="D163" s="12" t="s">
        <v>39</v>
      </c>
      <c r="E163" s="12" t="s">
        <v>25</v>
      </c>
      <c r="F163" s="28">
        <v>3192</v>
      </c>
      <c r="G163" s="29">
        <v>72</v>
      </c>
      <c r="H163" s="12">
        <f>_xlfn.XLOOKUP(Table3[[#This Row],[Product]],products[Product],products[Cost per unit])</f>
        <v>13.15</v>
      </c>
      <c r="I163" s="12">
        <f>Table3[[#This Row],[Cost per Unit]]*Table3[[#This Row],[Units]]</f>
        <v>946.80000000000007</v>
      </c>
    </row>
    <row r="164" spans="3:9" x14ac:dyDescent="0.35">
      <c r="C164" s="12" t="s">
        <v>7</v>
      </c>
      <c r="D164" s="12" t="s">
        <v>36</v>
      </c>
      <c r="E164" s="12" t="s">
        <v>22</v>
      </c>
      <c r="F164" s="28">
        <v>8435</v>
      </c>
      <c r="G164" s="29">
        <v>42</v>
      </c>
      <c r="H164" s="12">
        <f>_xlfn.XLOOKUP(Table3[[#This Row],[Product]],products[Product],products[Cost per unit])</f>
        <v>9.77</v>
      </c>
      <c r="I164" s="12">
        <f>Table3[[#This Row],[Cost per Unit]]*Table3[[#This Row],[Units]]</f>
        <v>410.34</v>
      </c>
    </row>
    <row r="165" spans="3:9" x14ac:dyDescent="0.35">
      <c r="C165" s="12" t="s">
        <v>40</v>
      </c>
      <c r="D165" s="12" t="s">
        <v>39</v>
      </c>
      <c r="E165" s="12" t="s">
        <v>29</v>
      </c>
      <c r="F165" s="28">
        <v>0</v>
      </c>
      <c r="G165" s="29">
        <v>135</v>
      </c>
      <c r="H165" s="12">
        <f>_xlfn.XLOOKUP(Table3[[#This Row],[Product]],products[Product],products[Cost per unit])</f>
        <v>7.16</v>
      </c>
      <c r="I165" s="12">
        <f>Table3[[#This Row],[Cost per Unit]]*Table3[[#This Row],[Units]]</f>
        <v>966.6</v>
      </c>
    </row>
    <row r="166" spans="3:9" x14ac:dyDescent="0.35">
      <c r="C166" s="12" t="s">
        <v>7</v>
      </c>
      <c r="D166" s="12" t="s">
        <v>34</v>
      </c>
      <c r="E166" s="12" t="s">
        <v>24</v>
      </c>
      <c r="F166" s="28">
        <v>8862</v>
      </c>
      <c r="G166" s="29">
        <v>189</v>
      </c>
      <c r="H166" s="12">
        <f>_xlfn.XLOOKUP(Table3[[#This Row],[Product]],products[Product],products[Cost per unit])</f>
        <v>4.97</v>
      </c>
      <c r="I166" s="12">
        <f>Table3[[#This Row],[Cost per Unit]]*Table3[[#This Row],[Units]]</f>
        <v>939.32999999999993</v>
      </c>
    </row>
    <row r="167" spans="3:9" x14ac:dyDescent="0.35">
      <c r="C167" s="12" t="s">
        <v>6</v>
      </c>
      <c r="D167" s="12" t="s">
        <v>37</v>
      </c>
      <c r="E167" s="12" t="s">
        <v>28</v>
      </c>
      <c r="F167" s="28">
        <v>3556</v>
      </c>
      <c r="G167" s="29">
        <v>459</v>
      </c>
      <c r="H167" s="12">
        <f>_xlfn.XLOOKUP(Table3[[#This Row],[Product]],products[Product],products[Cost per unit])</f>
        <v>10.38</v>
      </c>
      <c r="I167" s="12">
        <f>Table3[[#This Row],[Cost per Unit]]*Table3[[#This Row],[Units]]</f>
        <v>4764.42</v>
      </c>
    </row>
    <row r="168" spans="3:9" x14ac:dyDescent="0.35">
      <c r="C168" s="12" t="s">
        <v>5</v>
      </c>
      <c r="D168" s="12" t="s">
        <v>34</v>
      </c>
      <c r="E168" s="12" t="s">
        <v>15</v>
      </c>
      <c r="F168" s="28">
        <v>7280</v>
      </c>
      <c r="G168" s="29">
        <v>201</v>
      </c>
      <c r="H168" s="12">
        <f>_xlfn.XLOOKUP(Table3[[#This Row],[Product]],products[Product],products[Cost per unit])</f>
        <v>11.73</v>
      </c>
      <c r="I168" s="12">
        <f>Table3[[#This Row],[Cost per Unit]]*Table3[[#This Row],[Units]]</f>
        <v>2357.73</v>
      </c>
    </row>
    <row r="169" spans="3:9" x14ac:dyDescent="0.35">
      <c r="C169" s="12" t="s">
        <v>6</v>
      </c>
      <c r="D169" s="12" t="s">
        <v>34</v>
      </c>
      <c r="E169" s="12" t="s">
        <v>30</v>
      </c>
      <c r="F169" s="28">
        <v>3402</v>
      </c>
      <c r="G169" s="29">
        <v>366</v>
      </c>
      <c r="H169" s="12">
        <f>_xlfn.XLOOKUP(Table3[[#This Row],[Product]],products[Product],products[Cost per unit])</f>
        <v>14.49</v>
      </c>
      <c r="I169" s="12">
        <f>Table3[[#This Row],[Cost per Unit]]*Table3[[#This Row],[Units]]</f>
        <v>5303.34</v>
      </c>
    </row>
    <row r="170" spans="3:9" x14ac:dyDescent="0.35">
      <c r="C170" s="12" t="s">
        <v>3</v>
      </c>
      <c r="D170" s="12" t="s">
        <v>37</v>
      </c>
      <c r="E170" s="12" t="s">
        <v>29</v>
      </c>
      <c r="F170" s="28">
        <v>4592</v>
      </c>
      <c r="G170" s="29">
        <v>324</v>
      </c>
      <c r="H170" s="12">
        <f>_xlfn.XLOOKUP(Table3[[#This Row],[Product]],products[Product],products[Cost per unit])</f>
        <v>7.16</v>
      </c>
      <c r="I170" s="12">
        <f>Table3[[#This Row],[Cost per Unit]]*Table3[[#This Row],[Units]]</f>
        <v>2319.84</v>
      </c>
    </row>
    <row r="171" spans="3:9" x14ac:dyDescent="0.35">
      <c r="C171" s="12" t="s">
        <v>9</v>
      </c>
      <c r="D171" s="12" t="s">
        <v>35</v>
      </c>
      <c r="E171" s="12" t="s">
        <v>15</v>
      </c>
      <c r="F171" s="28">
        <v>7833</v>
      </c>
      <c r="G171" s="29">
        <v>243</v>
      </c>
      <c r="H171" s="12">
        <f>_xlfn.XLOOKUP(Table3[[#This Row],[Product]],products[Product],products[Cost per unit])</f>
        <v>11.73</v>
      </c>
      <c r="I171" s="12">
        <f>Table3[[#This Row],[Cost per Unit]]*Table3[[#This Row],[Units]]</f>
        <v>2850.3900000000003</v>
      </c>
    </row>
    <row r="172" spans="3:9" x14ac:dyDescent="0.35">
      <c r="C172" s="12" t="s">
        <v>2</v>
      </c>
      <c r="D172" s="12" t="s">
        <v>39</v>
      </c>
      <c r="E172" s="12" t="s">
        <v>21</v>
      </c>
      <c r="F172" s="28">
        <v>7651</v>
      </c>
      <c r="G172" s="29">
        <v>213</v>
      </c>
      <c r="H172" s="12">
        <f>_xlfn.XLOOKUP(Table3[[#This Row],[Product]],products[Product],products[Cost per unit])</f>
        <v>9</v>
      </c>
      <c r="I172" s="12">
        <f>Table3[[#This Row],[Cost per Unit]]*Table3[[#This Row],[Units]]</f>
        <v>1917</v>
      </c>
    </row>
    <row r="173" spans="3:9" x14ac:dyDescent="0.35">
      <c r="C173" s="12" t="s">
        <v>40</v>
      </c>
      <c r="D173" s="12" t="s">
        <v>35</v>
      </c>
      <c r="E173" s="12" t="s">
        <v>30</v>
      </c>
      <c r="F173" s="28">
        <v>2275</v>
      </c>
      <c r="G173" s="29">
        <v>447</v>
      </c>
      <c r="H173" s="12">
        <f>_xlfn.XLOOKUP(Table3[[#This Row],[Product]],products[Product],products[Cost per unit])</f>
        <v>14.49</v>
      </c>
      <c r="I173" s="12">
        <f>Table3[[#This Row],[Cost per Unit]]*Table3[[#This Row],[Units]]</f>
        <v>6477.03</v>
      </c>
    </row>
    <row r="174" spans="3:9" x14ac:dyDescent="0.35">
      <c r="C174" s="12" t="s">
        <v>40</v>
      </c>
      <c r="D174" s="12" t="s">
        <v>38</v>
      </c>
      <c r="E174" s="12" t="s">
        <v>13</v>
      </c>
      <c r="F174" s="28">
        <v>5670</v>
      </c>
      <c r="G174" s="29">
        <v>297</v>
      </c>
      <c r="H174" s="12">
        <f>_xlfn.XLOOKUP(Table3[[#This Row],[Product]],products[Product],products[Cost per unit])</f>
        <v>9.33</v>
      </c>
      <c r="I174" s="12">
        <f>Table3[[#This Row],[Cost per Unit]]*Table3[[#This Row],[Units]]</f>
        <v>2771.01</v>
      </c>
    </row>
    <row r="175" spans="3:9" x14ac:dyDescent="0.35">
      <c r="C175" s="12" t="s">
        <v>7</v>
      </c>
      <c r="D175" s="12" t="s">
        <v>35</v>
      </c>
      <c r="E175" s="12" t="s">
        <v>16</v>
      </c>
      <c r="F175" s="28">
        <v>2135</v>
      </c>
      <c r="G175" s="29">
        <v>27</v>
      </c>
      <c r="H175" s="12">
        <f>_xlfn.XLOOKUP(Table3[[#This Row],[Product]],products[Product],products[Cost per unit])</f>
        <v>8.7899999999999991</v>
      </c>
      <c r="I175" s="12">
        <f>Table3[[#This Row],[Cost per Unit]]*Table3[[#This Row],[Units]]</f>
        <v>237.32999999999998</v>
      </c>
    </row>
    <row r="176" spans="3:9" x14ac:dyDescent="0.35">
      <c r="C176" s="12" t="s">
        <v>40</v>
      </c>
      <c r="D176" s="12" t="s">
        <v>34</v>
      </c>
      <c r="E176" s="12" t="s">
        <v>23</v>
      </c>
      <c r="F176" s="28">
        <v>2779</v>
      </c>
      <c r="G176" s="29">
        <v>75</v>
      </c>
      <c r="H176" s="12">
        <f>_xlfn.XLOOKUP(Table3[[#This Row],[Product]],products[Product],products[Cost per unit])</f>
        <v>6.49</v>
      </c>
      <c r="I176" s="12">
        <f>Table3[[#This Row],[Cost per Unit]]*Table3[[#This Row],[Units]]</f>
        <v>486.75</v>
      </c>
    </row>
    <row r="177" spans="3:9" x14ac:dyDescent="0.35">
      <c r="C177" s="12" t="s">
        <v>10</v>
      </c>
      <c r="D177" s="12" t="s">
        <v>39</v>
      </c>
      <c r="E177" s="12" t="s">
        <v>33</v>
      </c>
      <c r="F177" s="28">
        <v>12950</v>
      </c>
      <c r="G177" s="29">
        <v>30</v>
      </c>
      <c r="H177" s="12">
        <f>_xlfn.XLOOKUP(Table3[[#This Row],[Product]],products[Product],products[Cost per unit])</f>
        <v>12.37</v>
      </c>
      <c r="I177" s="12">
        <f>Table3[[#This Row],[Cost per Unit]]*Table3[[#This Row],[Units]]</f>
        <v>371.09999999999997</v>
      </c>
    </row>
    <row r="178" spans="3:9" x14ac:dyDescent="0.35">
      <c r="C178" s="12" t="s">
        <v>7</v>
      </c>
      <c r="D178" s="12" t="s">
        <v>36</v>
      </c>
      <c r="E178" s="12" t="s">
        <v>18</v>
      </c>
      <c r="F178" s="28">
        <v>2646</v>
      </c>
      <c r="G178" s="29">
        <v>177</v>
      </c>
      <c r="H178" s="12">
        <f>_xlfn.XLOOKUP(Table3[[#This Row],[Product]],products[Product],products[Cost per unit])</f>
        <v>6.47</v>
      </c>
      <c r="I178" s="12">
        <f>Table3[[#This Row],[Cost per Unit]]*Table3[[#This Row],[Units]]</f>
        <v>1145.19</v>
      </c>
    </row>
    <row r="179" spans="3:9" x14ac:dyDescent="0.35">
      <c r="C179" s="12" t="s">
        <v>40</v>
      </c>
      <c r="D179" s="12" t="s">
        <v>34</v>
      </c>
      <c r="E179" s="12" t="s">
        <v>33</v>
      </c>
      <c r="F179" s="28">
        <v>3794</v>
      </c>
      <c r="G179" s="29">
        <v>159</v>
      </c>
      <c r="H179" s="12">
        <f>_xlfn.XLOOKUP(Table3[[#This Row],[Product]],products[Product],products[Cost per unit])</f>
        <v>12.37</v>
      </c>
      <c r="I179" s="12">
        <f>Table3[[#This Row],[Cost per Unit]]*Table3[[#This Row],[Units]]</f>
        <v>1966.83</v>
      </c>
    </row>
    <row r="180" spans="3:9" x14ac:dyDescent="0.35">
      <c r="C180" s="12" t="s">
        <v>3</v>
      </c>
      <c r="D180" s="12" t="s">
        <v>35</v>
      </c>
      <c r="E180" s="12" t="s">
        <v>33</v>
      </c>
      <c r="F180" s="28">
        <v>819</v>
      </c>
      <c r="G180" s="29">
        <v>306</v>
      </c>
      <c r="H180" s="12">
        <f>_xlfn.XLOOKUP(Table3[[#This Row],[Product]],products[Product],products[Cost per unit])</f>
        <v>12.37</v>
      </c>
      <c r="I180" s="12">
        <f>Table3[[#This Row],[Cost per Unit]]*Table3[[#This Row],[Units]]</f>
        <v>3785.22</v>
      </c>
    </row>
    <row r="181" spans="3:9" x14ac:dyDescent="0.35">
      <c r="C181" s="12" t="s">
        <v>3</v>
      </c>
      <c r="D181" s="12" t="s">
        <v>34</v>
      </c>
      <c r="E181" s="12" t="s">
        <v>20</v>
      </c>
      <c r="F181" s="28">
        <v>2583</v>
      </c>
      <c r="G181" s="29">
        <v>18</v>
      </c>
      <c r="H181" s="12">
        <f>_xlfn.XLOOKUP(Table3[[#This Row],[Product]],products[Product],products[Cost per unit])</f>
        <v>10.62</v>
      </c>
      <c r="I181" s="12">
        <f>Table3[[#This Row],[Cost per Unit]]*Table3[[#This Row],[Units]]</f>
        <v>191.16</v>
      </c>
    </row>
    <row r="182" spans="3:9" x14ac:dyDescent="0.35">
      <c r="C182" s="12" t="s">
        <v>7</v>
      </c>
      <c r="D182" s="12" t="s">
        <v>35</v>
      </c>
      <c r="E182" s="12" t="s">
        <v>19</v>
      </c>
      <c r="F182" s="28">
        <v>4585</v>
      </c>
      <c r="G182" s="29">
        <v>240</v>
      </c>
      <c r="H182" s="12">
        <f>_xlfn.XLOOKUP(Table3[[#This Row],[Product]],products[Product],products[Cost per unit])</f>
        <v>7.64</v>
      </c>
      <c r="I182" s="12">
        <f>Table3[[#This Row],[Cost per Unit]]*Table3[[#This Row],[Units]]</f>
        <v>1833.6</v>
      </c>
    </row>
    <row r="183" spans="3:9" x14ac:dyDescent="0.35">
      <c r="C183" s="12" t="s">
        <v>5</v>
      </c>
      <c r="D183" s="12" t="s">
        <v>34</v>
      </c>
      <c r="E183" s="12" t="s">
        <v>33</v>
      </c>
      <c r="F183" s="28">
        <v>1652</v>
      </c>
      <c r="G183" s="29">
        <v>93</v>
      </c>
      <c r="H183" s="12">
        <f>_xlfn.XLOOKUP(Table3[[#This Row],[Product]],products[Product],products[Cost per unit])</f>
        <v>12.37</v>
      </c>
      <c r="I183" s="12">
        <f>Table3[[#This Row],[Cost per Unit]]*Table3[[#This Row],[Units]]</f>
        <v>1150.4099999999999</v>
      </c>
    </row>
    <row r="184" spans="3:9" x14ac:dyDescent="0.35">
      <c r="C184" s="12" t="s">
        <v>10</v>
      </c>
      <c r="D184" s="12" t="s">
        <v>34</v>
      </c>
      <c r="E184" s="12" t="s">
        <v>26</v>
      </c>
      <c r="F184" s="28">
        <v>4991</v>
      </c>
      <c r="G184" s="29">
        <v>9</v>
      </c>
      <c r="H184" s="12">
        <f>_xlfn.XLOOKUP(Table3[[#This Row],[Product]],products[Product],products[Cost per unit])</f>
        <v>5.6</v>
      </c>
      <c r="I184" s="12">
        <f>Table3[[#This Row],[Cost per Unit]]*Table3[[#This Row],[Units]]</f>
        <v>50.4</v>
      </c>
    </row>
    <row r="185" spans="3:9" x14ac:dyDescent="0.35">
      <c r="C185" s="12" t="s">
        <v>8</v>
      </c>
      <c r="D185" s="12" t="s">
        <v>34</v>
      </c>
      <c r="E185" s="12" t="s">
        <v>16</v>
      </c>
      <c r="F185" s="28">
        <v>2009</v>
      </c>
      <c r="G185" s="29">
        <v>219</v>
      </c>
      <c r="H185" s="12">
        <f>_xlfn.XLOOKUP(Table3[[#This Row],[Product]],products[Product],products[Cost per unit])</f>
        <v>8.7899999999999991</v>
      </c>
      <c r="I185" s="12">
        <f>Table3[[#This Row],[Cost per Unit]]*Table3[[#This Row],[Units]]</f>
        <v>1925.0099999999998</v>
      </c>
    </row>
    <row r="186" spans="3:9" x14ac:dyDescent="0.35">
      <c r="C186" s="12" t="s">
        <v>2</v>
      </c>
      <c r="D186" s="12" t="s">
        <v>39</v>
      </c>
      <c r="E186" s="12" t="s">
        <v>22</v>
      </c>
      <c r="F186" s="28">
        <v>1568</v>
      </c>
      <c r="G186" s="29">
        <v>141</v>
      </c>
      <c r="H186" s="12">
        <f>_xlfn.XLOOKUP(Table3[[#This Row],[Product]],products[Product],products[Cost per unit])</f>
        <v>9.77</v>
      </c>
      <c r="I186" s="12">
        <f>Table3[[#This Row],[Cost per Unit]]*Table3[[#This Row],[Units]]</f>
        <v>1377.57</v>
      </c>
    </row>
    <row r="187" spans="3:9" x14ac:dyDescent="0.35">
      <c r="C187" s="12" t="s">
        <v>41</v>
      </c>
      <c r="D187" s="12" t="s">
        <v>37</v>
      </c>
      <c r="E187" s="12" t="s">
        <v>20</v>
      </c>
      <c r="F187" s="28">
        <v>3388</v>
      </c>
      <c r="G187" s="29">
        <v>123</v>
      </c>
      <c r="H187" s="12">
        <f>_xlfn.XLOOKUP(Table3[[#This Row],[Product]],products[Product],products[Cost per unit])</f>
        <v>10.62</v>
      </c>
      <c r="I187" s="12">
        <f>Table3[[#This Row],[Cost per Unit]]*Table3[[#This Row],[Units]]</f>
        <v>1306.26</v>
      </c>
    </row>
    <row r="188" spans="3:9" x14ac:dyDescent="0.35">
      <c r="C188" s="12" t="s">
        <v>40</v>
      </c>
      <c r="D188" s="12" t="s">
        <v>38</v>
      </c>
      <c r="E188" s="12" t="s">
        <v>24</v>
      </c>
      <c r="F188" s="28">
        <v>623</v>
      </c>
      <c r="G188" s="29">
        <v>51</v>
      </c>
      <c r="H188" s="12">
        <f>_xlfn.XLOOKUP(Table3[[#This Row],[Product]],products[Product],products[Cost per unit])</f>
        <v>4.97</v>
      </c>
      <c r="I188" s="12">
        <f>Table3[[#This Row],[Cost per Unit]]*Table3[[#This Row],[Units]]</f>
        <v>253.47</v>
      </c>
    </row>
    <row r="189" spans="3:9" x14ac:dyDescent="0.35">
      <c r="C189" s="12" t="s">
        <v>6</v>
      </c>
      <c r="D189" s="12" t="s">
        <v>36</v>
      </c>
      <c r="E189" s="12" t="s">
        <v>4</v>
      </c>
      <c r="F189" s="28">
        <v>10073</v>
      </c>
      <c r="G189" s="29">
        <v>120</v>
      </c>
      <c r="H189" s="12">
        <f>_xlfn.XLOOKUP(Table3[[#This Row],[Product]],products[Product],products[Cost per unit])</f>
        <v>11.88</v>
      </c>
      <c r="I189" s="12">
        <f>Table3[[#This Row],[Cost per Unit]]*Table3[[#This Row],[Units]]</f>
        <v>1425.6000000000001</v>
      </c>
    </row>
    <row r="190" spans="3:9" x14ac:dyDescent="0.35">
      <c r="C190" s="12" t="s">
        <v>8</v>
      </c>
      <c r="D190" s="12" t="s">
        <v>39</v>
      </c>
      <c r="E190" s="12" t="s">
        <v>26</v>
      </c>
      <c r="F190" s="28">
        <v>1561</v>
      </c>
      <c r="G190" s="29">
        <v>27</v>
      </c>
      <c r="H190" s="12">
        <f>_xlfn.XLOOKUP(Table3[[#This Row],[Product]],products[Product],products[Cost per unit])</f>
        <v>5.6</v>
      </c>
      <c r="I190" s="12">
        <f>Table3[[#This Row],[Cost per Unit]]*Table3[[#This Row],[Units]]</f>
        <v>151.19999999999999</v>
      </c>
    </row>
    <row r="191" spans="3:9" x14ac:dyDescent="0.35">
      <c r="C191" s="12" t="s">
        <v>9</v>
      </c>
      <c r="D191" s="12" t="s">
        <v>36</v>
      </c>
      <c r="E191" s="12" t="s">
        <v>27</v>
      </c>
      <c r="F191" s="28">
        <v>11522</v>
      </c>
      <c r="G191" s="29">
        <v>204</v>
      </c>
      <c r="H191" s="12">
        <f>_xlfn.XLOOKUP(Table3[[#This Row],[Product]],products[Product],products[Cost per unit])</f>
        <v>16.73</v>
      </c>
      <c r="I191" s="12">
        <f>Table3[[#This Row],[Cost per Unit]]*Table3[[#This Row],[Units]]</f>
        <v>3412.92</v>
      </c>
    </row>
    <row r="192" spans="3:9" x14ac:dyDescent="0.35">
      <c r="C192" s="12" t="s">
        <v>6</v>
      </c>
      <c r="D192" s="12" t="s">
        <v>38</v>
      </c>
      <c r="E192" s="12" t="s">
        <v>13</v>
      </c>
      <c r="F192" s="28">
        <v>2317</v>
      </c>
      <c r="G192" s="29">
        <v>123</v>
      </c>
      <c r="H192" s="12">
        <f>_xlfn.XLOOKUP(Table3[[#This Row],[Product]],products[Product],products[Cost per unit])</f>
        <v>9.33</v>
      </c>
      <c r="I192" s="12">
        <f>Table3[[#This Row],[Cost per Unit]]*Table3[[#This Row],[Units]]</f>
        <v>1147.5899999999999</v>
      </c>
    </row>
    <row r="193" spans="3:9" x14ac:dyDescent="0.35">
      <c r="C193" s="12" t="s">
        <v>10</v>
      </c>
      <c r="D193" s="12" t="s">
        <v>37</v>
      </c>
      <c r="E193" s="12" t="s">
        <v>28</v>
      </c>
      <c r="F193" s="28">
        <v>3059</v>
      </c>
      <c r="G193" s="29">
        <v>27</v>
      </c>
      <c r="H193" s="12">
        <f>_xlfn.XLOOKUP(Table3[[#This Row],[Product]],products[Product],products[Cost per unit])</f>
        <v>10.38</v>
      </c>
      <c r="I193" s="12">
        <f>Table3[[#This Row],[Cost per Unit]]*Table3[[#This Row],[Units]]</f>
        <v>280.26000000000005</v>
      </c>
    </row>
    <row r="194" spans="3:9" x14ac:dyDescent="0.35">
      <c r="C194" s="12" t="s">
        <v>41</v>
      </c>
      <c r="D194" s="12" t="s">
        <v>37</v>
      </c>
      <c r="E194" s="12" t="s">
        <v>26</v>
      </c>
      <c r="F194" s="28">
        <v>2324</v>
      </c>
      <c r="G194" s="29">
        <v>177</v>
      </c>
      <c r="H194" s="12">
        <f>_xlfn.XLOOKUP(Table3[[#This Row],[Product]],products[Product],products[Cost per unit])</f>
        <v>5.6</v>
      </c>
      <c r="I194" s="12">
        <f>Table3[[#This Row],[Cost per Unit]]*Table3[[#This Row],[Units]]</f>
        <v>991.19999999999993</v>
      </c>
    </row>
    <row r="195" spans="3:9" x14ac:dyDescent="0.35">
      <c r="C195" s="12" t="s">
        <v>3</v>
      </c>
      <c r="D195" s="12" t="s">
        <v>39</v>
      </c>
      <c r="E195" s="12" t="s">
        <v>26</v>
      </c>
      <c r="F195" s="28">
        <v>4956</v>
      </c>
      <c r="G195" s="29">
        <v>171</v>
      </c>
      <c r="H195" s="12">
        <f>_xlfn.XLOOKUP(Table3[[#This Row],[Product]],products[Product],products[Cost per unit])</f>
        <v>5.6</v>
      </c>
      <c r="I195" s="12">
        <f>Table3[[#This Row],[Cost per Unit]]*Table3[[#This Row],[Units]]</f>
        <v>957.59999999999991</v>
      </c>
    </row>
    <row r="196" spans="3:9" x14ac:dyDescent="0.35">
      <c r="C196" s="12" t="s">
        <v>10</v>
      </c>
      <c r="D196" s="12" t="s">
        <v>34</v>
      </c>
      <c r="E196" s="12" t="s">
        <v>19</v>
      </c>
      <c r="F196" s="28">
        <v>5355</v>
      </c>
      <c r="G196" s="29">
        <v>204</v>
      </c>
      <c r="H196" s="12">
        <f>_xlfn.XLOOKUP(Table3[[#This Row],[Product]],products[Product],products[Cost per unit])</f>
        <v>7.64</v>
      </c>
      <c r="I196" s="12">
        <f>Table3[[#This Row],[Cost per Unit]]*Table3[[#This Row],[Units]]</f>
        <v>1558.56</v>
      </c>
    </row>
    <row r="197" spans="3:9" x14ac:dyDescent="0.35">
      <c r="C197" s="12" t="s">
        <v>3</v>
      </c>
      <c r="D197" s="12" t="s">
        <v>34</v>
      </c>
      <c r="E197" s="12" t="s">
        <v>14</v>
      </c>
      <c r="F197" s="28">
        <v>7259</v>
      </c>
      <c r="G197" s="29">
        <v>276</v>
      </c>
      <c r="H197" s="12">
        <f>_xlfn.XLOOKUP(Table3[[#This Row],[Product]],products[Product],products[Cost per unit])</f>
        <v>11.7</v>
      </c>
      <c r="I197" s="12">
        <f>Table3[[#This Row],[Cost per Unit]]*Table3[[#This Row],[Units]]</f>
        <v>3229.2</v>
      </c>
    </row>
    <row r="198" spans="3:9" x14ac:dyDescent="0.35">
      <c r="C198" s="12" t="s">
        <v>8</v>
      </c>
      <c r="D198" s="12" t="s">
        <v>37</v>
      </c>
      <c r="E198" s="12" t="s">
        <v>26</v>
      </c>
      <c r="F198" s="28">
        <v>6279</v>
      </c>
      <c r="G198" s="29">
        <v>45</v>
      </c>
      <c r="H198" s="12">
        <f>_xlfn.XLOOKUP(Table3[[#This Row],[Product]],products[Product],products[Cost per unit])</f>
        <v>5.6</v>
      </c>
      <c r="I198" s="12">
        <f>Table3[[#This Row],[Cost per Unit]]*Table3[[#This Row],[Units]]</f>
        <v>251.99999999999997</v>
      </c>
    </row>
    <row r="199" spans="3:9" x14ac:dyDescent="0.35">
      <c r="C199" s="12" t="s">
        <v>40</v>
      </c>
      <c r="D199" s="12" t="s">
        <v>38</v>
      </c>
      <c r="E199" s="12" t="s">
        <v>29</v>
      </c>
      <c r="F199" s="28">
        <v>2541</v>
      </c>
      <c r="G199" s="29">
        <v>45</v>
      </c>
      <c r="H199" s="12">
        <f>_xlfn.XLOOKUP(Table3[[#This Row],[Product]],products[Product],products[Cost per unit])</f>
        <v>7.16</v>
      </c>
      <c r="I199" s="12">
        <f>Table3[[#This Row],[Cost per Unit]]*Table3[[#This Row],[Units]]</f>
        <v>322.2</v>
      </c>
    </row>
    <row r="200" spans="3:9" x14ac:dyDescent="0.35">
      <c r="C200" s="12" t="s">
        <v>6</v>
      </c>
      <c r="D200" s="12" t="s">
        <v>35</v>
      </c>
      <c r="E200" s="12" t="s">
        <v>27</v>
      </c>
      <c r="F200" s="28">
        <v>3864</v>
      </c>
      <c r="G200" s="29">
        <v>177</v>
      </c>
      <c r="H200" s="12">
        <f>_xlfn.XLOOKUP(Table3[[#This Row],[Product]],products[Product],products[Cost per unit])</f>
        <v>16.73</v>
      </c>
      <c r="I200" s="12">
        <f>Table3[[#This Row],[Cost per Unit]]*Table3[[#This Row],[Units]]</f>
        <v>2961.21</v>
      </c>
    </row>
    <row r="201" spans="3:9" x14ac:dyDescent="0.35">
      <c r="C201" s="12" t="s">
        <v>5</v>
      </c>
      <c r="D201" s="12" t="s">
        <v>36</v>
      </c>
      <c r="E201" s="12" t="s">
        <v>13</v>
      </c>
      <c r="F201" s="28">
        <v>6146</v>
      </c>
      <c r="G201" s="29">
        <v>63</v>
      </c>
      <c r="H201" s="12">
        <f>_xlfn.XLOOKUP(Table3[[#This Row],[Product]],products[Product],products[Cost per unit])</f>
        <v>9.33</v>
      </c>
      <c r="I201" s="12">
        <f>Table3[[#This Row],[Cost per Unit]]*Table3[[#This Row],[Units]]</f>
        <v>587.79</v>
      </c>
    </row>
    <row r="202" spans="3:9" x14ac:dyDescent="0.35">
      <c r="C202" s="12" t="s">
        <v>9</v>
      </c>
      <c r="D202" s="12" t="s">
        <v>39</v>
      </c>
      <c r="E202" s="12" t="s">
        <v>18</v>
      </c>
      <c r="F202" s="28">
        <v>2639</v>
      </c>
      <c r="G202" s="29">
        <v>204</v>
      </c>
      <c r="H202" s="12">
        <f>_xlfn.XLOOKUP(Table3[[#This Row],[Product]],products[Product],products[Cost per unit])</f>
        <v>6.47</v>
      </c>
      <c r="I202" s="12">
        <f>Table3[[#This Row],[Cost per Unit]]*Table3[[#This Row],[Units]]</f>
        <v>1319.8799999999999</v>
      </c>
    </row>
    <row r="203" spans="3:9" x14ac:dyDescent="0.35">
      <c r="C203" s="12" t="s">
        <v>8</v>
      </c>
      <c r="D203" s="12" t="s">
        <v>37</v>
      </c>
      <c r="E203" s="12" t="s">
        <v>22</v>
      </c>
      <c r="F203" s="28">
        <v>1890</v>
      </c>
      <c r="G203" s="29">
        <v>195</v>
      </c>
      <c r="H203" s="12">
        <f>_xlfn.XLOOKUP(Table3[[#This Row],[Product]],products[Product],products[Cost per unit])</f>
        <v>9.77</v>
      </c>
      <c r="I203" s="12">
        <f>Table3[[#This Row],[Cost per Unit]]*Table3[[#This Row],[Units]]</f>
        <v>1905.1499999999999</v>
      </c>
    </row>
    <row r="204" spans="3:9" x14ac:dyDescent="0.35">
      <c r="C204" s="12" t="s">
        <v>7</v>
      </c>
      <c r="D204" s="12" t="s">
        <v>34</v>
      </c>
      <c r="E204" s="12" t="s">
        <v>14</v>
      </c>
      <c r="F204" s="28">
        <v>1932</v>
      </c>
      <c r="G204" s="29">
        <v>369</v>
      </c>
      <c r="H204" s="12">
        <f>_xlfn.XLOOKUP(Table3[[#This Row],[Product]],products[Product],products[Cost per unit])</f>
        <v>11.7</v>
      </c>
      <c r="I204" s="12">
        <f>Table3[[#This Row],[Cost per Unit]]*Table3[[#This Row],[Units]]</f>
        <v>4317.3</v>
      </c>
    </row>
    <row r="205" spans="3:9" x14ac:dyDescent="0.35">
      <c r="C205" s="12" t="s">
        <v>3</v>
      </c>
      <c r="D205" s="12" t="s">
        <v>34</v>
      </c>
      <c r="E205" s="12" t="s">
        <v>25</v>
      </c>
      <c r="F205" s="28">
        <v>6300</v>
      </c>
      <c r="G205" s="29">
        <v>42</v>
      </c>
      <c r="H205" s="12">
        <f>_xlfn.XLOOKUP(Table3[[#This Row],[Product]],products[Product],products[Cost per unit])</f>
        <v>13.15</v>
      </c>
      <c r="I205" s="12">
        <f>Table3[[#This Row],[Cost per Unit]]*Table3[[#This Row],[Units]]</f>
        <v>552.30000000000007</v>
      </c>
    </row>
    <row r="206" spans="3:9" x14ac:dyDescent="0.35">
      <c r="C206" s="12" t="s">
        <v>6</v>
      </c>
      <c r="D206" s="12" t="s">
        <v>37</v>
      </c>
      <c r="E206" s="12" t="s">
        <v>30</v>
      </c>
      <c r="F206" s="28">
        <v>560</v>
      </c>
      <c r="G206" s="29">
        <v>81</v>
      </c>
      <c r="H206" s="12">
        <f>_xlfn.XLOOKUP(Table3[[#This Row],[Product]],products[Product],products[Cost per unit])</f>
        <v>14.49</v>
      </c>
      <c r="I206" s="12">
        <f>Table3[[#This Row],[Cost per Unit]]*Table3[[#This Row],[Units]]</f>
        <v>1173.69</v>
      </c>
    </row>
    <row r="207" spans="3:9" x14ac:dyDescent="0.35">
      <c r="C207" s="12" t="s">
        <v>9</v>
      </c>
      <c r="D207" s="12" t="s">
        <v>37</v>
      </c>
      <c r="E207" s="12" t="s">
        <v>26</v>
      </c>
      <c r="F207" s="28">
        <v>2856</v>
      </c>
      <c r="G207" s="29">
        <v>246</v>
      </c>
      <c r="H207" s="12">
        <f>_xlfn.XLOOKUP(Table3[[#This Row],[Product]],products[Product],products[Cost per unit])</f>
        <v>5.6</v>
      </c>
      <c r="I207" s="12">
        <f>Table3[[#This Row],[Cost per Unit]]*Table3[[#This Row],[Units]]</f>
        <v>1377.6</v>
      </c>
    </row>
    <row r="208" spans="3:9" x14ac:dyDescent="0.35">
      <c r="C208" s="12" t="s">
        <v>9</v>
      </c>
      <c r="D208" s="12" t="s">
        <v>34</v>
      </c>
      <c r="E208" s="12" t="s">
        <v>17</v>
      </c>
      <c r="F208" s="28">
        <v>707</v>
      </c>
      <c r="G208" s="29">
        <v>174</v>
      </c>
      <c r="H208" s="12">
        <f>_xlfn.XLOOKUP(Table3[[#This Row],[Product]],products[Product],products[Cost per unit])</f>
        <v>3.11</v>
      </c>
      <c r="I208" s="12">
        <f>Table3[[#This Row],[Cost per Unit]]*Table3[[#This Row],[Units]]</f>
        <v>541.14</v>
      </c>
    </row>
    <row r="209" spans="3:9" x14ac:dyDescent="0.35">
      <c r="C209" s="12" t="s">
        <v>8</v>
      </c>
      <c r="D209" s="12" t="s">
        <v>35</v>
      </c>
      <c r="E209" s="12" t="s">
        <v>30</v>
      </c>
      <c r="F209" s="28">
        <v>3598</v>
      </c>
      <c r="G209" s="29">
        <v>81</v>
      </c>
      <c r="H209" s="12">
        <f>_xlfn.XLOOKUP(Table3[[#This Row],[Product]],products[Product],products[Cost per unit])</f>
        <v>14.49</v>
      </c>
      <c r="I209" s="12">
        <f>Table3[[#This Row],[Cost per Unit]]*Table3[[#This Row],[Units]]</f>
        <v>1173.69</v>
      </c>
    </row>
    <row r="210" spans="3:9" x14ac:dyDescent="0.35">
      <c r="C210" s="12" t="s">
        <v>40</v>
      </c>
      <c r="D210" s="12" t="s">
        <v>35</v>
      </c>
      <c r="E210" s="12" t="s">
        <v>22</v>
      </c>
      <c r="F210" s="28">
        <v>6853</v>
      </c>
      <c r="G210" s="29">
        <v>372</v>
      </c>
      <c r="H210" s="12">
        <f>_xlfn.XLOOKUP(Table3[[#This Row],[Product]],products[Product],products[Cost per unit])</f>
        <v>9.77</v>
      </c>
      <c r="I210" s="12">
        <f>Table3[[#This Row],[Cost per Unit]]*Table3[[#This Row],[Units]]</f>
        <v>3634.44</v>
      </c>
    </row>
    <row r="211" spans="3:9" x14ac:dyDescent="0.35">
      <c r="C211" s="12" t="s">
        <v>40</v>
      </c>
      <c r="D211" s="12" t="s">
        <v>35</v>
      </c>
      <c r="E211" s="12" t="s">
        <v>16</v>
      </c>
      <c r="F211" s="28">
        <v>4725</v>
      </c>
      <c r="G211" s="29">
        <v>174</v>
      </c>
      <c r="H211" s="12">
        <f>_xlfn.XLOOKUP(Table3[[#This Row],[Product]],products[Product],products[Cost per unit])</f>
        <v>8.7899999999999991</v>
      </c>
      <c r="I211" s="12">
        <f>Table3[[#This Row],[Cost per Unit]]*Table3[[#This Row],[Units]]</f>
        <v>1529.4599999999998</v>
      </c>
    </row>
    <row r="212" spans="3:9" x14ac:dyDescent="0.35">
      <c r="C212" s="12" t="s">
        <v>41</v>
      </c>
      <c r="D212" s="12" t="s">
        <v>36</v>
      </c>
      <c r="E212" s="12" t="s">
        <v>32</v>
      </c>
      <c r="F212" s="28">
        <v>10304</v>
      </c>
      <c r="G212" s="29">
        <v>84</v>
      </c>
      <c r="H212" s="12">
        <f>_xlfn.XLOOKUP(Table3[[#This Row],[Product]],products[Product],products[Cost per unit])</f>
        <v>8.65</v>
      </c>
      <c r="I212" s="12">
        <f>Table3[[#This Row],[Cost per Unit]]*Table3[[#This Row],[Units]]</f>
        <v>726.6</v>
      </c>
    </row>
    <row r="213" spans="3:9" x14ac:dyDescent="0.35">
      <c r="C213" s="12" t="s">
        <v>41</v>
      </c>
      <c r="D213" s="12" t="s">
        <v>34</v>
      </c>
      <c r="E213" s="12" t="s">
        <v>16</v>
      </c>
      <c r="F213" s="28">
        <v>1274</v>
      </c>
      <c r="G213" s="29">
        <v>225</v>
      </c>
      <c r="H213" s="12">
        <f>_xlfn.XLOOKUP(Table3[[#This Row],[Product]],products[Product],products[Cost per unit])</f>
        <v>8.7899999999999991</v>
      </c>
      <c r="I213" s="12">
        <f>Table3[[#This Row],[Cost per Unit]]*Table3[[#This Row],[Units]]</f>
        <v>1977.7499999999998</v>
      </c>
    </row>
    <row r="214" spans="3:9" x14ac:dyDescent="0.35">
      <c r="C214" s="12" t="s">
        <v>5</v>
      </c>
      <c r="D214" s="12" t="s">
        <v>36</v>
      </c>
      <c r="E214" s="12" t="s">
        <v>30</v>
      </c>
      <c r="F214" s="28">
        <v>1526</v>
      </c>
      <c r="G214" s="29">
        <v>105</v>
      </c>
      <c r="H214" s="12">
        <f>_xlfn.XLOOKUP(Table3[[#This Row],[Product]],products[Product],products[Cost per unit])</f>
        <v>14.49</v>
      </c>
      <c r="I214" s="12">
        <f>Table3[[#This Row],[Cost per Unit]]*Table3[[#This Row],[Units]]</f>
        <v>1521.45</v>
      </c>
    </row>
    <row r="215" spans="3:9" x14ac:dyDescent="0.35">
      <c r="C215" s="12" t="s">
        <v>40</v>
      </c>
      <c r="D215" s="12" t="s">
        <v>39</v>
      </c>
      <c r="E215" s="12" t="s">
        <v>28</v>
      </c>
      <c r="F215" s="28">
        <v>3101</v>
      </c>
      <c r="G215" s="29">
        <v>225</v>
      </c>
      <c r="H215" s="12">
        <f>_xlfn.XLOOKUP(Table3[[#This Row],[Product]],products[Product],products[Cost per unit])</f>
        <v>10.38</v>
      </c>
      <c r="I215" s="12">
        <f>Table3[[#This Row],[Cost per Unit]]*Table3[[#This Row],[Units]]</f>
        <v>2335.5</v>
      </c>
    </row>
    <row r="216" spans="3:9" x14ac:dyDescent="0.35">
      <c r="C216" s="12" t="s">
        <v>2</v>
      </c>
      <c r="D216" s="12" t="s">
        <v>37</v>
      </c>
      <c r="E216" s="12" t="s">
        <v>14</v>
      </c>
      <c r="F216" s="28">
        <v>1057</v>
      </c>
      <c r="G216" s="29">
        <v>54</v>
      </c>
      <c r="H216" s="12">
        <f>_xlfn.XLOOKUP(Table3[[#This Row],[Product]],products[Product],products[Cost per unit])</f>
        <v>11.7</v>
      </c>
      <c r="I216" s="12">
        <f>Table3[[#This Row],[Cost per Unit]]*Table3[[#This Row],[Units]]</f>
        <v>631.79999999999995</v>
      </c>
    </row>
    <row r="217" spans="3:9" x14ac:dyDescent="0.35">
      <c r="C217" s="12" t="s">
        <v>7</v>
      </c>
      <c r="D217" s="12" t="s">
        <v>37</v>
      </c>
      <c r="E217" s="12" t="s">
        <v>26</v>
      </c>
      <c r="F217" s="28">
        <v>5306</v>
      </c>
      <c r="G217" s="29">
        <v>0</v>
      </c>
      <c r="H217" s="12">
        <f>_xlfn.XLOOKUP(Table3[[#This Row],[Product]],products[Product],products[Cost per unit])</f>
        <v>5.6</v>
      </c>
      <c r="I217" s="12">
        <f>Table3[[#This Row],[Cost per Unit]]*Table3[[#This Row],[Units]]</f>
        <v>0</v>
      </c>
    </row>
    <row r="218" spans="3:9" x14ac:dyDescent="0.35">
      <c r="C218" s="12" t="s">
        <v>5</v>
      </c>
      <c r="D218" s="12" t="s">
        <v>39</v>
      </c>
      <c r="E218" s="12" t="s">
        <v>24</v>
      </c>
      <c r="F218" s="28">
        <v>4018</v>
      </c>
      <c r="G218" s="29">
        <v>171</v>
      </c>
      <c r="H218" s="12">
        <f>_xlfn.XLOOKUP(Table3[[#This Row],[Product]],products[Product],products[Cost per unit])</f>
        <v>4.97</v>
      </c>
      <c r="I218" s="12">
        <f>Table3[[#This Row],[Cost per Unit]]*Table3[[#This Row],[Units]]</f>
        <v>849.87</v>
      </c>
    </row>
    <row r="219" spans="3:9" x14ac:dyDescent="0.35">
      <c r="C219" s="12" t="s">
        <v>9</v>
      </c>
      <c r="D219" s="12" t="s">
        <v>34</v>
      </c>
      <c r="E219" s="12" t="s">
        <v>16</v>
      </c>
      <c r="F219" s="28">
        <v>938</v>
      </c>
      <c r="G219" s="29">
        <v>189</v>
      </c>
      <c r="H219" s="12">
        <f>_xlfn.XLOOKUP(Table3[[#This Row],[Product]],products[Product],products[Cost per unit])</f>
        <v>8.7899999999999991</v>
      </c>
      <c r="I219" s="12">
        <f>Table3[[#This Row],[Cost per Unit]]*Table3[[#This Row],[Units]]</f>
        <v>1661.31</v>
      </c>
    </row>
    <row r="220" spans="3:9" x14ac:dyDescent="0.35">
      <c r="C220" s="12" t="s">
        <v>7</v>
      </c>
      <c r="D220" s="12" t="s">
        <v>38</v>
      </c>
      <c r="E220" s="12" t="s">
        <v>18</v>
      </c>
      <c r="F220" s="28">
        <v>1778</v>
      </c>
      <c r="G220" s="29">
        <v>270</v>
      </c>
      <c r="H220" s="12">
        <f>_xlfn.XLOOKUP(Table3[[#This Row],[Product]],products[Product],products[Cost per unit])</f>
        <v>6.47</v>
      </c>
      <c r="I220" s="12">
        <f>Table3[[#This Row],[Cost per Unit]]*Table3[[#This Row],[Units]]</f>
        <v>1746.8999999999999</v>
      </c>
    </row>
    <row r="221" spans="3:9" x14ac:dyDescent="0.35">
      <c r="C221" s="12" t="s">
        <v>6</v>
      </c>
      <c r="D221" s="12" t="s">
        <v>39</v>
      </c>
      <c r="E221" s="12" t="s">
        <v>30</v>
      </c>
      <c r="F221" s="28">
        <v>1638</v>
      </c>
      <c r="G221" s="29">
        <v>63</v>
      </c>
      <c r="H221" s="12">
        <f>_xlfn.XLOOKUP(Table3[[#This Row],[Product]],products[Product],products[Cost per unit])</f>
        <v>14.49</v>
      </c>
      <c r="I221" s="12">
        <f>Table3[[#This Row],[Cost per Unit]]*Table3[[#This Row],[Units]]</f>
        <v>912.87</v>
      </c>
    </row>
    <row r="222" spans="3:9" x14ac:dyDescent="0.35">
      <c r="C222" s="12" t="s">
        <v>41</v>
      </c>
      <c r="D222" s="12" t="s">
        <v>38</v>
      </c>
      <c r="E222" s="12" t="s">
        <v>25</v>
      </c>
      <c r="F222" s="28">
        <v>154</v>
      </c>
      <c r="G222" s="29">
        <v>21</v>
      </c>
      <c r="H222" s="12">
        <f>_xlfn.XLOOKUP(Table3[[#This Row],[Product]],products[Product],products[Cost per unit])</f>
        <v>13.15</v>
      </c>
      <c r="I222" s="12">
        <f>Table3[[#This Row],[Cost per Unit]]*Table3[[#This Row],[Units]]</f>
        <v>276.15000000000003</v>
      </c>
    </row>
    <row r="223" spans="3:9" x14ac:dyDescent="0.35">
      <c r="C223" s="12" t="s">
        <v>7</v>
      </c>
      <c r="D223" s="12" t="s">
        <v>37</v>
      </c>
      <c r="E223" s="12" t="s">
        <v>22</v>
      </c>
      <c r="F223" s="28">
        <v>9835</v>
      </c>
      <c r="G223" s="29">
        <v>207</v>
      </c>
      <c r="H223" s="12">
        <f>_xlfn.XLOOKUP(Table3[[#This Row],[Product]],products[Product],products[Cost per unit])</f>
        <v>9.77</v>
      </c>
      <c r="I223" s="12">
        <f>Table3[[#This Row],[Cost per Unit]]*Table3[[#This Row],[Units]]</f>
        <v>2022.3899999999999</v>
      </c>
    </row>
    <row r="224" spans="3:9" x14ac:dyDescent="0.35">
      <c r="C224" s="12" t="s">
        <v>9</v>
      </c>
      <c r="D224" s="12" t="s">
        <v>37</v>
      </c>
      <c r="E224" s="12" t="s">
        <v>20</v>
      </c>
      <c r="F224" s="28">
        <v>7273</v>
      </c>
      <c r="G224" s="29">
        <v>96</v>
      </c>
      <c r="H224" s="12">
        <f>_xlfn.XLOOKUP(Table3[[#This Row],[Product]],products[Product],products[Cost per unit])</f>
        <v>10.62</v>
      </c>
      <c r="I224" s="12">
        <f>Table3[[#This Row],[Cost per Unit]]*Table3[[#This Row],[Units]]</f>
        <v>1019.52</v>
      </c>
    </row>
    <row r="225" spans="3:9" x14ac:dyDescent="0.35">
      <c r="C225" s="12" t="s">
        <v>5</v>
      </c>
      <c r="D225" s="12" t="s">
        <v>39</v>
      </c>
      <c r="E225" s="12" t="s">
        <v>22</v>
      </c>
      <c r="F225" s="28">
        <v>6909</v>
      </c>
      <c r="G225" s="29">
        <v>81</v>
      </c>
      <c r="H225" s="12">
        <f>_xlfn.XLOOKUP(Table3[[#This Row],[Product]],products[Product],products[Cost per unit])</f>
        <v>9.77</v>
      </c>
      <c r="I225" s="12">
        <f>Table3[[#This Row],[Cost per Unit]]*Table3[[#This Row],[Units]]</f>
        <v>791.37</v>
      </c>
    </row>
    <row r="226" spans="3:9" x14ac:dyDescent="0.35">
      <c r="C226" s="12" t="s">
        <v>9</v>
      </c>
      <c r="D226" s="12" t="s">
        <v>39</v>
      </c>
      <c r="E226" s="12" t="s">
        <v>24</v>
      </c>
      <c r="F226" s="28">
        <v>3920</v>
      </c>
      <c r="G226" s="29">
        <v>306</v>
      </c>
      <c r="H226" s="12">
        <f>_xlfn.XLOOKUP(Table3[[#This Row],[Product]],products[Product],products[Cost per unit])</f>
        <v>4.97</v>
      </c>
      <c r="I226" s="12">
        <f>Table3[[#This Row],[Cost per Unit]]*Table3[[#This Row],[Units]]</f>
        <v>1520.82</v>
      </c>
    </row>
    <row r="227" spans="3:9" x14ac:dyDescent="0.35">
      <c r="C227" s="12" t="s">
        <v>10</v>
      </c>
      <c r="D227" s="12" t="s">
        <v>39</v>
      </c>
      <c r="E227" s="12" t="s">
        <v>21</v>
      </c>
      <c r="F227" s="28">
        <v>4858</v>
      </c>
      <c r="G227" s="29">
        <v>279</v>
      </c>
      <c r="H227" s="12">
        <f>_xlfn.XLOOKUP(Table3[[#This Row],[Product]],products[Product],products[Cost per unit])</f>
        <v>9</v>
      </c>
      <c r="I227" s="12">
        <f>Table3[[#This Row],[Cost per Unit]]*Table3[[#This Row],[Units]]</f>
        <v>2511</v>
      </c>
    </row>
    <row r="228" spans="3:9" x14ac:dyDescent="0.35">
      <c r="C228" s="12" t="s">
        <v>2</v>
      </c>
      <c r="D228" s="12" t="s">
        <v>38</v>
      </c>
      <c r="E228" s="12" t="s">
        <v>4</v>
      </c>
      <c r="F228" s="28">
        <v>3549</v>
      </c>
      <c r="G228" s="29">
        <v>3</v>
      </c>
      <c r="H228" s="12">
        <f>_xlfn.XLOOKUP(Table3[[#This Row],[Product]],products[Product],products[Cost per unit])</f>
        <v>11.88</v>
      </c>
      <c r="I228" s="12">
        <f>Table3[[#This Row],[Cost per Unit]]*Table3[[#This Row],[Units]]</f>
        <v>35.64</v>
      </c>
    </row>
    <row r="229" spans="3:9" x14ac:dyDescent="0.35">
      <c r="C229" s="12" t="s">
        <v>7</v>
      </c>
      <c r="D229" s="12" t="s">
        <v>39</v>
      </c>
      <c r="E229" s="12" t="s">
        <v>27</v>
      </c>
      <c r="F229" s="28">
        <v>966</v>
      </c>
      <c r="G229" s="29">
        <v>198</v>
      </c>
      <c r="H229" s="12">
        <f>_xlfn.XLOOKUP(Table3[[#This Row],[Product]],products[Product],products[Cost per unit])</f>
        <v>16.73</v>
      </c>
      <c r="I229" s="12">
        <f>Table3[[#This Row],[Cost per Unit]]*Table3[[#This Row],[Units]]</f>
        <v>3312.54</v>
      </c>
    </row>
    <row r="230" spans="3:9" x14ac:dyDescent="0.35">
      <c r="C230" s="12" t="s">
        <v>5</v>
      </c>
      <c r="D230" s="12" t="s">
        <v>39</v>
      </c>
      <c r="E230" s="12" t="s">
        <v>18</v>
      </c>
      <c r="F230" s="28">
        <v>385</v>
      </c>
      <c r="G230" s="29">
        <v>249</v>
      </c>
      <c r="H230" s="12">
        <f>_xlfn.XLOOKUP(Table3[[#This Row],[Product]],products[Product],products[Cost per unit])</f>
        <v>6.47</v>
      </c>
      <c r="I230" s="12">
        <f>Table3[[#This Row],[Cost per Unit]]*Table3[[#This Row],[Units]]</f>
        <v>1611.03</v>
      </c>
    </row>
    <row r="231" spans="3:9" x14ac:dyDescent="0.35">
      <c r="C231" s="12" t="s">
        <v>6</v>
      </c>
      <c r="D231" s="12" t="s">
        <v>34</v>
      </c>
      <c r="E231" s="12" t="s">
        <v>16</v>
      </c>
      <c r="F231" s="28">
        <v>2219</v>
      </c>
      <c r="G231" s="29">
        <v>75</v>
      </c>
      <c r="H231" s="12">
        <f>_xlfn.XLOOKUP(Table3[[#This Row],[Product]],products[Product],products[Cost per unit])</f>
        <v>8.7899999999999991</v>
      </c>
      <c r="I231" s="12">
        <f>Table3[[#This Row],[Cost per Unit]]*Table3[[#This Row],[Units]]</f>
        <v>659.24999999999989</v>
      </c>
    </row>
    <row r="232" spans="3:9" x14ac:dyDescent="0.35">
      <c r="C232" s="12" t="s">
        <v>9</v>
      </c>
      <c r="D232" s="12" t="s">
        <v>36</v>
      </c>
      <c r="E232" s="12" t="s">
        <v>32</v>
      </c>
      <c r="F232" s="28">
        <v>2954</v>
      </c>
      <c r="G232" s="29">
        <v>189</v>
      </c>
      <c r="H232" s="12">
        <f>_xlfn.XLOOKUP(Table3[[#This Row],[Product]],products[Product],products[Cost per unit])</f>
        <v>8.65</v>
      </c>
      <c r="I232" s="12">
        <f>Table3[[#This Row],[Cost per Unit]]*Table3[[#This Row],[Units]]</f>
        <v>1634.8500000000001</v>
      </c>
    </row>
    <row r="233" spans="3:9" x14ac:dyDescent="0.35">
      <c r="C233" s="12" t="s">
        <v>7</v>
      </c>
      <c r="D233" s="12" t="s">
        <v>36</v>
      </c>
      <c r="E233" s="12" t="s">
        <v>32</v>
      </c>
      <c r="F233" s="28">
        <v>280</v>
      </c>
      <c r="G233" s="29">
        <v>87</v>
      </c>
      <c r="H233" s="12">
        <f>_xlfn.XLOOKUP(Table3[[#This Row],[Product]],products[Product],products[Cost per unit])</f>
        <v>8.65</v>
      </c>
      <c r="I233" s="12">
        <f>Table3[[#This Row],[Cost per Unit]]*Table3[[#This Row],[Units]]</f>
        <v>752.55000000000007</v>
      </c>
    </row>
    <row r="234" spans="3:9" x14ac:dyDescent="0.35">
      <c r="C234" s="12" t="s">
        <v>41</v>
      </c>
      <c r="D234" s="12" t="s">
        <v>36</v>
      </c>
      <c r="E234" s="12" t="s">
        <v>30</v>
      </c>
      <c r="F234" s="28">
        <v>6118</v>
      </c>
      <c r="G234" s="29">
        <v>174</v>
      </c>
      <c r="H234" s="12">
        <f>_xlfn.XLOOKUP(Table3[[#This Row],[Product]],products[Product],products[Cost per unit])</f>
        <v>14.49</v>
      </c>
      <c r="I234" s="12">
        <f>Table3[[#This Row],[Cost per Unit]]*Table3[[#This Row],[Units]]</f>
        <v>2521.2600000000002</v>
      </c>
    </row>
    <row r="235" spans="3:9" x14ac:dyDescent="0.35">
      <c r="C235" s="12" t="s">
        <v>2</v>
      </c>
      <c r="D235" s="12" t="s">
        <v>39</v>
      </c>
      <c r="E235" s="12" t="s">
        <v>15</v>
      </c>
      <c r="F235" s="28">
        <v>4802</v>
      </c>
      <c r="G235" s="29">
        <v>36</v>
      </c>
      <c r="H235" s="12">
        <f>_xlfn.XLOOKUP(Table3[[#This Row],[Product]],products[Product],products[Cost per unit])</f>
        <v>11.73</v>
      </c>
      <c r="I235" s="12">
        <f>Table3[[#This Row],[Cost per Unit]]*Table3[[#This Row],[Units]]</f>
        <v>422.28000000000003</v>
      </c>
    </row>
    <row r="236" spans="3:9" x14ac:dyDescent="0.35">
      <c r="C236" s="12" t="s">
        <v>9</v>
      </c>
      <c r="D236" s="12" t="s">
        <v>38</v>
      </c>
      <c r="E236" s="12" t="s">
        <v>24</v>
      </c>
      <c r="F236" s="28">
        <v>4137</v>
      </c>
      <c r="G236" s="29">
        <v>60</v>
      </c>
      <c r="H236" s="12">
        <f>_xlfn.XLOOKUP(Table3[[#This Row],[Product]],products[Product],products[Cost per unit])</f>
        <v>4.97</v>
      </c>
      <c r="I236" s="12">
        <f>Table3[[#This Row],[Cost per Unit]]*Table3[[#This Row],[Units]]</f>
        <v>298.2</v>
      </c>
    </row>
    <row r="237" spans="3:9" x14ac:dyDescent="0.35">
      <c r="C237" s="12" t="s">
        <v>3</v>
      </c>
      <c r="D237" s="12" t="s">
        <v>35</v>
      </c>
      <c r="E237" s="12" t="s">
        <v>23</v>
      </c>
      <c r="F237" s="28">
        <v>2023</v>
      </c>
      <c r="G237" s="29">
        <v>78</v>
      </c>
      <c r="H237" s="12">
        <f>_xlfn.XLOOKUP(Table3[[#This Row],[Product]],products[Product],products[Cost per unit])</f>
        <v>6.49</v>
      </c>
      <c r="I237" s="12">
        <f>Table3[[#This Row],[Cost per Unit]]*Table3[[#This Row],[Units]]</f>
        <v>506.22</v>
      </c>
    </row>
    <row r="238" spans="3:9" x14ac:dyDescent="0.35">
      <c r="C238" s="12" t="s">
        <v>9</v>
      </c>
      <c r="D238" s="12" t="s">
        <v>36</v>
      </c>
      <c r="E238" s="12" t="s">
        <v>30</v>
      </c>
      <c r="F238" s="28">
        <v>9051</v>
      </c>
      <c r="G238" s="29">
        <v>57</v>
      </c>
      <c r="H238" s="12">
        <f>_xlfn.XLOOKUP(Table3[[#This Row],[Product]],products[Product],products[Cost per unit])</f>
        <v>14.49</v>
      </c>
      <c r="I238" s="12">
        <f>Table3[[#This Row],[Cost per Unit]]*Table3[[#This Row],[Units]]</f>
        <v>825.93000000000006</v>
      </c>
    </row>
    <row r="239" spans="3:9" x14ac:dyDescent="0.35">
      <c r="C239" s="12" t="s">
        <v>9</v>
      </c>
      <c r="D239" s="12" t="s">
        <v>37</v>
      </c>
      <c r="E239" s="12" t="s">
        <v>28</v>
      </c>
      <c r="F239" s="28">
        <v>2919</v>
      </c>
      <c r="G239" s="29">
        <v>45</v>
      </c>
      <c r="H239" s="12">
        <f>_xlfn.XLOOKUP(Table3[[#This Row],[Product]],products[Product],products[Cost per unit])</f>
        <v>10.38</v>
      </c>
      <c r="I239" s="12">
        <f>Table3[[#This Row],[Cost per Unit]]*Table3[[#This Row],[Units]]</f>
        <v>467.1</v>
      </c>
    </row>
    <row r="240" spans="3:9" x14ac:dyDescent="0.35">
      <c r="C240" s="12" t="s">
        <v>41</v>
      </c>
      <c r="D240" s="12" t="s">
        <v>38</v>
      </c>
      <c r="E240" s="12" t="s">
        <v>22</v>
      </c>
      <c r="F240" s="28">
        <v>5915</v>
      </c>
      <c r="G240" s="29">
        <v>3</v>
      </c>
      <c r="H240" s="12">
        <f>_xlfn.XLOOKUP(Table3[[#This Row],[Product]],products[Product],products[Cost per unit])</f>
        <v>9.77</v>
      </c>
      <c r="I240" s="12">
        <f>Table3[[#This Row],[Cost per Unit]]*Table3[[#This Row],[Units]]</f>
        <v>29.31</v>
      </c>
    </row>
    <row r="241" spans="3:9" x14ac:dyDescent="0.35">
      <c r="C241" s="12" t="s">
        <v>10</v>
      </c>
      <c r="D241" s="12" t="s">
        <v>35</v>
      </c>
      <c r="E241" s="12" t="s">
        <v>15</v>
      </c>
      <c r="F241" s="28">
        <v>2562</v>
      </c>
      <c r="G241" s="29">
        <v>6</v>
      </c>
      <c r="H241" s="12">
        <f>_xlfn.XLOOKUP(Table3[[#This Row],[Product]],products[Product],products[Cost per unit])</f>
        <v>11.73</v>
      </c>
      <c r="I241" s="12">
        <f>Table3[[#This Row],[Cost per Unit]]*Table3[[#This Row],[Units]]</f>
        <v>70.38</v>
      </c>
    </row>
    <row r="242" spans="3:9" x14ac:dyDescent="0.35">
      <c r="C242" s="12" t="s">
        <v>5</v>
      </c>
      <c r="D242" s="12" t="s">
        <v>37</v>
      </c>
      <c r="E242" s="12" t="s">
        <v>25</v>
      </c>
      <c r="F242" s="28">
        <v>8813</v>
      </c>
      <c r="G242" s="29">
        <v>21</v>
      </c>
      <c r="H242" s="12">
        <f>_xlfn.XLOOKUP(Table3[[#This Row],[Product]],products[Product],products[Cost per unit])</f>
        <v>13.15</v>
      </c>
      <c r="I242" s="12">
        <f>Table3[[#This Row],[Cost per Unit]]*Table3[[#This Row],[Units]]</f>
        <v>276.15000000000003</v>
      </c>
    </row>
    <row r="243" spans="3:9" x14ac:dyDescent="0.35">
      <c r="C243" s="12" t="s">
        <v>5</v>
      </c>
      <c r="D243" s="12" t="s">
        <v>36</v>
      </c>
      <c r="E243" s="12" t="s">
        <v>18</v>
      </c>
      <c r="F243" s="28">
        <v>6111</v>
      </c>
      <c r="G243" s="29">
        <v>3</v>
      </c>
      <c r="H243" s="12">
        <f>_xlfn.XLOOKUP(Table3[[#This Row],[Product]],products[Product],products[Cost per unit])</f>
        <v>6.47</v>
      </c>
      <c r="I243" s="12">
        <f>Table3[[#This Row],[Cost per Unit]]*Table3[[#This Row],[Units]]</f>
        <v>19.41</v>
      </c>
    </row>
    <row r="244" spans="3:9" x14ac:dyDescent="0.35">
      <c r="C244" s="12" t="s">
        <v>8</v>
      </c>
      <c r="D244" s="12" t="s">
        <v>34</v>
      </c>
      <c r="E244" s="12" t="s">
        <v>31</v>
      </c>
      <c r="F244" s="28">
        <v>3507</v>
      </c>
      <c r="G244" s="29">
        <v>288</v>
      </c>
      <c r="H244" s="12">
        <f>_xlfn.XLOOKUP(Table3[[#This Row],[Product]],products[Product],products[Cost per unit])</f>
        <v>5.79</v>
      </c>
      <c r="I244" s="12">
        <f>Table3[[#This Row],[Cost per Unit]]*Table3[[#This Row],[Units]]</f>
        <v>1667.52</v>
      </c>
    </row>
    <row r="245" spans="3:9" x14ac:dyDescent="0.35">
      <c r="C245" s="12" t="s">
        <v>6</v>
      </c>
      <c r="D245" s="12" t="s">
        <v>36</v>
      </c>
      <c r="E245" s="12" t="s">
        <v>13</v>
      </c>
      <c r="F245" s="28">
        <v>4319</v>
      </c>
      <c r="G245" s="29">
        <v>30</v>
      </c>
      <c r="H245" s="12">
        <f>_xlfn.XLOOKUP(Table3[[#This Row],[Product]],products[Product],products[Cost per unit])</f>
        <v>9.33</v>
      </c>
      <c r="I245" s="12">
        <f>Table3[[#This Row],[Cost per Unit]]*Table3[[#This Row],[Units]]</f>
        <v>279.89999999999998</v>
      </c>
    </row>
    <row r="246" spans="3:9" x14ac:dyDescent="0.35">
      <c r="C246" s="12" t="s">
        <v>40</v>
      </c>
      <c r="D246" s="12" t="s">
        <v>38</v>
      </c>
      <c r="E246" s="12" t="s">
        <v>26</v>
      </c>
      <c r="F246" s="28">
        <v>609</v>
      </c>
      <c r="G246" s="29">
        <v>87</v>
      </c>
      <c r="H246" s="12">
        <f>_xlfn.XLOOKUP(Table3[[#This Row],[Product]],products[Product],products[Cost per unit])</f>
        <v>5.6</v>
      </c>
      <c r="I246" s="12">
        <f>Table3[[#This Row],[Cost per Unit]]*Table3[[#This Row],[Units]]</f>
        <v>487.2</v>
      </c>
    </row>
    <row r="247" spans="3:9" x14ac:dyDescent="0.35">
      <c r="C247" s="12" t="s">
        <v>40</v>
      </c>
      <c r="D247" s="12" t="s">
        <v>39</v>
      </c>
      <c r="E247" s="12" t="s">
        <v>27</v>
      </c>
      <c r="F247" s="28">
        <v>6370</v>
      </c>
      <c r="G247" s="29">
        <v>30</v>
      </c>
      <c r="H247" s="12">
        <f>_xlfn.XLOOKUP(Table3[[#This Row],[Product]],products[Product],products[Cost per unit])</f>
        <v>16.73</v>
      </c>
      <c r="I247" s="12">
        <f>Table3[[#This Row],[Cost per Unit]]*Table3[[#This Row],[Units]]</f>
        <v>501.90000000000003</v>
      </c>
    </row>
    <row r="248" spans="3:9" x14ac:dyDescent="0.35">
      <c r="C248" s="12" t="s">
        <v>5</v>
      </c>
      <c r="D248" s="12" t="s">
        <v>38</v>
      </c>
      <c r="E248" s="12" t="s">
        <v>19</v>
      </c>
      <c r="F248" s="28">
        <v>5474</v>
      </c>
      <c r="G248" s="29">
        <v>168</v>
      </c>
      <c r="H248" s="12">
        <f>_xlfn.XLOOKUP(Table3[[#This Row],[Product]],products[Product],products[Cost per unit])</f>
        <v>7.64</v>
      </c>
      <c r="I248" s="12">
        <f>Table3[[#This Row],[Cost per Unit]]*Table3[[#This Row],[Units]]</f>
        <v>1283.52</v>
      </c>
    </row>
    <row r="249" spans="3:9" x14ac:dyDescent="0.35">
      <c r="C249" s="12" t="s">
        <v>40</v>
      </c>
      <c r="D249" s="12" t="s">
        <v>36</v>
      </c>
      <c r="E249" s="12" t="s">
        <v>27</v>
      </c>
      <c r="F249" s="28">
        <v>3164</v>
      </c>
      <c r="G249" s="29">
        <v>306</v>
      </c>
      <c r="H249" s="12">
        <f>_xlfn.XLOOKUP(Table3[[#This Row],[Product]],products[Product],products[Cost per unit])</f>
        <v>16.73</v>
      </c>
      <c r="I249" s="12">
        <f>Table3[[#This Row],[Cost per Unit]]*Table3[[#This Row],[Units]]</f>
        <v>5119.38</v>
      </c>
    </row>
    <row r="250" spans="3:9" x14ac:dyDescent="0.35">
      <c r="C250" s="12" t="s">
        <v>6</v>
      </c>
      <c r="D250" s="12" t="s">
        <v>35</v>
      </c>
      <c r="E250" s="12" t="s">
        <v>4</v>
      </c>
      <c r="F250" s="28">
        <v>1302</v>
      </c>
      <c r="G250" s="29">
        <v>402</v>
      </c>
      <c r="H250" s="12">
        <f>_xlfn.XLOOKUP(Table3[[#This Row],[Product]],products[Product],products[Cost per unit])</f>
        <v>11.88</v>
      </c>
      <c r="I250" s="12">
        <f>Table3[[#This Row],[Cost per Unit]]*Table3[[#This Row],[Units]]</f>
        <v>4775.76</v>
      </c>
    </row>
    <row r="251" spans="3:9" x14ac:dyDescent="0.35">
      <c r="C251" s="12" t="s">
        <v>3</v>
      </c>
      <c r="D251" s="12" t="s">
        <v>37</v>
      </c>
      <c r="E251" s="12" t="s">
        <v>28</v>
      </c>
      <c r="F251" s="28">
        <v>7308</v>
      </c>
      <c r="G251" s="29">
        <v>327</v>
      </c>
      <c r="H251" s="12">
        <f>_xlfn.XLOOKUP(Table3[[#This Row],[Product]],products[Product],products[Cost per unit])</f>
        <v>10.38</v>
      </c>
      <c r="I251" s="12">
        <f>Table3[[#This Row],[Cost per Unit]]*Table3[[#This Row],[Units]]</f>
        <v>3394.26</v>
      </c>
    </row>
    <row r="252" spans="3:9" x14ac:dyDescent="0.35">
      <c r="C252" s="12" t="s">
        <v>40</v>
      </c>
      <c r="D252" s="12" t="s">
        <v>37</v>
      </c>
      <c r="E252" s="12" t="s">
        <v>27</v>
      </c>
      <c r="F252" s="28">
        <v>6132</v>
      </c>
      <c r="G252" s="29">
        <v>93</v>
      </c>
      <c r="H252" s="12">
        <f>_xlfn.XLOOKUP(Table3[[#This Row],[Product]],products[Product],products[Cost per unit])</f>
        <v>16.73</v>
      </c>
      <c r="I252" s="12">
        <f>Table3[[#This Row],[Cost per Unit]]*Table3[[#This Row],[Units]]</f>
        <v>1555.89</v>
      </c>
    </row>
    <row r="253" spans="3:9" x14ac:dyDescent="0.35">
      <c r="C253" s="12" t="s">
        <v>10</v>
      </c>
      <c r="D253" s="12" t="s">
        <v>35</v>
      </c>
      <c r="E253" s="12" t="s">
        <v>14</v>
      </c>
      <c r="F253" s="28">
        <v>3472</v>
      </c>
      <c r="G253" s="29">
        <v>96</v>
      </c>
      <c r="H253" s="12">
        <f>_xlfn.XLOOKUP(Table3[[#This Row],[Product]],products[Product],products[Cost per unit])</f>
        <v>11.7</v>
      </c>
      <c r="I253" s="12">
        <f>Table3[[#This Row],[Cost per Unit]]*Table3[[#This Row],[Units]]</f>
        <v>1123.1999999999998</v>
      </c>
    </row>
    <row r="254" spans="3:9" x14ac:dyDescent="0.35">
      <c r="C254" s="12" t="s">
        <v>8</v>
      </c>
      <c r="D254" s="12" t="s">
        <v>39</v>
      </c>
      <c r="E254" s="12" t="s">
        <v>18</v>
      </c>
      <c r="F254" s="28">
        <v>9660</v>
      </c>
      <c r="G254" s="29">
        <v>27</v>
      </c>
      <c r="H254" s="12">
        <f>_xlfn.XLOOKUP(Table3[[#This Row],[Product]],products[Product],products[Cost per unit])</f>
        <v>6.47</v>
      </c>
      <c r="I254" s="12">
        <f>Table3[[#This Row],[Cost per Unit]]*Table3[[#This Row],[Units]]</f>
        <v>174.69</v>
      </c>
    </row>
    <row r="255" spans="3:9" x14ac:dyDescent="0.35">
      <c r="C255" s="12" t="s">
        <v>9</v>
      </c>
      <c r="D255" s="12" t="s">
        <v>38</v>
      </c>
      <c r="E255" s="12" t="s">
        <v>26</v>
      </c>
      <c r="F255" s="28">
        <v>2436</v>
      </c>
      <c r="G255" s="29">
        <v>99</v>
      </c>
      <c r="H255" s="12">
        <f>_xlfn.XLOOKUP(Table3[[#This Row],[Product]],products[Product],products[Cost per unit])</f>
        <v>5.6</v>
      </c>
      <c r="I255" s="12">
        <f>Table3[[#This Row],[Cost per Unit]]*Table3[[#This Row],[Units]]</f>
        <v>554.4</v>
      </c>
    </row>
    <row r="256" spans="3:9" x14ac:dyDescent="0.35">
      <c r="C256" s="12" t="s">
        <v>9</v>
      </c>
      <c r="D256" s="12" t="s">
        <v>38</v>
      </c>
      <c r="E256" s="12" t="s">
        <v>33</v>
      </c>
      <c r="F256" s="28">
        <v>9506</v>
      </c>
      <c r="G256" s="29">
        <v>87</v>
      </c>
      <c r="H256" s="12">
        <f>_xlfn.XLOOKUP(Table3[[#This Row],[Product]],products[Product],products[Cost per unit])</f>
        <v>12.37</v>
      </c>
      <c r="I256" s="12">
        <f>Table3[[#This Row],[Cost per Unit]]*Table3[[#This Row],[Units]]</f>
        <v>1076.1899999999998</v>
      </c>
    </row>
    <row r="257" spans="3:9" x14ac:dyDescent="0.35">
      <c r="C257" s="12" t="s">
        <v>10</v>
      </c>
      <c r="D257" s="12" t="s">
        <v>37</v>
      </c>
      <c r="E257" s="12" t="s">
        <v>21</v>
      </c>
      <c r="F257" s="28">
        <v>245</v>
      </c>
      <c r="G257" s="29">
        <v>288</v>
      </c>
      <c r="H257" s="12">
        <f>_xlfn.XLOOKUP(Table3[[#This Row],[Product]],products[Product],products[Cost per unit])</f>
        <v>9</v>
      </c>
      <c r="I257" s="12">
        <f>Table3[[#This Row],[Cost per Unit]]*Table3[[#This Row],[Units]]</f>
        <v>2592</v>
      </c>
    </row>
    <row r="258" spans="3:9" x14ac:dyDescent="0.35">
      <c r="C258" s="12" t="s">
        <v>8</v>
      </c>
      <c r="D258" s="12" t="s">
        <v>35</v>
      </c>
      <c r="E258" s="12" t="s">
        <v>20</v>
      </c>
      <c r="F258" s="28">
        <v>2702</v>
      </c>
      <c r="G258" s="29">
        <v>363</v>
      </c>
      <c r="H258" s="12">
        <f>_xlfn.XLOOKUP(Table3[[#This Row],[Product]],products[Product],products[Cost per unit])</f>
        <v>10.62</v>
      </c>
      <c r="I258" s="12">
        <f>Table3[[#This Row],[Cost per Unit]]*Table3[[#This Row],[Units]]</f>
        <v>3855.0599999999995</v>
      </c>
    </row>
    <row r="259" spans="3:9" x14ac:dyDescent="0.35">
      <c r="C259" s="12" t="s">
        <v>10</v>
      </c>
      <c r="D259" s="12" t="s">
        <v>34</v>
      </c>
      <c r="E259" s="12" t="s">
        <v>17</v>
      </c>
      <c r="F259" s="28">
        <v>700</v>
      </c>
      <c r="G259" s="29">
        <v>87</v>
      </c>
      <c r="H259" s="12">
        <f>_xlfn.XLOOKUP(Table3[[#This Row],[Product]],products[Product],products[Cost per unit])</f>
        <v>3.11</v>
      </c>
      <c r="I259" s="12">
        <f>Table3[[#This Row],[Cost per Unit]]*Table3[[#This Row],[Units]]</f>
        <v>270.57</v>
      </c>
    </row>
    <row r="260" spans="3:9" x14ac:dyDescent="0.35">
      <c r="C260" s="12" t="s">
        <v>6</v>
      </c>
      <c r="D260" s="12" t="s">
        <v>34</v>
      </c>
      <c r="E260" s="12" t="s">
        <v>17</v>
      </c>
      <c r="F260" s="28">
        <v>3759</v>
      </c>
      <c r="G260" s="29">
        <v>150</v>
      </c>
      <c r="H260" s="12">
        <f>_xlfn.XLOOKUP(Table3[[#This Row],[Product]],products[Product],products[Cost per unit])</f>
        <v>3.11</v>
      </c>
      <c r="I260" s="12">
        <f>Table3[[#This Row],[Cost per Unit]]*Table3[[#This Row],[Units]]</f>
        <v>466.5</v>
      </c>
    </row>
    <row r="261" spans="3:9" x14ac:dyDescent="0.35">
      <c r="C261" s="12" t="s">
        <v>2</v>
      </c>
      <c r="D261" s="12" t="s">
        <v>35</v>
      </c>
      <c r="E261" s="12" t="s">
        <v>17</v>
      </c>
      <c r="F261" s="28">
        <v>1589</v>
      </c>
      <c r="G261" s="29">
        <v>303</v>
      </c>
      <c r="H261" s="12">
        <f>_xlfn.XLOOKUP(Table3[[#This Row],[Product]],products[Product],products[Cost per unit])</f>
        <v>3.11</v>
      </c>
      <c r="I261" s="12">
        <f>Table3[[#This Row],[Cost per Unit]]*Table3[[#This Row],[Units]]</f>
        <v>942.32999999999993</v>
      </c>
    </row>
    <row r="262" spans="3:9" x14ac:dyDescent="0.35">
      <c r="C262" s="12" t="s">
        <v>7</v>
      </c>
      <c r="D262" s="12" t="s">
        <v>35</v>
      </c>
      <c r="E262" s="12" t="s">
        <v>28</v>
      </c>
      <c r="F262" s="28">
        <v>5194</v>
      </c>
      <c r="G262" s="29">
        <v>288</v>
      </c>
      <c r="H262" s="12">
        <f>_xlfn.XLOOKUP(Table3[[#This Row],[Product]],products[Product],products[Cost per unit])</f>
        <v>10.38</v>
      </c>
      <c r="I262" s="12">
        <f>Table3[[#This Row],[Cost per Unit]]*Table3[[#This Row],[Units]]</f>
        <v>2989.44</v>
      </c>
    </row>
    <row r="263" spans="3:9" x14ac:dyDescent="0.35">
      <c r="C263" s="12" t="s">
        <v>10</v>
      </c>
      <c r="D263" s="12" t="s">
        <v>36</v>
      </c>
      <c r="E263" s="12" t="s">
        <v>13</v>
      </c>
      <c r="F263" s="28">
        <v>945</v>
      </c>
      <c r="G263" s="29">
        <v>75</v>
      </c>
      <c r="H263" s="12">
        <f>_xlfn.XLOOKUP(Table3[[#This Row],[Product]],products[Product],products[Cost per unit])</f>
        <v>9.33</v>
      </c>
      <c r="I263" s="12">
        <f>Table3[[#This Row],[Cost per Unit]]*Table3[[#This Row],[Units]]</f>
        <v>699.75</v>
      </c>
    </row>
    <row r="264" spans="3:9" x14ac:dyDescent="0.35">
      <c r="C264" s="12" t="s">
        <v>40</v>
      </c>
      <c r="D264" s="12" t="s">
        <v>38</v>
      </c>
      <c r="E264" s="12" t="s">
        <v>31</v>
      </c>
      <c r="F264" s="28">
        <v>1988</v>
      </c>
      <c r="G264" s="29">
        <v>39</v>
      </c>
      <c r="H264" s="12">
        <f>_xlfn.XLOOKUP(Table3[[#This Row],[Product]],products[Product],products[Cost per unit])</f>
        <v>5.79</v>
      </c>
      <c r="I264" s="12">
        <f>Table3[[#This Row],[Cost per Unit]]*Table3[[#This Row],[Units]]</f>
        <v>225.81</v>
      </c>
    </row>
    <row r="265" spans="3:9" x14ac:dyDescent="0.35">
      <c r="C265" s="12" t="s">
        <v>6</v>
      </c>
      <c r="D265" s="12" t="s">
        <v>34</v>
      </c>
      <c r="E265" s="12" t="s">
        <v>32</v>
      </c>
      <c r="F265" s="28">
        <v>6734</v>
      </c>
      <c r="G265" s="29">
        <v>123</v>
      </c>
      <c r="H265" s="12">
        <f>_xlfn.XLOOKUP(Table3[[#This Row],[Product]],products[Product],products[Cost per unit])</f>
        <v>8.65</v>
      </c>
      <c r="I265" s="12">
        <f>Table3[[#This Row],[Cost per Unit]]*Table3[[#This Row],[Units]]</f>
        <v>1063.95</v>
      </c>
    </row>
    <row r="266" spans="3:9" x14ac:dyDescent="0.35">
      <c r="C266" s="12" t="s">
        <v>40</v>
      </c>
      <c r="D266" s="12" t="s">
        <v>36</v>
      </c>
      <c r="E266" s="12" t="s">
        <v>4</v>
      </c>
      <c r="F266" s="28">
        <v>217</v>
      </c>
      <c r="G266" s="29">
        <v>36</v>
      </c>
      <c r="H266" s="12">
        <f>_xlfn.XLOOKUP(Table3[[#This Row],[Product]],products[Product],products[Cost per unit])</f>
        <v>11.88</v>
      </c>
      <c r="I266" s="12">
        <f>Table3[[#This Row],[Cost per Unit]]*Table3[[#This Row],[Units]]</f>
        <v>427.68</v>
      </c>
    </row>
    <row r="267" spans="3:9" x14ac:dyDescent="0.35">
      <c r="C267" s="12" t="s">
        <v>5</v>
      </c>
      <c r="D267" s="12" t="s">
        <v>34</v>
      </c>
      <c r="E267" s="12" t="s">
        <v>22</v>
      </c>
      <c r="F267" s="28">
        <v>6279</v>
      </c>
      <c r="G267" s="29">
        <v>237</v>
      </c>
      <c r="H267" s="12">
        <f>_xlfn.XLOOKUP(Table3[[#This Row],[Product]],products[Product],products[Cost per unit])</f>
        <v>9.77</v>
      </c>
      <c r="I267" s="12">
        <f>Table3[[#This Row],[Cost per Unit]]*Table3[[#This Row],[Units]]</f>
        <v>2315.4899999999998</v>
      </c>
    </row>
    <row r="268" spans="3:9" x14ac:dyDescent="0.35">
      <c r="C268" s="12" t="s">
        <v>40</v>
      </c>
      <c r="D268" s="12" t="s">
        <v>36</v>
      </c>
      <c r="E268" s="12" t="s">
        <v>13</v>
      </c>
      <c r="F268" s="28">
        <v>4424</v>
      </c>
      <c r="G268" s="29">
        <v>201</v>
      </c>
      <c r="H268" s="12">
        <f>_xlfn.XLOOKUP(Table3[[#This Row],[Product]],products[Product],products[Cost per unit])</f>
        <v>9.33</v>
      </c>
      <c r="I268" s="12">
        <f>Table3[[#This Row],[Cost per Unit]]*Table3[[#This Row],[Units]]</f>
        <v>1875.33</v>
      </c>
    </row>
    <row r="269" spans="3:9" x14ac:dyDescent="0.35">
      <c r="C269" s="12" t="s">
        <v>2</v>
      </c>
      <c r="D269" s="12" t="s">
        <v>36</v>
      </c>
      <c r="E269" s="12" t="s">
        <v>17</v>
      </c>
      <c r="F269" s="28">
        <v>189</v>
      </c>
      <c r="G269" s="29">
        <v>48</v>
      </c>
      <c r="H269" s="12">
        <f>_xlfn.XLOOKUP(Table3[[#This Row],[Product]],products[Product],products[Cost per unit])</f>
        <v>3.11</v>
      </c>
      <c r="I269" s="12">
        <f>Table3[[#This Row],[Cost per Unit]]*Table3[[#This Row],[Units]]</f>
        <v>149.28</v>
      </c>
    </row>
    <row r="270" spans="3:9" x14ac:dyDescent="0.35">
      <c r="C270" s="12" t="s">
        <v>5</v>
      </c>
      <c r="D270" s="12" t="s">
        <v>35</v>
      </c>
      <c r="E270" s="12" t="s">
        <v>22</v>
      </c>
      <c r="F270" s="28">
        <v>490</v>
      </c>
      <c r="G270" s="29">
        <v>84</v>
      </c>
      <c r="H270" s="12">
        <f>_xlfn.XLOOKUP(Table3[[#This Row],[Product]],products[Product],products[Cost per unit])</f>
        <v>9.77</v>
      </c>
      <c r="I270" s="12">
        <f>Table3[[#This Row],[Cost per Unit]]*Table3[[#This Row],[Units]]</f>
        <v>820.68</v>
      </c>
    </row>
    <row r="271" spans="3:9" x14ac:dyDescent="0.35">
      <c r="C271" s="12" t="s">
        <v>8</v>
      </c>
      <c r="D271" s="12" t="s">
        <v>37</v>
      </c>
      <c r="E271" s="12" t="s">
        <v>21</v>
      </c>
      <c r="F271" s="28">
        <v>434</v>
      </c>
      <c r="G271" s="29">
        <v>87</v>
      </c>
      <c r="H271" s="12">
        <f>_xlfn.XLOOKUP(Table3[[#This Row],[Product]],products[Product],products[Cost per unit])</f>
        <v>9</v>
      </c>
      <c r="I271" s="12">
        <f>Table3[[#This Row],[Cost per Unit]]*Table3[[#This Row],[Units]]</f>
        <v>783</v>
      </c>
    </row>
    <row r="272" spans="3:9" x14ac:dyDescent="0.35">
      <c r="C272" s="12" t="s">
        <v>7</v>
      </c>
      <c r="D272" s="12" t="s">
        <v>38</v>
      </c>
      <c r="E272" s="12" t="s">
        <v>30</v>
      </c>
      <c r="F272" s="28">
        <v>10129</v>
      </c>
      <c r="G272" s="29">
        <v>312</v>
      </c>
      <c r="H272" s="12">
        <f>_xlfn.XLOOKUP(Table3[[#This Row],[Product]],products[Product],products[Cost per unit])</f>
        <v>14.49</v>
      </c>
      <c r="I272" s="12">
        <f>Table3[[#This Row],[Cost per Unit]]*Table3[[#This Row],[Units]]</f>
        <v>4520.88</v>
      </c>
    </row>
    <row r="273" spans="3:9" x14ac:dyDescent="0.35">
      <c r="C273" s="12" t="s">
        <v>3</v>
      </c>
      <c r="D273" s="12" t="s">
        <v>39</v>
      </c>
      <c r="E273" s="12" t="s">
        <v>28</v>
      </c>
      <c r="F273" s="28">
        <v>1652</v>
      </c>
      <c r="G273" s="29">
        <v>102</v>
      </c>
      <c r="H273" s="12">
        <f>_xlfn.XLOOKUP(Table3[[#This Row],[Product]],products[Product],products[Cost per unit])</f>
        <v>10.38</v>
      </c>
      <c r="I273" s="12">
        <f>Table3[[#This Row],[Cost per Unit]]*Table3[[#This Row],[Units]]</f>
        <v>1058.76</v>
      </c>
    </row>
    <row r="274" spans="3:9" x14ac:dyDescent="0.35">
      <c r="C274" s="12" t="s">
        <v>8</v>
      </c>
      <c r="D274" s="12" t="s">
        <v>38</v>
      </c>
      <c r="E274" s="12" t="s">
        <v>21</v>
      </c>
      <c r="F274" s="28">
        <v>6433</v>
      </c>
      <c r="G274" s="29">
        <v>78</v>
      </c>
      <c r="H274" s="12">
        <f>_xlfn.XLOOKUP(Table3[[#This Row],[Product]],products[Product],products[Cost per unit])</f>
        <v>9</v>
      </c>
      <c r="I274" s="12">
        <f>Table3[[#This Row],[Cost per Unit]]*Table3[[#This Row],[Units]]</f>
        <v>702</v>
      </c>
    </row>
    <row r="275" spans="3:9" x14ac:dyDescent="0.35">
      <c r="C275" s="12" t="s">
        <v>3</v>
      </c>
      <c r="D275" s="12" t="s">
        <v>34</v>
      </c>
      <c r="E275" s="12" t="s">
        <v>23</v>
      </c>
      <c r="F275" s="28">
        <v>2212</v>
      </c>
      <c r="G275" s="29">
        <v>117</v>
      </c>
      <c r="H275" s="12">
        <f>_xlfn.XLOOKUP(Table3[[#This Row],[Product]],products[Product],products[Cost per unit])</f>
        <v>6.49</v>
      </c>
      <c r="I275" s="12">
        <f>Table3[[#This Row],[Cost per Unit]]*Table3[[#This Row],[Units]]</f>
        <v>759.33</v>
      </c>
    </row>
    <row r="276" spans="3:9" x14ac:dyDescent="0.35">
      <c r="C276" s="12" t="s">
        <v>41</v>
      </c>
      <c r="D276" s="12" t="s">
        <v>35</v>
      </c>
      <c r="E276" s="12" t="s">
        <v>19</v>
      </c>
      <c r="F276" s="28">
        <v>609</v>
      </c>
      <c r="G276" s="29">
        <v>99</v>
      </c>
      <c r="H276" s="12">
        <f>_xlfn.XLOOKUP(Table3[[#This Row],[Product]],products[Product],products[Cost per unit])</f>
        <v>7.64</v>
      </c>
      <c r="I276" s="12">
        <f>Table3[[#This Row],[Cost per Unit]]*Table3[[#This Row],[Units]]</f>
        <v>756.36</v>
      </c>
    </row>
    <row r="277" spans="3:9" x14ac:dyDescent="0.35">
      <c r="C277" s="12" t="s">
        <v>40</v>
      </c>
      <c r="D277" s="12" t="s">
        <v>35</v>
      </c>
      <c r="E277" s="12" t="s">
        <v>24</v>
      </c>
      <c r="F277" s="28">
        <v>1638</v>
      </c>
      <c r="G277" s="29">
        <v>48</v>
      </c>
      <c r="H277" s="12">
        <f>_xlfn.XLOOKUP(Table3[[#This Row],[Product]],products[Product],products[Cost per unit])</f>
        <v>4.97</v>
      </c>
      <c r="I277" s="12">
        <f>Table3[[#This Row],[Cost per Unit]]*Table3[[#This Row],[Units]]</f>
        <v>238.56</v>
      </c>
    </row>
    <row r="278" spans="3:9" x14ac:dyDescent="0.35">
      <c r="C278" s="12" t="s">
        <v>7</v>
      </c>
      <c r="D278" s="12" t="s">
        <v>34</v>
      </c>
      <c r="E278" s="12" t="s">
        <v>15</v>
      </c>
      <c r="F278" s="28">
        <v>3829</v>
      </c>
      <c r="G278" s="29">
        <v>24</v>
      </c>
      <c r="H278" s="12">
        <f>_xlfn.XLOOKUP(Table3[[#This Row],[Product]],products[Product],products[Cost per unit])</f>
        <v>11.73</v>
      </c>
      <c r="I278" s="12">
        <f>Table3[[#This Row],[Cost per Unit]]*Table3[[#This Row],[Units]]</f>
        <v>281.52</v>
      </c>
    </row>
    <row r="279" spans="3:9" x14ac:dyDescent="0.35">
      <c r="C279" s="12" t="s">
        <v>40</v>
      </c>
      <c r="D279" s="12" t="s">
        <v>39</v>
      </c>
      <c r="E279" s="12" t="s">
        <v>15</v>
      </c>
      <c r="F279" s="28">
        <v>5775</v>
      </c>
      <c r="G279" s="29">
        <v>42</v>
      </c>
      <c r="H279" s="12">
        <f>_xlfn.XLOOKUP(Table3[[#This Row],[Product]],products[Product],products[Cost per unit])</f>
        <v>11.73</v>
      </c>
      <c r="I279" s="12">
        <f>Table3[[#This Row],[Cost per Unit]]*Table3[[#This Row],[Units]]</f>
        <v>492.66</v>
      </c>
    </row>
    <row r="280" spans="3:9" x14ac:dyDescent="0.35">
      <c r="C280" s="12" t="s">
        <v>6</v>
      </c>
      <c r="D280" s="12" t="s">
        <v>35</v>
      </c>
      <c r="E280" s="12" t="s">
        <v>20</v>
      </c>
      <c r="F280" s="28">
        <v>1071</v>
      </c>
      <c r="G280" s="29">
        <v>270</v>
      </c>
      <c r="H280" s="12">
        <f>_xlfn.XLOOKUP(Table3[[#This Row],[Product]],products[Product],products[Cost per unit])</f>
        <v>10.62</v>
      </c>
      <c r="I280" s="12">
        <f>Table3[[#This Row],[Cost per Unit]]*Table3[[#This Row],[Units]]</f>
        <v>2867.3999999999996</v>
      </c>
    </row>
    <row r="281" spans="3:9" x14ac:dyDescent="0.35">
      <c r="C281" s="12" t="s">
        <v>8</v>
      </c>
      <c r="D281" s="12" t="s">
        <v>36</v>
      </c>
      <c r="E281" s="12" t="s">
        <v>23</v>
      </c>
      <c r="F281" s="28">
        <v>5019</v>
      </c>
      <c r="G281" s="29">
        <v>150</v>
      </c>
      <c r="H281" s="12">
        <f>_xlfn.XLOOKUP(Table3[[#This Row],[Product]],products[Product],products[Cost per unit])</f>
        <v>6.49</v>
      </c>
      <c r="I281" s="12">
        <f>Table3[[#This Row],[Cost per Unit]]*Table3[[#This Row],[Units]]</f>
        <v>973.5</v>
      </c>
    </row>
    <row r="282" spans="3:9" x14ac:dyDescent="0.35">
      <c r="C282" s="12" t="s">
        <v>2</v>
      </c>
      <c r="D282" s="12" t="s">
        <v>37</v>
      </c>
      <c r="E282" s="12" t="s">
        <v>15</v>
      </c>
      <c r="F282" s="28">
        <v>2863</v>
      </c>
      <c r="G282" s="29">
        <v>42</v>
      </c>
      <c r="H282" s="12">
        <f>_xlfn.XLOOKUP(Table3[[#This Row],[Product]],products[Product],products[Cost per unit])</f>
        <v>11.73</v>
      </c>
      <c r="I282" s="12">
        <f>Table3[[#This Row],[Cost per Unit]]*Table3[[#This Row],[Units]]</f>
        <v>492.66</v>
      </c>
    </row>
    <row r="283" spans="3:9" x14ac:dyDescent="0.35">
      <c r="C283" s="12" t="s">
        <v>40</v>
      </c>
      <c r="D283" s="12" t="s">
        <v>35</v>
      </c>
      <c r="E283" s="12" t="s">
        <v>29</v>
      </c>
      <c r="F283" s="28">
        <v>1617</v>
      </c>
      <c r="G283" s="29">
        <v>126</v>
      </c>
      <c r="H283" s="12">
        <f>_xlfn.XLOOKUP(Table3[[#This Row],[Product]],products[Product],products[Cost per unit])</f>
        <v>7.16</v>
      </c>
      <c r="I283" s="12">
        <f>Table3[[#This Row],[Cost per Unit]]*Table3[[#This Row],[Units]]</f>
        <v>902.16</v>
      </c>
    </row>
    <row r="284" spans="3:9" x14ac:dyDescent="0.35">
      <c r="C284" s="12" t="s">
        <v>6</v>
      </c>
      <c r="D284" s="12" t="s">
        <v>37</v>
      </c>
      <c r="E284" s="12" t="s">
        <v>26</v>
      </c>
      <c r="F284" s="28">
        <v>6818</v>
      </c>
      <c r="G284" s="29">
        <v>6</v>
      </c>
      <c r="H284" s="12">
        <f>_xlfn.XLOOKUP(Table3[[#This Row],[Product]],products[Product],products[Cost per unit])</f>
        <v>5.6</v>
      </c>
      <c r="I284" s="12">
        <f>Table3[[#This Row],[Cost per Unit]]*Table3[[#This Row],[Units]]</f>
        <v>33.599999999999994</v>
      </c>
    </row>
    <row r="285" spans="3:9" x14ac:dyDescent="0.35">
      <c r="C285" s="12" t="s">
        <v>3</v>
      </c>
      <c r="D285" s="12" t="s">
        <v>35</v>
      </c>
      <c r="E285" s="12" t="s">
        <v>15</v>
      </c>
      <c r="F285" s="28">
        <v>6657</v>
      </c>
      <c r="G285" s="29">
        <v>276</v>
      </c>
      <c r="H285" s="12">
        <f>_xlfn.XLOOKUP(Table3[[#This Row],[Product]],products[Product],products[Cost per unit])</f>
        <v>11.73</v>
      </c>
      <c r="I285" s="12">
        <f>Table3[[#This Row],[Cost per Unit]]*Table3[[#This Row],[Units]]</f>
        <v>3237.48</v>
      </c>
    </row>
    <row r="286" spans="3:9" x14ac:dyDescent="0.35">
      <c r="C286" s="12" t="s">
        <v>3</v>
      </c>
      <c r="D286" s="12" t="s">
        <v>34</v>
      </c>
      <c r="E286" s="12" t="s">
        <v>17</v>
      </c>
      <c r="F286" s="28">
        <v>2919</v>
      </c>
      <c r="G286" s="29">
        <v>93</v>
      </c>
      <c r="H286" s="12">
        <f>_xlfn.XLOOKUP(Table3[[#This Row],[Product]],products[Product],products[Cost per unit])</f>
        <v>3.11</v>
      </c>
      <c r="I286" s="12">
        <f>Table3[[#This Row],[Cost per Unit]]*Table3[[#This Row],[Units]]</f>
        <v>289.22999999999996</v>
      </c>
    </row>
    <row r="287" spans="3:9" x14ac:dyDescent="0.35">
      <c r="C287" s="12" t="s">
        <v>2</v>
      </c>
      <c r="D287" s="12" t="s">
        <v>36</v>
      </c>
      <c r="E287" s="12" t="s">
        <v>31</v>
      </c>
      <c r="F287" s="28">
        <v>3094</v>
      </c>
      <c r="G287" s="29">
        <v>246</v>
      </c>
      <c r="H287" s="12">
        <f>_xlfn.XLOOKUP(Table3[[#This Row],[Product]],products[Product],products[Cost per unit])</f>
        <v>5.79</v>
      </c>
      <c r="I287" s="12">
        <f>Table3[[#This Row],[Cost per Unit]]*Table3[[#This Row],[Units]]</f>
        <v>1424.34</v>
      </c>
    </row>
    <row r="288" spans="3:9" x14ac:dyDescent="0.35">
      <c r="C288" s="12" t="s">
        <v>6</v>
      </c>
      <c r="D288" s="12" t="s">
        <v>39</v>
      </c>
      <c r="E288" s="12" t="s">
        <v>24</v>
      </c>
      <c r="F288" s="28">
        <v>2989</v>
      </c>
      <c r="G288" s="29">
        <v>3</v>
      </c>
      <c r="H288" s="12">
        <f>_xlfn.XLOOKUP(Table3[[#This Row],[Product]],products[Product],products[Cost per unit])</f>
        <v>4.97</v>
      </c>
      <c r="I288" s="12">
        <f>Table3[[#This Row],[Cost per Unit]]*Table3[[#This Row],[Units]]</f>
        <v>14.91</v>
      </c>
    </row>
    <row r="289" spans="3:9" x14ac:dyDescent="0.35">
      <c r="C289" s="12" t="s">
        <v>8</v>
      </c>
      <c r="D289" s="12" t="s">
        <v>38</v>
      </c>
      <c r="E289" s="12" t="s">
        <v>27</v>
      </c>
      <c r="F289" s="28">
        <v>2268</v>
      </c>
      <c r="G289" s="29">
        <v>63</v>
      </c>
      <c r="H289" s="12">
        <f>_xlfn.XLOOKUP(Table3[[#This Row],[Product]],products[Product],products[Cost per unit])</f>
        <v>16.73</v>
      </c>
      <c r="I289" s="12">
        <f>Table3[[#This Row],[Cost per Unit]]*Table3[[#This Row],[Units]]</f>
        <v>1053.99</v>
      </c>
    </row>
    <row r="290" spans="3:9" x14ac:dyDescent="0.35">
      <c r="C290" s="12" t="s">
        <v>5</v>
      </c>
      <c r="D290" s="12" t="s">
        <v>35</v>
      </c>
      <c r="E290" s="12" t="s">
        <v>31</v>
      </c>
      <c r="F290" s="28">
        <v>4753</v>
      </c>
      <c r="G290" s="29">
        <v>246</v>
      </c>
      <c r="H290" s="12">
        <f>_xlfn.XLOOKUP(Table3[[#This Row],[Product]],products[Product],products[Cost per unit])</f>
        <v>5.79</v>
      </c>
      <c r="I290" s="12">
        <f>Table3[[#This Row],[Cost per Unit]]*Table3[[#This Row],[Units]]</f>
        <v>1424.34</v>
      </c>
    </row>
    <row r="291" spans="3:9" x14ac:dyDescent="0.35">
      <c r="C291" s="12" t="s">
        <v>2</v>
      </c>
      <c r="D291" s="12" t="s">
        <v>34</v>
      </c>
      <c r="E291" s="12" t="s">
        <v>19</v>
      </c>
      <c r="F291" s="28">
        <v>7511</v>
      </c>
      <c r="G291" s="29">
        <v>120</v>
      </c>
      <c r="H291" s="12">
        <f>_xlfn.XLOOKUP(Table3[[#This Row],[Product]],products[Product],products[Cost per unit])</f>
        <v>7.64</v>
      </c>
      <c r="I291" s="12">
        <f>Table3[[#This Row],[Cost per Unit]]*Table3[[#This Row],[Units]]</f>
        <v>916.8</v>
      </c>
    </row>
    <row r="292" spans="3:9" x14ac:dyDescent="0.35">
      <c r="C292" s="12" t="s">
        <v>2</v>
      </c>
      <c r="D292" s="12" t="s">
        <v>38</v>
      </c>
      <c r="E292" s="12" t="s">
        <v>31</v>
      </c>
      <c r="F292" s="28">
        <v>4326</v>
      </c>
      <c r="G292" s="29">
        <v>348</v>
      </c>
      <c r="H292" s="12">
        <f>_xlfn.XLOOKUP(Table3[[#This Row],[Product]],products[Product],products[Cost per unit])</f>
        <v>5.79</v>
      </c>
      <c r="I292" s="12">
        <f>Table3[[#This Row],[Cost per Unit]]*Table3[[#This Row],[Units]]</f>
        <v>2014.92</v>
      </c>
    </row>
    <row r="293" spans="3:9" x14ac:dyDescent="0.35">
      <c r="C293" s="12" t="s">
        <v>41</v>
      </c>
      <c r="D293" s="12" t="s">
        <v>34</v>
      </c>
      <c r="E293" s="12" t="s">
        <v>23</v>
      </c>
      <c r="F293" s="28">
        <v>4935</v>
      </c>
      <c r="G293" s="29">
        <v>126</v>
      </c>
      <c r="H293" s="12">
        <f>_xlfn.XLOOKUP(Table3[[#This Row],[Product]],products[Product],products[Cost per unit])</f>
        <v>6.49</v>
      </c>
      <c r="I293" s="12">
        <f>Table3[[#This Row],[Cost per Unit]]*Table3[[#This Row],[Units]]</f>
        <v>817.74</v>
      </c>
    </row>
    <row r="294" spans="3:9" x14ac:dyDescent="0.35">
      <c r="C294" s="12" t="s">
        <v>6</v>
      </c>
      <c r="D294" s="12" t="s">
        <v>35</v>
      </c>
      <c r="E294" s="12" t="s">
        <v>30</v>
      </c>
      <c r="F294" s="28">
        <v>4781</v>
      </c>
      <c r="G294" s="29">
        <v>123</v>
      </c>
      <c r="H294" s="12">
        <f>_xlfn.XLOOKUP(Table3[[#This Row],[Product]],products[Product],products[Cost per unit])</f>
        <v>14.49</v>
      </c>
      <c r="I294" s="12">
        <f>Table3[[#This Row],[Cost per Unit]]*Table3[[#This Row],[Units]]</f>
        <v>1782.27</v>
      </c>
    </row>
    <row r="295" spans="3:9" x14ac:dyDescent="0.35">
      <c r="C295" s="12" t="s">
        <v>5</v>
      </c>
      <c r="D295" s="12" t="s">
        <v>38</v>
      </c>
      <c r="E295" s="12" t="s">
        <v>25</v>
      </c>
      <c r="F295" s="28">
        <v>7483</v>
      </c>
      <c r="G295" s="29">
        <v>45</v>
      </c>
      <c r="H295" s="12">
        <f>_xlfn.XLOOKUP(Table3[[#This Row],[Product]],products[Product],products[Cost per unit])</f>
        <v>13.15</v>
      </c>
      <c r="I295" s="12">
        <f>Table3[[#This Row],[Cost per Unit]]*Table3[[#This Row],[Units]]</f>
        <v>591.75</v>
      </c>
    </row>
    <row r="296" spans="3:9" x14ac:dyDescent="0.35">
      <c r="C296" s="12" t="s">
        <v>10</v>
      </c>
      <c r="D296" s="12" t="s">
        <v>38</v>
      </c>
      <c r="E296" s="12" t="s">
        <v>4</v>
      </c>
      <c r="F296" s="28">
        <v>6860</v>
      </c>
      <c r="G296" s="29">
        <v>126</v>
      </c>
      <c r="H296" s="12">
        <f>_xlfn.XLOOKUP(Table3[[#This Row],[Product]],products[Product],products[Cost per unit])</f>
        <v>11.88</v>
      </c>
      <c r="I296" s="12">
        <f>Table3[[#This Row],[Cost per Unit]]*Table3[[#This Row],[Units]]</f>
        <v>1496.88</v>
      </c>
    </row>
    <row r="297" spans="3:9" x14ac:dyDescent="0.35">
      <c r="C297" s="12" t="s">
        <v>40</v>
      </c>
      <c r="D297" s="12" t="s">
        <v>37</v>
      </c>
      <c r="E297" s="12" t="s">
        <v>29</v>
      </c>
      <c r="F297" s="28">
        <v>9002</v>
      </c>
      <c r="G297" s="29">
        <v>72</v>
      </c>
      <c r="H297" s="12">
        <f>_xlfn.XLOOKUP(Table3[[#This Row],[Product]],products[Product],products[Cost per unit])</f>
        <v>7.16</v>
      </c>
      <c r="I297" s="12">
        <f>Table3[[#This Row],[Cost per Unit]]*Table3[[#This Row],[Units]]</f>
        <v>515.52</v>
      </c>
    </row>
    <row r="298" spans="3:9" x14ac:dyDescent="0.35">
      <c r="C298" s="12" t="s">
        <v>6</v>
      </c>
      <c r="D298" s="12" t="s">
        <v>36</v>
      </c>
      <c r="E298" s="12" t="s">
        <v>29</v>
      </c>
      <c r="F298" s="28">
        <v>1400</v>
      </c>
      <c r="G298" s="29">
        <v>135</v>
      </c>
      <c r="H298" s="12">
        <f>_xlfn.XLOOKUP(Table3[[#This Row],[Product]],products[Product],products[Cost per unit])</f>
        <v>7.16</v>
      </c>
      <c r="I298" s="12">
        <f>Table3[[#This Row],[Cost per Unit]]*Table3[[#This Row],[Units]]</f>
        <v>966.6</v>
      </c>
    </row>
    <row r="299" spans="3:9" x14ac:dyDescent="0.35">
      <c r="C299" s="12" t="s">
        <v>10</v>
      </c>
      <c r="D299" s="12" t="s">
        <v>34</v>
      </c>
      <c r="E299" s="12" t="s">
        <v>22</v>
      </c>
      <c r="F299" s="28">
        <v>4053</v>
      </c>
      <c r="G299" s="29">
        <v>24</v>
      </c>
      <c r="H299" s="12">
        <f>_xlfn.XLOOKUP(Table3[[#This Row],[Product]],products[Product],products[Cost per unit])</f>
        <v>9.77</v>
      </c>
      <c r="I299" s="12">
        <f>Table3[[#This Row],[Cost per Unit]]*Table3[[#This Row],[Units]]</f>
        <v>234.48</v>
      </c>
    </row>
    <row r="300" spans="3:9" x14ac:dyDescent="0.35">
      <c r="C300" s="12" t="s">
        <v>7</v>
      </c>
      <c r="D300" s="12" t="s">
        <v>36</v>
      </c>
      <c r="E300" s="12" t="s">
        <v>31</v>
      </c>
      <c r="F300" s="28">
        <v>2149</v>
      </c>
      <c r="G300" s="29">
        <v>117</v>
      </c>
      <c r="H300" s="12">
        <f>_xlfn.XLOOKUP(Table3[[#This Row],[Product]],products[Product],products[Cost per unit])</f>
        <v>5.79</v>
      </c>
      <c r="I300" s="12">
        <f>Table3[[#This Row],[Cost per Unit]]*Table3[[#This Row],[Units]]</f>
        <v>677.43</v>
      </c>
    </row>
    <row r="301" spans="3:9" x14ac:dyDescent="0.35">
      <c r="C301" s="12" t="s">
        <v>3</v>
      </c>
      <c r="D301" s="12" t="s">
        <v>39</v>
      </c>
      <c r="E301" s="12" t="s">
        <v>29</v>
      </c>
      <c r="F301" s="28">
        <v>3640</v>
      </c>
      <c r="G301" s="29">
        <v>51</v>
      </c>
      <c r="H301" s="12">
        <f>_xlfn.XLOOKUP(Table3[[#This Row],[Product]],products[Product],products[Cost per unit])</f>
        <v>7.16</v>
      </c>
      <c r="I301" s="12">
        <f>Table3[[#This Row],[Cost per Unit]]*Table3[[#This Row],[Units]]</f>
        <v>365.16</v>
      </c>
    </row>
    <row r="302" spans="3:9" x14ac:dyDescent="0.35">
      <c r="C302" s="12" t="s">
        <v>2</v>
      </c>
      <c r="D302" s="12" t="s">
        <v>39</v>
      </c>
      <c r="E302" s="12" t="s">
        <v>23</v>
      </c>
      <c r="F302" s="28">
        <v>630</v>
      </c>
      <c r="G302" s="29">
        <v>36</v>
      </c>
      <c r="H302" s="12">
        <f>_xlfn.XLOOKUP(Table3[[#This Row],[Product]],products[Product],products[Cost per unit])</f>
        <v>6.49</v>
      </c>
      <c r="I302" s="12">
        <f>Table3[[#This Row],[Cost per Unit]]*Table3[[#This Row],[Units]]</f>
        <v>233.64000000000001</v>
      </c>
    </row>
    <row r="303" spans="3:9" x14ac:dyDescent="0.35">
      <c r="C303" s="12" t="s">
        <v>9</v>
      </c>
      <c r="D303" s="12" t="s">
        <v>35</v>
      </c>
      <c r="E303" s="12" t="s">
        <v>27</v>
      </c>
      <c r="F303" s="28">
        <v>2429</v>
      </c>
      <c r="G303" s="29">
        <v>144</v>
      </c>
      <c r="H303" s="12">
        <f>_xlfn.XLOOKUP(Table3[[#This Row],[Product]],products[Product],products[Cost per unit])</f>
        <v>16.73</v>
      </c>
      <c r="I303" s="12">
        <f>Table3[[#This Row],[Cost per Unit]]*Table3[[#This Row],[Units]]</f>
        <v>2409.12</v>
      </c>
    </row>
    <row r="304" spans="3:9" x14ac:dyDescent="0.35">
      <c r="C304" s="12" t="s">
        <v>9</v>
      </c>
      <c r="D304" s="12" t="s">
        <v>36</v>
      </c>
      <c r="E304" s="12" t="s">
        <v>25</v>
      </c>
      <c r="F304" s="28">
        <v>2142</v>
      </c>
      <c r="G304" s="29">
        <v>114</v>
      </c>
      <c r="H304" s="12">
        <f>_xlfn.XLOOKUP(Table3[[#This Row],[Product]],products[Product],products[Cost per unit])</f>
        <v>13.15</v>
      </c>
      <c r="I304" s="12">
        <f>Table3[[#This Row],[Cost per Unit]]*Table3[[#This Row],[Units]]</f>
        <v>1499.1000000000001</v>
      </c>
    </row>
    <row r="305" spans="3:9" x14ac:dyDescent="0.35">
      <c r="C305" s="12" t="s">
        <v>7</v>
      </c>
      <c r="D305" s="12" t="s">
        <v>37</v>
      </c>
      <c r="E305" s="12" t="s">
        <v>30</v>
      </c>
      <c r="F305" s="28">
        <v>6454</v>
      </c>
      <c r="G305" s="29">
        <v>54</v>
      </c>
      <c r="H305" s="12">
        <f>_xlfn.XLOOKUP(Table3[[#This Row],[Product]],products[Product],products[Cost per unit])</f>
        <v>14.49</v>
      </c>
      <c r="I305" s="12">
        <f>Table3[[#This Row],[Cost per Unit]]*Table3[[#This Row],[Units]]</f>
        <v>782.46</v>
      </c>
    </row>
    <row r="306" spans="3:9" x14ac:dyDescent="0.35">
      <c r="C306" s="12" t="s">
        <v>7</v>
      </c>
      <c r="D306" s="12" t="s">
        <v>37</v>
      </c>
      <c r="E306" s="12" t="s">
        <v>16</v>
      </c>
      <c r="F306" s="28">
        <v>4487</v>
      </c>
      <c r="G306" s="29">
        <v>333</v>
      </c>
      <c r="H306" s="12">
        <f>_xlfn.XLOOKUP(Table3[[#This Row],[Product]],products[Product],products[Cost per unit])</f>
        <v>8.7899999999999991</v>
      </c>
      <c r="I306" s="12">
        <f>Table3[[#This Row],[Cost per Unit]]*Table3[[#This Row],[Units]]</f>
        <v>2927.0699999999997</v>
      </c>
    </row>
    <row r="307" spans="3:9" x14ac:dyDescent="0.35">
      <c r="C307" s="12" t="s">
        <v>3</v>
      </c>
      <c r="D307" s="12" t="s">
        <v>37</v>
      </c>
      <c r="E307" s="12" t="s">
        <v>4</v>
      </c>
      <c r="F307" s="28">
        <v>938</v>
      </c>
      <c r="G307" s="29">
        <v>366</v>
      </c>
      <c r="H307" s="12">
        <f>_xlfn.XLOOKUP(Table3[[#This Row],[Product]],products[Product],products[Cost per unit])</f>
        <v>11.88</v>
      </c>
      <c r="I307" s="12">
        <f>Table3[[#This Row],[Cost per Unit]]*Table3[[#This Row],[Units]]</f>
        <v>4348.08</v>
      </c>
    </row>
    <row r="308" spans="3:9" x14ac:dyDescent="0.35">
      <c r="C308" s="12" t="s">
        <v>3</v>
      </c>
      <c r="D308" s="12" t="s">
        <v>38</v>
      </c>
      <c r="E308" s="12" t="s">
        <v>26</v>
      </c>
      <c r="F308" s="28">
        <v>8841</v>
      </c>
      <c r="G308" s="29">
        <v>303</v>
      </c>
      <c r="H308" s="12">
        <f>_xlfn.XLOOKUP(Table3[[#This Row],[Product]],products[Product],products[Cost per unit])</f>
        <v>5.6</v>
      </c>
      <c r="I308" s="12">
        <f>Table3[[#This Row],[Cost per Unit]]*Table3[[#This Row],[Units]]</f>
        <v>1696.8</v>
      </c>
    </row>
    <row r="309" spans="3:9" x14ac:dyDescent="0.35">
      <c r="C309" s="12" t="s">
        <v>2</v>
      </c>
      <c r="D309" s="12" t="s">
        <v>39</v>
      </c>
      <c r="E309" s="12" t="s">
        <v>33</v>
      </c>
      <c r="F309" s="28">
        <v>4018</v>
      </c>
      <c r="G309" s="29">
        <v>126</v>
      </c>
      <c r="H309" s="12">
        <f>_xlfn.XLOOKUP(Table3[[#This Row],[Product]],products[Product],products[Cost per unit])</f>
        <v>12.37</v>
      </c>
      <c r="I309" s="12">
        <f>Table3[[#This Row],[Cost per Unit]]*Table3[[#This Row],[Units]]</f>
        <v>1558.62</v>
      </c>
    </row>
    <row r="310" spans="3:9" x14ac:dyDescent="0.35">
      <c r="C310" s="12" t="s">
        <v>41</v>
      </c>
      <c r="D310" s="12" t="s">
        <v>37</v>
      </c>
      <c r="E310" s="12" t="s">
        <v>15</v>
      </c>
      <c r="F310" s="28">
        <v>714</v>
      </c>
      <c r="G310" s="29">
        <v>231</v>
      </c>
      <c r="H310" s="12">
        <f>_xlfn.XLOOKUP(Table3[[#This Row],[Product]],products[Product],products[Cost per unit])</f>
        <v>11.73</v>
      </c>
      <c r="I310" s="12">
        <f>Table3[[#This Row],[Cost per Unit]]*Table3[[#This Row],[Units]]</f>
        <v>2709.63</v>
      </c>
    </row>
    <row r="311" spans="3:9" x14ac:dyDescent="0.35">
      <c r="C311" s="12" t="s">
        <v>9</v>
      </c>
      <c r="D311" s="12" t="s">
        <v>38</v>
      </c>
      <c r="E311" s="12" t="s">
        <v>25</v>
      </c>
      <c r="F311" s="28">
        <v>3850</v>
      </c>
      <c r="G311" s="29">
        <v>102</v>
      </c>
      <c r="H311" s="12">
        <f>_xlfn.XLOOKUP(Table3[[#This Row],[Product]],products[Product],products[Cost per unit])</f>
        <v>13.15</v>
      </c>
      <c r="I311" s="12">
        <f>Table3[[#This Row],[Cost per Unit]]*Table3[[#This Row],[Units]]</f>
        <v>1341.3</v>
      </c>
    </row>
    <row r="312" spans="3:9" x14ac:dyDescent="0.35">
      <c r="F312" s="4"/>
      <c r="G312" s="5"/>
    </row>
    <row r="313" spans="3:9" x14ac:dyDescent="0.35">
      <c r="F313" s="4"/>
      <c r="G313" s="5"/>
    </row>
    <row r="314" spans="3:9" x14ac:dyDescent="0.35">
      <c r="F314" s="4"/>
      <c r="G314" s="5"/>
    </row>
    <row r="315" spans="3:9" x14ac:dyDescent="0.35">
      <c r="F315" s="4"/>
      <c r="G315" s="5"/>
    </row>
    <row r="316" spans="3:9" x14ac:dyDescent="0.35">
      <c r="F316" s="4"/>
      <c r="G316" s="5"/>
    </row>
    <row r="317" spans="3:9" x14ac:dyDescent="0.35">
      <c r="F317" s="4"/>
      <c r="G317" s="5"/>
    </row>
    <row r="318" spans="3:9" x14ac:dyDescent="0.35">
      <c r="F318" s="4"/>
      <c r="G318" s="5"/>
    </row>
    <row r="319" spans="3:9" x14ac:dyDescent="0.35">
      <c r="F319" s="4"/>
      <c r="G319" s="5"/>
    </row>
    <row r="320" spans="3:9"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pageMargins left="0.7" right="0.7" top="0.75" bottom="0.75" header="0.3" footer="0.3"/>
  <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D8393-680E-4760-A286-81538D4CD4D5}">
  <dimension ref="B1:E12"/>
  <sheetViews>
    <sheetView workbookViewId="0">
      <selection activeCell="K17" sqref="K17"/>
    </sheetView>
  </sheetViews>
  <sheetFormatPr defaultRowHeight="14.5" x14ac:dyDescent="0.35"/>
  <cols>
    <col min="2" max="2" width="19.7265625" customWidth="1"/>
    <col min="3" max="3" width="12.36328125" customWidth="1"/>
    <col min="4" max="4" width="12.453125" customWidth="1"/>
    <col min="5" max="5" width="8.81640625" customWidth="1"/>
  </cols>
  <sheetData>
    <row r="1" spans="2:5" ht="18.5" x14ac:dyDescent="0.45">
      <c r="B1" s="43" t="s">
        <v>53</v>
      </c>
      <c r="C1" s="43"/>
      <c r="D1" s="43"/>
      <c r="E1" s="43"/>
    </row>
    <row r="2" spans="2:5" ht="16" thickBot="1" x14ac:dyDescent="0.4">
      <c r="B2" s="14"/>
      <c r="C2" s="18" t="s">
        <v>1</v>
      </c>
      <c r="D2" s="18" t="s">
        <v>47</v>
      </c>
    </row>
    <row r="3" spans="2:5" ht="16" thickTop="1" x14ac:dyDescent="0.35">
      <c r="B3" s="15" t="s">
        <v>54</v>
      </c>
      <c r="C3" s="19">
        <f>AVERAGE(Table3[Amount])</f>
        <v>4136.2299999999996</v>
      </c>
      <c r="D3" s="19">
        <f>AVERAGE(Table3[Units])</f>
        <v>152.19999999999999</v>
      </c>
    </row>
    <row r="4" spans="2:5" ht="15.5" x14ac:dyDescent="0.35">
      <c r="B4" s="16" t="s">
        <v>55</v>
      </c>
      <c r="C4" s="19">
        <f>MEDIAN(Table3[Amount])</f>
        <v>3437</v>
      </c>
      <c r="D4" s="19">
        <f>MEDIAN(Table3[Units])</f>
        <v>124.5</v>
      </c>
    </row>
    <row r="5" spans="2:5" ht="15.5" x14ac:dyDescent="0.35">
      <c r="B5" s="16" t="s">
        <v>56</v>
      </c>
      <c r="C5" s="19">
        <f>MODE(Table3[Amount])</f>
        <v>3339</v>
      </c>
      <c r="D5" s="19">
        <f>MODE(Table3[Units])</f>
        <v>75</v>
      </c>
    </row>
    <row r="6" spans="2:5" ht="15.5" x14ac:dyDescent="0.35">
      <c r="B6" s="16" t="s">
        <v>57</v>
      </c>
      <c r="C6" s="19">
        <f>MIN(Table3[Amount])</f>
        <v>0</v>
      </c>
      <c r="D6" s="19">
        <f>MIN(Table3[Units])</f>
        <v>0</v>
      </c>
      <c r="E6" t="s">
        <v>63</v>
      </c>
    </row>
    <row r="7" spans="2:5" ht="15.5" x14ac:dyDescent="0.35">
      <c r="B7" s="17" t="s">
        <v>58</v>
      </c>
      <c r="C7" s="20">
        <f>MAX(Table3[Amount])</f>
        <v>16184</v>
      </c>
      <c r="D7" s="20">
        <f>MAX(Table3[Units])</f>
        <v>525</v>
      </c>
    </row>
    <row r="8" spans="2:5" ht="15.5" x14ac:dyDescent="0.35">
      <c r="B8" s="21" t="s">
        <v>59</v>
      </c>
      <c r="C8" s="22">
        <f>_xlfn.PERCENTILE.EXC(Table3[Amount],0.25)</f>
        <v>1652</v>
      </c>
      <c r="D8" s="23">
        <f>_xlfn.PERCENTILE.EXC(Table3[Units],0.25)</f>
        <v>54</v>
      </c>
    </row>
    <row r="9" spans="2:5" ht="15.5" x14ac:dyDescent="0.35">
      <c r="B9" s="16" t="s">
        <v>60</v>
      </c>
      <c r="C9" s="24">
        <f>_xlfn.PERCENTILE.EXC(Table3[Amount],0.5)</f>
        <v>3437</v>
      </c>
      <c r="D9" s="19">
        <f>_xlfn.PERCENTILE.EXC(Table3[Units],0.5)</f>
        <v>124.5</v>
      </c>
    </row>
    <row r="10" spans="2:5" ht="15.5" x14ac:dyDescent="0.35">
      <c r="B10" s="17" t="s">
        <v>61</v>
      </c>
      <c r="C10" s="25">
        <f>_xlfn.PERCENTILE.EXC(Table3[Amount],0.75)</f>
        <v>6245.75</v>
      </c>
      <c r="D10" s="20">
        <f>_xlfn.PERCENTILE.EXC(Table3[Units],0.75)</f>
        <v>223.5</v>
      </c>
    </row>
    <row r="12" spans="2:5" ht="18.5" x14ac:dyDescent="0.45">
      <c r="B12" s="26" t="s">
        <v>62</v>
      </c>
      <c r="C12" s="27">
        <f>COUNTA(_xlfn.UNIQUE(Table3[Product]))</f>
        <v>22</v>
      </c>
    </row>
  </sheetData>
  <mergeCells count="1">
    <mergeCell ref="B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19E1D-FB68-40E5-943B-FC4F666AC409}">
  <dimension ref="A3:F306"/>
  <sheetViews>
    <sheetView topLeftCell="B1" zoomScale="98" zoomScaleNormal="98" workbookViewId="0">
      <selection activeCell="H170" sqref="H170"/>
    </sheetView>
  </sheetViews>
  <sheetFormatPr defaultRowHeight="14.5" x14ac:dyDescent="0.35"/>
  <cols>
    <col min="2" max="2" width="14.26953125" customWidth="1"/>
    <col min="3" max="3" width="13.81640625" customWidth="1"/>
    <col min="4" max="4" width="18.26953125" customWidth="1"/>
    <col min="5" max="5" width="11.1796875" customWidth="1"/>
    <col min="6" max="6" width="10.6328125" customWidth="1"/>
    <col min="7" max="7" width="18.81640625" bestFit="1" customWidth="1"/>
    <col min="8" max="8" width="14.26953125" bestFit="1" customWidth="1"/>
  </cols>
  <sheetData>
    <row r="3" spans="2:6" ht="15.5" x14ac:dyDescent="0.35">
      <c r="B3" s="49" t="s">
        <v>64</v>
      </c>
      <c r="C3" s="50"/>
      <c r="D3" s="50"/>
      <c r="E3" s="50"/>
    </row>
    <row r="4" spans="2:6" x14ac:dyDescent="0.35">
      <c r="B4" s="6" t="s">
        <v>11</v>
      </c>
      <c r="C4" s="6" t="s">
        <v>12</v>
      </c>
      <c r="D4" s="6" t="s">
        <v>0</v>
      </c>
      <c r="E4" s="31" t="s">
        <v>1</v>
      </c>
      <c r="F4" s="13" t="s">
        <v>47</v>
      </c>
    </row>
    <row r="5" spans="2:6" hidden="1" x14ac:dyDescent="0.35">
      <c r="B5" s="30" t="s">
        <v>40</v>
      </c>
      <c r="C5" s="30" t="s">
        <v>37</v>
      </c>
      <c r="D5" s="30" t="s">
        <v>30</v>
      </c>
      <c r="E5" s="28">
        <v>1624</v>
      </c>
      <c r="F5" s="29">
        <v>114</v>
      </c>
    </row>
    <row r="6" spans="2:6" hidden="1" x14ac:dyDescent="0.35">
      <c r="B6" s="30" t="s">
        <v>8</v>
      </c>
      <c r="C6" s="30" t="s">
        <v>35</v>
      </c>
      <c r="D6" s="30" t="s">
        <v>32</v>
      </c>
      <c r="E6" s="28">
        <v>6706</v>
      </c>
      <c r="F6" s="29">
        <v>459</v>
      </c>
    </row>
    <row r="7" spans="2:6" hidden="1" x14ac:dyDescent="0.35">
      <c r="B7" s="30" t="s">
        <v>9</v>
      </c>
      <c r="C7" s="30" t="s">
        <v>35</v>
      </c>
      <c r="D7" s="30" t="s">
        <v>4</v>
      </c>
      <c r="E7" s="28">
        <v>959</v>
      </c>
      <c r="F7" s="29">
        <v>147</v>
      </c>
    </row>
    <row r="8" spans="2:6" hidden="1" x14ac:dyDescent="0.35">
      <c r="B8" s="30" t="s">
        <v>41</v>
      </c>
      <c r="C8" s="30" t="s">
        <v>36</v>
      </c>
      <c r="D8" s="30" t="s">
        <v>18</v>
      </c>
      <c r="E8" s="28">
        <v>9632</v>
      </c>
      <c r="F8" s="29">
        <v>288</v>
      </c>
    </row>
    <row r="9" spans="2:6" hidden="1" x14ac:dyDescent="0.35">
      <c r="B9" s="30" t="s">
        <v>6</v>
      </c>
      <c r="C9" s="30" t="s">
        <v>39</v>
      </c>
      <c r="D9" s="30" t="s">
        <v>25</v>
      </c>
      <c r="E9" s="28">
        <v>2100</v>
      </c>
      <c r="F9" s="29">
        <v>414</v>
      </c>
    </row>
    <row r="10" spans="2:6" hidden="1" x14ac:dyDescent="0.35">
      <c r="B10" s="30" t="s">
        <v>40</v>
      </c>
      <c r="C10" s="30" t="s">
        <v>35</v>
      </c>
      <c r="D10" s="30" t="s">
        <v>33</v>
      </c>
      <c r="E10" s="28">
        <v>8869</v>
      </c>
      <c r="F10" s="29">
        <v>432</v>
      </c>
    </row>
    <row r="11" spans="2:6" hidden="1" x14ac:dyDescent="0.35">
      <c r="B11" s="30" t="s">
        <v>6</v>
      </c>
      <c r="C11" s="30" t="s">
        <v>38</v>
      </c>
      <c r="D11" s="30" t="s">
        <v>31</v>
      </c>
      <c r="E11" s="28">
        <v>2681</v>
      </c>
      <c r="F11" s="29">
        <v>54</v>
      </c>
    </row>
    <row r="12" spans="2:6" hidden="1" x14ac:dyDescent="0.35">
      <c r="B12" s="30" t="s">
        <v>8</v>
      </c>
      <c r="C12" s="30" t="s">
        <v>35</v>
      </c>
      <c r="D12" s="30" t="s">
        <v>22</v>
      </c>
      <c r="E12" s="28">
        <v>5012</v>
      </c>
      <c r="F12" s="29">
        <v>210</v>
      </c>
    </row>
    <row r="13" spans="2:6" hidden="1" x14ac:dyDescent="0.35">
      <c r="B13" s="30" t="s">
        <v>7</v>
      </c>
      <c r="C13" s="30" t="s">
        <v>38</v>
      </c>
      <c r="D13" s="30" t="s">
        <v>14</v>
      </c>
      <c r="E13" s="28">
        <v>1281</v>
      </c>
      <c r="F13" s="29">
        <v>75</v>
      </c>
    </row>
    <row r="14" spans="2:6" hidden="1" x14ac:dyDescent="0.35">
      <c r="B14" s="30" t="s">
        <v>5</v>
      </c>
      <c r="C14" s="30" t="s">
        <v>37</v>
      </c>
      <c r="D14" s="30" t="s">
        <v>14</v>
      </c>
      <c r="E14" s="28">
        <v>4991</v>
      </c>
      <c r="F14" s="29">
        <v>12</v>
      </c>
    </row>
    <row r="15" spans="2:6" hidden="1" x14ac:dyDescent="0.35">
      <c r="B15" s="30" t="s">
        <v>2</v>
      </c>
      <c r="C15" s="30" t="s">
        <v>39</v>
      </c>
      <c r="D15" s="30" t="s">
        <v>25</v>
      </c>
      <c r="E15" s="28">
        <v>1785</v>
      </c>
      <c r="F15" s="29">
        <v>462</v>
      </c>
    </row>
    <row r="16" spans="2:6" hidden="1" x14ac:dyDescent="0.35">
      <c r="B16" s="30" t="s">
        <v>3</v>
      </c>
      <c r="C16" s="30" t="s">
        <v>37</v>
      </c>
      <c r="D16" s="30" t="s">
        <v>17</v>
      </c>
      <c r="E16" s="28">
        <v>3983</v>
      </c>
      <c r="F16" s="29">
        <v>144</v>
      </c>
    </row>
    <row r="17" spans="2:6" hidden="1" x14ac:dyDescent="0.35">
      <c r="B17" s="30" t="s">
        <v>9</v>
      </c>
      <c r="C17" s="30" t="s">
        <v>38</v>
      </c>
      <c r="D17" s="30" t="s">
        <v>16</v>
      </c>
      <c r="E17" s="28">
        <v>2646</v>
      </c>
      <c r="F17" s="29">
        <v>120</v>
      </c>
    </row>
    <row r="18" spans="2:6" hidden="1" x14ac:dyDescent="0.35">
      <c r="B18" s="30" t="s">
        <v>2</v>
      </c>
      <c r="C18" s="30" t="s">
        <v>34</v>
      </c>
      <c r="D18" s="30" t="s">
        <v>13</v>
      </c>
      <c r="E18" s="28">
        <v>252</v>
      </c>
      <c r="F18" s="29">
        <v>54</v>
      </c>
    </row>
    <row r="19" spans="2:6" hidden="1" x14ac:dyDescent="0.35">
      <c r="B19" s="30" t="s">
        <v>3</v>
      </c>
      <c r="C19" s="30" t="s">
        <v>35</v>
      </c>
      <c r="D19" s="30" t="s">
        <v>25</v>
      </c>
      <c r="E19" s="28">
        <v>2464</v>
      </c>
      <c r="F19" s="29">
        <v>234</v>
      </c>
    </row>
    <row r="20" spans="2:6" hidden="1" x14ac:dyDescent="0.35">
      <c r="B20" s="30" t="s">
        <v>3</v>
      </c>
      <c r="C20" s="30" t="s">
        <v>35</v>
      </c>
      <c r="D20" s="30" t="s">
        <v>29</v>
      </c>
      <c r="E20" s="28">
        <v>2114</v>
      </c>
      <c r="F20" s="29">
        <v>66</v>
      </c>
    </row>
    <row r="21" spans="2:6" hidden="1" x14ac:dyDescent="0.35">
      <c r="B21" s="30" t="s">
        <v>6</v>
      </c>
      <c r="C21" s="30" t="s">
        <v>37</v>
      </c>
      <c r="D21" s="30" t="s">
        <v>31</v>
      </c>
      <c r="E21" s="28">
        <v>7693</v>
      </c>
      <c r="F21" s="29">
        <v>87</v>
      </c>
    </row>
    <row r="22" spans="2:6" x14ac:dyDescent="0.35">
      <c r="B22" s="30" t="s">
        <v>5</v>
      </c>
      <c r="C22" s="30" t="s">
        <v>36</v>
      </c>
      <c r="D22" s="30" t="s">
        <v>16</v>
      </c>
      <c r="E22" s="28">
        <v>16184</v>
      </c>
      <c r="F22" s="29">
        <v>39</v>
      </c>
    </row>
    <row r="23" spans="2:6" hidden="1" x14ac:dyDescent="0.35">
      <c r="B23" s="30" t="s">
        <v>41</v>
      </c>
      <c r="C23" s="30" t="s">
        <v>34</v>
      </c>
      <c r="D23" s="30" t="s">
        <v>22</v>
      </c>
      <c r="E23" s="28">
        <v>336</v>
      </c>
      <c r="F23" s="29">
        <v>144</v>
      </c>
    </row>
    <row r="24" spans="2:6" hidden="1" x14ac:dyDescent="0.35">
      <c r="B24" s="30" t="s">
        <v>2</v>
      </c>
      <c r="C24" s="30" t="s">
        <v>39</v>
      </c>
      <c r="D24" s="30" t="s">
        <v>20</v>
      </c>
      <c r="E24" s="28">
        <v>9443</v>
      </c>
      <c r="F24" s="29">
        <v>162</v>
      </c>
    </row>
    <row r="25" spans="2:6" hidden="1" x14ac:dyDescent="0.35">
      <c r="B25" s="30" t="s">
        <v>9</v>
      </c>
      <c r="C25" s="30" t="s">
        <v>34</v>
      </c>
      <c r="D25" s="30" t="s">
        <v>23</v>
      </c>
      <c r="E25" s="28">
        <v>8155</v>
      </c>
      <c r="F25" s="29">
        <v>90</v>
      </c>
    </row>
    <row r="26" spans="2:6" hidden="1" x14ac:dyDescent="0.35">
      <c r="B26" s="30" t="s">
        <v>8</v>
      </c>
      <c r="C26" s="30" t="s">
        <v>38</v>
      </c>
      <c r="D26" s="30" t="s">
        <v>23</v>
      </c>
      <c r="E26" s="28">
        <v>1701</v>
      </c>
      <c r="F26" s="29">
        <v>234</v>
      </c>
    </row>
    <row r="27" spans="2:6" hidden="1" x14ac:dyDescent="0.35">
      <c r="B27" s="30" t="s">
        <v>10</v>
      </c>
      <c r="C27" s="30" t="s">
        <v>38</v>
      </c>
      <c r="D27" s="30" t="s">
        <v>22</v>
      </c>
      <c r="E27" s="28">
        <v>2205</v>
      </c>
      <c r="F27" s="29">
        <v>141</v>
      </c>
    </row>
    <row r="28" spans="2:6" hidden="1" x14ac:dyDescent="0.35">
      <c r="B28" s="30" t="s">
        <v>8</v>
      </c>
      <c r="C28" s="30" t="s">
        <v>37</v>
      </c>
      <c r="D28" s="30" t="s">
        <v>19</v>
      </c>
      <c r="E28" s="28">
        <v>1771</v>
      </c>
      <c r="F28" s="29">
        <v>204</v>
      </c>
    </row>
    <row r="29" spans="2:6" hidden="1" x14ac:dyDescent="0.35">
      <c r="B29" s="30" t="s">
        <v>41</v>
      </c>
      <c r="C29" s="30" t="s">
        <v>35</v>
      </c>
      <c r="D29" s="30" t="s">
        <v>15</v>
      </c>
      <c r="E29" s="28">
        <v>2114</v>
      </c>
      <c r="F29" s="29">
        <v>186</v>
      </c>
    </row>
    <row r="30" spans="2:6" x14ac:dyDescent="0.35">
      <c r="B30" s="30" t="s">
        <v>5</v>
      </c>
      <c r="C30" s="30" t="s">
        <v>34</v>
      </c>
      <c r="D30" s="30" t="s">
        <v>20</v>
      </c>
      <c r="E30" s="28">
        <v>15610</v>
      </c>
      <c r="F30" s="29">
        <v>339</v>
      </c>
    </row>
    <row r="31" spans="2:6" hidden="1" x14ac:dyDescent="0.35">
      <c r="B31" s="30" t="s">
        <v>3</v>
      </c>
      <c r="C31" s="30" t="s">
        <v>39</v>
      </c>
      <c r="D31" s="30" t="s">
        <v>16</v>
      </c>
      <c r="E31" s="28">
        <v>21</v>
      </c>
      <c r="F31" s="29">
        <v>168</v>
      </c>
    </row>
    <row r="32" spans="2:6" hidden="1" x14ac:dyDescent="0.35">
      <c r="B32" s="30" t="s">
        <v>10</v>
      </c>
      <c r="C32" s="30" t="s">
        <v>35</v>
      </c>
      <c r="D32" s="30" t="s">
        <v>20</v>
      </c>
      <c r="E32" s="28">
        <v>1974</v>
      </c>
      <c r="F32" s="29">
        <v>195</v>
      </c>
    </row>
    <row r="33" spans="2:6" hidden="1" x14ac:dyDescent="0.35">
      <c r="B33" s="30" t="s">
        <v>5</v>
      </c>
      <c r="C33" s="30" t="s">
        <v>36</v>
      </c>
      <c r="D33" s="30" t="s">
        <v>23</v>
      </c>
      <c r="E33" s="28">
        <v>6314</v>
      </c>
      <c r="F33" s="29">
        <v>15</v>
      </c>
    </row>
    <row r="34" spans="2:6" hidden="1" x14ac:dyDescent="0.35">
      <c r="B34" s="30" t="s">
        <v>10</v>
      </c>
      <c r="C34" s="30" t="s">
        <v>37</v>
      </c>
      <c r="D34" s="30" t="s">
        <v>23</v>
      </c>
      <c r="E34" s="28">
        <v>4683</v>
      </c>
      <c r="F34" s="29">
        <v>30</v>
      </c>
    </row>
    <row r="35" spans="2:6" hidden="1" x14ac:dyDescent="0.35">
      <c r="B35" s="30" t="s">
        <v>41</v>
      </c>
      <c r="C35" s="30" t="s">
        <v>37</v>
      </c>
      <c r="D35" s="30" t="s">
        <v>24</v>
      </c>
      <c r="E35" s="28">
        <v>6398</v>
      </c>
      <c r="F35" s="29">
        <v>102</v>
      </c>
    </row>
    <row r="36" spans="2:6" hidden="1" x14ac:dyDescent="0.35">
      <c r="B36" s="30" t="s">
        <v>2</v>
      </c>
      <c r="C36" s="30" t="s">
        <v>35</v>
      </c>
      <c r="D36" s="30" t="s">
        <v>19</v>
      </c>
      <c r="E36" s="28">
        <v>553</v>
      </c>
      <c r="F36" s="29">
        <v>15</v>
      </c>
    </row>
    <row r="37" spans="2:6" hidden="1" x14ac:dyDescent="0.35">
      <c r="B37" s="30" t="s">
        <v>8</v>
      </c>
      <c r="C37" s="30" t="s">
        <v>39</v>
      </c>
      <c r="D37" s="30" t="s">
        <v>30</v>
      </c>
      <c r="E37" s="28">
        <v>7021</v>
      </c>
      <c r="F37" s="29">
        <v>183</v>
      </c>
    </row>
    <row r="38" spans="2:6" hidden="1" x14ac:dyDescent="0.35">
      <c r="B38" s="30" t="s">
        <v>40</v>
      </c>
      <c r="C38" s="30" t="s">
        <v>39</v>
      </c>
      <c r="D38" s="30" t="s">
        <v>22</v>
      </c>
      <c r="E38" s="28">
        <v>5817</v>
      </c>
      <c r="F38" s="29">
        <v>12</v>
      </c>
    </row>
    <row r="39" spans="2:6" hidden="1" x14ac:dyDescent="0.35">
      <c r="B39" s="30" t="s">
        <v>41</v>
      </c>
      <c r="C39" s="30" t="s">
        <v>39</v>
      </c>
      <c r="D39" s="30" t="s">
        <v>14</v>
      </c>
      <c r="E39" s="28">
        <v>3976</v>
      </c>
      <c r="F39" s="29">
        <v>72</v>
      </c>
    </row>
    <row r="40" spans="2:6" hidden="1" x14ac:dyDescent="0.35">
      <c r="B40" s="30" t="s">
        <v>6</v>
      </c>
      <c r="C40" s="30" t="s">
        <v>38</v>
      </c>
      <c r="D40" s="30" t="s">
        <v>27</v>
      </c>
      <c r="E40" s="28">
        <v>1134</v>
      </c>
      <c r="F40" s="29">
        <v>282</v>
      </c>
    </row>
    <row r="41" spans="2:6" hidden="1" x14ac:dyDescent="0.35">
      <c r="B41" s="30" t="s">
        <v>2</v>
      </c>
      <c r="C41" s="30" t="s">
        <v>39</v>
      </c>
      <c r="D41" s="30" t="s">
        <v>28</v>
      </c>
      <c r="E41" s="28">
        <v>6027</v>
      </c>
      <c r="F41" s="29">
        <v>144</v>
      </c>
    </row>
    <row r="42" spans="2:6" hidden="1" x14ac:dyDescent="0.35">
      <c r="B42" s="30" t="s">
        <v>6</v>
      </c>
      <c r="C42" s="30" t="s">
        <v>37</v>
      </c>
      <c r="D42" s="30" t="s">
        <v>16</v>
      </c>
      <c r="E42" s="28">
        <v>1904</v>
      </c>
      <c r="F42" s="29">
        <v>405</v>
      </c>
    </row>
    <row r="43" spans="2:6" hidden="1" x14ac:dyDescent="0.35">
      <c r="B43" s="30" t="s">
        <v>7</v>
      </c>
      <c r="C43" s="30" t="s">
        <v>34</v>
      </c>
      <c r="D43" s="30" t="s">
        <v>32</v>
      </c>
      <c r="E43" s="28">
        <v>3262</v>
      </c>
      <c r="F43" s="29">
        <v>75</v>
      </c>
    </row>
    <row r="44" spans="2:6" hidden="1" x14ac:dyDescent="0.35">
      <c r="B44" s="30" t="s">
        <v>40</v>
      </c>
      <c r="C44" s="30" t="s">
        <v>34</v>
      </c>
      <c r="D44" s="30" t="s">
        <v>27</v>
      </c>
      <c r="E44" s="28">
        <v>2289</v>
      </c>
      <c r="F44" s="29">
        <v>135</v>
      </c>
    </row>
    <row r="45" spans="2:6" hidden="1" x14ac:dyDescent="0.35">
      <c r="B45" s="30" t="s">
        <v>5</v>
      </c>
      <c r="C45" s="30" t="s">
        <v>34</v>
      </c>
      <c r="D45" s="30" t="s">
        <v>27</v>
      </c>
      <c r="E45" s="28">
        <v>6986</v>
      </c>
      <c r="F45" s="29">
        <v>21</v>
      </c>
    </row>
    <row r="46" spans="2:6" hidden="1" x14ac:dyDescent="0.35">
      <c r="B46" s="30" t="s">
        <v>2</v>
      </c>
      <c r="C46" s="30" t="s">
        <v>38</v>
      </c>
      <c r="D46" s="30" t="s">
        <v>23</v>
      </c>
      <c r="E46" s="28">
        <v>4417</v>
      </c>
      <c r="F46" s="29">
        <v>153</v>
      </c>
    </row>
    <row r="47" spans="2:6" hidden="1" x14ac:dyDescent="0.35">
      <c r="B47" s="30" t="s">
        <v>6</v>
      </c>
      <c r="C47" s="30" t="s">
        <v>34</v>
      </c>
      <c r="D47" s="30" t="s">
        <v>15</v>
      </c>
      <c r="E47" s="28">
        <v>1442</v>
      </c>
      <c r="F47" s="29">
        <v>15</v>
      </c>
    </row>
    <row r="48" spans="2:6" hidden="1" x14ac:dyDescent="0.35">
      <c r="B48" s="30" t="s">
        <v>3</v>
      </c>
      <c r="C48" s="30" t="s">
        <v>35</v>
      </c>
      <c r="D48" s="30" t="s">
        <v>14</v>
      </c>
      <c r="E48" s="28">
        <v>2415</v>
      </c>
      <c r="F48" s="29">
        <v>255</v>
      </c>
    </row>
    <row r="49" spans="2:6" hidden="1" x14ac:dyDescent="0.35">
      <c r="B49" s="30" t="s">
        <v>2</v>
      </c>
      <c r="C49" s="30" t="s">
        <v>37</v>
      </c>
      <c r="D49" s="30" t="s">
        <v>19</v>
      </c>
      <c r="E49" s="28">
        <v>238</v>
      </c>
      <c r="F49" s="29">
        <v>18</v>
      </c>
    </row>
    <row r="50" spans="2:6" hidden="1" x14ac:dyDescent="0.35">
      <c r="B50" s="30" t="s">
        <v>6</v>
      </c>
      <c r="C50" s="30" t="s">
        <v>37</v>
      </c>
      <c r="D50" s="30" t="s">
        <v>23</v>
      </c>
      <c r="E50" s="28">
        <v>4949</v>
      </c>
      <c r="F50" s="29">
        <v>189</v>
      </c>
    </row>
    <row r="51" spans="2:6" hidden="1" x14ac:dyDescent="0.35">
      <c r="B51" s="30" t="s">
        <v>5</v>
      </c>
      <c r="C51" s="30" t="s">
        <v>38</v>
      </c>
      <c r="D51" s="30" t="s">
        <v>32</v>
      </c>
      <c r="E51" s="28">
        <v>5075</v>
      </c>
      <c r="F51" s="29">
        <v>21</v>
      </c>
    </row>
    <row r="52" spans="2:6" hidden="1" x14ac:dyDescent="0.35">
      <c r="B52" s="30" t="s">
        <v>3</v>
      </c>
      <c r="C52" s="30" t="s">
        <v>36</v>
      </c>
      <c r="D52" s="30" t="s">
        <v>16</v>
      </c>
      <c r="E52" s="28">
        <v>9198</v>
      </c>
      <c r="F52" s="29">
        <v>36</v>
      </c>
    </row>
    <row r="53" spans="2:6" hidden="1" x14ac:dyDescent="0.35">
      <c r="B53" s="30" t="s">
        <v>6</v>
      </c>
      <c r="C53" s="30" t="s">
        <v>34</v>
      </c>
      <c r="D53" s="30" t="s">
        <v>29</v>
      </c>
      <c r="E53" s="28">
        <v>3339</v>
      </c>
      <c r="F53" s="29">
        <v>75</v>
      </c>
    </row>
    <row r="54" spans="2:6" hidden="1" x14ac:dyDescent="0.35">
      <c r="B54" s="30" t="s">
        <v>40</v>
      </c>
      <c r="C54" s="30" t="s">
        <v>34</v>
      </c>
      <c r="D54" s="30" t="s">
        <v>17</v>
      </c>
      <c r="E54" s="28">
        <v>5019</v>
      </c>
      <c r="F54" s="29">
        <v>156</v>
      </c>
    </row>
    <row r="55" spans="2:6" x14ac:dyDescent="0.35">
      <c r="B55" s="30" t="s">
        <v>9</v>
      </c>
      <c r="C55" s="30" t="s">
        <v>34</v>
      </c>
      <c r="D55" s="30" t="s">
        <v>28</v>
      </c>
      <c r="E55" s="28">
        <v>14329</v>
      </c>
      <c r="F55" s="29">
        <v>150</v>
      </c>
    </row>
    <row r="56" spans="2:6" hidden="1" x14ac:dyDescent="0.35">
      <c r="B56" s="30" t="s">
        <v>6</v>
      </c>
      <c r="C56" s="30" t="s">
        <v>36</v>
      </c>
      <c r="D56" s="30" t="s">
        <v>21</v>
      </c>
      <c r="E56" s="28">
        <v>497</v>
      </c>
      <c r="F56" s="29">
        <v>63</v>
      </c>
    </row>
    <row r="57" spans="2:6" hidden="1" x14ac:dyDescent="0.35">
      <c r="B57" s="30" t="s">
        <v>2</v>
      </c>
      <c r="C57" s="30" t="s">
        <v>36</v>
      </c>
      <c r="D57" s="30" t="s">
        <v>29</v>
      </c>
      <c r="E57" s="28">
        <v>8211</v>
      </c>
      <c r="F57" s="29">
        <v>75</v>
      </c>
    </row>
    <row r="58" spans="2:6" hidden="1" x14ac:dyDescent="0.35">
      <c r="B58" s="30" t="s">
        <v>2</v>
      </c>
      <c r="C58" s="30" t="s">
        <v>38</v>
      </c>
      <c r="D58" s="30" t="s">
        <v>28</v>
      </c>
      <c r="E58" s="28">
        <v>6580</v>
      </c>
      <c r="F58" s="29">
        <v>183</v>
      </c>
    </row>
    <row r="59" spans="2:6" hidden="1" x14ac:dyDescent="0.35">
      <c r="B59" s="30" t="s">
        <v>41</v>
      </c>
      <c r="C59" s="30" t="s">
        <v>35</v>
      </c>
      <c r="D59" s="30" t="s">
        <v>13</v>
      </c>
      <c r="E59" s="28">
        <v>4760</v>
      </c>
      <c r="F59" s="29">
        <v>69</v>
      </c>
    </row>
    <row r="60" spans="2:6" hidden="1" x14ac:dyDescent="0.35">
      <c r="B60" s="30" t="s">
        <v>40</v>
      </c>
      <c r="C60" s="30" t="s">
        <v>36</v>
      </c>
      <c r="D60" s="30" t="s">
        <v>25</v>
      </c>
      <c r="E60" s="28">
        <v>5439</v>
      </c>
      <c r="F60" s="29">
        <v>30</v>
      </c>
    </row>
    <row r="61" spans="2:6" hidden="1" x14ac:dyDescent="0.35">
      <c r="B61" s="30" t="s">
        <v>41</v>
      </c>
      <c r="C61" s="30" t="s">
        <v>34</v>
      </c>
      <c r="D61" s="30" t="s">
        <v>17</v>
      </c>
      <c r="E61" s="28">
        <v>1463</v>
      </c>
      <c r="F61" s="29">
        <v>39</v>
      </c>
    </row>
    <row r="62" spans="2:6" hidden="1" x14ac:dyDescent="0.35">
      <c r="B62" s="30" t="s">
        <v>3</v>
      </c>
      <c r="C62" s="30" t="s">
        <v>34</v>
      </c>
      <c r="D62" s="30" t="s">
        <v>32</v>
      </c>
      <c r="E62" s="28">
        <v>7777</v>
      </c>
      <c r="F62" s="29">
        <v>504</v>
      </c>
    </row>
    <row r="63" spans="2:6" hidden="1" x14ac:dyDescent="0.35">
      <c r="B63" s="30" t="s">
        <v>9</v>
      </c>
      <c r="C63" s="30" t="s">
        <v>37</v>
      </c>
      <c r="D63" s="30" t="s">
        <v>29</v>
      </c>
      <c r="E63" s="28">
        <v>1085</v>
      </c>
      <c r="F63" s="29">
        <v>273</v>
      </c>
    </row>
    <row r="64" spans="2:6" hidden="1" x14ac:dyDescent="0.35">
      <c r="B64" s="30" t="s">
        <v>5</v>
      </c>
      <c r="C64" s="30" t="s">
        <v>37</v>
      </c>
      <c r="D64" s="30" t="s">
        <v>31</v>
      </c>
      <c r="E64" s="28">
        <v>182</v>
      </c>
      <c r="F64" s="29">
        <v>48</v>
      </c>
    </row>
    <row r="65" spans="2:6" hidden="1" x14ac:dyDescent="0.35">
      <c r="B65" s="30" t="s">
        <v>6</v>
      </c>
      <c r="C65" s="30" t="s">
        <v>34</v>
      </c>
      <c r="D65" s="30" t="s">
        <v>27</v>
      </c>
      <c r="E65" s="28">
        <v>4242</v>
      </c>
      <c r="F65" s="29">
        <v>207</v>
      </c>
    </row>
    <row r="66" spans="2:6" hidden="1" x14ac:dyDescent="0.35">
      <c r="B66" s="30" t="s">
        <v>6</v>
      </c>
      <c r="C66" s="30" t="s">
        <v>36</v>
      </c>
      <c r="D66" s="30" t="s">
        <v>32</v>
      </c>
      <c r="E66" s="28">
        <v>6118</v>
      </c>
      <c r="F66" s="29">
        <v>9</v>
      </c>
    </row>
    <row r="67" spans="2:6" hidden="1" x14ac:dyDescent="0.35">
      <c r="B67" s="30" t="s">
        <v>10</v>
      </c>
      <c r="C67" s="30" t="s">
        <v>36</v>
      </c>
      <c r="D67" s="30" t="s">
        <v>23</v>
      </c>
      <c r="E67" s="28">
        <v>2317</v>
      </c>
      <c r="F67" s="29">
        <v>261</v>
      </c>
    </row>
    <row r="68" spans="2:6" hidden="1" x14ac:dyDescent="0.35">
      <c r="B68" s="30" t="s">
        <v>6</v>
      </c>
      <c r="C68" s="30" t="s">
        <v>38</v>
      </c>
      <c r="D68" s="30" t="s">
        <v>16</v>
      </c>
      <c r="E68" s="28">
        <v>938</v>
      </c>
      <c r="F68" s="29">
        <v>6</v>
      </c>
    </row>
    <row r="69" spans="2:6" hidden="1" x14ac:dyDescent="0.35">
      <c r="B69" s="30" t="s">
        <v>8</v>
      </c>
      <c r="C69" s="30" t="s">
        <v>37</v>
      </c>
      <c r="D69" s="30" t="s">
        <v>15</v>
      </c>
      <c r="E69" s="28">
        <v>9709</v>
      </c>
      <c r="F69" s="29">
        <v>30</v>
      </c>
    </row>
    <row r="70" spans="2:6" hidden="1" x14ac:dyDescent="0.35">
      <c r="B70" s="30" t="s">
        <v>7</v>
      </c>
      <c r="C70" s="30" t="s">
        <v>34</v>
      </c>
      <c r="D70" s="30" t="s">
        <v>20</v>
      </c>
      <c r="E70" s="28">
        <v>2205</v>
      </c>
      <c r="F70" s="29">
        <v>138</v>
      </c>
    </row>
    <row r="71" spans="2:6" hidden="1" x14ac:dyDescent="0.35">
      <c r="B71" s="30" t="s">
        <v>7</v>
      </c>
      <c r="C71" s="30" t="s">
        <v>37</v>
      </c>
      <c r="D71" s="30" t="s">
        <v>17</v>
      </c>
      <c r="E71" s="28">
        <v>4487</v>
      </c>
      <c r="F71" s="29">
        <v>111</v>
      </c>
    </row>
    <row r="72" spans="2:6" hidden="1" x14ac:dyDescent="0.35">
      <c r="B72" s="30" t="s">
        <v>5</v>
      </c>
      <c r="C72" s="30" t="s">
        <v>35</v>
      </c>
      <c r="D72" s="30" t="s">
        <v>18</v>
      </c>
      <c r="E72" s="28">
        <v>2415</v>
      </c>
      <c r="F72" s="29">
        <v>15</v>
      </c>
    </row>
    <row r="73" spans="2:6" hidden="1" x14ac:dyDescent="0.35">
      <c r="B73" s="30" t="s">
        <v>40</v>
      </c>
      <c r="C73" s="30" t="s">
        <v>34</v>
      </c>
      <c r="D73" s="30" t="s">
        <v>19</v>
      </c>
      <c r="E73" s="28">
        <v>4018</v>
      </c>
      <c r="F73" s="29">
        <v>162</v>
      </c>
    </row>
    <row r="74" spans="2:6" hidden="1" x14ac:dyDescent="0.35">
      <c r="B74" s="30" t="s">
        <v>5</v>
      </c>
      <c r="C74" s="30" t="s">
        <v>34</v>
      </c>
      <c r="D74" s="30" t="s">
        <v>19</v>
      </c>
      <c r="E74" s="28">
        <v>861</v>
      </c>
      <c r="F74" s="29">
        <v>195</v>
      </c>
    </row>
    <row r="75" spans="2:6" hidden="1" x14ac:dyDescent="0.35">
      <c r="B75" s="30" t="s">
        <v>10</v>
      </c>
      <c r="C75" s="30" t="s">
        <v>38</v>
      </c>
      <c r="D75" s="30" t="s">
        <v>14</v>
      </c>
      <c r="E75" s="28">
        <v>5586</v>
      </c>
      <c r="F75" s="29">
        <v>525</v>
      </c>
    </row>
    <row r="76" spans="2:6" hidden="1" x14ac:dyDescent="0.35">
      <c r="B76" s="30" t="s">
        <v>7</v>
      </c>
      <c r="C76" s="30" t="s">
        <v>34</v>
      </c>
      <c r="D76" s="30" t="s">
        <v>33</v>
      </c>
      <c r="E76" s="28">
        <v>2226</v>
      </c>
      <c r="F76" s="29">
        <v>48</v>
      </c>
    </row>
    <row r="77" spans="2:6" x14ac:dyDescent="0.35">
      <c r="B77" s="30" t="s">
        <v>5</v>
      </c>
      <c r="C77" s="30" t="s">
        <v>35</v>
      </c>
      <c r="D77" s="30" t="s">
        <v>15</v>
      </c>
      <c r="E77" s="28">
        <v>13391</v>
      </c>
      <c r="F77" s="29">
        <v>201</v>
      </c>
    </row>
    <row r="78" spans="2:6" hidden="1" x14ac:dyDescent="0.35">
      <c r="B78" s="30" t="s">
        <v>9</v>
      </c>
      <c r="C78" s="30" t="s">
        <v>34</v>
      </c>
      <c r="D78" s="30" t="s">
        <v>20</v>
      </c>
      <c r="E78" s="28">
        <v>8463</v>
      </c>
      <c r="F78" s="29">
        <v>492</v>
      </c>
    </row>
    <row r="79" spans="2:6" hidden="1" x14ac:dyDescent="0.35">
      <c r="B79" s="30" t="s">
        <v>5</v>
      </c>
      <c r="C79" s="30" t="s">
        <v>34</v>
      </c>
      <c r="D79" s="30" t="s">
        <v>29</v>
      </c>
      <c r="E79" s="28">
        <v>2891</v>
      </c>
      <c r="F79" s="29">
        <v>102</v>
      </c>
    </row>
    <row r="80" spans="2:6" hidden="1" x14ac:dyDescent="0.35">
      <c r="B80" s="30" t="s">
        <v>3</v>
      </c>
      <c r="C80" s="30" t="s">
        <v>36</v>
      </c>
      <c r="D80" s="30" t="s">
        <v>23</v>
      </c>
      <c r="E80" s="28">
        <v>3773</v>
      </c>
      <c r="F80" s="29">
        <v>165</v>
      </c>
    </row>
    <row r="81" spans="2:6" hidden="1" x14ac:dyDescent="0.35">
      <c r="B81" s="30" t="s">
        <v>41</v>
      </c>
      <c r="C81" s="30" t="s">
        <v>36</v>
      </c>
      <c r="D81" s="30" t="s">
        <v>28</v>
      </c>
      <c r="E81" s="28">
        <v>854</v>
      </c>
      <c r="F81" s="29">
        <v>309</v>
      </c>
    </row>
    <row r="82" spans="2:6" hidden="1" x14ac:dyDescent="0.35">
      <c r="B82" s="30" t="s">
        <v>6</v>
      </c>
      <c r="C82" s="30" t="s">
        <v>36</v>
      </c>
      <c r="D82" s="30" t="s">
        <v>17</v>
      </c>
      <c r="E82" s="28">
        <v>4970</v>
      </c>
      <c r="F82" s="29">
        <v>156</v>
      </c>
    </row>
    <row r="83" spans="2:6" hidden="1" x14ac:dyDescent="0.35">
      <c r="B83" s="30" t="s">
        <v>9</v>
      </c>
      <c r="C83" s="30" t="s">
        <v>35</v>
      </c>
      <c r="D83" s="30" t="s">
        <v>26</v>
      </c>
      <c r="E83" s="28">
        <v>98</v>
      </c>
      <c r="F83" s="29">
        <v>159</v>
      </c>
    </row>
    <row r="84" spans="2:6" x14ac:dyDescent="0.35">
      <c r="B84" s="30" t="s">
        <v>10</v>
      </c>
      <c r="C84" s="30" t="s">
        <v>39</v>
      </c>
      <c r="D84" s="30" t="s">
        <v>33</v>
      </c>
      <c r="E84" s="28">
        <v>12950</v>
      </c>
      <c r="F84" s="29">
        <v>30</v>
      </c>
    </row>
    <row r="85" spans="2:6" hidden="1" x14ac:dyDescent="0.35">
      <c r="B85" s="30" t="s">
        <v>8</v>
      </c>
      <c r="C85" s="30" t="s">
        <v>39</v>
      </c>
      <c r="D85" s="30" t="s">
        <v>31</v>
      </c>
      <c r="E85" s="28">
        <v>8890</v>
      </c>
      <c r="F85" s="29">
        <v>210</v>
      </c>
    </row>
    <row r="86" spans="2:6" hidden="1" x14ac:dyDescent="0.35">
      <c r="B86" s="30" t="s">
        <v>2</v>
      </c>
      <c r="C86" s="30" t="s">
        <v>38</v>
      </c>
      <c r="D86" s="30" t="s">
        <v>13</v>
      </c>
      <c r="E86" s="28">
        <v>56</v>
      </c>
      <c r="F86" s="29">
        <v>51</v>
      </c>
    </row>
    <row r="87" spans="2:6" hidden="1" x14ac:dyDescent="0.35">
      <c r="B87" s="30" t="s">
        <v>3</v>
      </c>
      <c r="C87" s="30" t="s">
        <v>36</v>
      </c>
      <c r="D87" s="30" t="s">
        <v>25</v>
      </c>
      <c r="E87" s="28">
        <v>3339</v>
      </c>
      <c r="F87" s="29">
        <v>39</v>
      </c>
    </row>
    <row r="88" spans="2:6" hidden="1" x14ac:dyDescent="0.35">
      <c r="B88" s="30" t="s">
        <v>10</v>
      </c>
      <c r="C88" s="30" t="s">
        <v>35</v>
      </c>
      <c r="D88" s="30" t="s">
        <v>18</v>
      </c>
      <c r="E88" s="28">
        <v>3808</v>
      </c>
      <c r="F88" s="29">
        <v>279</v>
      </c>
    </row>
    <row r="89" spans="2:6" hidden="1" x14ac:dyDescent="0.35">
      <c r="B89" s="30" t="s">
        <v>10</v>
      </c>
      <c r="C89" s="30" t="s">
        <v>38</v>
      </c>
      <c r="D89" s="30" t="s">
        <v>13</v>
      </c>
      <c r="E89" s="28">
        <v>63</v>
      </c>
      <c r="F89" s="29">
        <v>123</v>
      </c>
    </row>
    <row r="90" spans="2:6" hidden="1" x14ac:dyDescent="0.35">
      <c r="B90" s="30" t="s">
        <v>2</v>
      </c>
      <c r="C90" s="30" t="s">
        <v>39</v>
      </c>
      <c r="D90" s="30" t="s">
        <v>27</v>
      </c>
      <c r="E90" s="28">
        <v>7812</v>
      </c>
      <c r="F90" s="29">
        <v>81</v>
      </c>
    </row>
    <row r="91" spans="2:6" hidden="1" x14ac:dyDescent="0.35">
      <c r="B91" s="30" t="s">
        <v>40</v>
      </c>
      <c r="C91" s="30" t="s">
        <v>37</v>
      </c>
      <c r="D91" s="30" t="s">
        <v>19</v>
      </c>
      <c r="E91" s="28">
        <v>7693</v>
      </c>
      <c r="F91" s="29">
        <v>21</v>
      </c>
    </row>
    <row r="92" spans="2:6" hidden="1" x14ac:dyDescent="0.35">
      <c r="B92" s="30" t="s">
        <v>3</v>
      </c>
      <c r="C92" s="30" t="s">
        <v>36</v>
      </c>
      <c r="D92" s="30" t="s">
        <v>28</v>
      </c>
      <c r="E92" s="28">
        <v>973</v>
      </c>
      <c r="F92" s="29">
        <v>162</v>
      </c>
    </row>
    <row r="93" spans="2:6" hidden="1" x14ac:dyDescent="0.35">
      <c r="B93" s="30" t="s">
        <v>10</v>
      </c>
      <c r="C93" s="30" t="s">
        <v>35</v>
      </c>
      <c r="D93" s="30" t="s">
        <v>21</v>
      </c>
      <c r="E93" s="28">
        <v>567</v>
      </c>
      <c r="F93" s="29">
        <v>228</v>
      </c>
    </row>
    <row r="94" spans="2:6" hidden="1" x14ac:dyDescent="0.35">
      <c r="B94" s="30" t="s">
        <v>10</v>
      </c>
      <c r="C94" s="30" t="s">
        <v>36</v>
      </c>
      <c r="D94" s="30" t="s">
        <v>29</v>
      </c>
      <c r="E94" s="28">
        <v>2471</v>
      </c>
      <c r="F94" s="29">
        <v>342</v>
      </c>
    </row>
    <row r="95" spans="2:6" hidden="1" x14ac:dyDescent="0.35">
      <c r="B95" s="30" t="s">
        <v>5</v>
      </c>
      <c r="C95" s="30" t="s">
        <v>38</v>
      </c>
      <c r="D95" s="30" t="s">
        <v>13</v>
      </c>
      <c r="E95" s="28">
        <v>7189</v>
      </c>
      <c r="F95" s="29">
        <v>54</v>
      </c>
    </row>
    <row r="96" spans="2:6" hidden="1" x14ac:dyDescent="0.35">
      <c r="B96" s="30" t="s">
        <v>41</v>
      </c>
      <c r="C96" s="30" t="s">
        <v>35</v>
      </c>
      <c r="D96" s="30" t="s">
        <v>28</v>
      </c>
      <c r="E96" s="28">
        <v>7455</v>
      </c>
      <c r="F96" s="29">
        <v>216</v>
      </c>
    </row>
    <row r="97" spans="2:6" hidden="1" x14ac:dyDescent="0.35">
      <c r="B97" s="30" t="s">
        <v>3</v>
      </c>
      <c r="C97" s="30" t="s">
        <v>34</v>
      </c>
      <c r="D97" s="30" t="s">
        <v>26</v>
      </c>
      <c r="E97" s="28">
        <v>3108</v>
      </c>
      <c r="F97" s="29">
        <v>54</v>
      </c>
    </row>
    <row r="98" spans="2:6" hidden="1" x14ac:dyDescent="0.35">
      <c r="B98" s="30" t="s">
        <v>6</v>
      </c>
      <c r="C98" s="30" t="s">
        <v>38</v>
      </c>
      <c r="D98" s="30" t="s">
        <v>25</v>
      </c>
      <c r="E98" s="28">
        <v>469</v>
      </c>
      <c r="F98" s="29">
        <v>75</v>
      </c>
    </row>
    <row r="99" spans="2:6" hidden="1" x14ac:dyDescent="0.35">
      <c r="B99" s="30" t="s">
        <v>9</v>
      </c>
      <c r="C99" s="30" t="s">
        <v>37</v>
      </c>
      <c r="D99" s="30" t="s">
        <v>23</v>
      </c>
      <c r="E99" s="28">
        <v>2737</v>
      </c>
      <c r="F99" s="29">
        <v>93</v>
      </c>
    </row>
    <row r="100" spans="2:6" hidden="1" x14ac:dyDescent="0.35">
      <c r="B100" s="30" t="s">
        <v>9</v>
      </c>
      <c r="C100" s="30" t="s">
        <v>37</v>
      </c>
      <c r="D100" s="30" t="s">
        <v>25</v>
      </c>
      <c r="E100" s="28">
        <v>4305</v>
      </c>
      <c r="F100" s="29">
        <v>156</v>
      </c>
    </row>
    <row r="101" spans="2:6" hidden="1" x14ac:dyDescent="0.35">
      <c r="B101" s="30" t="s">
        <v>9</v>
      </c>
      <c r="C101" s="30" t="s">
        <v>38</v>
      </c>
      <c r="D101" s="30" t="s">
        <v>17</v>
      </c>
      <c r="E101" s="28">
        <v>2408</v>
      </c>
      <c r="F101" s="29">
        <v>9</v>
      </c>
    </row>
    <row r="102" spans="2:6" hidden="1" x14ac:dyDescent="0.35">
      <c r="B102" s="30" t="s">
        <v>3</v>
      </c>
      <c r="C102" s="30" t="s">
        <v>36</v>
      </c>
      <c r="D102" s="30" t="s">
        <v>19</v>
      </c>
      <c r="E102" s="28">
        <v>1281</v>
      </c>
      <c r="F102" s="29">
        <v>18</v>
      </c>
    </row>
    <row r="103" spans="2:6" x14ac:dyDescent="0.35">
      <c r="B103" s="30" t="s">
        <v>40</v>
      </c>
      <c r="C103" s="30" t="s">
        <v>35</v>
      </c>
      <c r="D103" s="30" t="s">
        <v>32</v>
      </c>
      <c r="E103" s="28">
        <v>12348</v>
      </c>
      <c r="F103" s="29">
        <v>234</v>
      </c>
    </row>
    <row r="104" spans="2:6" hidden="1" x14ac:dyDescent="0.35">
      <c r="B104" s="30" t="s">
        <v>3</v>
      </c>
      <c r="C104" s="30" t="s">
        <v>34</v>
      </c>
      <c r="D104" s="30" t="s">
        <v>28</v>
      </c>
      <c r="E104" s="28">
        <v>3689</v>
      </c>
      <c r="F104" s="29">
        <v>312</v>
      </c>
    </row>
    <row r="105" spans="2:6" hidden="1" x14ac:dyDescent="0.35">
      <c r="B105" s="30" t="s">
        <v>7</v>
      </c>
      <c r="C105" s="30" t="s">
        <v>36</v>
      </c>
      <c r="D105" s="30" t="s">
        <v>19</v>
      </c>
      <c r="E105" s="28">
        <v>2870</v>
      </c>
      <c r="F105" s="29">
        <v>300</v>
      </c>
    </row>
    <row r="106" spans="2:6" hidden="1" x14ac:dyDescent="0.35">
      <c r="B106" s="30" t="s">
        <v>2</v>
      </c>
      <c r="C106" s="30" t="s">
        <v>36</v>
      </c>
      <c r="D106" s="30" t="s">
        <v>27</v>
      </c>
      <c r="E106" s="28">
        <v>798</v>
      </c>
      <c r="F106" s="29">
        <v>519</v>
      </c>
    </row>
    <row r="107" spans="2:6" hidden="1" x14ac:dyDescent="0.35">
      <c r="B107" s="30" t="s">
        <v>41</v>
      </c>
      <c r="C107" s="30" t="s">
        <v>37</v>
      </c>
      <c r="D107" s="30" t="s">
        <v>21</v>
      </c>
      <c r="E107" s="28">
        <v>2933</v>
      </c>
      <c r="F107" s="29">
        <v>9</v>
      </c>
    </row>
    <row r="108" spans="2:6" hidden="1" x14ac:dyDescent="0.35">
      <c r="B108" s="30" t="s">
        <v>5</v>
      </c>
      <c r="C108" s="30" t="s">
        <v>35</v>
      </c>
      <c r="D108" s="30" t="s">
        <v>4</v>
      </c>
      <c r="E108" s="28">
        <v>2744</v>
      </c>
      <c r="F108" s="29">
        <v>9</v>
      </c>
    </row>
    <row r="109" spans="2:6" hidden="1" x14ac:dyDescent="0.35">
      <c r="B109" s="30" t="s">
        <v>40</v>
      </c>
      <c r="C109" s="30" t="s">
        <v>36</v>
      </c>
      <c r="D109" s="30" t="s">
        <v>33</v>
      </c>
      <c r="E109" s="28">
        <v>9772</v>
      </c>
      <c r="F109" s="29">
        <v>90</v>
      </c>
    </row>
    <row r="110" spans="2:6" hidden="1" x14ac:dyDescent="0.35">
      <c r="B110" s="30" t="s">
        <v>7</v>
      </c>
      <c r="C110" s="30" t="s">
        <v>34</v>
      </c>
      <c r="D110" s="30" t="s">
        <v>25</v>
      </c>
      <c r="E110" s="28">
        <v>1568</v>
      </c>
      <c r="F110" s="29">
        <v>96</v>
      </c>
    </row>
    <row r="111" spans="2:6" x14ac:dyDescent="0.35">
      <c r="B111" s="30" t="s">
        <v>2</v>
      </c>
      <c r="C111" s="30" t="s">
        <v>37</v>
      </c>
      <c r="D111" s="30" t="s">
        <v>18</v>
      </c>
      <c r="E111" s="28">
        <v>11571</v>
      </c>
      <c r="F111" s="29">
        <v>138</v>
      </c>
    </row>
    <row r="112" spans="2:6" hidden="1" x14ac:dyDescent="0.35">
      <c r="B112" s="30" t="s">
        <v>40</v>
      </c>
      <c r="C112" s="30" t="s">
        <v>34</v>
      </c>
      <c r="D112" s="30" t="s">
        <v>26</v>
      </c>
      <c r="E112" s="28">
        <v>6748</v>
      </c>
      <c r="F112" s="29">
        <v>48</v>
      </c>
    </row>
    <row r="113" spans="2:6" hidden="1" x14ac:dyDescent="0.35">
      <c r="B113" s="30" t="s">
        <v>10</v>
      </c>
      <c r="C113" s="30" t="s">
        <v>36</v>
      </c>
      <c r="D113" s="30" t="s">
        <v>27</v>
      </c>
      <c r="E113" s="28">
        <v>1407</v>
      </c>
      <c r="F113" s="29">
        <v>72</v>
      </c>
    </row>
    <row r="114" spans="2:6" hidden="1" x14ac:dyDescent="0.35">
      <c r="B114" s="30" t="s">
        <v>8</v>
      </c>
      <c r="C114" s="30" t="s">
        <v>35</v>
      </c>
      <c r="D114" s="30" t="s">
        <v>29</v>
      </c>
      <c r="E114" s="28">
        <v>2023</v>
      </c>
      <c r="F114" s="29">
        <v>168</v>
      </c>
    </row>
    <row r="115" spans="2:6" hidden="1" x14ac:dyDescent="0.35">
      <c r="B115" s="30" t="s">
        <v>5</v>
      </c>
      <c r="C115" s="30" t="s">
        <v>39</v>
      </c>
      <c r="D115" s="30" t="s">
        <v>26</v>
      </c>
      <c r="E115" s="28">
        <v>5236</v>
      </c>
      <c r="F115" s="29">
        <v>51</v>
      </c>
    </row>
    <row r="116" spans="2:6" hidden="1" x14ac:dyDescent="0.35">
      <c r="B116" s="30" t="s">
        <v>41</v>
      </c>
      <c r="C116" s="30" t="s">
        <v>36</v>
      </c>
      <c r="D116" s="30" t="s">
        <v>19</v>
      </c>
      <c r="E116" s="28">
        <v>1925</v>
      </c>
      <c r="F116" s="29">
        <v>192</v>
      </c>
    </row>
    <row r="117" spans="2:6" hidden="1" x14ac:dyDescent="0.35">
      <c r="B117" s="30" t="s">
        <v>7</v>
      </c>
      <c r="C117" s="30" t="s">
        <v>37</v>
      </c>
      <c r="D117" s="30" t="s">
        <v>14</v>
      </c>
      <c r="E117" s="28">
        <v>6608</v>
      </c>
      <c r="F117" s="29">
        <v>225</v>
      </c>
    </row>
    <row r="118" spans="2:6" hidden="1" x14ac:dyDescent="0.35">
      <c r="B118" s="30" t="s">
        <v>6</v>
      </c>
      <c r="C118" s="30" t="s">
        <v>34</v>
      </c>
      <c r="D118" s="30" t="s">
        <v>26</v>
      </c>
      <c r="E118" s="28">
        <v>8008</v>
      </c>
      <c r="F118" s="29">
        <v>456</v>
      </c>
    </row>
    <row r="119" spans="2:6" hidden="1" x14ac:dyDescent="0.35">
      <c r="B119" s="30" t="s">
        <v>10</v>
      </c>
      <c r="C119" s="30" t="s">
        <v>34</v>
      </c>
      <c r="D119" s="30" t="s">
        <v>25</v>
      </c>
      <c r="E119" s="28">
        <v>1428</v>
      </c>
      <c r="F119" s="29">
        <v>93</v>
      </c>
    </row>
    <row r="120" spans="2:6" hidden="1" x14ac:dyDescent="0.35">
      <c r="B120" s="30" t="s">
        <v>6</v>
      </c>
      <c r="C120" s="30" t="s">
        <v>34</v>
      </c>
      <c r="D120" s="30" t="s">
        <v>4</v>
      </c>
      <c r="E120" s="28">
        <v>525</v>
      </c>
      <c r="F120" s="29">
        <v>48</v>
      </c>
    </row>
    <row r="121" spans="2:6" hidden="1" x14ac:dyDescent="0.35">
      <c r="B121" s="30" t="s">
        <v>6</v>
      </c>
      <c r="C121" s="30" t="s">
        <v>37</v>
      </c>
      <c r="D121" s="30" t="s">
        <v>18</v>
      </c>
      <c r="E121" s="28">
        <v>1505</v>
      </c>
      <c r="F121" s="29">
        <v>102</v>
      </c>
    </row>
    <row r="122" spans="2:6" hidden="1" x14ac:dyDescent="0.35">
      <c r="B122" s="30" t="s">
        <v>7</v>
      </c>
      <c r="C122" s="30" t="s">
        <v>35</v>
      </c>
      <c r="D122" s="30" t="s">
        <v>30</v>
      </c>
      <c r="E122" s="28">
        <v>6755</v>
      </c>
      <c r="F122" s="29">
        <v>252</v>
      </c>
    </row>
    <row r="123" spans="2:6" x14ac:dyDescent="0.35">
      <c r="B123" s="30" t="s">
        <v>9</v>
      </c>
      <c r="C123" s="30" t="s">
        <v>36</v>
      </c>
      <c r="D123" s="30" t="s">
        <v>27</v>
      </c>
      <c r="E123" s="28">
        <v>11522</v>
      </c>
      <c r="F123" s="29">
        <v>204</v>
      </c>
    </row>
    <row r="124" spans="2:6" hidden="1" x14ac:dyDescent="0.35">
      <c r="B124" s="30" t="s">
        <v>40</v>
      </c>
      <c r="C124" s="30" t="s">
        <v>38</v>
      </c>
      <c r="D124" s="30" t="s">
        <v>25</v>
      </c>
      <c r="E124" s="28">
        <v>2541</v>
      </c>
      <c r="F124" s="29">
        <v>90</v>
      </c>
    </row>
    <row r="125" spans="2:6" hidden="1" x14ac:dyDescent="0.35">
      <c r="B125" s="30" t="s">
        <v>41</v>
      </c>
      <c r="C125" s="30" t="s">
        <v>37</v>
      </c>
      <c r="D125" s="30" t="s">
        <v>30</v>
      </c>
      <c r="E125" s="28">
        <v>1526</v>
      </c>
      <c r="F125" s="29">
        <v>240</v>
      </c>
    </row>
    <row r="126" spans="2:6" hidden="1" x14ac:dyDescent="0.35">
      <c r="B126" s="30" t="s">
        <v>40</v>
      </c>
      <c r="C126" s="30" t="s">
        <v>38</v>
      </c>
      <c r="D126" s="30" t="s">
        <v>4</v>
      </c>
      <c r="E126" s="28">
        <v>6125</v>
      </c>
      <c r="F126" s="29">
        <v>102</v>
      </c>
    </row>
    <row r="127" spans="2:6" hidden="1" x14ac:dyDescent="0.35">
      <c r="B127" s="30" t="s">
        <v>41</v>
      </c>
      <c r="C127" s="30" t="s">
        <v>35</v>
      </c>
      <c r="D127" s="30" t="s">
        <v>27</v>
      </c>
      <c r="E127" s="28">
        <v>847</v>
      </c>
      <c r="F127" s="29">
        <v>129</v>
      </c>
    </row>
    <row r="128" spans="2:6" hidden="1" x14ac:dyDescent="0.35">
      <c r="B128" s="30" t="s">
        <v>8</v>
      </c>
      <c r="C128" s="30" t="s">
        <v>35</v>
      </c>
      <c r="D128" s="30" t="s">
        <v>27</v>
      </c>
      <c r="E128" s="28">
        <v>4753</v>
      </c>
      <c r="F128" s="29">
        <v>300</v>
      </c>
    </row>
    <row r="129" spans="2:6" hidden="1" x14ac:dyDescent="0.35">
      <c r="B129" s="30" t="s">
        <v>6</v>
      </c>
      <c r="C129" s="30" t="s">
        <v>38</v>
      </c>
      <c r="D129" s="30" t="s">
        <v>33</v>
      </c>
      <c r="E129" s="28">
        <v>959</v>
      </c>
      <c r="F129" s="29">
        <v>135</v>
      </c>
    </row>
    <row r="130" spans="2:6" hidden="1" x14ac:dyDescent="0.35">
      <c r="B130" s="30" t="s">
        <v>7</v>
      </c>
      <c r="C130" s="30" t="s">
        <v>35</v>
      </c>
      <c r="D130" s="30" t="s">
        <v>24</v>
      </c>
      <c r="E130" s="28">
        <v>2793</v>
      </c>
      <c r="F130" s="29">
        <v>114</v>
      </c>
    </row>
    <row r="131" spans="2:6" hidden="1" x14ac:dyDescent="0.35">
      <c r="B131" s="30" t="s">
        <v>7</v>
      </c>
      <c r="C131" s="30" t="s">
        <v>35</v>
      </c>
      <c r="D131" s="30" t="s">
        <v>14</v>
      </c>
      <c r="E131" s="28">
        <v>4606</v>
      </c>
      <c r="F131" s="29">
        <v>63</v>
      </c>
    </row>
    <row r="132" spans="2:6" hidden="1" x14ac:dyDescent="0.35">
      <c r="B132" s="30" t="s">
        <v>7</v>
      </c>
      <c r="C132" s="30" t="s">
        <v>36</v>
      </c>
      <c r="D132" s="30" t="s">
        <v>29</v>
      </c>
      <c r="E132" s="28">
        <v>5551</v>
      </c>
      <c r="F132" s="29">
        <v>252</v>
      </c>
    </row>
    <row r="133" spans="2:6" hidden="1" x14ac:dyDescent="0.35">
      <c r="B133" s="30" t="s">
        <v>10</v>
      </c>
      <c r="C133" s="30" t="s">
        <v>36</v>
      </c>
      <c r="D133" s="30" t="s">
        <v>32</v>
      </c>
      <c r="E133" s="28">
        <v>6657</v>
      </c>
      <c r="F133" s="29">
        <v>303</v>
      </c>
    </row>
    <row r="134" spans="2:6" hidden="1" x14ac:dyDescent="0.35">
      <c r="B134" s="30" t="s">
        <v>7</v>
      </c>
      <c r="C134" s="30" t="s">
        <v>39</v>
      </c>
      <c r="D134" s="30" t="s">
        <v>17</v>
      </c>
      <c r="E134" s="28">
        <v>4438</v>
      </c>
      <c r="F134" s="29">
        <v>246</v>
      </c>
    </row>
    <row r="135" spans="2:6" hidden="1" x14ac:dyDescent="0.35">
      <c r="B135" s="30" t="s">
        <v>8</v>
      </c>
      <c r="C135" s="30" t="s">
        <v>38</v>
      </c>
      <c r="D135" s="30" t="s">
        <v>22</v>
      </c>
      <c r="E135" s="28">
        <v>168</v>
      </c>
      <c r="F135" s="29">
        <v>84</v>
      </c>
    </row>
    <row r="136" spans="2:6" hidden="1" x14ac:dyDescent="0.35">
      <c r="B136" s="30" t="s">
        <v>7</v>
      </c>
      <c r="C136" s="30" t="s">
        <v>34</v>
      </c>
      <c r="D136" s="30" t="s">
        <v>17</v>
      </c>
      <c r="E136" s="28">
        <v>7777</v>
      </c>
      <c r="F136" s="29">
        <v>39</v>
      </c>
    </row>
    <row r="137" spans="2:6" hidden="1" x14ac:dyDescent="0.35">
      <c r="B137" s="30" t="s">
        <v>5</v>
      </c>
      <c r="C137" s="30" t="s">
        <v>36</v>
      </c>
      <c r="D137" s="30" t="s">
        <v>17</v>
      </c>
      <c r="E137" s="28">
        <v>3339</v>
      </c>
      <c r="F137" s="29">
        <v>348</v>
      </c>
    </row>
    <row r="138" spans="2:6" hidden="1" x14ac:dyDescent="0.35">
      <c r="B138" s="30" t="s">
        <v>7</v>
      </c>
      <c r="C138" s="30" t="s">
        <v>37</v>
      </c>
      <c r="D138" s="30" t="s">
        <v>33</v>
      </c>
      <c r="E138" s="28">
        <v>6391</v>
      </c>
      <c r="F138" s="29">
        <v>48</v>
      </c>
    </row>
    <row r="139" spans="2:6" hidden="1" x14ac:dyDescent="0.35">
      <c r="B139" s="30" t="s">
        <v>5</v>
      </c>
      <c r="C139" s="30" t="s">
        <v>37</v>
      </c>
      <c r="D139" s="30" t="s">
        <v>22</v>
      </c>
      <c r="E139" s="28">
        <v>518</v>
      </c>
      <c r="F139" s="29">
        <v>75</v>
      </c>
    </row>
    <row r="140" spans="2:6" hidden="1" x14ac:dyDescent="0.35">
      <c r="B140" s="30" t="s">
        <v>7</v>
      </c>
      <c r="C140" s="30" t="s">
        <v>38</v>
      </c>
      <c r="D140" s="30" t="s">
        <v>28</v>
      </c>
      <c r="E140" s="28">
        <v>5677</v>
      </c>
      <c r="F140" s="29">
        <v>258</v>
      </c>
    </row>
    <row r="141" spans="2:6" hidden="1" x14ac:dyDescent="0.35">
      <c r="B141" s="30" t="s">
        <v>6</v>
      </c>
      <c r="C141" s="30" t="s">
        <v>39</v>
      </c>
      <c r="D141" s="30" t="s">
        <v>17</v>
      </c>
      <c r="E141" s="28">
        <v>6048</v>
      </c>
      <c r="F141" s="29">
        <v>27</v>
      </c>
    </row>
    <row r="142" spans="2:6" hidden="1" x14ac:dyDescent="0.35">
      <c r="B142" s="30" t="s">
        <v>8</v>
      </c>
      <c r="C142" s="30" t="s">
        <v>38</v>
      </c>
      <c r="D142" s="30" t="s">
        <v>32</v>
      </c>
      <c r="E142" s="28">
        <v>3752</v>
      </c>
      <c r="F142" s="29">
        <v>213</v>
      </c>
    </row>
    <row r="143" spans="2:6" hidden="1" x14ac:dyDescent="0.35">
      <c r="B143" s="30" t="s">
        <v>5</v>
      </c>
      <c r="C143" s="30" t="s">
        <v>35</v>
      </c>
      <c r="D143" s="30" t="s">
        <v>29</v>
      </c>
      <c r="E143" s="28">
        <v>4480</v>
      </c>
      <c r="F143" s="29">
        <v>357</v>
      </c>
    </row>
    <row r="144" spans="2:6" hidden="1" x14ac:dyDescent="0.35">
      <c r="B144" s="30" t="s">
        <v>9</v>
      </c>
      <c r="C144" s="30" t="s">
        <v>37</v>
      </c>
      <c r="D144" s="30" t="s">
        <v>4</v>
      </c>
      <c r="E144" s="28">
        <v>259</v>
      </c>
      <c r="F144" s="29">
        <v>207</v>
      </c>
    </row>
    <row r="145" spans="2:6" hidden="1" x14ac:dyDescent="0.35">
      <c r="B145" s="30" t="s">
        <v>8</v>
      </c>
      <c r="C145" s="30" t="s">
        <v>37</v>
      </c>
      <c r="D145" s="30" t="s">
        <v>30</v>
      </c>
      <c r="E145" s="28">
        <v>42</v>
      </c>
      <c r="F145" s="29">
        <v>150</v>
      </c>
    </row>
    <row r="146" spans="2:6" hidden="1" x14ac:dyDescent="0.35">
      <c r="B146" s="30" t="s">
        <v>41</v>
      </c>
      <c r="C146" s="30" t="s">
        <v>36</v>
      </c>
      <c r="D146" s="30" t="s">
        <v>26</v>
      </c>
      <c r="E146" s="28">
        <v>98</v>
      </c>
      <c r="F146" s="29">
        <v>204</v>
      </c>
    </row>
    <row r="147" spans="2:6" hidden="1" x14ac:dyDescent="0.35">
      <c r="B147" s="30" t="s">
        <v>7</v>
      </c>
      <c r="C147" s="30" t="s">
        <v>35</v>
      </c>
      <c r="D147" s="30" t="s">
        <v>27</v>
      </c>
      <c r="E147" s="28">
        <v>2478</v>
      </c>
      <c r="F147" s="29">
        <v>21</v>
      </c>
    </row>
    <row r="148" spans="2:6" hidden="1" x14ac:dyDescent="0.35">
      <c r="B148" s="30" t="s">
        <v>41</v>
      </c>
      <c r="C148" s="30" t="s">
        <v>34</v>
      </c>
      <c r="D148" s="30" t="s">
        <v>33</v>
      </c>
      <c r="E148" s="28">
        <v>7847</v>
      </c>
      <c r="F148" s="29">
        <v>174</v>
      </c>
    </row>
    <row r="149" spans="2:6" hidden="1" x14ac:dyDescent="0.35">
      <c r="B149" s="30" t="s">
        <v>2</v>
      </c>
      <c r="C149" s="30" t="s">
        <v>37</v>
      </c>
      <c r="D149" s="30" t="s">
        <v>17</v>
      </c>
      <c r="E149" s="28">
        <v>9926</v>
      </c>
      <c r="F149" s="29">
        <v>201</v>
      </c>
    </row>
    <row r="150" spans="2:6" hidden="1" x14ac:dyDescent="0.35">
      <c r="B150" s="30" t="s">
        <v>8</v>
      </c>
      <c r="C150" s="30" t="s">
        <v>38</v>
      </c>
      <c r="D150" s="30" t="s">
        <v>13</v>
      </c>
      <c r="E150" s="28">
        <v>819</v>
      </c>
      <c r="F150" s="29">
        <v>510</v>
      </c>
    </row>
    <row r="151" spans="2:6" hidden="1" x14ac:dyDescent="0.35">
      <c r="B151" s="30" t="s">
        <v>6</v>
      </c>
      <c r="C151" s="30" t="s">
        <v>39</v>
      </c>
      <c r="D151" s="30" t="s">
        <v>29</v>
      </c>
      <c r="E151" s="28">
        <v>3052</v>
      </c>
      <c r="F151" s="29">
        <v>378</v>
      </c>
    </row>
    <row r="152" spans="2:6" hidden="1" x14ac:dyDescent="0.35">
      <c r="B152" s="30" t="s">
        <v>9</v>
      </c>
      <c r="C152" s="30" t="s">
        <v>34</v>
      </c>
      <c r="D152" s="30" t="s">
        <v>21</v>
      </c>
      <c r="E152" s="28">
        <v>6832</v>
      </c>
      <c r="F152" s="29">
        <v>27</v>
      </c>
    </row>
    <row r="153" spans="2:6" hidden="1" x14ac:dyDescent="0.35">
      <c r="B153" s="30" t="s">
        <v>2</v>
      </c>
      <c r="C153" s="30" t="s">
        <v>39</v>
      </c>
      <c r="D153" s="30" t="s">
        <v>16</v>
      </c>
      <c r="E153" s="28">
        <v>2016</v>
      </c>
      <c r="F153" s="29">
        <v>117</v>
      </c>
    </row>
    <row r="154" spans="2:6" hidden="1" x14ac:dyDescent="0.35">
      <c r="B154" s="30" t="s">
        <v>6</v>
      </c>
      <c r="C154" s="30" t="s">
        <v>38</v>
      </c>
      <c r="D154" s="30" t="s">
        <v>21</v>
      </c>
      <c r="E154" s="28">
        <v>7322</v>
      </c>
      <c r="F154" s="29">
        <v>36</v>
      </c>
    </row>
    <row r="155" spans="2:6" hidden="1" x14ac:dyDescent="0.35">
      <c r="B155" s="30" t="s">
        <v>8</v>
      </c>
      <c r="C155" s="30" t="s">
        <v>35</v>
      </c>
      <c r="D155" s="30" t="s">
        <v>33</v>
      </c>
      <c r="E155" s="28">
        <v>357</v>
      </c>
      <c r="F155" s="29">
        <v>126</v>
      </c>
    </row>
    <row r="156" spans="2:6" hidden="1" x14ac:dyDescent="0.35">
      <c r="B156" s="30" t="s">
        <v>9</v>
      </c>
      <c r="C156" s="30" t="s">
        <v>39</v>
      </c>
      <c r="D156" s="30" t="s">
        <v>25</v>
      </c>
      <c r="E156" s="28">
        <v>3192</v>
      </c>
      <c r="F156" s="29">
        <v>72</v>
      </c>
    </row>
    <row r="157" spans="2:6" hidden="1" x14ac:dyDescent="0.35">
      <c r="B157" s="30" t="s">
        <v>7</v>
      </c>
      <c r="C157" s="30" t="s">
        <v>36</v>
      </c>
      <c r="D157" s="30" t="s">
        <v>22</v>
      </c>
      <c r="E157" s="28">
        <v>8435</v>
      </c>
      <c r="F157" s="29">
        <v>42</v>
      </c>
    </row>
    <row r="158" spans="2:6" hidden="1" x14ac:dyDescent="0.35">
      <c r="B158" s="30" t="s">
        <v>40</v>
      </c>
      <c r="C158" s="30" t="s">
        <v>39</v>
      </c>
      <c r="D158" s="30" t="s">
        <v>29</v>
      </c>
      <c r="E158" s="28">
        <v>0</v>
      </c>
      <c r="F158" s="29">
        <v>135</v>
      </c>
    </row>
    <row r="159" spans="2:6" hidden="1" x14ac:dyDescent="0.35">
      <c r="B159" s="30" t="s">
        <v>7</v>
      </c>
      <c r="C159" s="30" t="s">
        <v>34</v>
      </c>
      <c r="D159" s="30" t="s">
        <v>24</v>
      </c>
      <c r="E159" s="28">
        <v>8862</v>
      </c>
      <c r="F159" s="29">
        <v>189</v>
      </c>
    </row>
    <row r="160" spans="2:6" hidden="1" x14ac:dyDescent="0.35">
      <c r="B160" s="30" t="s">
        <v>6</v>
      </c>
      <c r="C160" s="30" t="s">
        <v>37</v>
      </c>
      <c r="D160" s="30" t="s">
        <v>28</v>
      </c>
      <c r="E160" s="28">
        <v>3556</v>
      </c>
      <c r="F160" s="29">
        <v>459</v>
      </c>
    </row>
    <row r="161" spans="2:6" hidden="1" x14ac:dyDescent="0.35">
      <c r="B161" s="30" t="s">
        <v>5</v>
      </c>
      <c r="C161" s="30" t="s">
        <v>34</v>
      </c>
      <c r="D161" s="30" t="s">
        <v>15</v>
      </c>
      <c r="E161" s="28">
        <v>7280</v>
      </c>
      <c r="F161" s="29">
        <v>201</v>
      </c>
    </row>
    <row r="162" spans="2:6" hidden="1" x14ac:dyDescent="0.35">
      <c r="B162" s="30" t="s">
        <v>6</v>
      </c>
      <c r="C162" s="30" t="s">
        <v>34</v>
      </c>
      <c r="D162" s="30" t="s">
        <v>30</v>
      </c>
      <c r="E162" s="28">
        <v>3402</v>
      </c>
      <c r="F162" s="29">
        <v>366</v>
      </c>
    </row>
    <row r="163" spans="2:6" hidden="1" x14ac:dyDescent="0.35">
      <c r="B163" s="30" t="s">
        <v>3</v>
      </c>
      <c r="C163" s="30" t="s">
        <v>37</v>
      </c>
      <c r="D163" s="30" t="s">
        <v>29</v>
      </c>
      <c r="E163" s="28">
        <v>4592</v>
      </c>
      <c r="F163" s="29">
        <v>324</v>
      </c>
    </row>
    <row r="164" spans="2:6" hidden="1" x14ac:dyDescent="0.35">
      <c r="B164" s="30" t="s">
        <v>9</v>
      </c>
      <c r="C164" s="30" t="s">
        <v>35</v>
      </c>
      <c r="D164" s="30" t="s">
        <v>15</v>
      </c>
      <c r="E164" s="28">
        <v>7833</v>
      </c>
      <c r="F164" s="29">
        <v>243</v>
      </c>
    </row>
    <row r="165" spans="2:6" hidden="1" x14ac:dyDescent="0.35">
      <c r="B165" s="30" t="s">
        <v>2</v>
      </c>
      <c r="C165" s="30" t="s">
        <v>39</v>
      </c>
      <c r="D165" s="30" t="s">
        <v>21</v>
      </c>
      <c r="E165" s="28">
        <v>7651</v>
      </c>
      <c r="F165" s="29">
        <v>213</v>
      </c>
    </row>
    <row r="166" spans="2:6" hidden="1" x14ac:dyDescent="0.35">
      <c r="B166" s="30" t="s">
        <v>40</v>
      </c>
      <c r="C166" s="30" t="s">
        <v>35</v>
      </c>
      <c r="D166" s="30" t="s">
        <v>30</v>
      </c>
      <c r="E166" s="28">
        <v>2275</v>
      </c>
      <c r="F166" s="29">
        <v>447</v>
      </c>
    </row>
    <row r="167" spans="2:6" hidden="1" x14ac:dyDescent="0.35">
      <c r="B167" s="30" t="s">
        <v>40</v>
      </c>
      <c r="C167" s="30" t="s">
        <v>38</v>
      </c>
      <c r="D167" s="30" t="s">
        <v>13</v>
      </c>
      <c r="E167" s="28">
        <v>5670</v>
      </c>
      <c r="F167" s="29">
        <v>297</v>
      </c>
    </row>
    <row r="168" spans="2:6" hidden="1" x14ac:dyDescent="0.35">
      <c r="B168" s="30" t="s">
        <v>7</v>
      </c>
      <c r="C168" s="30" t="s">
        <v>35</v>
      </c>
      <c r="D168" s="30" t="s">
        <v>16</v>
      </c>
      <c r="E168" s="28">
        <v>2135</v>
      </c>
      <c r="F168" s="29">
        <v>27</v>
      </c>
    </row>
    <row r="169" spans="2:6" hidden="1" x14ac:dyDescent="0.35">
      <c r="B169" s="30" t="s">
        <v>40</v>
      </c>
      <c r="C169" s="30" t="s">
        <v>34</v>
      </c>
      <c r="D169" s="30" t="s">
        <v>23</v>
      </c>
      <c r="E169" s="28">
        <v>2779</v>
      </c>
      <c r="F169" s="29">
        <v>75</v>
      </c>
    </row>
    <row r="170" spans="2:6" x14ac:dyDescent="0.35">
      <c r="B170" s="30" t="s">
        <v>2</v>
      </c>
      <c r="C170" s="30" t="s">
        <v>36</v>
      </c>
      <c r="D170" s="30" t="s">
        <v>16</v>
      </c>
      <c r="E170" s="28">
        <v>11417</v>
      </c>
      <c r="F170" s="29">
        <v>21</v>
      </c>
    </row>
    <row r="171" spans="2:6" hidden="1" x14ac:dyDescent="0.35">
      <c r="B171" s="30" t="s">
        <v>7</v>
      </c>
      <c r="C171" s="30" t="s">
        <v>36</v>
      </c>
      <c r="D171" s="30" t="s">
        <v>18</v>
      </c>
      <c r="E171" s="28">
        <v>2646</v>
      </c>
      <c r="F171" s="29">
        <v>177</v>
      </c>
    </row>
    <row r="172" spans="2:6" hidden="1" x14ac:dyDescent="0.35">
      <c r="B172" s="30" t="s">
        <v>40</v>
      </c>
      <c r="C172" s="30" t="s">
        <v>34</v>
      </c>
      <c r="D172" s="30" t="s">
        <v>33</v>
      </c>
      <c r="E172" s="28">
        <v>3794</v>
      </c>
      <c r="F172" s="29">
        <v>159</v>
      </c>
    </row>
    <row r="173" spans="2:6" hidden="1" x14ac:dyDescent="0.35">
      <c r="B173" s="30" t="s">
        <v>3</v>
      </c>
      <c r="C173" s="30" t="s">
        <v>35</v>
      </c>
      <c r="D173" s="30" t="s">
        <v>33</v>
      </c>
      <c r="E173" s="28">
        <v>819</v>
      </c>
      <c r="F173" s="29">
        <v>306</v>
      </c>
    </row>
    <row r="174" spans="2:6" hidden="1" x14ac:dyDescent="0.35">
      <c r="B174" s="30" t="s">
        <v>3</v>
      </c>
      <c r="C174" s="30" t="s">
        <v>34</v>
      </c>
      <c r="D174" s="30" t="s">
        <v>20</v>
      </c>
      <c r="E174" s="28">
        <v>2583</v>
      </c>
      <c r="F174" s="29">
        <v>18</v>
      </c>
    </row>
    <row r="175" spans="2:6" hidden="1" x14ac:dyDescent="0.35">
      <c r="B175" s="30" t="s">
        <v>7</v>
      </c>
      <c r="C175" s="30" t="s">
        <v>35</v>
      </c>
      <c r="D175" s="30" t="s">
        <v>19</v>
      </c>
      <c r="E175" s="28">
        <v>4585</v>
      </c>
      <c r="F175" s="29">
        <v>240</v>
      </c>
    </row>
    <row r="176" spans="2:6" hidden="1" x14ac:dyDescent="0.35">
      <c r="B176" s="30" t="s">
        <v>5</v>
      </c>
      <c r="C176" s="30" t="s">
        <v>34</v>
      </c>
      <c r="D176" s="30" t="s">
        <v>33</v>
      </c>
      <c r="E176" s="28">
        <v>1652</v>
      </c>
      <c r="F176" s="29">
        <v>93</v>
      </c>
    </row>
    <row r="177" spans="2:6" hidden="1" x14ac:dyDescent="0.35">
      <c r="B177" s="30" t="s">
        <v>10</v>
      </c>
      <c r="C177" s="30" t="s">
        <v>34</v>
      </c>
      <c r="D177" s="30" t="s">
        <v>26</v>
      </c>
      <c r="E177" s="28">
        <v>4991</v>
      </c>
      <c r="F177" s="29">
        <v>9</v>
      </c>
    </row>
    <row r="178" spans="2:6" hidden="1" x14ac:dyDescent="0.35">
      <c r="B178" s="30" t="s">
        <v>8</v>
      </c>
      <c r="C178" s="30" t="s">
        <v>34</v>
      </c>
      <c r="D178" s="30" t="s">
        <v>16</v>
      </c>
      <c r="E178" s="28">
        <v>2009</v>
      </c>
      <c r="F178" s="29">
        <v>219</v>
      </c>
    </row>
    <row r="179" spans="2:6" hidden="1" x14ac:dyDescent="0.35">
      <c r="B179" s="30" t="s">
        <v>2</v>
      </c>
      <c r="C179" s="30" t="s">
        <v>39</v>
      </c>
      <c r="D179" s="30" t="s">
        <v>22</v>
      </c>
      <c r="E179" s="28">
        <v>1568</v>
      </c>
      <c r="F179" s="29">
        <v>141</v>
      </c>
    </row>
    <row r="180" spans="2:6" hidden="1" x14ac:dyDescent="0.35">
      <c r="B180" s="30" t="s">
        <v>41</v>
      </c>
      <c r="C180" s="30" t="s">
        <v>37</v>
      </c>
      <c r="D180" s="30" t="s">
        <v>20</v>
      </c>
      <c r="E180" s="28">
        <v>3388</v>
      </c>
      <c r="F180" s="29">
        <v>123</v>
      </c>
    </row>
    <row r="181" spans="2:6" hidden="1" x14ac:dyDescent="0.35">
      <c r="B181" s="30" t="s">
        <v>40</v>
      </c>
      <c r="C181" s="30" t="s">
        <v>38</v>
      </c>
      <c r="D181" s="30" t="s">
        <v>24</v>
      </c>
      <c r="E181" s="28">
        <v>623</v>
      </c>
      <c r="F181" s="29">
        <v>51</v>
      </c>
    </row>
    <row r="182" spans="2:6" hidden="1" x14ac:dyDescent="0.35">
      <c r="B182" s="30" t="s">
        <v>6</v>
      </c>
      <c r="C182" s="30" t="s">
        <v>36</v>
      </c>
      <c r="D182" s="30" t="s">
        <v>4</v>
      </c>
      <c r="E182" s="28">
        <v>10073</v>
      </c>
      <c r="F182" s="29">
        <v>120</v>
      </c>
    </row>
    <row r="183" spans="2:6" hidden="1" x14ac:dyDescent="0.35">
      <c r="B183" s="30" t="s">
        <v>8</v>
      </c>
      <c r="C183" s="30" t="s">
        <v>39</v>
      </c>
      <c r="D183" s="30" t="s">
        <v>26</v>
      </c>
      <c r="E183" s="28">
        <v>1561</v>
      </c>
      <c r="F183" s="29">
        <v>27</v>
      </c>
    </row>
    <row r="184" spans="2:6" x14ac:dyDescent="0.35">
      <c r="B184" s="30" t="s">
        <v>41</v>
      </c>
      <c r="C184" s="30" t="s">
        <v>36</v>
      </c>
      <c r="D184" s="30" t="s">
        <v>13</v>
      </c>
      <c r="E184" s="28">
        <v>10311</v>
      </c>
      <c r="F184" s="29">
        <v>231</v>
      </c>
    </row>
    <row r="185" spans="2:6" hidden="1" x14ac:dyDescent="0.35">
      <c r="B185" s="30" t="s">
        <v>6</v>
      </c>
      <c r="C185" s="30" t="s">
        <v>38</v>
      </c>
      <c r="D185" s="30" t="s">
        <v>13</v>
      </c>
      <c r="E185" s="28">
        <v>2317</v>
      </c>
      <c r="F185" s="29">
        <v>123</v>
      </c>
    </row>
    <row r="186" spans="2:6" hidden="1" x14ac:dyDescent="0.35">
      <c r="B186" s="30" t="s">
        <v>10</v>
      </c>
      <c r="C186" s="30" t="s">
        <v>37</v>
      </c>
      <c r="D186" s="30" t="s">
        <v>28</v>
      </c>
      <c r="E186" s="28">
        <v>3059</v>
      </c>
      <c r="F186" s="29">
        <v>27</v>
      </c>
    </row>
    <row r="187" spans="2:6" hidden="1" x14ac:dyDescent="0.35">
      <c r="B187" s="30" t="s">
        <v>41</v>
      </c>
      <c r="C187" s="30" t="s">
        <v>37</v>
      </c>
      <c r="D187" s="30" t="s">
        <v>26</v>
      </c>
      <c r="E187" s="28">
        <v>2324</v>
      </c>
      <c r="F187" s="29">
        <v>177</v>
      </c>
    </row>
    <row r="188" spans="2:6" hidden="1" x14ac:dyDescent="0.35">
      <c r="B188" s="30" t="s">
        <v>3</v>
      </c>
      <c r="C188" s="30" t="s">
        <v>39</v>
      </c>
      <c r="D188" s="30" t="s">
        <v>26</v>
      </c>
      <c r="E188" s="28">
        <v>4956</v>
      </c>
      <c r="F188" s="29">
        <v>171</v>
      </c>
    </row>
    <row r="189" spans="2:6" hidden="1" x14ac:dyDescent="0.35">
      <c r="B189" s="30" t="s">
        <v>10</v>
      </c>
      <c r="C189" s="30" t="s">
        <v>34</v>
      </c>
      <c r="D189" s="30" t="s">
        <v>19</v>
      </c>
      <c r="E189" s="28">
        <v>5355</v>
      </c>
      <c r="F189" s="29">
        <v>204</v>
      </c>
    </row>
    <row r="190" spans="2:6" hidden="1" x14ac:dyDescent="0.35">
      <c r="B190" s="30" t="s">
        <v>3</v>
      </c>
      <c r="C190" s="30" t="s">
        <v>34</v>
      </c>
      <c r="D190" s="30" t="s">
        <v>14</v>
      </c>
      <c r="E190" s="28">
        <v>7259</v>
      </c>
      <c r="F190" s="29">
        <v>276</v>
      </c>
    </row>
    <row r="191" spans="2:6" hidden="1" x14ac:dyDescent="0.35">
      <c r="B191" s="30" t="s">
        <v>8</v>
      </c>
      <c r="C191" s="30" t="s">
        <v>37</v>
      </c>
      <c r="D191" s="30" t="s">
        <v>26</v>
      </c>
      <c r="E191" s="28">
        <v>6279</v>
      </c>
      <c r="F191" s="29">
        <v>45</v>
      </c>
    </row>
    <row r="192" spans="2:6" hidden="1" x14ac:dyDescent="0.35">
      <c r="B192" s="30" t="s">
        <v>40</v>
      </c>
      <c r="C192" s="30" t="s">
        <v>38</v>
      </c>
      <c r="D192" s="30" t="s">
        <v>29</v>
      </c>
      <c r="E192" s="28">
        <v>2541</v>
      </c>
      <c r="F192" s="29">
        <v>45</v>
      </c>
    </row>
    <row r="193" spans="2:6" hidden="1" x14ac:dyDescent="0.35">
      <c r="B193" s="30" t="s">
        <v>6</v>
      </c>
      <c r="C193" s="30" t="s">
        <v>35</v>
      </c>
      <c r="D193" s="30" t="s">
        <v>27</v>
      </c>
      <c r="E193" s="28">
        <v>3864</v>
      </c>
      <c r="F193" s="29">
        <v>177</v>
      </c>
    </row>
    <row r="194" spans="2:6" hidden="1" x14ac:dyDescent="0.35">
      <c r="B194" s="30" t="s">
        <v>5</v>
      </c>
      <c r="C194" s="30" t="s">
        <v>36</v>
      </c>
      <c r="D194" s="30" t="s">
        <v>13</v>
      </c>
      <c r="E194" s="28">
        <v>6146</v>
      </c>
      <c r="F194" s="29">
        <v>63</v>
      </c>
    </row>
    <row r="195" spans="2:6" hidden="1" x14ac:dyDescent="0.35">
      <c r="B195" s="30" t="s">
        <v>9</v>
      </c>
      <c r="C195" s="30" t="s">
        <v>39</v>
      </c>
      <c r="D195" s="30" t="s">
        <v>18</v>
      </c>
      <c r="E195" s="28">
        <v>2639</v>
      </c>
      <c r="F195" s="29">
        <v>204</v>
      </c>
    </row>
    <row r="196" spans="2:6" hidden="1" x14ac:dyDescent="0.35">
      <c r="B196" s="30" t="s">
        <v>8</v>
      </c>
      <c r="C196" s="30" t="s">
        <v>37</v>
      </c>
      <c r="D196" s="30" t="s">
        <v>22</v>
      </c>
      <c r="E196" s="28">
        <v>1890</v>
      </c>
      <c r="F196" s="29">
        <v>195</v>
      </c>
    </row>
    <row r="197" spans="2:6" hidden="1" x14ac:dyDescent="0.35">
      <c r="B197" s="30" t="s">
        <v>7</v>
      </c>
      <c r="C197" s="30" t="s">
        <v>34</v>
      </c>
      <c r="D197" s="30" t="s">
        <v>14</v>
      </c>
      <c r="E197" s="28">
        <v>1932</v>
      </c>
      <c r="F197" s="29">
        <v>369</v>
      </c>
    </row>
    <row r="198" spans="2:6" hidden="1" x14ac:dyDescent="0.35">
      <c r="B198" s="30" t="s">
        <v>3</v>
      </c>
      <c r="C198" s="30" t="s">
        <v>34</v>
      </c>
      <c r="D198" s="30" t="s">
        <v>25</v>
      </c>
      <c r="E198" s="28">
        <v>6300</v>
      </c>
      <c r="F198" s="29">
        <v>42</v>
      </c>
    </row>
    <row r="199" spans="2:6" hidden="1" x14ac:dyDescent="0.35">
      <c r="B199" s="30" t="s">
        <v>6</v>
      </c>
      <c r="C199" s="30" t="s">
        <v>37</v>
      </c>
      <c r="D199" s="30" t="s">
        <v>30</v>
      </c>
      <c r="E199" s="28">
        <v>560</v>
      </c>
      <c r="F199" s="29">
        <v>81</v>
      </c>
    </row>
    <row r="200" spans="2:6" hidden="1" x14ac:dyDescent="0.35">
      <c r="B200" s="30" t="s">
        <v>9</v>
      </c>
      <c r="C200" s="30" t="s">
        <v>37</v>
      </c>
      <c r="D200" s="30" t="s">
        <v>26</v>
      </c>
      <c r="E200" s="28">
        <v>2856</v>
      </c>
      <c r="F200" s="29">
        <v>246</v>
      </c>
    </row>
    <row r="201" spans="2:6" hidden="1" x14ac:dyDescent="0.35">
      <c r="B201" s="30" t="s">
        <v>9</v>
      </c>
      <c r="C201" s="30" t="s">
        <v>34</v>
      </c>
      <c r="D201" s="30" t="s">
        <v>17</v>
      </c>
      <c r="E201" s="28">
        <v>707</v>
      </c>
      <c r="F201" s="29">
        <v>174</v>
      </c>
    </row>
    <row r="202" spans="2:6" hidden="1" x14ac:dyDescent="0.35">
      <c r="B202" s="30" t="s">
        <v>8</v>
      </c>
      <c r="C202" s="30" t="s">
        <v>35</v>
      </c>
      <c r="D202" s="30" t="s">
        <v>30</v>
      </c>
      <c r="E202" s="28">
        <v>3598</v>
      </c>
      <c r="F202" s="29">
        <v>81</v>
      </c>
    </row>
    <row r="203" spans="2:6" hidden="1" x14ac:dyDescent="0.35">
      <c r="B203" s="30" t="s">
        <v>40</v>
      </c>
      <c r="C203" s="30" t="s">
        <v>35</v>
      </c>
      <c r="D203" s="30" t="s">
        <v>22</v>
      </c>
      <c r="E203" s="28">
        <v>6853</v>
      </c>
      <c r="F203" s="29">
        <v>372</v>
      </c>
    </row>
    <row r="204" spans="2:6" hidden="1" x14ac:dyDescent="0.35">
      <c r="B204" s="30" t="s">
        <v>40</v>
      </c>
      <c r="C204" s="30" t="s">
        <v>35</v>
      </c>
      <c r="D204" s="30" t="s">
        <v>16</v>
      </c>
      <c r="E204" s="28">
        <v>4725</v>
      </c>
      <c r="F204" s="29">
        <v>174</v>
      </c>
    </row>
    <row r="205" spans="2:6" hidden="1" x14ac:dyDescent="0.35">
      <c r="B205" s="30" t="s">
        <v>41</v>
      </c>
      <c r="C205" s="30" t="s">
        <v>36</v>
      </c>
      <c r="D205" s="30" t="s">
        <v>32</v>
      </c>
      <c r="E205" s="28">
        <v>10304</v>
      </c>
      <c r="F205" s="29">
        <v>84</v>
      </c>
    </row>
    <row r="206" spans="2:6" hidden="1" x14ac:dyDescent="0.35">
      <c r="B206" s="30" t="s">
        <v>41</v>
      </c>
      <c r="C206" s="30" t="s">
        <v>34</v>
      </c>
      <c r="D206" s="30" t="s">
        <v>16</v>
      </c>
      <c r="E206" s="28">
        <v>1274</v>
      </c>
      <c r="F206" s="29">
        <v>225</v>
      </c>
    </row>
    <row r="207" spans="2:6" hidden="1" x14ac:dyDescent="0.35">
      <c r="B207" s="30" t="s">
        <v>5</v>
      </c>
      <c r="C207" s="30" t="s">
        <v>36</v>
      </c>
      <c r="D207" s="30" t="s">
        <v>30</v>
      </c>
      <c r="E207" s="28">
        <v>1526</v>
      </c>
      <c r="F207" s="29">
        <v>105</v>
      </c>
    </row>
    <row r="208" spans="2:6" hidden="1" x14ac:dyDescent="0.35">
      <c r="B208" s="30" t="s">
        <v>40</v>
      </c>
      <c r="C208" s="30" t="s">
        <v>39</v>
      </c>
      <c r="D208" s="30" t="s">
        <v>28</v>
      </c>
      <c r="E208" s="28">
        <v>3101</v>
      </c>
      <c r="F208" s="29">
        <v>225</v>
      </c>
    </row>
    <row r="209" spans="2:6" hidden="1" x14ac:dyDescent="0.35">
      <c r="B209" s="30" t="s">
        <v>2</v>
      </c>
      <c r="C209" s="30" t="s">
        <v>37</v>
      </c>
      <c r="D209" s="30" t="s">
        <v>14</v>
      </c>
      <c r="E209" s="28">
        <v>1057</v>
      </c>
      <c r="F209" s="29">
        <v>54</v>
      </c>
    </row>
    <row r="210" spans="2:6" hidden="1" x14ac:dyDescent="0.35">
      <c r="B210" s="30" t="s">
        <v>7</v>
      </c>
      <c r="C210" s="30" t="s">
        <v>37</v>
      </c>
      <c r="D210" s="30" t="s">
        <v>26</v>
      </c>
      <c r="E210" s="28">
        <v>5306</v>
      </c>
      <c r="F210" s="29">
        <v>0</v>
      </c>
    </row>
    <row r="211" spans="2:6" hidden="1" x14ac:dyDescent="0.35">
      <c r="B211" s="30" t="s">
        <v>5</v>
      </c>
      <c r="C211" s="30" t="s">
        <v>39</v>
      </c>
      <c r="D211" s="30" t="s">
        <v>24</v>
      </c>
      <c r="E211" s="28">
        <v>4018</v>
      </c>
      <c r="F211" s="29">
        <v>171</v>
      </c>
    </row>
    <row r="212" spans="2:6" hidden="1" x14ac:dyDescent="0.35">
      <c r="B212" s="30" t="s">
        <v>9</v>
      </c>
      <c r="C212" s="30" t="s">
        <v>34</v>
      </c>
      <c r="D212" s="30" t="s">
        <v>16</v>
      </c>
      <c r="E212" s="28">
        <v>938</v>
      </c>
      <c r="F212" s="29">
        <v>189</v>
      </c>
    </row>
    <row r="213" spans="2:6" hidden="1" x14ac:dyDescent="0.35">
      <c r="B213" s="30" t="s">
        <v>7</v>
      </c>
      <c r="C213" s="30" t="s">
        <v>38</v>
      </c>
      <c r="D213" s="30" t="s">
        <v>18</v>
      </c>
      <c r="E213" s="28">
        <v>1778</v>
      </c>
      <c r="F213" s="29">
        <v>270</v>
      </c>
    </row>
    <row r="214" spans="2:6" hidden="1" x14ac:dyDescent="0.35">
      <c r="B214" s="30" t="s">
        <v>6</v>
      </c>
      <c r="C214" s="30" t="s">
        <v>39</v>
      </c>
      <c r="D214" s="30" t="s">
        <v>30</v>
      </c>
      <c r="E214" s="28">
        <v>1638</v>
      </c>
      <c r="F214" s="29">
        <v>63</v>
      </c>
    </row>
    <row r="215" spans="2:6" hidden="1" x14ac:dyDescent="0.35">
      <c r="B215" s="30" t="s">
        <v>41</v>
      </c>
      <c r="C215" s="30" t="s">
        <v>38</v>
      </c>
      <c r="D215" s="30" t="s">
        <v>25</v>
      </c>
      <c r="E215" s="28">
        <v>154</v>
      </c>
      <c r="F215" s="29">
        <v>21</v>
      </c>
    </row>
    <row r="216" spans="2:6" hidden="1" x14ac:dyDescent="0.35">
      <c r="B216" s="30" t="s">
        <v>7</v>
      </c>
      <c r="C216" s="30" t="s">
        <v>37</v>
      </c>
      <c r="D216" s="30" t="s">
        <v>22</v>
      </c>
      <c r="E216" s="28">
        <v>9835</v>
      </c>
      <c r="F216" s="29">
        <v>207</v>
      </c>
    </row>
    <row r="217" spans="2:6" hidden="1" x14ac:dyDescent="0.35">
      <c r="B217" s="30" t="s">
        <v>9</v>
      </c>
      <c r="C217" s="30" t="s">
        <v>37</v>
      </c>
      <c r="D217" s="30" t="s">
        <v>20</v>
      </c>
      <c r="E217" s="28">
        <v>7273</v>
      </c>
      <c r="F217" s="29">
        <v>96</v>
      </c>
    </row>
    <row r="218" spans="2:6" hidden="1" x14ac:dyDescent="0.35">
      <c r="B218" s="30" t="s">
        <v>5</v>
      </c>
      <c r="C218" s="30" t="s">
        <v>39</v>
      </c>
      <c r="D218" s="30" t="s">
        <v>22</v>
      </c>
      <c r="E218" s="28">
        <v>6909</v>
      </c>
      <c r="F218" s="29">
        <v>81</v>
      </c>
    </row>
    <row r="219" spans="2:6" hidden="1" x14ac:dyDescent="0.35">
      <c r="B219" s="30" t="s">
        <v>9</v>
      </c>
      <c r="C219" s="30" t="s">
        <v>39</v>
      </c>
      <c r="D219" s="30" t="s">
        <v>24</v>
      </c>
      <c r="E219" s="28">
        <v>3920</v>
      </c>
      <c r="F219" s="29">
        <v>306</v>
      </c>
    </row>
    <row r="220" spans="2:6" hidden="1" x14ac:dyDescent="0.35">
      <c r="B220" s="30" t="s">
        <v>10</v>
      </c>
      <c r="C220" s="30" t="s">
        <v>39</v>
      </c>
      <c r="D220" s="30" t="s">
        <v>21</v>
      </c>
      <c r="E220" s="28">
        <v>4858</v>
      </c>
      <c r="F220" s="29">
        <v>279</v>
      </c>
    </row>
    <row r="221" spans="2:6" hidden="1" x14ac:dyDescent="0.35">
      <c r="B221" s="30" t="s">
        <v>2</v>
      </c>
      <c r="C221" s="30" t="s">
        <v>38</v>
      </c>
      <c r="D221" s="30" t="s">
        <v>4</v>
      </c>
      <c r="E221" s="28">
        <v>3549</v>
      </c>
      <c r="F221" s="29">
        <v>3</v>
      </c>
    </row>
    <row r="222" spans="2:6" hidden="1" x14ac:dyDescent="0.35">
      <c r="B222" s="30" t="s">
        <v>7</v>
      </c>
      <c r="C222" s="30" t="s">
        <v>39</v>
      </c>
      <c r="D222" s="30" t="s">
        <v>27</v>
      </c>
      <c r="E222" s="28">
        <v>966</v>
      </c>
      <c r="F222" s="29">
        <v>198</v>
      </c>
    </row>
    <row r="223" spans="2:6" hidden="1" x14ac:dyDescent="0.35">
      <c r="B223" s="30" t="s">
        <v>5</v>
      </c>
      <c r="C223" s="30" t="s">
        <v>39</v>
      </c>
      <c r="D223" s="30" t="s">
        <v>18</v>
      </c>
      <c r="E223" s="28">
        <v>385</v>
      </c>
      <c r="F223" s="29">
        <v>249</v>
      </c>
    </row>
    <row r="224" spans="2:6" hidden="1" x14ac:dyDescent="0.35">
      <c r="B224" s="30" t="s">
        <v>6</v>
      </c>
      <c r="C224" s="30" t="s">
        <v>34</v>
      </c>
      <c r="D224" s="30" t="s">
        <v>16</v>
      </c>
      <c r="E224" s="28">
        <v>2219</v>
      </c>
      <c r="F224" s="29">
        <v>75</v>
      </c>
    </row>
    <row r="225" spans="2:6" hidden="1" x14ac:dyDescent="0.35">
      <c r="B225" s="30" t="s">
        <v>9</v>
      </c>
      <c r="C225" s="30" t="s">
        <v>36</v>
      </c>
      <c r="D225" s="30" t="s">
        <v>32</v>
      </c>
      <c r="E225" s="28">
        <v>2954</v>
      </c>
      <c r="F225" s="29">
        <v>189</v>
      </c>
    </row>
    <row r="226" spans="2:6" hidden="1" x14ac:dyDescent="0.35">
      <c r="B226" s="30" t="s">
        <v>7</v>
      </c>
      <c r="C226" s="30" t="s">
        <v>36</v>
      </c>
      <c r="D226" s="30" t="s">
        <v>32</v>
      </c>
      <c r="E226" s="28">
        <v>280</v>
      </c>
      <c r="F226" s="29">
        <v>87</v>
      </c>
    </row>
    <row r="227" spans="2:6" hidden="1" x14ac:dyDescent="0.35">
      <c r="B227" s="30" t="s">
        <v>41</v>
      </c>
      <c r="C227" s="30" t="s">
        <v>36</v>
      </c>
      <c r="D227" s="30" t="s">
        <v>30</v>
      </c>
      <c r="E227" s="28">
        <v>6118</v>
      </c>
      <c r="F227" s="29">
        <v>174</v>
      </c>
    </row>
    <row r="228" spans="2:6" hidden="1" x14ac:dyDescent="0.35">
      <c r="B228" s="30" t="s">
        <v>2</v>
      </c>
      <c r="C228" s="30" t="s">
        <v>39</v>
      </c>
      <c r="D228" s="30" t="s">
        <v>15</v>
      </c>
      <c r="E228" s="28">
        <v>4802</v>
      </c>
      <c r="F228" s="29">
        <v>36</v>
      </c>
    </row>
    <row r="229" spans="2:6" hidden="1" x14ac:dyDescent="0.35">
      <c r="B229" s="30" t="s">
        <v>9</v>
      </c>
      <c r="C229" s="30" t="s">
        <v>38</v>
      </c>
      <c r="D229" s="30" t="s">
        <v>24</v>
      </c>
      <c r="E229" s="28">
        <v>4137</v>
      </c>
      <c r="F229" s="29">
        <v>60</v>
      </c>
    </row>
    <row r="230" spans="2:6" hidden="1" x14ac:dyDescent="0.35">
      <c r="B230" s="30" t="s">
        <v>3</v>
      </c>
      <c r="C230" s="30" t="s">
        <v>35</v>
      </c>
      <c r="D230" s="30" t="s">
        <v>23</v>
      </c>
      <c r="E230" s="28">
        <v>2023</v>
      </c>
      <c r="F230" s="29">
        <v>78</v>
      </c>
    </row>
    <row r="231" spans="2:6" hidden="1" x14ac:dyDescent="0.35">
      <c r="B231" s="30" t="s">
        <v>9</v>
      </c>
      <c r="C231" s="30" t="s">
        <v>36</v>
      </c>
      <c r="D231" s="30" t="s">
        <v>30</v>
      </c>
      <c r="E231" s="28">
        <v>9051</v>
      </c>
      <c r="F231" s="29">
        <v>57</v>
      </c>
    </row>
    <row r="232" spans="2:6" hidden="1" x14ac:dyDescent="0.35">
      <c r="B232" s="30" t="s">
        <v>9</v>
      </c>
      <c r="C232" s="30" t="s">
        <v>37</v>
      </c>
      <c r="D232" s="30" t="s">
        <v>28</v>
      </c>
      <c r="E232" s="28">
        <v>2919</v>
      </c>
      <c r="F232" s="29">
        <v>45</v>
      </c>
    </row>
    <row r="233" spans="2:6" hidden="1" x14ac:dyDescent="0.35">
      <c r="B233" s="30" t="s">
        <v>41</v>
      </c>
      <c r="C233" s="30" t="s">
        <v>38</v>
      </c>
      <c r="D233" s="30" t="s">
        <v>22</v>
      </c>
      <c r="E233" s="28">
        <v>5915</v>
      </c>
      <c r="F233" s="29">
        <v>3</v>
      </c>
    </row>
    <row r="234" spans="2:6" hidden="1" x14ac:dyDescent="0.35">
      <c r="B234" s="30" t="s">
        <v>10</v>
      </c>
      <c r="C234" s="30" t="s">
        <v>35</v>
      </c>
      <c r="D234" s="30" t="s">
        <v>15</v>
      </c>
      <c r="E234" s="28">
        <v>2562</v>
      </c>
      <c r="F234" s="29">
        <v>6</v>
      </c>
    </row>
    <row r="235" spans="2:6" hidden="1" x14ac:dyDescent="0.35">
      <c r="B235" s="30" t="s">
        <v>5</v>
      </c>
      <c r="C235" s="30" t="s">
        <v>37</v>
      </c>
      <c r="D235" s="30" t="s">
        <v>25</v>
      </c>
      <c r="E235" s="28">
        <v>8813</v>
      </c>
      <c r="F235" s="29">
        <v>21</v>
      </c>
    </row>
    <row r="236" spans="2:6" hidden="1" x14ac:dyDescent="0.35">
      <c r="B236" s="30" t="s">
        <v>5</v>
      </c>
      <c r="C236" s="30" t="s">
        <v>36</v>
      </c>
      <c r="D236" s="30" t="s">
        <v>18</v>
      </c>
      <c r="E236" s="28">
        <v>6111</v>
      </c>
      <c r="F236" s="29">
        <v>3</v>
      </c>
    </row>
    <row r="237" spans="2:6" hidden="1" x14ac:dyDescent="0.35">
      <c r="B237" s="30" t="s">
        <v>8</v>
      </c>
      <c r="C237" s="30" t="s">
        <v>34</v>
      </c>
      <c r="D237" s="30" t="s">
        <v>31</v>
      </c>
      <c r="E237" s="28">
        <v>3507</v>
      </c>
      <c r="F237" s="29">
        <v>288</v>
      </c>
    </row>
    <row r="238" spans="2:6" hidden="1" x14ac:dyDescent="0.35">
      <c r="B238" s="30" t="s">
        <v>6</v>
      </c>
      <c r="C238" s="30" t="s">
        <v>36</v>
      </c>
      <c r="D238" s="30" t="s">
        <v>13</v>
      </c>
      <c r="E238" s="28">
        <v>4319</v>
      </c>
      <c r="F238" s="29">
        <v>30</v>
      </c>
    </row>
    <row r="239" spans="2:6" hidden="1" x14ac:dyDescent="0.35">
      <c r="B239" s="30" t="s">
        <v>40</v>
      </c>
      <c r="C239" s="30" t="s">
        <v>38</v>
      </c>
      <c r="D239" s="30" t="s">
        <v>26</v>
      </c>
      <c r="E239" s="28">
        <v>609</v>
      </c>
      <c r="F239" s="29">
        <v>87</v>
      </c>
    </row>
    <row r="240" spans="2:6" hidden="1" x14ac:dyDescent="0.35">
      <c r="B240" s="30" t="s">
        <v>40</v>
      </c>
      <c r="C240" s="30" t="s">
        <v>39</v>
      </c>
      <c r="D240" s="30" t="s">
        <v>27</v>
      </c>
      <c r="E240" s="28">
        <v>6370</v>
      </c>
      <c r="F240" s="29">
        <v>30</v>
      </c>
    </row>
    <row r="241" spans="2:6" hidden="1" x14ac:dyDescent="0.35">
      <c r="B241" s="30" t="s">
        <v>5</v>
      </c>
      <c r="C241" s="30" t="s">
        <v>38</v>
      </c>
      <c r="D241" s="30" t="s">
        <v>19</v>
      </c>
      <c r="E241" s="28">
        <v>5474</v>
      </c>
      <c r="F241" s="29">
        <v>168</v>
      </c>
    </row>
    <row r="242" spans="2:6" hidden="1" x14ac:dyDescent="0.35">
      <c r="B242" s="30" t="s">
        <v>40</v>
      </c>
      <c r="C242" s="30" t="s">
        <v>36</v>
      </c>
      <c r="D242" s="30" t="s">
        <v>27</v>
      </c>
      <c r="E242" s="28">
        <v>3164</v>
      </c>
      <c r="F242" s="29">
        <v>306</v>
      </c>
    </row>
    <row r="243" spans="2:6" hidden="1" x14ac:dyDescent="0.35">
      <c r="B243" s="30" t="s">
        <v>6</v>
      </c>
      <c r="C243" s="30" t="s">
        <v>35</v>
      </c>
      <c r="D243" s="30" t="s">
        <v>4</v>
      </c>
      <c r="E243" s="28">
        <v>1302</v>
      </c>
      <c r="F243" s="29">
        <v>402</v>
      </c>
    </row>
    <row r="244" spans="2:6" hidden="1" x14ac:dyDescent="0.35">
      <c r="B244" s="30" t="s">
        <v>3</v>
      </c>
      <c r="C244" s="30" t="s">
        <v>37</v>
      </c>
      <c r="D244" s="30" t="s">
        <v>28</v>
      </c>
      <c r="E244" s="28">
        <v>7308</v>
      </c>
      <c r="F244" s="29">
        <v>327</v>
      </c>
    </row>
    <row r="245" spans="2:6" hidden="1" x14ac:dyDescent="0.35">
      <c r="B245" s="30" t="s">
        <v>40</v>
      </c>
      <c r="C245" s="30" t="s">
        <v>37</v>
      </c>
      <c r="D245" s="30" t="s">
        <v>27</v>
      </c>
      <c r="E245" s="28">
        <v>6132</v>
      </c>
      <c r="F245" s="29">
        <v>93</v>
      </c>
    </row>
    <row r="246" spans="2:6" hidden="1" x14ac:dyDescent="0.35">
      <c r="B246" s="30" t="s">
        <v>10</v>
      </c>
      <c r="C246" s="30" t="s">
        <v>35</v>
      </c>
      <c r="D246" s="30" t="s">
        <v>14</v>
      </c>
      <c r="E246" s="28">
        <v>3472</v>
      </c>
      <c r="F246" s="29">
        <v>96</v>
      </c>
    </row>
    <row r="247" spans="2:6" hidden="1" x14ac:dyDescent="0.35">
      <c r="B247" s="30" t="s">
        <v>8</v>
      </c>
      <c r="C247" s="30" t="s">
        <v>39</v>
      </c>
      <c r="D247" s="30" t="s">
        <v>18</v>
      </c>
      <c r="E247" s="28">
        <v>9660</v>
      </c>
      <c r="F247" s="29">
        <v>27</v>
      </c>
    </row>
    <row r="248" spans="2:6" hidden="1" x14ac:dyDescent="0.35">
      <c r="B248" s="30" t="s">
        <v>9</v>
      </c>
      <c r="C248" s="30" t="s">
        <v>38</v>
      </c>
      <c r="D248" s="30" t="s">
        <v>26</v>
      </c>
      <c r="E248" s="28">
        <v>2436</v>
      </c>
      <c r="F248" s="29">
        <v>99</v>
      </c>
    </row>
    <row r="249" spans="2:6" hidden="1" x14ac:dyDescent="0.35">
      <c r="B249" s="30" t="s">
        <v>9</v>
      </c>
      <c r="C249" s="30" t="s">
        <v>38</v>
      </c>
      <c r="D249" s="30" t="s">
        <v>33</v>
      </c>
      <c r="E249" s="28">
        <v>9506</v>
      </c>
      <c r="F249" s="29">
        <v>87</v>
      </c>
    </row>
    <row r="250" spans="2:6" hidden="1" x14ac:dyDescent="0.35">
      <c r="B250" s="30" t="s">
        <v>10</v>
      </c>
      <c r="C250" s="30" t="s">
        <v>37</v>
      </c>
      <c r="D250" s="30" t="s">
        <v>21</v>
      </c>
      <c r="E250" s="28">
        <v>245</v>
      </c>
      <c r="F250" s="29">
        <v>288</v>
      </c>
    </row>
    <row r="251" spans="2:6" hidden="1" x14ac:dyDescent="0.35">
      <c r="B251" s="30" t="s">
        <v>8</v>
      </c>
      <c r="C251" s="30" t="s">
        <v>35</v>
      </c>
      <c r="D251" s="30" t="s">
        <v>20</v>
      </c>
      <c r="E251" s="28">
        <v>2702</v>
      </c>
      <c r="F251" s="29">
        <v>363</v>
      </c>
    </row>
    <row r="252" spans="2:6" hidden="1" x14ac:dyDescent="0.35">
      <c r="B252" s="30" t="s">
        <v>10</v>
      </c>
      <c r="C252" s="30" t="s">
        <v>34</v>
      </c>
      <c r="D252" s="30" t="s">
        <v>17</v>
      </c>
      <c r="E252" s="28">
        <v>700</v>
      </c>
      <c r="F252" s="29">
        <v>87</v>
      </c>
    </row>
    <row r="253" spans="2:6" hidden="1" x14ac:dyDescent="0.35">
      <c r="B253" s="30" t="s">
        <v>6</v>
      </c>
      <c r="C253" s="30" t="s">
        <v>34</v>
      </c>
      <c r="D253" s="30" t="s">
        <v>17</v>
      </c>
      <c r="E253" s="28">
        <v>3759</v>
      </c>
      <c r="F253" s="29">
        <v>150</v>
      </c>
    </row>
    <row r="254" spans="2:6" hidden="1" x14ac:dyDescent="0.35">
      <c r="B254" s="30" t="s">
        <v>2</v>
      </c>
      <c r="C254" s="30" t="s">
        <v>35</v>
      </c>
      <c r="D254" s="30" t="s">
        <v>17</v>
      </c>
      <c r="E254" s="28">
        <v>1589</v>
      </c>
      <c r="F254" s="29">
        <v>303</v>
      </c>
    </row>
    <row r="255" spans="2:6" hidden="1" x14ac:dyDescent="0.35">
      <c r="B255" s="30" t="s">
        <v>7</v>
      </c>
      <c r="C255" s="30" t="s">
        <v>35</v>
      </c>
      <c r="D255" s="30" t="s">
        <v>28</v>
      </c>
      <c r="E255" s="28">
        <v>5194</v>
      </c>
      <c r="F255" s="29">
        <v>288</v>
      </c>
    </row>
    <row r="256" spans="2:6" hidden="1" x14ac:dyDescent="0.35">
      <c r="B256" s="30" t="s">
        <v>10</v>
      </c>
      <c r="C256" s="30" t="s">
        <v>36</v>
      </c>
      <c r="D256" s="30" t="s">
        <v>13</v>
      </c>
      <c r="E256" s="28">
        <v>945</v>
      </c>
      <c r="F256" s="29">
        <v>75</v>
      </c>
    </row>
    <row r="257" spans="2:6" hidden="1" x14ac:dyDescent="0.35">
      <c r="B257" s="30" t="s">
        <v>40</v>
      </c>
      <c r="C257" s="30" t="s">
        <v>38</v>
      </c>
      <c r="D257" s="30" t="s">
        <v>31</v>
      </c>
      <c r="E257" s="28">
        <v>1988</v>
      </c>
      <c r="F257" s="29">
        <v>39</v>
      </c>
    </row>
    <row r="258" spans="2:6" hidden="1" x14ac:dyDescent="0.35">
      <c r="B258" s="30" t="s">
        <v>6</v>
      </c>
      <c r="C258" s="30" t="s">
        <v>34</v>
      </c>
      <c r="D258" s="30" t="s">
        <v>32</v>
      </c>
      <c r="E258" s="28">
        <v>6734</v>
      </c>
      <c r="F258" s="29">
        <v>123</v>
      </c>
    </row>
    <row r="259" spans="2:6" hidden="1" x14ac:dyDescent="0.35">
      <c r="B259" s="30" t="s">
        <v>40</v>
      </c>
      <c r="C259" s="30" t="s">
        <v>36</v>
      </c>
      <c r="D259" s="30" t="s">
        <v>4</v>
      </c>
      <c r="E259" s="28">
        <v>217</v>
      </c>
      <c r="F259" s="29">
        <v>36</v>
      </c>
    </row>
    <row r="260" spans="2:6" hidden="1" x14ac:dyDescent="0.35">
      <c r="B260" s="30" t="s">
        <v>5</v>
      </c>
      <c r="C260" s="30" t="s">
        <v>34</v>
      </c>
      <c r="D260" s="30" t="s">
        <v>22</v>
      </c>
      <c r="E260" s="28">
        <v>6279</v>
      </c>
      <c r="F260" s="29">
        <v>237</v>
      </c>
    </row>
    <row r="261" spans="2:6" hidden="1" x14ac:dyDescent="0.35">
      <c r="B261" s="30" t="s">
        <v>40</v>
      </c>
      <c r="C261" s="30" t="s">
        <v>36</v>
      </c>
      <c r="D261" s="30" t="s">
        <v>13</v>
      </c>
      <c r="E261" s="28">
        <v>4424</v>
      </c>
      <c r="F261" s="29">
        <v>201</v>
      </c>
    </row>
    <row r="262" spans="2:6" hidden="1" x14ac:dyDescent="0.35">
      <c r="B262" s="30" t="s">
        <v>2</v>
      </c>
      <c r="C262" s="30" t="s">
        <v>36</v>
      </c>
      <c r="D262" s="30" t="s">
        <v>17</v>
      </c>
      <c r="E262" s="28">
        <v>189</v>
      </c>
      <c r="F262" s="29">
        <v>48</v>
      </c>
    </row>
    <row r="263" spans="2:6" hidden="1" x14ac:dyDescent="0.35">
      <c r="B263" s="30" t="s">
        <v>5</v>
      </c>
      <c r="C263" s="30" t="s">
        <v>35</v>
      </c>
      <c r="D263" s="30" t="s">
        <v>22</v>
      </c>
      <c r="E263" s="28">
        <v>490</v>
      </c>
      <c r="F263" s="29">
        <v>84</v>
      </c>
    </row>
    <row r="264" spans="2:6" hidden="1" x14ac:dyDescent="0.35">
      <c r="B264" s="30" t="s">
        <v>8</v>
      </c>
      <c r="C264" s="30" t="s">
        <v>37</v>
      </c>
      <c r="D264" s="30" t="s">
        <v>21</v>
      </c>
      <c r="E264" s="28">
        <v>434</v>
      </c>
      <c r="F264" s="29">
        <v>87</v>
      </c>
    </row>
    <row r="265" spans="2:6" hidden="1" x14ac:dyDescent="0.35">
      <c r="B265" s="30" t="s">
        <v>7</v>
      </c>
      <c r="C265" s="30" t="s">
        <v>38</v>
      </c>
      <c r="D265" s="30" t="s">
        <v>30</v>
      </c>
      <c r="E265" s="28">
        <v>10129</v>
      </c>
      <c r="F265" s="29">
        <v>312</v>
      </c>
    </row>
    <row r="266" spans="2:6" hidden="1" x14ac:dyDescent="0.35">
      <c r="B266" s="30" t="s">
        <v>3</v>
      </c>
      <c r="C266" s="30" t="s">
        <v>39</v>
      </c>
      <c r="D266" s="30" t="s">
        <v>28</v>
      </c>
      <c r="E266" s="28">
        <v>1652</v>
      </c>
      <c r="F266" s="29">
        <v>102</v>
      </c>
    </row>
    <row r="267" spans="2:6" hidden="1" x14ac:dyDescent="0.35">
      <c r="B267" s="30" t="s">
        <v>8</v>
      </c>
      <c r="C267" s="30" t="s">
        <v>38</v>
      </c>
      <c r="D267" s="30" t="s">
        <v>21</v>
      </c>
      <c r="E267" s="28">
        <v>6433</v>
      </c>
      <c r="F267" s="29">
        <v>78</v>
      </c>
    </row>
    <row r="268" spans="2:6" hidden="1" x14ac:dyDescent="0.35">
      <c r="B268" s="30" t="s">
        <v>3</v>
      </c>
      <c r="C268" s="30" t="s">
        <v>34</v>
      </c>
      <c r="D268" s="30" t="s">
        <v>23</v>
      </c>
      <c r="E268" s="28">
        <v>2212</v>
      </c>
      <c r="F268" s="29">
        <v>117</v>
      </c>
    </row>
    <row r="269" spans="2:6" hidden="1" x14ac:dyDescent="0.35">
      <c r="B269" s="30" t="s">
        <v>41</v>
      </c>
      <c r="C269" s="30" t="s">
        <v>35</v>
      </c>
      <c r="D269" s="30" t="s">
        <v>19</v>
      </c>
      <c r="E269" s="28">
        <v>609</v>
      </c>
      <c r="F269" s="29">
        <v>99</v>
      </c>
    </row>
    <row r="270" spans="2:6" hidden="1" x14ac:dyDescent="0.35">
      <c r="B270" s="30" t="s">
        <v>40</v>
      </c>
      <c r="C270" s="30" t="s">
        <v>35</v>
      </c>
      <c r="D270" s="30" t="s">
        <v>24</v>
      </c>
      <c r="E270" s="28">
        <v>1638</v>
      </c>
      <c r="F270" s="29">
        <v>48</v>
      </c>
    </row>
    <row r="271" spans="2:6" hidden="1" x14ac:dyDescent="0.35">
      <c r="B271" s="30" t="s">
        <v>7</v>
      </c>
      <c r="C271" s="30" t="s">
        <v>34</v>
      </c>
      <c r="D271" s="30" t="s">
        <v>15</v>
      </c>
      <c r="E271" s="28">
        <v>3829</v>
      </c>
      <c r="F271" s="29">
        <v>24</v>
      </c>
    </row>
    <row r="272" spans="2:6" hidden="1" x14ac:dyDescent="0.35">
      <c r="B272" s="30" t="s">
        <v>40</v>
      </c>
      <c r="C272" s="30" t="s">
        <v>39</v>
      </c>
      <c r="D272" s="30" t="s">
        <v>15</v>
      </c>
      <c r="E272" s="28">
        <v>5775</v>
      </c>
      <c r="F272" s="29">
        <v>42</v>
      </c>
    </row>
    <row r="273" spans="2:6" hidden="1" x14ac:dyDescent="0.35">
      <c r="B273" s="30" t="s">
        <v>6</v>
      </c>
      <c r="C273" s="30" t="s">
        <v>35</v>
      </c>
      <c r="D273" s="30" t="s">
        <v>20</v>
      </c>
      <c r="E273" s="28">
        <v>1071</v>
      </c>
      <c r="F273" s="29">
        <v>270</v>
      </c>
    </row>
    <row r="274" spans="2:6" hidden="1" x14ac:dyDescent="0.35">
      <c r="B274" s="30" t="s">
        <v>8</v>
      </c>
      <c r="C274" s="30" t="s">
        <v>36</v>
      </c>
      <c r="D274" s="30" t="s">
        <v>23</v>
      </c>
      <c r="E274" s="28">
        <v>5019</v>
      </c>
      <c r="F274" s="29">
        <v>150</v>
      </c>
    </row>
    <row r="275" spans="2:6" hidden="1" x14ac:dyDescent="0.35">
      <c r="B275" s="30" t="s">
        <v>2</v>
      </c>
      <c r="C275" s="30" t="s">
        <v>37</v>
      </c>
      <c r="D275" s="30" t="s">
        <v>15</v>
      </c>
      <c r="E275" s="28">
        <v>2863</v>
      </c>
      <c r="F275" s="29">
        <v>42</v>
      </c>
    </row>
    <row r="276" spans="2:6" hidden="1" x14ac:dyDescent="0.35">
      <c r="B276" s="30" t="s">
        <v>40</v>
      </c>
      <c r="C276" s="30" t="s">
        <v>35</v>
      </c>
      <c r="D276" s="30" t="s">
        <v>29</v>
      </c>
      <c r="E276" s="28">
        <v>1617</v>
      </c>
      <c r="F276" s="29">
        <v>126</v>
      </c>
    </row>
    <row r="277" spans="2:6" hidden="1" x14ac:dyDescent="0.35">
      <c r="B277" s="30" t="s">
        <v>6</v>
      </c>
      <c r="C277" s="30" t="s">
        <v>37</v>
      </c>
      <c r="D277" s="30" t="s">
        <v>26</v>
      </c>
      <c r="E277" s="28">
        <v>6818</v>
      </c>
      <c r="F277" s="29">
        <v>6</v>
      </c>
    </row>
    <row r="278" spans="2:6" hidden="1" x14ac:dyDescent="0.35">
      <c r="B278" s="30" t="s">
        <v>3</v>
      </c>
      <c r="C278" s="30" t="s">
        <v>35</v>
      </c>
      <c r="D278" s="30" t="s">
        <v>15</v>
      </c>
      <c r="E278" s="28">
        <v>6657</v>
      </c>
      <c r="F278" s="29">
        <v>276</v>
      </c>
    </row>
    <row r="279" spans="2:6" hidden="1" x14ac:dyDescent="0.35">
      <c r="B279" s="30" t="s">
        <v>3</v>
      </c>
      <c r="C279" s="30" t="s">
        <v>34</v>
      </c>
      <c r="D279" s="30" t="s">
        <v>17</v>
      </c>
      <c r="E279" s="28">
        <v>2919</v>
      </c>
      <c r="F279" s="29">
        <v>93</v>
      </c>
    </row>
    <row r="280" spans="2:6" hidden="1" x14ac:dyDescent="0.35">
      <c r="B280" s="30" t="s">
        <v>2</v>
      </c>
      <c r="C280" s="30" t="s">
        <v>36</v>
      </c>
      <c r="D280" s="30" t="s">
        <v>31</v>
      </c>
      <c r="E280" s="28">
        <v>3094</v>
      </c>
      <c r="F280" s="29">
        <v>246</v>
      </c>
    </row>
    <row r="281" spans="2:6" hidden="1" x14ac:dyDescent="0.35">
      <c r="B281" s="30" t="s">
        <v>6</v>
      </c>
      <c r="C281" s="30" t="s">
        <v>39</v>
      </c>
      <c r="D281" s="30" t="s">
        <v>24</v>
      </c>
      <c r="E281" s="28">
        <v>2989</v>
      </c>
      <c r="F281" s="29">
        <v>3</v>
      </c>
    </row>
    <row r="282" spans="2:6" hidden="1" x14ac:dyDescent="0.35">
      <c r="B282" s="30" t="s">
        <v>8</v>
      </c>
      <c r="C282" s="30" t="s">
        <v>38</v>
      </c>
      <c r="D282" s="30" t="s">
        <v>27</v>
      </c>
      <c r="E282" s="28">
        <v>2268</v>
      </c>
      <c r="F282" s="29">
        <v>63</v>
      </c>
    </row>
    <row r="283" spans="2:6" hidden="1" x14ac:dyDescent="0.35">
      <c r="B283" s="30" t="s">
        <v>5</v>
      </c>
      <c r="C283" s="30" t="s">
        <v>35</v>
      </c>
      <c r="D283" s="30" t="s">
        <v>31</v>
      </c>
      <c r="E283" s="28">
        <v>4753</v>
      </c>
      <c r="F283" s="29">
        <v>246</v>
      </c>
    </row>
    <row r="284" spans="2:6" hidden="1" x14ac:dyDescent="0.35">
      <c r="B284" s="30" t="s">
        <v>2</v>
      </c>
      <c r="C284" s="30" t="s">
        <v>34</v>
      </c>
      <c r="D284" s="30" t="s">
        <v>19</v>
      </c>
      <c r="E284" s="28">
        <v>7511</v>
      </c>
      <c r="F284" s="29">
        <v>120</v>
      </c>
    </row>
    <row r="285" spans="2:6" hidden="1" x14ac:dyDescent="0.35">
      <c r="B285" s="30" t="s">
        <v>2</v>
      </c>
      <c r="C285" s="30" t="s">
        <v>38</v>
      </c>
      <c r="D285" s="30" t="s">
        <v>31</v>
      </c>
      <c r="E285" s="28">
        <v>4326</v>
      </c>
      <c r="F285" s="29">
        <v>348</v>
      </c>
    </row>
    <row r="286" spans="2:6" hidden="1" x14ac:dyDescent="0.35">
      <c r="B286" s="30" t="s">
        <v>41</v>
      </c>
      <c r="C286" s="30" t="s">
        <v>34</v>
      </c>
      <c r="D286" s="30" t="s">
        <v>23</v>
      </c>
      <c r="E286" s="28">
        <v>4935</v>
      </c>
      <c r="F286" s="29">
        <v>126</v>
      </c>
    </row>
    <row r="287" spans="2:6" hidden="1" x14ac:dyDescent="0.35">
      <c r="B287" s="30" t="s">
        <v>6</v>
      </c>
      <c r="C287" s="30" t="s">
        <v>35</v>
      </c>
      <c r="D287" s="30" t="s">
        <v>30</v>
      </c>
      <c r="E287" s="28">
        <v>4781</v>
      </c>
      <c r="F287" s="29">
        <v>123</v>
      </c>
    </row>
    <row r="288" spans="2:6" hidden="1" x14ac:dyDescent="0.35">
      <c r="B288" s="30" t="s">
        <v>5</v>
      </c>
      <c r="C288" s="30" t="s">
        <v>38</v>
      </c>
      <c r="D288" s="30" t="s">
        <v>25</v>
      </c>
      <c r="E288" s="28">
        <v>7483</v>
      </c>
      <c r="F288" s="29">
        <v>45</v>
      </c>
    </row>
    <row r="289" spans="2:6" hidden="1" x14ac:dyDescent="0.35">
      <c r="B289" s="30" t="s">
        <v>10</v>
      </c>
      <c r="C289" s="30" t="s">
        <v>38</v>
      </c>
      <c r="D289" s="30" t="s">
        <v>4</v>
      </c>
      <c r="E289" s="28">
        <v>6860</v>
      </c>
      <c r="F289" s="29">
        <v>126</v>
      </c>
    </row>
    <row r="290" spans="2:6" hidden="1" x14ac:dyDescent="0.35">
      <c r="B290" s="30" t="s">
        <v>40</v>
      </c>
      <c r="C290" s="30" t="s">
        <v>37</v>
      </c>
      <c r="D290" s="30" t="s">
        <v>29</v>
      </c>
      <c r="E290" s="28">
        <v>9002</v>
      </c>
      <c r="F290" s="29">
        <v>72</v>
      </c>
    </row>
    <row r="291" spans="2:6" hidden="1" x14ac:dyDescent="0.35">
      <c r="B291" s="30" t="s">
        <v>6</v>
      </c>
      <c r="C291" s="30" t="s">
        <v>36</v>
      </c>
      <c r="D291" s="30" t="s">
        <v>29</v>
      </c>
      <c r="E291" s="28">
        <v>1400</v>
      </c>
      <c r="F291" s="29">
        <v>135</v>
      </c>
    </row>
    <row r="292" spans="2:6" hidden="1" x14ac:dyDescent="0.35">
      <c r="B292" s="30" t="s">
        <v>10</v>
      </c>
      <c r="C292" s="30" t="s">
        <v>34</v>
      </c>
      <c r="D292" s="30" t="s">
        <v>22</v>
      </c>
      <c r="E292" s="28">
        <v>4053</v>
      </c>
      <c r="F292" s="29">
        <v>24</v>
      </c>
    </row>
    <row r="293" spans="2:6" hidden="1" x14ac:dyDescent="0.35">
      <c r="B293" s="30" t="s">
        <v>7</v>
      </c>
      <c r="C293" s="30" t="s">
        <v>36</v>
      </c>
      <c r="D293" s="30" t="s">
        <v>31</v>
      </c>
      <c r="E293" s="28">
        <v>2149</v>
      </c>
      <c r="F293" s="29">
        <v>117</v>
      </c>
    </row>
    <row r="294" spans="2:6" hidden="1" x14ac:dyDescent="0.35">
      <c r="B294" s="30" t="s">
        <v>3</v>
      </c>
      <c r="C294" s="30" t="s">
        <v>39</v>
      </c>
      <c r="D294" s="30" t="s">
        <v>29</v>
      </c>
      <c r="E294" s="28">
        <v>3640</v>
      </c>
      <c r="F294" s="29">
        <v>51</v>
      </c>
    </row>
    <row r="295" spans="2:6" hidden="1" x14ac:dyDescent="0.35">
      <c r="B295" s="30" t="s">
        <v>2</v>
      </c>
      <c r="C295" s="30" t="s">
        <v>39</v>
      </c>
      <c r="D295" s="30" t="s">
        <v>23</v>
      </c>
      <c r="E295" s="28">
        <v>630</v>
      </c>
      <c r="F295" s="29">
        <v>36</v>
      </c>
    </row>
    <row r="296" spans="2:6" hidden="1" x14ac:dyDescent="0.35">
      <c r="B296" s="30" t="s">
        <v>9</v>
      </c>
      <c r="C296" s="30" t="s">
        <v>35</v>
      </c>
      <c r="D296" s="30" t="s">
        <v>27</v>
      </c>
      <c r="E296" s="28">
        <v>2429</v>
      </c>
      <c r="F296" s="29">
        <v>144</v>
      </c>
    </row>
    <row r="297" spans="2:6" hidden="1" x14ac:dyDescent="0.35">
      <c r="B297" s="30" t="s">
        <v>9</v>
      </c>
      <c r="C297" s="30" t="s">
        <v>36</v>
      </c>
      <c r="D297" s="30" t="s">
        <v>25</v>
      </c>
      <c r="E297" s="28">
        <v>2142</v>
      </c>
      <c r="F297" s="29">
        <v>114</v>
      </c>
    </row>
    <row r="298" spans="2:6" hidden="1" x14ac:dyDescent="0.35">
      <c r="B298" s="30" t="s">
        <v>7</v>
      </c>
      <c r="C298" s="30" t="s">
        <v>37</v>
      </c>
      <c r="D298" s="30" t="s">
        <v>30</v>
      </c>
      <c r="E298" s="28">
        <v>6454</v>
      </c>
      <c r="F298" s="29">
        <v>54</v>
      </c>
    </row>
    <row r="299" spans="2:6" hidden="1" x14ac:dyDescent="0.35">
      <c r="B299" s="30" t="s">
        <v>7</v>
      </c>
      <c r="C299" s="30" t="s">
        <v>37</v>
      </c>
      <c r="D299" s="30" t="s">
        <v>16</v>
      </c>
      <c r="E299" s="28">
        <v>4487</v>
      </c>
      <c r="F299" s="29">
        <v>333</v>
      </c>
    </row>
    <row r="300" spans="2:6" hidden="1" x14ac:dyDescent="0.35">
      <c r="B300" s="30" t="s">
        <v>3</v>
      </c>
      <c r="C300" s="30" t="s">
        <v>37</v>
      </c>
      <c r="D300" s="30" t="s">
        <v>4</v>
      </c>
      <c r="E300" s="28">
        <v>938</v>
      </c>
      <c r="F300" s="29">
        <v>366</v>
      </c>
    </row>
    <row r="301" spans="2:6" hidden="1" x14ac:dyDescent="0.35">
      <c r="B301" s="30" t="s">
        <v>3</v>
      </c>
      <c r="C301" s="30" t="s">
        <v>38</v>
      </c>
      <c r="D301" s="30" t="s">
        <v>26</v>
      </c>
      <c r="E301" s="28">
        <v>8841</v>
      </c>
      <c r="F301" s="29">
        <v>303</v>
      </c>
    </row>
    <row r="302" spans="2:6" hidden="1" x14ac:dyDescent="0.35">
      <c r="B302" s="30" t="s">
        <v>2</v>
      </c>
      <c r="C302" s="30" t="s">
        <v>39</v>
      </c>
      <c r="D302" s="30" t="s">
        <v>33</v>
      </c>
      <c r="E302" s="28">
        <v>4018</v>
      </c>
      <c r="F302" s="29">
        <v>126</v>
      </c>
    </row>
    <row r="303" spans="2:6" hidden="1" x14ac:dyDescent="0.35">
      <c r="B303" s="30" t="s">
        <v>41</v>
      </c>
      <c r="C303" s="30" t="s">
        <v>37</v>
      </c>
      <c r="D303" s="30" t="s">
        <v>15</v>
      </c>
      <c r="E303" s="28">
        <v>714</v>
      </c>
      <c r="F303" s="29">
        <v>231</v>
      </c>
    </row>
    <row r="304" spans="2:6" hidden="1" x14ac:dyDescent="0.35">
      <c r="B304" s="30" t="s">
        <v>9</v>
      </c>
      <c r="C304" s="30" t="s">
        <v>38</v>
      </c>
      <c r="D304" s="30" t="s">
        <v>25</v>
      </c>
      <c r="E304" s="28">
        <v>3850</v>
      </c>
      <c r="F304" s="29">
        <v>102</v>
      </c>
    </row>
    <row r="306" spans="1:6" ht="15.5" x14ac:dyDescent="0.35">
      <c r="A306" s="44" t="s">
        <v>65</v>
      </c>
      <c r="B306" s="44"/>
      <c r="C306" s="44"/>
      <c r="D306" s="44"/>
      <c r="E306" s="44"/>
      <c r="F306" s="44"/>
    </row>
  </sheetData>
  <mergeCells count="2">
    <mergeCell ref="B3:E3"/>
    <mergeCell ref="A306:F306"/>
  </mergeCells>
  <conditionalFormatting sqref="E4:E304">
    <cfRule type="aboveAverage" dxfId="0" priority="2"/>
    <cfRule type="colorScale" priority="3">
      <colorScale>
        <cfvo type="min"/>
        <cfvo type="max"/>
        <color rgb="FFFCFCFF"/>
        <color rgb="FF63BE7B"/>
      </colorScale>
    </cfRule>
  </conditionalFormatting>
  <conditionalFormatting sqref="E5:E304">
    <cfRule type="colorScale" priority="1">
      <colorScale>
        <cfvo type="min"/>
        <cfvo type="max"/>
        <color rgb="FFFCFCFF"/>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DB1A5-F1B2-40DF-B984-59FF81526B66}">
  <dimension ref="B1:E28"/>
  <sheetViews>
    <sheetView zoomScale="86" zoomScaleNormal="86" workbookViewId="0">
      <selection activeCell="F6" sqref="F6"/>
    </sheetView>
  </sheetViews>
  <sheetFormatPr defaultRowHeight="14.5" x14ac:dyDescent="0.35"/>
  <cols>
    <col min="3" max="3" width="21.453125" bestFit="1" customWidth="1"/>
    <col min="4" max="4" width="14" bestFit="1" customWidth="1"/>
  </cols>
  <sheetData>
    <row r="1" spans="2:5" x14ac:dyDescent="0.35">
      <c r="B1" s="54" t="s">
        <v>75</v>
      </c>
      <c r="C1" s="53"/>
      <c r="D1" s="53"/>
      <c r="E1" s="53"/>
    </row>
    <row r="2" spans="2:5" x14ac:dyDescent="0.35">
      <c r="B2" s="53"/>
      <c r="C2" s="53"/>
      <c r="D2" s="53"/>
      <c r="E2" s="53"/>
    </row>
    <row r="3" spans="2:5" x14ac:dyDescent="0.35">
      <c r="C3" s="40" t="s">
        <v>74</v>
      </c>
      <c r="D3" t="s">
        <v>68</v>
      </c>
    </row>
    <row r="4" spans="2:5" x14ac:dyDescent="0.35">
      <c r="C4" s="30" t="s">
        <v>38</v>
      </c>
      <c r="D4" s="52">
        <v>70301</v>
      </c>
    </row>
    <row r="5" spans="2:5" x14ac:dyDescent="0.35">
      <c r="C5" s="51" t="s">
        <v>5</v>
      </c>
      <c r="D5" s="52">
        <v>25221</v>
      </c>
    </row>
    <row r="6" spans="2:5" x14ac:dyDescent="0.35">
      <c r="C6" s="51" t="s">
        <v>9</v>
      </c>
      <c r="D6" s="52">
        <v>24983</v>
      </c>
    </row>
    <row r="7" spans="2:5" x14ac:dyDescent="0.35">
      <c r="C7" s="51" t="s">
        <v>40</v>
      </c>
      <c r="D7" s="52">
        <v>20097</v>
      </c>
    </row>
    <row r="8" spans="2:5" x14ac:dyDescent="0.35">
      <c r="C8" s="30" t="s">
        <v>36</v>
      </c>
      <c r="D8" s="52">
        <v>106239</v>
      </c>
    </row>
    <row r="9" spans="2:5" x14ac:dyDescent="0.35">
      <c r="C9" s="51" t="s">
        <v>5</v>
      </c>
      <c r="D9" s="52">
        <v>39620</v>
      </c>
    </row>
    <row r="10" spans="2:5" x14ac:dyDescent="0.35">
      <c r="C10" s="51" t="s">
        <v>41</v>
      </c>
      <c r="D10" s="52">
        <v>39242</v>
      </c>
    </row>
    <row r="11" spans="2:5" x14ac:dyDescent="0.35">
      <c r="C11" s="51" t="s">
        <v>6</v>
      </c>
      <c r="D11" s="52">
        <v>27377</v>
      </c>
    </row>
    <row r="12" spans="2:5" x14ac:dyDescent="0.35">
      <c r="C12" s="30" t="s">
        <v>34</v>
      </c>
      <c r="D12" s="52">
        <v>116830</v>
      </c>
    </row>
    <row r="13" spans="2:5" x14ac:dyDescent="0.35">
      <c r="C13" s="51" t="s">
        <v>5</v>
      </c>
      <c r="D13" s="52">
        <v>41559</v>
      </c>
    </row>
    <row r="14" spans="2:5" x14ac:dyDescent="0.35">
      <c r="C14" s="51" t="s">
        <v>9</v>
      </c>
      <c r="D14" s="52">
        <v>39424</v>
      </c>
    </row>
    <row r="15" spans="2:5" x14ac:dyDescent="0.35">
      <c r="C15" s="51" t="s">
        <v>3</v>
      </c>
      <c r="D15" s="52">
        <v>35847</v>
      </c>
    </row>
    <row r="16" spans="2:5" x14ac:dyDescent="0.35">
      <c r="C16" s="30" t="s">
        <v>37</v>
      </c>
      <c r="D16" s="52">
        <v>96208</v>
      </c>
    </row>
    <row r="17" spans="3:4" x14ac:dyDescent="0.35">
      <c r="C17" s="51" t="s">
        <v>7</v>
      </c>
      <c r="D17" s="52">
        <v>43568</v>
      </c>
    </row>
    <row r="18" spans="3:4" x14ac:dyDescent="0.35">
      <c r="C18" s="51" t="s">
        <v>6</v>
      </c>
      <c r="D18" s="52">
        <v>26985</v>
      </c>
    </row>
    <row r="19" spans="3:4" x14ac:dyDescent="0.35">
      <c r="C19" s="51" t="s">
        <v>2</v>
      </c>
      <c r="D19" s="52">
        <v>25655</v>
      </c>
    </row>
    <row r="20" spans="3:4" x14ac:dyDescent="0.35">
      <c r="C20" s="30" t="s">
        <v>39</v>
      </c>
      <c r="D20" s="52">
        <v>93947</v>
      </c>
    </row>
    <row r="21" spans="3:4" x14ac:dyDescent="0.35">
      <c r="C21" s="51" t="s">
        <v>2</v>
      </c>
      <c r="D21" s="52">
        <v>45752</v>
      </c>
    </row>
    <row r="22" spans="3:4" x14ac:dyDescent="0.35">
      <c r="C22" s="51" t="s">
        <v>8</v>
      </c>
      <c r="D22" s="52">
        <v>27132</v>
      </c>
    </row>
    <row r="23" spans="3:4" x14ac:dyDescent="0.35">
      <c r="C23" s="51" t="s">
        <v>40</v>
      </c>
      <c r="D23" s="52">
        <v>21063</v>
      </c>
    </row>
    <row r="24" spans="3:4" x14ac:dyDescent="0.35">
      <c r="C24" s="30" t="s">
        <v>35</v>
      </c>
      <c r="D24" s="52">
        <v>95144</v>
      </c>
    </row>
    <row r="25" spans="3:4" x14ac:dyDescent="0.35">
      <c r="C25" s="51" t="s">
        <v>40</v>
      </c>
      <c r="D25" s="52">
        <v>38325</v>
      </c>
    </row>
    <row r="26" spans="3:4" x14ac:dyDescent="0.35">
      <c r="C26" s="51" t="s">
        <v>7</v>
      </c>
      <c r="D26" s="52">
        <v>28546</v>
      </c>
    </row>
    <row r="27" spans="3:4" x14ac:dyDescent="0.35">
      <c r="C27" s="51" t="s">
        <v>5</v>
      </c>
      <c r="D27" s="52">
        <v>28273</v>
      </c>
    </row>
    <row r="28" spans="3:4" x14ac:dyDescent="0.35">
      <c r="C28" s="30" t="s">
        <v>67</v>
      </c>
      <c r="D28" s="52">
        <v>578669</v>
      </c>
    </row>
  </sheetData>
  <mergeCells count="1">
    <mergeCell ref="B1:E2"/>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7E98-C7E1-4B2C-99E4-A0AD16D36BA1}">
  <dimension ref="C4:G304"/>
  <sheetViews>
    <sheetView showGridLines="0" workbookViewId="0">
      <selection activeCell="I8" sqref="I8"/>
    </sheetView>
  </sheetViews>
  <sheetFormatPr defaultRowHeight="14.5" x14ac:dyDescent="0.35"/>
  <cols>
    <col min="3" max="3" width="13.54296875" customWidth="1"/>
    <col min="4" max="4" width="12" customWidth="1"/>
    <col min="5" max="5" width="10.81640625" style="5" bestFit="1" customWidth="1"/>
  </cols>
  <sheetData>
    <row r="4" spans="3:7" ht="18.5" x14ac:dyDescent="0.45">
      <c r="C4" s="37" t="s">
        <v>66</v>
      </c>
      <c r="D4" s="45" t="s">
        <v>1</v>
      </c>
      <c r="E4" s="45"/>
      <c r="F4" s="32" t="s">
        <v>47</v>
      </c>
      <c r="G4" s="10"/>
    </row>
    <row r="5" spans="3:7" ht="16.5" x14ac:dyDescent="0.4">
      <c r="C5" s="38" t="s">
        <v>34</v>
      </c>
      <c r="D5" s="33">
        <f>SUMIFS(Table3[Amount],Table3[Geography],C5)</f>
        <v>252469</v>
      </c>
      <c r="E5" s="5">
        <f>D5</f>
        <v>252469</v>
      </c>
      <c r="F5" s="35">
        <f>SUMIFS(Table3[Units],Table3[Geography],C5)</f>
        <v>8760</v>
      </c>
      <c r="G5" s="5"/>
    </row>
    <row r="6" spans="3:7" ht="16.5" x14ac:dyDescent="0.4">
      <c r="C6" s="38" t="s">
        <v>36</v>
      </c>
      <c r="D6" s="33">
        <f>SUMIFS(Table3[Amount],Table3[Geography],C6)</f>
        <v>237944</v>
      </c>
      <c r="E6" s="5">
        <f t="shared" ref="E6:E10" si="0">D6</f>
        <v>237944</v>
      </c>
      <c r="F6" s="35">
        <f>SUMIFS(Table3[Units],Table3[Geography],C6)</f>
        <v>7302</v>
      </c>
      <c r="G6" s="5"/>
    </row>
    <row r="7" spans="3:7" ht="16.5" x14ac:dyDescent="0.4">
      <c r="C7" s="38" t="s">
        <v>37</v>
      </c>
      <c r="D7" s="33">
        <f>SUMIFS(Table3[Amount],Table3[Geography],C7)</f>
        <v>218813</v>
      </c>
      <c r="E7" s="5">
        <f t="shared" si="0"/>
        <v>218813</v>
      </c>
      <c r="F7" s="35">
        <f>SUMIFS(Table3[Units],Table3[Geography],C7)</f>
        <v>7431</v>
      </c>
      <c r="G7" s="5"/>
    </row>
    <row r="8" spans="3:7" ht="16.5" x14ac:dyDescent="0.4">
      <c r="C8" s="38" t="s">
        <v>35</v>
      </c>
      <c r="D8" s="33">
        <f>SUMIFS(Table3[Amount],Table3[Geography],C8)</f>
        <v>189434</v>
      </c>
      <c r="E8" s="5">
        <f t="shared" si="0"/>
        <v>189434</v>
      </c>
      <c r="F8" s="35">
        <f>SUMIFS(Table3[Units],Table3[Geography],C8)</f>
        <v>10158</v>
      </c>
      <c r="G8" s="5"/>
    </row>
    <row r="9" spans="3:7" ht="16.5" x14ac:dyDescent="0.4">
      <c r="C9" s="38" t="s">
        <v>39</v>
      </c>
      <c r="D9" s="33">
        <f>SUMIFS(Table3[Amount],Table3[Geography],C9)</f>
        <v>173530</v>
      </c>
      <c r="E9" s="5">
        <f t="shared" si="0"/>
        <v>173530</v>
      </c>
      <c r="F9" s="35">
        <f>SUMIFS(Table3[Units],Table3[Geography],C9)</f>
        <v>5745</v>
      </c>
      <c r="G9" s="5"/>
    </row>
    <row r="10" spans="3:7" ht="16.5" x14ac:dyDescent="0.4">
      <c r="C10" s="39" t="s">
        <v>38</v>
      </c>
      <c r="D10" s="34">
        <f>SUMIFS(Table3[Amount],Table3[Geography],C10)</f>
        <v>168679</v>
      </c>
      <c r="E10" s="5">
        <f t="shared" si="0"/>
        <v>168679</v>
      </c>
      <c r="F10" s="36">
        <f>SUMIFS(Table3[Units],Table3[Geography],C10)</f>
        <v>6264</v>
      </c>
      <c r="G10" s="5"/>
    </row>
    <row r="11" spans="3:7" x14ac:dyDescent="0.35">
      <c r="E11"/>
      <c r="F11" s="4"/>
      <c r="G11" s="5"/>
    </row>
    <row r="12" spans="3:7" x14ac:dyDescent="0.35">
      <c r="E12"/>
      <c r="F12" s="4"/>
      <c r="G12" s="5"/>
    </row>
    <row r="13" spans="3:7" x14ac:dyDescent="0.35">
      <c r="E13"/>
      <c r="F13" s="4"/>
      <c r="G13" s="5"/>
    </row>
    <row r="14" spans="3:7" x14ac:dyDescent="0.35">
      <c r="E14"/>
      <c r="F14" s="4"/>
      <c r="G14" s="5"/>
    </row>
    <row r="15" spans="3:7" x14ac:dyDescent="0.35">
      <c r="E15"/>
      <c r="F15" s="4"/>
      <c r="G15" s="5"/>
    </row>
    <row r="16" spans="3:7" x14ac:dyDescent="0.35">
      <c r="E16"/>
      <c r="F16" s="4"/>
      <c r="G16" s="5"/>
    </row>
    <row r="17" spans="5:7" x14ac:dyDescent="0.35">
      <c r="E17"/>
      <c r="F17" s="4"/>
      <c r="G17" s="5"/>
    </row>
    <row r="18" spans="5:7" x14ac:dyDescent="0.35">
      <c r="E18"/>
      <c r="F18" s="4"/>
      <c r="G18" s="5"/>
    </row>
    <row r="19" spans="5:7" x14ac:dyDescent="0.35">
      <c r="E19"/>
      <c r="F19" s="4"/>
      <c r="G19" s="5"/>
    </row>
    <row r="20" spans="5:7" x14ac:dyDescent="0.35">
      <c r="E20"/>
      <c r="F20" s="4"/>
      <c r="G20" s="5"/>
    </row>
    <row r="21" spans="5:7" x14ac:dyDescent="0.35">
      <c r="E21"/>
      <c r="F21" s="4"/>
      <c r="G21" s="5"/>
    </row>
    <row r="22" spans="5:7" x14ac:dyDescent="0.35">
      <c r="E22"/>
      <c r="F22" s="4"/>
      <c r="G22" s="5"/>
    </row>
    <row r="23" spans="5:7" x14ac:dyDescent="0.35">
      <c r="E23"/>
      <c r="F23" s="4"/>
      <c r="G23" s="5"/>
    </row>
    <row r="24" spans="5:7" x14ac:dyDescent="0.35">
      <c r="E24"/>
      <c r="F24" s="4"/>
      <c r="G24" s="5"/>
    </row>
    <row r="25" spans="5:7" x14ac:dyDescent="0.35">
      <c r="E25"/>
      <c r="F25" s="4"/>
      <c r="G25" s="5"/>
    </row>
    <row r="26" spans="5:7" x14ac:dyDescent="0.35">
      <c r="E26"/>
      <c r="F26" s="4"/>
      <c r="G26" s="5"/>
    </row>
    <row r="27" spans="5:7" x14ac:dyDescent="0.35">
      <c r="E27"/>
      <c r="F27" s="4"/>
      <c r="G27" s="5"/>
    </row>
    <row r="28" spans="5:7" x14ac:dyDescent="0.35">
      <c r="E28"/>
      <c r="F28" s="4"/>
      <c r="G28" s="5"/>
    </row>
    <row r="29" spans="5:7" x14ac:dyDescent="0.35">
      <c r="E29"/>
      <c r="F29" s="4"/>
      <c r="G29" s="5"/>
    </row>
    <row r="30" spans="5:7" x14ac:dyDescent="0.35">
      <c r="E30"/>
      <c r="F30" s="4"/>
      <c r="G30" s="5"/>
    </row>
    <row r="31" spans="5:7" x14ac:dyDescent="0.35">
      <c r="E31"/>
      <c r="F31" s="4"/>
      <c r="G31" s="5"/>
    </row>
    <row r="32" spans="5:7" x14ac:dyDescent="0.35">
      <c r="E32"/>
      <c r="F32" s="4"/>
      <c r="G32" s="5"/>
    </row>
    <row r="33" spans="5:7" x14ac:dyDescent="0.35">
      <c r="E33"/>
      <c r="F33" s="4"/>
      <c r="G33" s="5"/>
    </row>
    <row r="34" spans="5:7" x14ac:dyDescent="0.35">
      <c r="E34"/>
      <c r="F34" s="4"/>
      <c r="G34" s="5"/>
    </row>
    <row r="35" spans="5:7" x14ac:dyDescent="0.35">
      <c r="E35"/>
      <c r="F35" s="4"/>
      <c r="G35" s="5"/>
    </row>
    <row r="36" spans="5:7" x14ac:dyDescent="0.35">
      <c r="E36"/>
      <c r="F36" s="4"/>
      <c r="G36" s="5"/>
    </row>
    <row r="37" spans="5:7" x14ac:dyDescent="0.35">
      <c r="E37"/>
      <c r="F37" s="4"/>
      <c r="G37" s="5"/>
    </row>
    <row r="38" spans="5:7" x14ac:dyDescent="0.35">
      <c r="E38"/>
      <c r="F38" s="4"/>
      <c r="G38" s="5"/>
    </row>
    <row r="39" spans="5:7" x14ac:dyDescent="0.35">
      <c r="E39"/>
      <c r="F39" s="4"/>
      <c r="G39" s="5"/>
    </row>
    <row r="40" spans="5:7" x14ac:dyDescent="0.35">
      <c r="E40"/>
      <c r="F40" s="4"/>
      <c r="G40" s="5"/>
    </row>
    <row r="41" spans="5:7" x14ac:dyDescent="0.35">
      <c r="E41"/>
      <c r="F41" s="4"/>
      <c r="G41" s="5"/>
    </row>
    <row r="42" spans="5:7" x14ac:dyDescent="0.35">
      <c r="E42"/>
      <c r="F42" s="4"/>
      <c r="G42" s="5"/>
    </row>
    <row r="43" spans="5:7" x14ac:dyDescent="0.35">
      <c r="E43"/>
      <c r="F43" s="4"/>
      <c r="G43" s="5"/>
    </row>
    <row r="44" spans="5:7" x14ac:dyDescent="0.35">
      <c r="E44"/>
      <c r="F44" s="4"/>
      <c r="G44" s="5"/>
    </row>
    <row r="45" spans="5:7" x14ac:dyDescent="0.35">
      <c r="E45"/>
      <c r="F45" s="4"/>
      <c r="G45" s="5"/>
    </row>
    <row r="46" spans="5:7" x14ac:dyDescent="0.35">
      <c r="E46"/>
      <c r="F46" s="4"/>
      <c r="G46" s="5"/>
    </row>
    <row r="47" spans="5:7" x14ac:dyDescent="0.35">
      <c r="E47"/>
      <c r="F47" s="4"/>
      <c r="G47" s="5"/>
    </row>
    <row r="48" spans="5:7" x14ac:dyDescent="0.35">
      <c r="E48"/>
      <c r="F48" s="4"/>
      <c r="G48" s="5"/>
    </row>
    <row r="49" spans="5:7" x14ac:dyDescent="0.35">
      <c r="E49"/>
      <c r="F49" s="4"/>
      <c r="G49" s="5"/>
    </row>
    <row r="50" spans="5:7" x14ac:dyDescent="0.35">
      <c r="E50"/>
      <c r="F50" s="4"/>
      <c r="G50" s="5"/>
    </row>
    <row r="51" spans="5:7" x14ac:dyDescent="0.35">
      <c r="E51"/>
      <c r="F51" s="4"/>
      <c r="G51" s="5"/>
    </row>
    <row r="52" spans="5:7" x14ac:dyDescent="0.35">
      <c r="E52"/>
      <c r="F52" s="4"/>
      <c r="G52" s="5"/>
    </row>
    <row r="53" spans="5:7" x14ac:dyDescent="0.35">
      <c r="E53"/>
      <c r="F53" s="4"/>
      <c r="G53" s="5"/>
    </row>
    <row r="54" spans="5:7" x14ac:dyDescent="0.35">
      <c r="E54"/>
      <c r="F54" s="4"/>
      <c r="G54" s="5"/>
    </row>
    <row r="55" spans="5:7" x14ac:dyDescent="0.35">
      <c r="E55"/>
      <c r="F55" s="4"/>
      <c r="G55" s="5"/>
    </row>
    <row r="56" spans="5:7" x14ac:dyDescent="0.35">
      <c r="E56"/>
      <c r="F56" s="4"/>
      <c r="G56" s="5"/>
    </row>
    <row r="57" spans="5:7" x14ac:dyDescent="0.35">
      <c r="E57"/>
      <c r="F57" s="4"/>
      <c r="G57" s="5"/>
    </row>
    <row r="58" spans="5:7" x14ac:dyDescent="0.35">
      <c r="E58"/>
      <c r="F58" s="4"/>
      <c r="G58" s="5"/>
    </row>
    <row r="59" spans="5:7" x14ac:dyDescent="0.35">
      <c r="E59"/>
      <c r="F59" s="4"/>
      <c r="G59" s="5"/>
    </row>
    <row r="60" spans="5:7" x14ac:dyDescent="0.35">
      <c r="E60"/>
      <c r="F60" s="4"/>
      <c r="G60" s="5"/>
    </row>
    <row r="61" spans="5:7" x14ac:dyDescent="0.35">
      <c r="E61"/>
      <c r="F61" s="4"/>
      <c r="G61" s="5"/>
    </row>
    <row r="62" spans="5:7" x14ac:dyDescent="0.35">
      <c r="E62"/>
      <c r="F62" s="4"/>
      <c r="G62" s="5"/>
    </row>
    <row r="63" spans="5:7" x14ac:dyDescent="0.35">
      <c r="E63"/>
      <c r="F63" s="4"/>
      <c r="G63" s="5"/>
    </row>
    <row r="64" spans="5:7" x14ac:dyDescent="0.35">
      <c r="E64"/>
      <c r="F64" s="4"/>
      <c r="G64" s="5"/>
    </row>
    <row r="65" spans="5:7" x14ac:dyDescent="0.35">
      <c r="E65"/>
      <c r="F65" s="4"/>
      <c r="G65" s="5"/>
    </row>
    <row r="66" spans="5:7" x14ac:dyDescent="0.35">
      <c r="E66"/>
      <c r="F66" s="4"/>
      <c r="G66" s="5"/>
    </row>
    <row r="67" spans="5:7" x14ac:dyDescent="0.35">
      <c r="E67"/>
      <c r="F67" s="4"/>
      <c r="G67" s="5"/>
    </row>
    <row r="68" spans="5:7" x14ac:dyDescent="0.35">
      <c r="E68"/>
      <c r="F68" s="4"/>
      <c r="G68" s="5"/>
    </row>
    <row r="69" spans="5:7" x14ac:dyDescent="0.35">
      <c r="E69"/>
      <c r="F69" s="4"/>
      <c r="G69" s="5"/>
    </row>
    <row r="70" spans="5:7" x14ac:dyDescent="0.35">
      <c r="E70"/>
      <c r="F70" s="4"/>
      <c r="G70" s="5"/>
    </row>
    <row r="71" spans="5:7" x14ac:dyDescent="0.35">
      <c r="E71"/>
      <c r="F71" s="4"/>
      <c r="G71" s="5"/>
    </row>
    <row r="72" spans="5:7" x14ac:dyDescent="0.35">
      <c r="E72"/>
      <c r="F72" s="4"/>
      <c r="G72" s="5"/>
    </row>
    <row r="73" spans="5:7" x14ac:dyDescent="0.35">
      <c r="E73"/>
      <c r="F73" s="4"/>
      <c r="G73" s="5"/>
    </row>
    <row r="74" spans="5:7" x14ac:dyDescent="0.35">
      <c r="E74"/>
      <c r="F74" s="4"/>
      <c r="G74" s="5"/>
    </row>
    <row r="75" spans="5:7" x14ac:dyDescent="0.35">
      <c r="E75"/>
      <c r="F75" s="4"/>
      <c r="G75" s="5"/>
    </row>
    <row r="76" spans="5:7" x14ac:dyDescent="0.35">
      <c r="E76"/>
      <c r="F76" s="4"/>
      <c r="G76" s="5"/>
    </row>
    <row r="77" spans="5:7" x14ac:dyDescent="0.35">
      <c r="E77"/>
      <c r="F77" s="4"/>
      <c r="G77" s="5"/>
    </row>
    <row r="78" spans="5:7" x14ac:dyDescent="0.35">
      <c r="E78"/>
      <c r="F78" s="4"/>
      <c r="G78" s="5"/>
    </row>
    <row r="79" spans="5:7" x14ac:dyDescent="0.35">
      <c r="E79"/>
      <c r="F79" s="4"/>
      <c r="G79" s="5"/>
    </row>
    <row r="80" spans="5:7" x14ac:dyDescent="0.35">
      <c r="E80"/>
      <c r="F80" s="4"/>
      <c r="G80" s="5"/>
    </row>
    <row r="81" spans="5:7" x14ac:dyDescent="0.35">
      <c r="E81"/>
      <c r="F81" s="4"/>
      <c r="G81" s="5"/>
    </row>
    <row r="82" spans="5:7" x14ac:dyDescent="0.35">
      <c r="E82"/>
      <c r="F82" s="4"/>
      <c r="G82" s="5"/>
    </row>
    <row r="83" spans="5:7" x14ac:dyDescent="0.35">
      <c r="E83"/>
      <c r="F83" s="4"/>
      <c r="G83" s="5"/>
    </row>
    <row r="84" spans="5:7" x14ac:dyDescent="0.35">
      <c r="E84"/>
      <c r="F84" s="4"/>
      <c r="G84" s="5"/>
    </row>
    <row r="85" spans="5:7" x14ac:dyDescent="0.35">
      <c r="E85"/>
      <c r="F85" s="4"/>
      <c r="G85" s="5"/>
    </row>
    <row r="86" spans="5:7" x14ac:dyDescent="0.35">
      <c r="E86"/>
      <c r="F86" s="4"/>
      <c r="G86" s="5"/>
    </row>
    <row r="87" spans="5:7" x14ac:dyDescent="0.35">
      <c r="E87"/>
      <c r="F87" s="4"/>
      <c r="G87" s="5"/>
    </row>
    <row r="88" spans="5:7" x14ac:dyDescent="0.35">
      <c r="E88"/>
      <c r="F88" s="4"/>
      <c r="G88" s="5"/>
    </row>
    <row r="89" spans="5:7" x14ac:dyDescent="0.35">
      <c r="E89"/>
      <c r="F89" s="4"/>
      <c r="G89" s="5"/>
    </row>
    <row r="90" spans="5:7" x14ac:dyDescent="0.35">
      <c r="E90"/>
      <c r="F90" s="4"/>
      <c r="G90" s="5"/>
    </row>
    <row r="91" spans="5:7" x14ac:dyDescent="0.35">
      <c r="E91"/>
      <c r="F91" s="4"/>
      <c r="G91" s="5"/>
    </row>
    <row r="92" spans="5:7" x14ac:dyDescent="0.35">
      <c r="E92"/>
      <c r="F92" s="4"/>
      <c r="G92" s="5"/>
    </row>
    <row r="93" spans="5:7" x14ac:dyDescent="0.35">
      <c r="E93"/>
      <c r="F93" s="4"/>
      <c r="G93" s="5"/>
    </row>
    <row r="94" spans="5:7" x14ac:dyDescent="0.35">
      <c r="E94"/>
      <c r="F94" s="4"/>
      <c r="G94" s="5"/>
    </row>
    <row r="95" spans="5:7" x14ac:dyDescent="0.35">
      <c r="E95"/>
      <c r="F95" s="4"/>
      <c r="G95" s="5"/>
    </row>
    <row r="96" spans="5:7" x14ac:dyDescent="0.35">
      <c r="E96"/>
      <c r="F96" s="4"/>
      <c r="G96" s="5"/>
    </row>
    <row r="97" spans="5:7" x14ac:dyDescent="0.35">
      <c r="E97"/>
      <c r="F97" s="4"/>
      <c r="G97" s="5"/>
    </row>
    <row r="98" spans="5:7" x14ac:dyDescent="0.35">
      <c r="E98"/>
      <c r="F98" s="4"/>
      <c r="G98" s="5"/>
    </row>
    <row r="99" spans="5:7" x14ac:dyDescent="0.35">
      <c r="E99"/>
      <c r="F99" s="4"/>
      <c r="G99" s="5"/>
    </row>
    <row r="100" spans="5:7" x14ac:dyDescent="0.35">
      <c r="E100"/>
      <c r="F100" s="4"/>
      <c r="G100" s="5"/>
    </row>
    <row r="101" spans="5:7" x14ac:dyDescent="0.35">
      <c r="E101"/>
      <c r="F101" s="4"/>
      <c r="G101" s="5"/>
    </row>
    <row r="102" spans="5:7" x14ac:dyDescent="0.35">
      <c r="E102"/>
      <c r="F102" s="4"/>
      <c r="G102" s="5"/>
    </row>
    <row r="103" spans="5:7" x14ac:dyDescent="0.35">
      <c r="E103"/>
      <c r="F103" s="4"/>
      <c r="G103" s="5"/>
    </row>
    <row r="104" spans="5:7" x14ac:dyDescent="0.35">
      <c r="E104"/>
      <c r="F104" s="4"/>
      <c r="G104" s="5"/>
    </row>
    <row r="105" spans="5:7" x14ac:dyDescent="0.35">
      <c r="E105"/>
      <c r="F105" s="4"/>
      <c r="G105" s="5"/>
    </row>
    <row r="106" spans="5:7" x14ac:dyDescent="0.35">
      <c r="E106"/>
      <c r="F106" s="4"/>
      <c r="G106" s="5"/>
    </row>
    <row r="107" spans="5:7" x14ac:dyDescent="0.35">
      <c r="E107"/>
      <c r="F107" s="4"/>
      <c r="G107" s="5"/>
    </row>
    <row r="108" spans="5:7" x14ac:dyDescent="0.35">
      <c r="E108"/>
      <c r="F108" s="4"/>
      <c r="G108" s="5"/>
    </row>
    <row r="109" spans="5:7" x14ac:dyDescent="0.35">
      <c r="E109"/>
      <c r="F109" s="4"/>
      <c r="G109" s="5"/>
    </row>
    <row r="110" spans="5:7" x14ac:dyDescent="0.35">
      <c r="E110"/>
      <c r="F110" s="4"/>
      <c r="G110" s="5"/>
    </row>
    <row r="111" spans="5:7" x14ac:dyDescent="0.35">
      <c r="E111"/>
      <c r="F111" s="4"/>
      <c r="G111" s="5"/>
    </row>
    <row r="112" spans="5:7" x14ac:dyDescent="0.35">
      <c r="E112"/>
      <c r="F112" s="4"/>
      <c r="G112" s="5"/>
    </row>
    <row r="113" spans="5:7" x14ac:dyDescent="0.35">
      <c r="E113"/>
      <c r="F113" s="4"/>
      <c r="G113" s="5"/>
    </row>
    <row r="114" spans="5:7" x14ac:dyDescent="0.35">
      <c r="E114"/>
      <c r="F114" s="4"/>
      <c r="G114" s="5"/>
    </row>
    <row r="115" spans="5:7" x14ac:dyDescent="0.35">
      <c r="E115"/>
      <c r="F115" s="4"/>
      <c r="G115" s="5"/>
    </row>
    <row r="116" spans="5:7" x14ac:dyDescent="0.35">
      <c r="E116"/>
      <c r="F116" s="4"/>
      <c r="G116" s="5"/>
    </row>
    <row r="117" spans="5:7" x14ac:dyDescent="0.35">
      <c r="E117"/>
      <c r="F117" s="4"/>
      <c r="G117" s="5"/>
    </row>
    <row r="118" spans="5:7" x14ac:dyDescent="0.35">
      <c r="E118"/>
      <c r="F118" s="4"/>
      <c r="G118" s="5"/>
    </row>
    <row r="119" spans="5:7" x14ac:dyDescent="0.35">
      <c r="E119"/>
      <c r="F119" s="4"/>
      <c r="G119" s="5"/>
    </row>
    <row r="120" spans="5:7" x14ac:dyDescent="0.35">
      <c r="E120"/>
      <c r="F120" s="4"/>
      <c r="G120" s="5"/>
    </row>
    <row r="121" spans="5:7" x14ac:dyDescent="0.35">
      <c r="E121"/>
      <c r="F121" s="4"/>
      <c r="G121" s="5"/>
    </row>
    <row r="122" spans="5:7" x14ac:dyDescent="0.35">
      <c r="E122"/>
      <c r="F122" s="4"/>
      <c r="G122" s="5"/>
    </row>
    <row r="123" spans="5:7" x14ac:dyDescent="0.35">
      <c r="E123"/>
      <c r="F123" s="4"/>
      <c r="G123" s="5"/>
    </row>
    <row r="124" spans="5:7" x14ac:dyDescent="0.35">
      <c r="E124"/>
      <c r="F124" s="4"/>
      <c r="G124" s="5"/>
    </row>
    <row r="125" spans="5:7" x14ac:dyDescent="0.35">
      <c r="E125"/>
      <c r="F125" s="4"/>
      <c r="G125" s="5"/>
    </row>
    <row r="126" spans="5:7" x14ac:dyDescent="0.35">
      <c r="E126"/>
      <c r="F126" s="4"/>
      <c r="G126" s="5"/>
    </row>
    <row r="127" spans="5:7" x14ac:dyDescent="0.35">
      <c r="E127"/>
      <c r="F127" s="4"/>
      <c r="G127" s="5"/>
    </row>
    <row r="128" spans="5:7" x14ac:dyDescent="0.35">
      <c r="E128"/>
      <c r="F128" s="4"/>
      <c r="G128" s="5"/>
    </row>
    <row r="129" spans="5:7" x14ac:dyDescent="0.35">
      <c r="E129"/>
      <c r="F129" s="4"/>
      <c r="G129" s="5"/>
    </row>
    <row r="130" spans="5:7" x14ac:dyDescent="0.35">
      <c r="E130"/>
      <c r="F130" s="4"/>
      <c r="G130" s="5"/>
    </row>
    <row r="131" spans="5:7" x14ac:dyDescent="0.35">
      <c r="E131"/>
      <c r="F131" s="4"/>
      <c r="G131" s="5"/>
    </row>
    <row r="132" spans="5:7" x14ac:dyDescent="0.35">
      <c r="E132"/>
      <c r="F132" s="4"/>
      <c r="G132" s="5"/>
    </row>
    <row r="133" spans="5:7" x14ac:dyDescent="0.35">
      <c r="E133"/>
      <c r="F133" s="4"/>
      <c r="G133" s="5"/>
    </row>
    <row r="134" spans="5:7" x14ac:dyDescent="0.35">
      <c r="E134"/>
      <c r="F134" s="4"/>
      <c r="G134" s="5"/>
    </row>
    <row r="135" spans="5:7" x14ac:dyDescent="0.35">
      <c r="E135"/>
      <c r="F135" s="4"/>
      <c r="G135" s="5"/>
    </row>
    <row r="136" spans="5:7" x14ac:dyDescent="0.35">
      <c r="E136"/>
      <c r="F136" s="4"/>
      <c r="G136" s="5"/>
    </row>
    <row r="137" spans="5:7" x14ac:dyDescent="0.35">
      <c r="E137"/>
      <c r="F137" s="4"/>
      <c r="G137" s="5"/>
    </row>
    <row r="138" spans="5:7" x14ac:dyDescent="0.35">
      <c r="E138"/>
      <c r="F138" s="4"/>
      <c r="G138" s="5"/>
    </row>
    <row r="139" spans="5:7" x14ac:dyDescent="0.35">
      <c r="E139"/>
      <c r="F139" s="4"/>
      <c r="G139" s="5"/>
    </row>
    <row r="140" spans="5:7" x14ac:dyDescent="0.35">
      <c r="E140"/>
      <c r="F140" s="4"/>
      <c r="G140" s="5"/>
    </row>
    <row r="141" spans="5:7" x14ac:dyDescent="0.35">
      <c r="E141"/>
      <c r="F141" s="4"/>
      <c r="G141" s="5"/>
    </row>
    <row r="142" spans="5:7" x14ac:dyDescent="0.35">
      <c r="E142"/>
      <c r="F142" s="4"/>
      <c r="G142" s="5"/>
    </row>
    <row r="143" spans="5:7" x14ac:dyDescent="0.35">
      <c r="E143"/>
      <c r="F143" s="4"/>
      <c r="G143" s="5"/>
    </row>
    <row r="144" spans="5:7" x14ac:dyDescent="0.35">
      <c r="E144"/>
      <c r="F144" s="4"/>
      <c r="G144" s="5"/>
    </row>
    <row r="145" spans="5:7" x14ac:dyDescent="0.35">
      <c r="E145"/>
      <c r="F145" s="4"/>
      <c r="G145" s="5"/>
    </row>
    <row r="146" spans="5:7" x14ac:dyDescent="0.35">
      <c r="E146"/>
      <c r="F146" s="4"/>
      <c r="G146" s="5"/>
    </row>
    <row r="147" spans="5:7" x14ac:dyDescent="0.35">
      <c r="E147"/>
      <c r="F147" s="4"/>
      <c r="G147" s="5"/>
    </row>
    <row r="148" spans="5:7" x14ac:dyDescent="0.35">
      <c r="E148"/>
      <c r="F148" s="4"/>
      <c r="G148" s="5"/>
    </row>
    <row r="149" spans="5:7" x14ac:dyDescent="0.35">
      <c r="E149"/>
      <c r="F149" s="4"/>
      <c r="G149" s="5"/>
    </row>
    <row r="150" spans="5:7" x14ac:dyDescent="0.35">
      <c r="E150"/>
      <c r="F150" s="4"/>
      <c r="G150" s="5"/>
    </row>
    <row r="151" spans="5:7" x14ac:dyDescent="0.35">
      <c r="E151"/>
      <c r="F151" s="4"/>
      <c r="G151" s="5"/>
    </row>
    <row r="152" spans="5:7" x14ac:dyDescent="0.35">
      <c r="E152"/>
      <c r="F152" s="4"/>
      <c r="G152" s="5"/>
    </row>
    <row r="153" spans="5:7" x14ac:dyDescent="0.35">
      <c r="E153"/>
      <c r="F153" s="4"/>
      <c r="G153" s="5"/>
    </row>
    <row r="154" spans="5:7" x14ac:dyDescent="0.35">
      <c r="E154"/>
      <c r="F154" s="4"/>
      <c r="G154" s="5"/>
    </row>
    <row r="155" spans="5:7" x14ac:dyDescent="0.35">
      <c r="E155"/>
      <c r="F155" s="4"/>
      <c r="G155" s="5"/>
    </row>
    <row r="156" spans="5:7" x14ac:dyDescent="0.35">
      <c r="E156"/>
      <c r="F156" s="4"/>
      <c r="G156" s="5"/>
    </row>
    <row r="157" spans="5:7" x14ac:dyDescent="0.35">
      <c r="E157"/>
      <c r="F157" s="4"/>
      <c r="G157" s="5"/>
    </row>
    <row r="158" spans="5:7" x14ac:dyDescent="0.35">
      <c r="E158"/>
      <c r="F158" s="4"/>
      <c r="G158" s="5"/>
    </row>
    <row r="159" spans="5:7" x14ac:dyDescent="0.35">
      <c r="E159"/>
      <c r="F159" s="4"/>
      <c r="G159" s="5"/>
    </row>
    <row r="160" spans="5:7" x14ac:dyDescent="0.35">
      <c r="E160"/>
      <c r="F160" s="4"/>
      <c r="G160" s="5"/>
    </row>
    <row r="161" spans="5:7" x14ac:dyDescent="0.35">
      <c r="E161"/>
      <c r="F161" s="4"/>
      <c r="G161" s="5"/>
    </row>
    <row r="162" spans="5:7" x14ac:dyDescent="0.35">
      <c r="E162"/>
      <c r="F162" s="4"/>
      <c r="G162" s="5"/>
    </row>
    <row r="163" spans="5:7" x14ac:dyDescent="0.35">
      <c r="E163"/>
      <c r="F163" s="4"/>
      <c r="G163" s="5"/>
    </row>
    <row r="164" spans="5:7" x14ac:dyDescent="0.35">
      <c r="E164"/>
      <c r="F164" s="4"/>
      <c r="G164" s="5"/>
    </row>
    <row r="165" spans="5:7" x14ac:dyDescent="0.35">
      <c r="E165"/>
      <c r="F165" s="4"/>
      <c r="G165" s="5"/>
    </row>
    <row r="166" spans="5:7" x14ac:dyDescent="0.35">
      <c r="E166"/>
      <c r="F166" s="4"/>
      <c r="G166" s="5"/>
    </row>
    <row r="167" spans="5:7" x14ac:dyDescent="0.35">
      <c r="E167"/>
      <c r="F167" s="4"/>
      <c r="G167" s="5"/>
    </row>
    <row r="168" spans="5:7" x14ac:dyDescent="0.35">
      <c r="E168"/>
      <c r="F168" s="4"/>
      <c r="G168" s="5"/>
    </row>
    <row r="169" spans="5:7" x14ac:dyDescent="0.35">
      <c r="E169"/>
      <c r="F169" s="4"/>
      <c r="G169" s="5"/>
    </row>
    <row r="170" spans="5:7" x14ac:dyDescent="0.35">
      <c r="E170"/>
      <c r="F170" s="4"/>
      <c r="G170" s="5"/>
    </row>
    <row r="171" spans="5:7" x14ac:dyDescent="0.35">
      <c r="E171"/>
      <c r="F171" s="4"/>
      <c r="G171" s="5"/>
    </row>
    <row r="172" spans="5:7" x14ac:dyDescent="0.35">
      <c r="E172"/>
      <c r="F172" s="4"/>
      <c r="G172" s="5"/>
    </row>
    <row r="173" spans="5:7" x14ac:dyDescent="0.35">
      <c r="E173"/>
      <c r="F173" s="4"/>
      <c r="G173" s="5"/>
    </row>
    <row r="174" spans="5:7" x14ac:dyDescent="0.35">
      <c r="E174"/>
      <c r="F174" s="4"/>
      <c r="G174" s="5"/>
    </row>
    <row r="175" spans="5:7" x14ac:dyDescent="0.35">
      <c r="E175"/>
      <c r="F175" s="4"/>
      <c r="G175" s="5"/>
    </row>
    <row r="176" spans="5:7" x14ac:dyDescent="0.35">
      <c r="E176"/>
      <c r="F176" s="4"/>
      <c r="G176" s="5"/>
    </row>
    <row r="177" spans="5:7" x14ac:dyDescent="0.35">
      <c r="E177"/>
      <c r="F177" s="4"/>
      <c r="G177" s="5"/>
    </row>
    <row r="178" spans="5:7" x14ac:dyDescent="0.35">
      <c r="E178"/>
      <c r="F178" s="4"/>
      <c r="G178" s="5"/>
    </row>
    <row r="179" spans="5:7" x14ac:dyDescent="0.35">
      <c r="E179"/>
      <c r="F179" s="4"/>
      <c r="G179" s="5"/>
    </row>
    <row r="180" spans="5:7" x14ac:dyDescent="0.35">
      <c r="E180"/>
      <c r="F180" s="4"/>
      <c r="G180" s="5"/>
    </row>
    <row r="181" spans="5:7" x14ac:dyDescent="0.35">
      <c r="E181"/>
      <c r="F181" s="4"/>
      <c r="G181" s="5"/>
    </row>
    <row r="182" spans="5:7" x14ac:dyDescent="0.35">
      <c r="E182"/>
      <c r="F182" s="4"/>
      <c r="G182" s="5"/>
    </row>
    <row r="183" spans="5:7" x14ac:dyDescent="0.35">
      <c r="E183"/>
      <c r="F183" s="4"/>
      <c r="G183" s="5"/>
    </row>
    <row r="184" spans="5:7" x14ac:dyDescent="0.35">
      <c r="E184"/>
      <c r="F184" s="4"/>
      <c r="G184" s="5"/>
    </row>
    <row r="185" spans="5:7" x14ac:dyDescent="0.35">
      <c r="E185"/>
      <c r="F185" s="4"/>
      <c r="G185" s="5"/>
    </row>
    <row r="186" spans="5:7" x14ac:dyDescent="0.35">
      <c r="E186"/>
      <c r="F186" s="4"/>
      <c r="G186" s="5"/>
    </row>
    <row r="187" spans="5:7" x14ac:dyDescent="0.35">
      <c r="E187"/>
      <c r="F187" s="4"/>
      <c r="G187" s="5"/>
    </row>
    <row r="188" spans="5:7" x14ac:dyDescent="0.35">
      <c r="E188"/>
      <c r="F188" s="4"/>
      <c r="G188" s="5"/>
    </row>
    <row r="189" spans="5:7" x14ac:dyDescent="0.35">
      <c r="E189"/>
      <c r="F189" s="4"/>
      <c r="G189" s="5"/>
    </row>
    <row r="190" spans="5:7" x14ac:dyDescent="0.35">
      <c r="E190"/>
      <c r="F190" s="4"/>
      <c r="G190" s="5"/>
    </row>
    <row r="191" spans="5:7" x14ac:dyDescent="0.35">
      <c r="E191"/>
      <c r="F191" s="4"/>
      <c r="G191" s="5"/>
    </row>
    <row r="192" spans="5:7" x14ac:dyDescent="0.35">
      <c r="E192"/>
      <c r="F192" s="4"/>
      <c r="G192" s="5"/>
    </row>
    <row r="193" spans="5:7" x14ac:dyDescent="0.35">
      <c r="E193"/>
      <c r="F193" s="4"/>
      <c r="G193" s="5"/>
    </row>
    <row r="194" spans="5:7" x14ac:dyDescent="0.35">
      <c r="E194"/>
      <c r="F194" s="4"/>
      <c r="G194" s="5"/>
    </row>
    <row r="195" spans="5:7" x14ac:dyDescent="0.35">
      <c r="E195"/>
      <c r="F195" s="4"/>
      <c r="G195" s="5"/>
    </row>
    <row r="196" spans="5:7" x14ac:dyDescent="0.35">
      <c r="E196"/>
      <c r="F196" s="4"/>
      <c r="G196" s="5"/>
    </row>
    <row r="197" spans="5:7" x14ac:dyDescent="0.35">
      <c r="E197"/>
      <c r="F197" s="4"/>
      <c r="G197" s="5"/>
    </row>
    <row r="198" spans="5:7" x14ac:dyDescent="0.35">
      <c r="E198"/>
      <c r="F198" s="4"/>
      <c r="G198" s="5"/>
    </row>
    <row r="199" spans="5:7" x14ac:dyDescent="0.35">
      <c r="E199"/>
      <c r="F199" s="4"/>
      <c r="G199" s="5"/>
    </row>
    <row r="200" spans="5:7" x14ac:dyDescent="0.35">
      <c r="E200"/>
      <c r="F200" s="4"/>
      <c r="G200" s="5"/>
    </row>
    <row r="201" spans="5:7" x14ac:dyDescent="0.35">
      <c r="E201"/>
      <c r="F201" s="4"/>
      <c r="G201" s="5"/>
    </row>
    <row r="202" spans="5:7" x14ac:dyDescent="0.35">
      <c r="E202"/>
      <c r="F202" s="4"/>
      <c r="G202" s="5"/>
    </row>
    <row r="203" spans="5:7" x14ac:dyDescent="0.35">
      <c r="E203"/>
      <c r="F203" s="4"/>
      <c r="G203" s="5"/>
    </row>
    <row r="204" spans="5:7" x14ac:dyDescent="0.35">
      <c r="E204"/>
      <c r="F204" s="4"/>
      <c r="G204" s="5"/>
    </row>
    <row r="205" spans="5:7" x14ac:dyDescent="0.35">
      <c r="E205"/>
      <c r="F205" s="4"/>
      <c r="G205" s="5"/>
    </row>
    <row r="206" spans="5:7" x14ac:dyDescent="0.35">
      <c r="E206"/>
      <c r="F206" s="4"/>
      <c r="G206" s="5"/>
    </row>
    <row r="207" spans="5:7" x14ac:dyDescent="0.35">
      <c r="E207"/>
      <c r="F207" s="4"/>
      <c r="G207" s="5"/>
    </row>
    <row r="208" spans="5:7" x14ac:dyDescent="0.35">
      <c r="E208"/>
      <c r="F208" s="4"/>
      <c r="G208" s="5"/>
    </row>
    <row r="209" spans="5:7" x14ac:dyDescent="0.35">
      <c r="E209"/>
      <c r="F209" s="4"/>
      <c r="G209" s="5"/>
    </row>
    <row r="210" spans="5:7" x14ac:dyDescent="0.35">
      <c r="E210"/>
      <c r="F210" s="4"/>
      <c r="G210" s="5"/>
    </row>
    <row r="211" spans="5:7" x14ac:dyDescent="0.35">
      <c r="E211"/>
      <c r="F211" s="4"/>
      <c r="G211" s="5"/>
    </row>
    <row r="212" spans="5:7" x14ac:dyDescent="0.35">
      <c r="E212"/>
      <c r="F212" s="4"/>
      <c r="G212" s="5"/>
    </row>
    <row r="213" spans="5:7" x14ac:dyDescent="0.35">
      <c r="E213"/>
      <c r="F213" s="4"/>
      <c r="G213" s="5"/>
    </row>
    <row r="214" spans="5:7" x14ac:dyDescent="0.35">
      <c r="E214"/>
      <c r="F214" s="4"/>
      <c r="G214" s="5"/>
    </row>
    <row r="215" spans="5:7" x14ac:dyDescent="0.35">
      <c r="E215"/>
      <c r="F215" s="4"/>
      <c r="G215" s="5"/>
    </row>
    <row r="216" spans="5:7" x14ac:dyDescent="0.35">
      <c r="E216"/>
      <c r="F216" s="4"/>
      <c r="G216" s="5"/>
    </row>
    <row r="217" spans="5:7" x14ac:dyDescent="0.35">
      <c r="E217"/>
      <c r="F217" s="4"/>
      <c r="G217" s="5"/>
    </row>
    <row r="218" spans="5:7" x14ac:dyDescent="0.35">
      <c r="E218"/>
      <c r="F218" s="4"/>
      <c r="G218" s="5"/>
    </row>
    <row r="219" spans="5:7" x14ac:dyDescent="0.35">
      <c r="E219"/>
      <c r="F219" s="4"/>
      <c r="G219" s="5"/>
    </row>
    <row r="220" spans="5:7" x14ac:dyDescent="0.35">
      <c r="E220"/>
      <c r="F220" s="4"/>
      <c r="G220" s="5"/>
    </row>
    <row r="221" spans="5:7" x14ac:dyDescent="0.35">
      <c r="E221"/>
      <c r="F221" s="4"/>
      <c r="G221" s="5"/>
    </row>
    <row r="222" spans="5:7" x14ac:dyDescent="0.35">
      <c r="E222"/>
      <c r="F222" s="4"/>
      <c r="G222" s="5"/>
    </row>
    <row r="223" spans="5:7" x14ac:dyDescent="0.35">
      <c r="E223"/>
      <c r="F223" s="4"/>
      <c r="G223" s="5"/>
    </row>
    <row r="224" spans="5:7" x14ac:dyDescent="0.35">
      <c r="E224"/>
      <c r="F224" s="4"/>
      <c r="G224" s="5"/>
    </row>
    <row r="225" spans="5:7" x14ac:dyDescent="0.35">
      <c r="E225"/>
      <c r="F225" s="4"/>
      <c r="G225" s="5"/>
    </row>
    <row r="226" spans="5:7" x14ac:dyDescent="0.35">
      <c r="E226"/>
      <c r="F226" s="4"/>
      <c r="G226" s="5"/>
    </row>
    <row r="227" spans="5:7" x14ac:dyDescent="0.35">
      <c r="E227"/>
      <c r="F227" s="4"/>
      <c r="G227" s="5"/>
    </row>
    <row r="228" spans="5:7" x14ac:dyDescent="0.35">
      <c r="E228"/>
      <c r="F228" s="4"/>
      <c r="G228" s="5"/>
    </row>
    <row r="229" spans="5:7" x14ac:dyDescent="0.35">
      <c r="E229"/>
      <c r="F229" s="4"/>
      <c r="G229" s="5"/>
    </row>
    <row r="230" spans="5:7" x14ac:dyDescent="0.35">
      <c r="E230"/>
      <c r="F230" s="4"/>
      <c r="G230" s="5"/>
    </row>
    <row r="231" spans="5:7" x14ac:dyDescent="0.35">
      <c r="E231"/>
      <c r="F231" s="4"/>
      <c r="G231" s="5"/>
    </row>
    <row r="232" spans="5:7" x14ac:dyDescent="0.35">
      <c r="E232"/>
      <c r="F232" s="4"/>
      <c r="G232" s="5"/>
    </row>
    <row r="233" spans="5:7" x14ac:dyDescent="0.35">
      <c r="E233"/>
      <c r="F233" s="4"/>
      <c r="G233" s="5"/>
    </row>
    <row r="234" spans="5:7" x14ac:dyDescent="0.35">
      <c r="E234"/>
      <c r="F234" s="4"/>
      <c r="G234" s="5"/>
    </row>
    <row r="235" spans="5:7" x14ac:dyDescent="0.35">
      <c r="E235"/>
      <c r="F235" s="4"/>
      <c r="G235" s="5"/>
    </row>
    <row r="236" spans="5:7" x14ac:dyDescent="0.35">
      <c r="E236"/>
      <c r="F236" s="4"/>
      <c r="G236" s="5"/>
    </row>
    <row r="237" spans="5:7" x14ac:dyDescent="0.35">
      <c r="E237"/>
      <c r="F237" s="4"/>
      <c r="G237" s="5"/>
    </row>
    <row r="238" spans="5:7" x14ac:dyDescent="0.35">
      <c r="E238"/>
      <c r="F238" s="4"/>
      <c r="G238" s="5"/>
    </row>
    <row r="239" spans="5:7" x14ac:dyDescent="0.35">
      <c r="E239"/>
      <c r="F239" s="4"/>
      <c r="G239" s="5"/>
    </row>
    <row r="240" spans="5:7" x14ac:dyDescent="0.35">
      <c r="E240"/>
      <c r="F240" s="4"/>
      <c r="G240" s="5"/>
    </row>
    <row r="241" spans="5:7" x14ac:dyDescent="0.35">
      <c r="E241"/>
      <c r="F241" s="4"/>
      <c r="G241" s="5"/>
    </row>
    <row r="242" spans="5:7" x14ac:dyDescent="0.35">
      <c r="E242"/>
      <c r="F242" s="4"/>
      <c r="G242" s="5"/>
    </row>
    <row r="243" spans="5:7" x14ac:dyDescent="0.35">
      <c r="E243"/>
      <c r="F243" s="4"/>
      <c r="G243" s="5"/>
    </row>
    <row r="244" spans="5:7" x14ac:dyDescent="0.35">
      <c r="E244"/>
      <c r="F244" s="4"/>
      <c r="G244" s="5"/>
    </row>
    <row r="245" spans="5:7" x14ac:dyDescent="0.35">
      <c r="E245"/>
      <c r="F245" s="4"/>
      <c r="G245" s="5"/>
    </row>
    <row r="246" spans="5:7" x14ac:dyDescent="0.35">
      <c r="E246"/>
      <c r="F246" s="4"/>
      <c r="G246" s="5"/>
    </row>
    <row r="247" spans="5:7" x14ac:dyDescent="0.35">
      <c r="E247"/>
      <c r="F247" s="4"/>
      <c r="G247" s="5"/>
    </row>
    <row r="248" spans="5:7" x14ac:dyDescent="0.35">
      <c r="E248"/>
      <c r="F248" s="4"/>
      <c r="G248" s="5"/>
    </row>
    <row r="249" spans="5:7" x14ac:dyDescent="0.35">
      <c r="E249"/>
      <c r="F249" s="4"/>
      <c r="G249" s="5"/>
    </row>
    <row r="250" spans="5:7" x14ac:dyDescent="0.35">
      <c r="E250"/>
      <c r="F250" s="4"/>
      <c r="G250" s="5"/>
    </row>
    <row r="251" spans="5:7" x14ac:dyDescent="0.35">
      <c r="E251"/>
      <c r="F251" s="4"/>
      <c r="G251" s="5"/>
    </row>
    <row r="252" spans="5:7" x14ac:dyDescent="0.35">
      <c r="E252"/>
      <c r="F252" s="4"/>
      <c r="G252" s="5"/>
    </row>
    <row r="253" spans="5:7" x14ac:dyDescent="0.35">
      <c r="E253"/>
      <c r="F253" s="4"/>
      <c r="G253" s="5"/>
    </row>
    <row r="254" spans="5:7" x14ac:dyDescent="0.35">
      <c r="E254"/>
      <c r="F254" s="4"/>
      <c r="G254" s="5"/>
    </row>
    <row r="255" spans="5:7" x14ac:dyDescent="0.35">
      <c r="E255"/>
      <c r="F255" s="4"/>
      <c r="G255" s="5"/>
    </row>
    <row r="256" spans="5:7" x14ac:dyDescent="0.35">
      <c r="E256"/>
      <c r="F256" s="4"/>
      <c r="G256" s="5"/>
    </row>
    <row r="257" spans="5:7" x14ac:dyDescent="0.35">
      <c r="E257"/>
      <c r="F257" s="4"/>
      <c r="G257" s="5"/>
    </row>
    <row r="258" spans="5:7" x14ac:dyDescent="0.35">
      <c r="E258"/>
      <c r="F258" s="4"/>
      <c r="G258" s="5"/>
    </row>
    <row r="259" spans="5:7" x14ac:dyDescent="0.35">
      <c r="E259"/>
      <c r="F259" s="4"/>
      <c r="G259" s="5"/>
    </row>
    <row r="260" spans="5:7" x14ac:dyDescent="0.35">
      <c r="E260"/>
      <c r="F260" s="4"/>
      <c r="G260" s="5"/>
    </row>
    <row r="261" spans="5:7" x14ac:dyDescent="0.35">
      <c r="E261"/>
      <c r="F261" s="4"/>
      <c r="G261" s="5"/>
    </row>
    <row r="262" spans="5:7" x14ac:dyDescent="0.35">
      <c r="E262"/>
      <c r="F262" s="4"/>
      <c r="G262" s="5"/>
    </row>
    <row r="263" spans="5:7" x14ac:dyDescent="0.35">
      <c r="E263"/>
      <c r="F263" s="4"/>
      <c r="G263" s="5"/>
    </row>
    <row r="264" spans="5:7" x14ac:dyDescent="0.35">
      <c r="E264"/>
      <c r="F264" s="4"/>
      <c r="G264" s="5"/>
    </row>
    <row r="265" spans="5:7" x14ac:dyDescent="0.35">
      <c r="E265"/>
      <c r="F265" s="4"/>
      <c r="G265" s="5"/>
    </row>
    <row r="266" spans="5:7" x14ac:dyDescent="0.35">
      <c r="E266"/>
      <c r="F266" s="4"/>
      <c r="G266" s="5"/>
    </row>
    <row r="267" spans="5:7" x14ac:dyDescent="0.35">
      <c r="E267"/>
      <c r="F267" s="4"/>
      <c r="G267" s="5"/>
    </row>
    <row r="268" spans="5:7" x14ac:dyDescent="0.35">
      <c r="E268"/>
      <c r="F268" s="4"/>
      <c r="G268" s="5"/>
    </row>
    <row r="269" spans="5:7" x14ac:dyDescent="0.35">
      <c r="E269"/>
      <c r="F269" s="4"/>
      <c r="G269" s="5"/>
    </row>
    <row r="270" spans="5:7" x14ac:dyDescent="0.35">
      <c r="E270"/>
      <c r="F270" s="4"/>
      <c r="G270" s="5"/>
    </row>
    <row r="271" spans="5:7" x14ac:dyDescent="0.35">
      <c r="E271"/>
      <c r="F271" s="4"/>
      <c r="G271" s="5"/>
    </row>
    <row r="272" spans="5:7" x14ac:dyDescent="0.35">
      <c r="E272"/>
      <c r="F272" s="4"/>
      <c r="G272" s="5"/>
    </row>
    <row r="273" spans="5:7" x14ac:dyDescent="0.35">
      <c r="E273"/>
      <c r="F273" s="4"/>
      <c r="G273" s="5"/>
    </row>
    <row r="274" spans="5:7" x14ac:dyDescent="0.35">
      <c r="E274"/>
      <c r="F274" s="4"/>
      <c r="G274" s="5"/>
    </row>
    <row r="275" spans="5:7" x14ac:dyDescent="0.35">
      <c r="E275"/>
      <c r="F275" s="4"/>
      <c r="G275" s="5"/>
    </row>
    <row r="276" spans="5:7" x14ac:dyDescent="0.35">
      <c r="E276"/>
      <c r="F276" s="4"/>
      <c r="G276" s="5"/>
    </row>
    <row r="277" spans="5:7" x14ac:dyDescent="0.35">
      <c r="E277"/>
      <c r="F277" s="4"/>
      <c r="G277" s="5"/>
    </row>
    <row r="278" spans="5:7" x14ac:dyDescent="0.35">
      <c r="E278"/>
      <c r="F278" s="4"/>
      <c r="G278" s="5"/>
    </row>
    <row r="279" spans="5:7" x14ac:dyDescent="0.35">
      <c r="E279"/>
      <c r="F279" s="4"/>
      <c r="G279" s="5"/>
    </row>
    <row r="280" spans="5:7" x14ac:dyDescent="0.35">
      <c r="E280"/>
      <c r="F280" s="4"/>
      <c r="G280" s="5"/>
    </row>
    <row r="281" spans="5:7" x14ac:dyDescent="0.35">
      <c r="E281"/>
      <c r="F281" s="4"/>
      <c r="G281" s="5"/>
    </row>
    <row r="282" spans="5:7" x14ac:dyDescent="0.35">
      <c r="E282"/>
      <c r="F282" s="4"/>
      <c r="G282" s="5"/>
    </row>
    <row r="283" spans="5:7" x14ac:dyDescent="0.35">
      <c r="E283"/>
      <c r="F283" s="4"/>
      <c r="G283" s="5"/>
    </row>
    <row r="284" spans="5:7" x14ac:dyDescent="0.35">
      <c r="E284"/>
      <c r="F284" s="4"/>
      <c r="G284" s="5"/>
    </row>
    <row r="285" spans="5:7" x14ac:dyDescent="0.35">
      <c r="E285"/>
      <c r="F285" s="4"/>
      <c r="G285" s="5"/>
    </row>
    <row r="286" spans="5:7" x14ac:dyDescent="0.35">
      <c r="E286"/>
      <c r="F286" s="4"/>
      <c r="G286" s="5"/>
    </row>
    <row r="287" spans="5:7" x14ac:dyDescent="0.35">
      <c r="E287"/>
      <c r="F287" s="4"/>
      <c r="G287" s="5"/>
    </row>
    <row r="288" spans="5:7" x14ac:dyDescent="0.35">
      <c r="E288"/>
      <c r="F288" s="4"/>
      <c r="G288" s="5"/>
    </row>
    <row r="289" spans="5:7" x14ac:dyDescent="0.35">
      <c r="E289"/>
      <c r="F289" s="4"/>
      <c r="G289" s="5"/>
    </row>
    <row r="290" spans="5:7" x14ac:dyDescent="0.35">
      <c r="E290"/>
      <c r="F290" s="4"/>
      <c r="G290" s="5"/>
    </row>
    <row r="291" spans="5:7" x14ac:dyDescent="0.35">
      <c r="E291"/>
      <c r="F291" s="4"/>
      <c r="G291" s="5"/>
    </row>
    <row r="292" spans="5:7" x14ac:dyDescent="0.35">
      <c r="E292"/>
      <c r="F292" s="4"/>
      <c r="G292" s="5"/>
    </row>
    <row r="293" spans="5:7" x14ac:dyDescent="0.35">
      <c r="E293"/>
      <c r="F293" s="4"/>
      <c r="G293" s="5"/>
    </row>
    <row r="294" spans="5:7" x14ac:dyDescent="0.35">
      <c r="E294"/>
      <c r="F294" s="4"/>
      <c r="G294" s="5"/>
    </row>
    <row r="295" spans="5:7" x14ac:dyDescent="0.35">
      <c r="E295"/>
      <c r="F295" s="4"/>
      <c r="G295" s="5"/>
    </row>
    <row r="296" spans="5:7" x14ac:dyDescent="0.35">
      <c r="E296"/>
      <c r="F296" s="4"/>
      <c r="G296" s="5"/>
    </row>
    <row r="297" spans="5:7" x14ac:dyDescent="0.35">
      <c r="E297"/>
      <c r="F297" s="4"/>
      <c r="G297" s="5"/>
    </row>
    <row r="298" spans="5:7" x14ac:dyDescent="0.35">
      <c r="E298"/>
      <c r="F298" s="4"/>
      <c r="G298" s="5"/>
    </row>
    <row r="299" spans="5:7" x14ac:dyDescent="0.35">
      <c r="E299"/>
      <c r="F299" s="4"/>
      <c r="G299" s="5"/>
    </row>
    <row r="300" spans="5:7" x14ac:dyDescent="0.35">
      <c r="E300"/>
      <c r="F300" s="4"/>
      <c r="G300" s="5"/>
    </row>
    <row r="301" spans="5:7" x14ac:dyDescent="0.35">
      <c r="E301"/>
      <c r="F301" s="4"/>
      <c r="G301" s="5"/>
    </row>
    <row r="302" spans="5:7" x14ac:dyDescent="0.35">
      <c r="E302"/>
      <c r="F302" s="4"/>
      <c r="G302" s="5"/>
    </row>
    <row r="303" spans="5:7" x14ac:dyDescent="0.35">
      <c r="E303"/>
      <c r="F303" s="4"/>
      <c r="G303" s="5"/>
    </row>
    <row r="304" spans="5:7" x14ac:dyDescent="0.35">
      <c r="E304"/>
      <c r="F304" s="4"/>
      <c r="G304" s="5"/>
    </row>
  </sheetData>
  <mergeCells count="1">
    <mergeCell ref="D4:E4"/>
  </mergeCells>
  <conditionalFormatting sqref="E5:E10">
    <cfRule type="dataBar" priority="1">
      <dataBar showValue="0">
        <cfvo type="min"/>
        <cfvo type="max"/>
        <color theme="4" tint="0.39997558519241921"/>
      </dataBar>
      <extLst>
        <ext xmlns:x14="http://schemas.microsoft.com/office/spreadsheetml/2009/9/main" uri="{B025F937-C7B1-47D3-B67F-A62EFF666E3E}">
          <x14:id>{29C8DEAF-F3C0-4DC0-AC18-11C437AD466C}</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29C8DEAF-F3C0-4DC0-AC18-11C437AD466C}">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74E5B-C7D8-47D1-B145-E9B75FAB8E51}">
  <dimension ref="B5:K19"/>
  <sheetViews>
    <sheetView zoomScale="80" zoomScaleNormal="80" workbookViewId="0">
      <selection activeCell="F23" sqref="F23"/>
    </sheetView>
  </sheetViews>
  <sheetFormatPr defaultRowHeight="14.5" x14ac:dyDescent="0.35"/>
  <cols>
    <col min="1" max="1" width="8.7265625" customWidth="1"/>
    <col min="2" max="2" width="2.26953125" customWidth="1"/>
    <col min="3" max="3" width="11.36328125" customWidth="1"/>
    <col min="4" max="4" width="11.90625" customWidth="1"/>
    <col min="5" max="5" width="12.36328125" bestFit="1" customWidth="1"/>
    <col min="6" max="6" width="17.90625" customWidth="1"/>
    <col min="7" max="7" width="7.81640625" bestFit="1" customWidth="1"/>
    <col min="8" max="8" width="20.6328125" bestFit="1" customWidth="1"/>
    <col min="9" max="9" width="12" bestFit="1" customWidth="1"/>
    <col min="10" max="10" width="14.7265625" bestFit="1" customWidth="1"/>
    <col min="11" max="11" width="12.453125" bestFit="1" customWidth="1"/>
  </cols>
  <sheetData>
    <row r="5" spans="3:11" x14ac:dyDescent="0.35">
      <c r="C5" s="47" t="s">
        <v>70</v>
      </c>
      <c r="D5" s="12" t="s">
        <v>69</v>
      </c>
      <c r="E5" t="s">
        <v>71</v>
      </c>
      <c r="F5" s="48" t="s">
        <v>68</v>
      </c>
    </row>
    <row r="6" spans="3:11" ht="15.5" customHeight="1" x14ac:dyDescent="0.35">
      <c r="C6" s="12" t="s">
        <v>38</v>
      </c>
      <c r="D6" s="12">
        <v>6264</v>
      </c>
      <c r="E6">
        <v>168679</v>
      </c>
      <c r="F6" s="41">
        <v>168679</v>
      </c>
      <c r="H6" s="44" t="s">
        <v>73</v>
      </c>
      <c r="I6" s="46"/>
      <c r="J6" s="46"/>
      <c r="K6" s="46"/>
    </row>
    <row r="7" spans="3:11" x14ac:dyDescent="0.35">
      <c r="C7" s="12" t="s">
        <v>36</v>
      </c>
      <c r="D7" s="12">
        <v>7302</v>
      </c>
      <c r="E7">
        <v>237944</v>
      </c>
      <c r="F7" s="41">
        <v>237944</v>
      </c>
    </row>
    <row r="8" spans="3:11" x14ac:dyDescent="0.35">
      <c r="C8" s="12" t="s">
        <v>34</v>
      </c>
      <c r="D8" s="12">
        <v>8760</v>
      </c>
      <c r="E8">
        <v>252469</v>
      </c>
      <c r="F8" s="41">
        <v>252469</v>
      </c>
      <c r="H8" s="40" t="s">
        <v>70</v>
      </c>
      <c r="I8" t="s">
        <v>69</v>
      </c>
      <c r="J8" t="s">
        <v>68</v>
      </c>
      <c r="K8" t="s">
        <v>72</v>
      </c>
    </row>
    <row r="9" spans="3:11" x14ac:dyDescent="0.35">
      <c r="C9" s="12" t="s">
        <v>37</v>
      </c>
      <c r="D9" s="12">
        <v>7431</v>
      </c>
      <c r="E9">
        <v>218813</v>
      </c>
      <c r="F9" s="41">
        <v>218813</v>
      </c>
      <c r="H9" s="30" t="s">
        <v>24</v>
      </c>
      <c r="I9" s="52">
        <v>1044</v>
      </c>
      <c r="J9" s="52">
        <v>35378</v>
      </c>
      <c r="K9" s="42">
        <v>33.88697318007663</v>
      </c>
    </row>
    <row r="10" spans="3:11" x14ac:dyDescent="0.35">
      <c r="C10" s="12" t="s">
        <v>39</v>
      </c>
      <c r="D10" s="12">
        <v>5745</v>
      </c>
      <c r="E10">
        <v>173530</v>
      </c>
      <c r="F10" s="41">
        <v>173530</v>
      </c>
      <c r="H10" s="30" t="s">
        <v>22</v>
      </c>
      <c r="I10" s="52">
        <v>2052</v>
      </c>
      <c r="J10" s="52">
        <v>66283</v>
      </c>
      <c r="K10" s="42">
        <v>32.301656920077974</v>
      </c>
    </row>
    <row r="11" spans="3:11" x14ac:dyDescent="0.35">
      <c r="C11" s="12" t="s">
        <v>35</v>
      </c>
      <c r="D11" s="12">
        <v>10158</v>
      </c>
      <c r="E11">
        <v>189434</v>
      </c>
      <c r="F11" s="41">
        <v>189434</v>
      </c>
      <c r="H11" s="30" t="s">
        <v>26</v>
      </c>
      <c r="I11" s="52">
        <v>2142</v>
      </c>
      <c r="J11" s="52">
        <v>70273</v>
      </c>
      <c r="K11" s="42">
        <v>32.807189542483663</v>
      </c>
    </row>
    <row r="12" spans="3:11" x14ac:dyDescent="0.35">
      <c r="C12" s="12" t="s">
        <v>67</v>
      </c>
      <c r="D12" s="12">
        <v>45660</v>
      </c>
      <c r="E12">
        <v>1240869</v>
      </c>
      <c r="F12" s="41">
        <v>1240869</v>
      </c>
      <c r="H12" s="30" t="s">
        <v>32</v>
      </c>
      <c r="I12" s="52">
        <v>2301</v>
      </c>
      <c r="J12" s="52">
        <v>71967</v>
      </c>
      <c r="K12" s="42">
        <v>31.276401564537156</v>
      </c>
    </row>
    <row r="13" spans="3:11" x14ac:dyDescent="0.35">
      <c r="H13" s="30" t="s">
        <v>18</v>
      </c>
      <c r="I13" s="52">
        <v>1752</v>
      </c>
      <c r="J13" s="52">
        <v>52150</v>
      </c>
      <c r="K13" s="42">
        <v>29.765981735159816</v>
      </c>
    </row>
    <row r="14" spans="3:11" x14ac:dyDescent="0.35">
      <c r="H14" s="30" t="s">
        <v>23</v>
      </c>
      <c r="I14" s="52">
        <v>1812</v>
      </c>
      <c r="J14" s="52">
        <v>56644</v>
      </c>
      <c r="K14" s="42">
        <v>31.260485651214129</v>
      </c>
    </row>
    <row r="15" spans="3:11" x14ac:dyDescent="0.35">
      <c r="H15" s="30" t="s">
        <v>16</v>
      </c>
      <c r="I15" s="52">
        <v>2154</v>
      </c>
      <c r="J15" s="52">
        <v>62111</v>
      </c>
      <c r="K15" s="42">
        <v>28.835190343546891</v>
      </c>
    </row>
    <row r="16" spans="3:11" x14ac:dyDescent="0.35">
      <c r="H16" s="30" t="s">
        <v>33</v>
      </c>
      <c r="I16" s="52">
        <v>1854</v>
      </c>
      <c r="J16" s="52">
        <v>69160</v>
      </c>
      <c r="K16" s="42">
        <v>37.303128371089535</v>
      </c>
    </row>
    <row r="17" spans="8:11" x14ac:dyDescent="0.35">
      <c r="H17" s="30" t="s">
        <v>15</v>
      </c>
      <c r="I17" s="52">
        <v>1533</v>
      </c>
      <c r="J17" s="52">
        <v>68971</v>
      </c>
      <c r="K17" s="42">
        <v>44.990867579908674</v>
      </c>
    </row>
    <row r="18" spans="8:11" x14ac:dyDescent="0.35">
      <c r="H18" s="30" t="s">
        <v>21</v>
      </c>
      <c r="I18" s="52">
        <v>1308</v>
      </c>
      <c r="J18" s="52">
        <v>37772</v>
      </c>
      <c r="K18" s="42">
        <v>28.877675840978593</v>
      </c>
    </row>
    <row r="19" spans="8:11" x14ac:dyDescent="0.35">
      <c r="H19" s="30" t="s">
        <v>67</v>
      </c>
      <c r="I19" s="52">
        <v>17952</v>
      </c>
      <c r="J19" s="52">
        <v>590709</v>
      </c>
      <c r="K19" s="42">
        <v>32.904913101604279</v>
      </c>
    </row>
  </sheetData>
  <sortState xmlns:xlrd2="http://schemas.microsoft.com/office/spreadsheetml/2017/richdata2" ref="H8:K19">
    <sortCondition descending="1" ref="J8"/>
  </sortState>
  <mergeCells count="1">
    <mergeCell ref="H6:K6"/>
  </mergeCells>
  <conditionalFormatting sqref="E5">
    <cfRule type="dataBar" priority="2">
      <dataBar>
        <cfvo type="min"/>
        <cfvo type="max"/>
        <color rgb="FF638EC6"/>
      </dataBar>
      <extLst>
        <ext xmlns:x14="http://schemas.microsoft.com/office/spreadsheetml/2009/9/main" uri="{B025F937-C7B1-47D3-B67F-A62EFF666E3E}">
          <x14:id>{8237AE81-AD58-43A1-98F0-63F9D02C9B4C}</x14:id>
        </ext>
      </extLst>
    </cfRule>
    <cfRule type="dataBar" priority="4">
      <dataBar showValue="0">
        <cfvo type="min"/>
        <cfvo type="max"/>
        <color rgb="FF008AEF"/>
      </dataBar>
      <extLst>
        <ext xmlns:x14="http://schemas.microsoft.com/office/spreadsheetml/2009/9/main" uri="{B025F937-C7B1-47D3-B67F-A62EFF666E3E}">
          <x14:id>{D84F1FC7-6367-495A-8B8A-AE6C04E98466}</x14:id>
        </ext>
      </extLst>
    </cfRule>
  </conditionalFormatting>
  <conditionalFormatting sqref="E5:E11">
    <cfRule type="dataBar" priority="1">
      <dataBar showValue="0">
        <cfvo type="min"/>
        <cfvo type="max"/>
        <color rgb="FF638EC6"/>
      </dataBar>
      <extLst>
        <ext xmlns:x14="http://schemas.microsoft.com/office/spreadsheetml/2009/9/main" uri="{B025F937-C7B1-47D3-B67F-A62EFF666E3E}">
          <x14:id>{05A651AD-2F7F-47B8-89D2-6763CAAA8BCD}</x14:id>
        </ext>
      </extLst>
    </cfRule>
  </conditionalFormatting>
  <conditionalFormatting sqref="G1:G6 E5 G15:G1048576">
    <cfRule type="dataBar" priority="3">
      <dataBar showValue="0">
        <cfvo type="min"/>
        <cfvo type="max"/>
        <color rgb="FF638EC6"/>
      </dataBar>
      <extLst>
        <ext xmlns:x14="http://schemas.microsoft.com/office/spreadsheetml/2009/9/main" uri="{B025F937-C7B1-47D3-B67F-A62EFF666E3E}">
          <x14:id>{02A7441E-79D2-4081-B13A-9CEF7BD6E2C4}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237AE81-AD58-43A1-98F0-63F9D02C9B4C}">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D84F1FC7-6367-495A-8B8A-AE6C04E98466}">
            <x14:dataBar minLength="0" maxLength="100" border="1" negativeBarBorderColorSameAsPositive="0">
              <x14:cfvo type="autoMin"/>
              <x14:cfvo type="autoMax"/>
              <x14:borderColor rgb="FF008AEF"/>
              <x14:negativeFillColor rgb="FFFF0000"/>
              <x14:negativeBorderColor rgb="FFFF0000"/>
              <x14:axisColor rgb="FF000000"/>
            </x14:dataBar>
          </x14:cfRule>
          <xm:sqref>E5</xm:sqref>
        </x14:conditionalFormatting>
        <x14:conditionalFormatting xmlns:xm="http://schemas.microsoft.com/office/excel/2006/main">
          <x14:cfRule type="dataBar" id="{05A651AD-2F7F-47B8-89D2-6763CAAA8BCD}">
            <x14:dataBar minLength="0" maxLength="100" gradient="0">
              <x14:cfvo type="autoMin"/>
              <x14:cfvo type="autoMax"/>
              <x14:negativeFillColor rgb="FFFF0000"/>
              <x14:axisColor rgb="FF000000"/>
            </x14:dataBar>
          </x14:cfRule>
          <xm:sqref>E5:E11</xm:sqref>
        </x14:conditionalFormatting>
        <x14:conditionalFormatting xmlns:xm="http://schemas.microsoft.com/office/excel/2006/main">
          <x14:cfRule type="dataBar" id="{02A7441E-79D2-4081-B13A-9CEF7BD6E2C4}">
            <x14:dataBar minLength="0" maxLength="100" border="1" negativeBarBorderColorSameAsPositive="0">
              <x14:cfvo type="autoMin"/>
              <x14:cfvo type="autoMax"/>
              <x14:borderColor rgb="FF638EC6"/>
              <x14:negativeFillColor rgb="FFFF0000"/>
              <x14:negativeBorderColor rgb="FFFF0000"/>
              <x14:axisColor rgb="FF000000"/>
            </x14:dataBar>
          </x14:cfRule>
          <xm:sqref>G1:G6 E5 G15:G1048576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D114E-32D9-43C8-B008-AAB7D0A9F5D3}">
  <dimension ref="G7:S307"/>
  <sheetViews>
    <sheetView topLeftCell="A2" workbookViewId="0">
      <selection activeCell="F18" sqref="F18"/>
    </sheetView>
  </sheetViews>
  <sheetFormatPr defaultRowHeight="14.5" x14ac:dyDescent="0.35"/>
  <cols>
    <col min="15" max="15" width="14.26953125" customWidth="1"/>
    <col min="16" max="16" width="10.7265625" customWidth="1"/>
    <col min="17" max="17" width="11.36328125" customWidth="1"/>
  </cols>
  <sheetData>
    <row r="7" spans="15:19" x14ac:dyDescent="0.35">
      <c r="O7" s="6" t="s">
        <v>11</v>
      </c>
      <c r="P7" s="6" t="s">
        <v>12</v>
      </c>
      <c r="Q7" s="6" t="s">
        <v>0</v>
      </c>
      <c r="R7" s="10" t="s">
        <v>1</v>
      </c>
      <c r="S7" s="10" t="s">
        <v>47</v>
      </c>
    </row>
    <row r="8" spans="15:19" x14ac:dyDescent="0.35">
      <c r="O8" t="s">
        <v>40</v>
      </c>
      <c r="P8" t="s">
        <v>37</v>
      </c>
      <c r="Q8" t="s">
        <v>30</v>
      </c>
      <c r="R8" s="4">
        <v>1624</v>
      </c>
      <c r="S8" s="5">
        <v>114</v>
      </c>
    </row>
    <row r="9" spans="15:19" x14ac:dyDescent="0.35">
      <c r="O9" t="s">
        <v>8</v>
      </c>
      <c r="P9" t="s">
        <v>35</v>
      </c>
      <c r="Q9" t="s">
        <v>32</v>
      </c>
      <c r="R9" s="4">
        <v>6706</v>
      </c>
      <c r="S9" s="5">
        <v>459</v>
      </c>
    </row>
    <row r="10" spans="15:19" x14ac:dyDescent="0.35">
      <c r="O10" t="s">
        <v>9</v>
      </c>
      <c r="P10" t="s">
        <v>35</v>
      </c>
      <c r="Q10" t="s">
        <v>4</v>
      </c>
      <c r="R10" s="4">
        <v>959</v>
      </c>
      <c r="S10" s="5">
        <v>147</v>
      </c>
    </row>
    <row r="11" spans="15:19" x14ac:dyDescent="0.35">
      <c r="O11" t="s">
        <v>41</v>
      </c>
      <c r="P11" t="s">
        <v>36</v>
      </c>
      <c r="Q11" t="s">
        <v>18</v>
      </c>
      <c r="R11" s="4">
        <v>9632</v>
      </c>
      <c r="S11" s="5">
        <v>288</v>
      </c>
    </row>
    <row r="12" spans="15:19" x14ac:dyDescent="0.35">
      <c r="O12" t="s">
        <v>6</v>
      </c>
      <c r="P12" t="s">
        <v>39</v>
      </c>
      <c r="Q12" t="s">
        <v>25</v>
      </c>
      <c r="R12" s="4">
        <v>2100</v>
      </c>
      <c r="S12" s="5">
        <v>414</v>
      </c>
    </row>
    <row r="13" spans="15:19" x14ac:dyDescent="0.35">
      <c r="O13" t="s">
        <v>40</v>
      </c>
      <c r="P13" t="s">
        <v>35</v>
      </c>
      <c r="Q13" t="s">
        <v>33</v>
      </c>
      <c r="R13" s="4">
        <v>8869</v>
      </c>
      <c r="S13" s="5">
        <v>432</v>
      </c>
    </row>
    <row r="14" spans="15:19" x14ac:dyDescent="0.35">
      <c r="O14" t="s">
        <v>6</v>
      </c>
      <c r="P14" t="s">
        <v>38</v>
      </c>
      <c r="Q14" t="s">
        <v>31</v>
      </c>
      <c r="R14" s="4">
        <v>2681</v>
      </c>
      <c r="S14" s="5">
        <v>54</v>
      </c>
    </row>
    <row r="15" spans="15:19" x14ac:dyDescent="0.35">
      <c r="O15" t="s">
        <v>8</v>
      </c>
      <c r="P15" t="s">
        <v>35</v>
      </c>
      <c r="Q15" t="s">
        <v>22</v>
      </c>
      <c r="R15" s="4">
        <v>5012</v>
      </c>
      <c r="S15" s="5">
        <v>210</v>
      </c>
    </row>
    <row r="16" spans="15:19" x14ac:dyDescent="0.35">
      <c r="O16" t="s">
        <v>7</v>
      </c>
      <c r="P16" t="s">
        <v>38</v>
      </c>
      <c r="Q16" t="s">
        <v>14</v>
      </c>
      <c r="R16" s="4">
        <v>1281</v>
      </c>
      <c r="S16" s="5">
        <v>75</v>
      </c>
    </row>
    <row r="17" spans="7:19" x14ac:dyDescent="0.35">
      <c r="O17" t="s">
        <v>5</v>
      </c>
      <c r="P17" t="s">
        <v>37</v>
      </c>
      <c r="Q17" t="s">
        <v>14</v>
      </c>
      <c r="R17" s="4">
        <v>4991</v>
      </c>
      <c r="S17" s="5">
        <v>12</v>
      </c>
    </row>
    <row r="18" spans="7:19" x14ac:dyDescent="0.35">
      <c r="O18" t="s">
        <v>2</v>
      </c>
      <c r="P18" t="s">
        <v>39</v>
      </c>
      <c r="Q18" t="s">
        <v>25</v>
      </c>
      <c r="R18" s="4">
        <v>1785</v>
      </c>
      <c r="S18" s="5">
        <v>462</v>
      </c>
    </row>
    <row r="19" spans="7:19" x14ac:dyDescent="0.35">
      <c r="O19" t="s">
        <v>3</v>
      </c>
      <c r="P19" t="s">
        <v>37</v>
      </c>
      <c r="Q19" t="s">
        <v>17</v>
      </c>
      <c r="R19" s="4">
        <v>3983</v>
      </c>
      <c r="S19" s="5">
        <v>144</v>
      </c>
    </row>
    <row r="20" spans="7:19" x14ac:dyDescent="0.35">
      <c r="G20" s="46" t="s">
        <v>86</v>
      </c>
      <c r="H20" s="46"/>
      <c r="I20" s="46"/>
      <c r="J20" s="46"/>
      <c r="K20" s="46"/>
      <c r="L20" s="46"/>
      <c r="M20" s="46"/>
      <c r="O20" t="s">
        <v>9</v>
      </c>
      <c r="P20" t="s">
        <v>38</v>
      </c>
      <c r="Q20" t="s">
        <v>16</v>
      </c>
      <c r="R20" s="4">
        <v>2646</v>
      </c>
      <c r="S20" s="5">
        <v>120</v>
      </c>
    </row>
    <row r="21" spans="7:19" x14ac:dyDescent="0.35">
      <c r="O21" t="s">
        <v>2</v>
      </c>
      <c r="P21" t="s">
        <v>34</v>
      </c>
      <c r="Q21" t="s">
        <v>13</v>
      </c>
      <c r="R21" s="4">
        <v>252</v>
      </c>
      <c r="S21" s="5">
        <v>54</v>
      </c>
    </row>
    <row r="22" spans="7:19" x14ac:dyDescent="0.35">
      <c r="O22" t="s">
        <v>3</v>
      </c>
      <c r="P22" t="s">
        <v>35</v>
      </c>
      <c r="Q22" t="s">
        <v>25</v>
      </c>
      <c r="R22" s="4">
        <v>2464</v>
      </c>
      <c r="S22" s="5">
        <v>234</v>
      </c>
    </row>
    <row r="23" spans="7:19" x14ac:dyDescent="0.35">
      <c r="O23" t="s">
        <v>3</v>
      </c>
      <c r="P23" t="s">
        <v>35</v>
      </c>
      <c r="Q23" t="s">
        <v>29</v>
      </c>
      <c r="R23" s="4">
        <v>2114</v>
      </c>
      <c r="S23" s="5">
        <v>66</v>
      </c>
    </row>
    <row r="24" spans="7:19" x14ac:dyDescent="0.35">
      <c r="O24" t="s">
        <v>6</v>
      </c>
      <c r="P24" t="s">
        <v>37</v>
      </c>
      <c r="Q24" t="s">
        <v>31</v>
      </c>
      <c r="R24" s="4">
        <v>7693</v>
      </c>
      <c r="S24" s="5">
        <v>87</v>
      </c>
    </row>
    <row r="25" spans="7:19" x14ac:dyDescent="0.35">
      <c r="O25" t="s">
        <v>5</v>
      </c>
      <c r="P25" t="s">
        <v>34</v>
      </c>
      <c r="Q25" t="s">
        <v>20</v>
      </c>
      <c r="R25" s="4">
        <v>15610</v>
      </c>
      <c r="S25" s="5">
        <v>339</v>
      </c>
    </row>
    <row r="26" spans="7:19" x14ac:dyDescent="0.35">
      <c r="O26" t="s">
        <v>41</v>
      </c>
      <c r="P26" t="s">
        <v>34</v>
      </c>
      <c r="Q26" t="s">
        <v>22</v>
      </c>
      <c r="R26" s="4">
        <v>336</v>
      </c>
      <c r="S26" s="5">
        <v>144</v>
      </c>
    </row>
    <row r="27" spans="7:19" x14ac:dyDescent="0.35">
      <c r="O27" t="s">
        <v>2</v>
      </c>
      <c r="P27" t="s">
        <v>39</v>
      </c>
      <c r="Q27" t="s">
        <v>20</v>
      </c>
      <c r="R27" s="4">
        <v>9443</v>
      </c>
      <c r="S27" s="5">
        <v>162</v>
      </c>
    </row>
    <row r="28" spans="7:19" x14ac:dyDescent="0.35">
      <c r="O28" t="s">
        <v>9</v>
      </c>
      <c r="P28" t="s">
        <v>34</v>
      </c>
      <c r="Q28" t="s">
        <v>23</v>
      </c>
      <c r="R28" s="4">
        <v>8155</v>
      </c>
      <c r="S28" s="5">
        <v>90</v>
      </c>
    </row>
    <row r="29" spans="7:19" x14ac:dyDescent="0.35">
      <c r="O29" t="s">
        <v>8</v>
      </c>
      <c r="P29" t="s">
        <v>38</v>
      </c>
      <c r="Q29" t="s">
        <v>23</v>
      </c>
      <c r="R29" s="4">
        <v>1701</v>
      </c>
      <c r="S29" s="5">
        <v>234</v>
      </c>
    </row>
    <row r="30" spans="7:19" x14ac:dyDescent="0.35">
      <c r="O30" t="s">
        <v>10</v>
      </c>
      <c r="P30" t="s">
        <v>38</v>
      </c>
      <c r="Q30" t="s">
        <v>22</v>
      </c>
      <c r="R30" s="4">
        <v>2205</v>
      </c>
      <c r="S30" s="5">
        <v>141</v>
      </c>
    </row>
    <row r="31" spans="7:19" x14ac:dyDescent="0.35">
      <c r="O31" t="s">
        <v>8</v>
      </c>
      <c r="P31" t="s">
        <v>37</v>
      </c>
      <c r="Q31" t="s">
        <v>19</v>
      </c>
      <c r="R31" s="4">
        <v>1771</v>
      </c>
      <c r="S31" s="5">
        <v>204</v>
      </c>
    </row>
    <row r="32" spans="7:19" x14ac:dyDescent="0.35">
      <c r="O32" t="s">
        <v>41</v>
      </c>
      <c r="P32" t="s">
        <v>35</v>
      </c>
      <c r="Q32" t="s">
        <v>15</v>
      </c>
      <c r="R32" s="4">
        <v>2114</v>
      </c>
      <c r="S32" s="5">
        <v>186</v>
      </c>
    </row>
    <row r="33" spans="15:19" x14ac:dyDescent="0.35">
      <c r="O33" t="s">
        <v>41</v>
      </c>
      <c r="P33" t="s">
        <v>36</v>
      </c>
      <c r="Q33" t="s">
        <v>13</v>
      </c>
      <c r="R33" s="4">
        <v>10311</v>
      </c>
      <c r="S33" s="5">
        <v>231</v>
      </c>
    </row>
    <row r="34" spans="15:19" x14ac:dyDescent="0.35">
      <c r="O34" t="s">
        <v>3</v>
      </c>
      <c r="P34" t="s">
        <v>39</v>
      </c>
      <c r="Q34" t="s">
        <v>16</v>
      </c>
      <c r="R34" s="4">
        <v>21</v>
      </c>
      <c r="S34" s="5">
        <v>168</v>
      </c>
    </row>
    <row r="35" spans="15:19" x14ac:dyDescent="0.35">
      <c r="O35" t="s">
        <v>10</v>
      </c>
      <c r="P35" t="s">
        <v>35</v>
      </c>
      <c r="Q35" t="s">
        <v>20</v>
      </c>
      <c r="R35" s="4">
        <v>1974</v>
      </c>
      <c r="S35" s="5">
        <v>195</v>
      </c>
    </row>
    <row r="36" spans="15:19" x14ac:dyDescent="0.35">
      <c r="O36" t="s">
        <v>5</v>
      </c>
      <c r="P36" t="s">
        <v>36</v>
      </c>
      <c r="Q36" t="s">
        <v>23</v>
      </c>
      <c r="R36" s="4">
        <v>6314</v>
      </c>
      <c r="S36" s="5">
        <v>15</v>
      </c>
    </row>
    <row r="37" spans="15:19" x14ac:dyDescent="0.35">
      <c r="O37" t="s">
        <v>10</v>
      </c>
      <c r="P37" t="s">
        <v>37</v>
      </c>
      <c r="Q37" t="s">
        <v>23</v>
      </c>
      <c r="R37" s="4">
        <v>4683</v>
      </c>
      <c r="S37" s="5">
        <v>30</v>
      </c>
    </row>
    <row r="38" spans="15:19" x14ac:dyDescent="0.35">
      <c r="O38" t="s">
        <v>41</v>
      </c>
      <c r="P38" t="s">
        <v>37</v>
      </c>
      <c r="Q38" t="s">
        <v>24</v>
      </c>
      <c r="R38" s="4">
        <v>6398</v>
      </c>
      <c r="S38" s="5">
        <v>102</v>
      </c>
    </row>
    <row r="39" spans="15:19" x14ac:dyDescent="0.35">
      <c r="O39" t="s">
        <v>2</v>
      </c>
      <c r="P39" t="s">
        <v>35</v>
      </c>
      <c r="Q39" t="s">
        <v>19</v>
      </c>
      <c r="R39" s="4">
        <v>553</v>
      </c>
      <c r="S39" s="5">
        <v>15</v>
      </c>
    </row>
    <row r="40" spans="15:19" x14ac:dyDescent="0.35">
      <c r="O40" t="s">
        <v>8</v>
      </c>
      <c r="P40" t="s">
        <v>39</v>
      </c>
      <c r="Q40" t="s">
        <v>30</v>
      </c>
      <c r="R40" s="4">
        <v>7021</v>
      </c>
      <c r="S40" s="5">
        <v>183</v>
      </c>
    </row>
    <row r="41" spans="15:19" x14ac:dyDescent="0.35">
      <c r="O41" t="s">
        <v>40</v>
      </c>
      <c r="P41" t="s">
        <v>39</v>
      </c>
      <c r="Q41" t="s">
        <v>22</v>
      </c>
      <c r="R41" s="4">
        <v>5817</v>
      </c>
      <c r="S41" s="5">
        <v>12</v>
      </c>
    </row>
    <row r="42" spans="15:19" x14ac:dyDescent="0.35">
      <c r="O42" t="s">
        <v>41</v>
      </c>
      <c r="P42" t="s">
        <v>39</v>
      </c>
      <c r="Q42" t="s">
        <v>14</v>
      </c>
      <c r="R42" s="4">
        <v>3976</v>
      </c>
      <c r="S42" s="5">
        <v>72</v>
      </c>
    </row>
    <row r="43" spans="15:19" x14ac:dyDescent="0.35">
      <c r="O43" t="s">
        <v>6</v>
      </c>
      <c r="P43" t="s">
        <v>38</v>
      </c>
      <c r="Q43" t="s">
        <v>27</v>
      </c>
      <c r="R43" s="4">
        <v>1134</v>
      </c>
      <c r="S43" s="5">
        <v>282</v>
      </c>
    </row>
    <row r="44" spans="15:19" x14ac:dyDescent="0.35">
      <c r="O44" t="s">
        <v>2</v>
      </c>
      <c r="P44" t="s">
        <v>39</v>
      </c>
      <c r="Q44" t="s">
        <v>28</v>
      </c>
      <c r="R44" s="4">
        <v>6027</v>
      </c>
      <c r="S44" s="5">
        <v>144</v>
      </c>
    </row>
    <row r="45" spans="15:19" x14ac:dyDescent="0.35">
      <c r="O45" t="s">
        <v>6</v>
      </c>
      <c r="P45" t="s">
        <v>37</v>
      </c>
      <c r="Q45" t="s">
        <v>16</v>
      </c>
      <c r="R45" s="4">
        <v>1904</v>
      </c>
      <c r="S45" s="5">
        <v>405</v>
      </c>
    </row>
    <row r="46" spans="15:19" x14ac:dyDescent="0.35">
      <c r="O46" t="s">
        <v>7</v>
      </c>
      <c r="P46" t="s">
        <v>34</v>
      </c>
      <c r="Q46" t="s">
        <v>32</v>
      </c>
      <c r="R46" s="4">
        <v>3262</v>
      </c>
      <c r="S46" s="5">
        <v>75</v>
      </c>
    </row>
    <row r="47" spans="15:19" x14ac:dyDescent="0.35">
      <c r="O47" t="s">
        <v>40</v>
      </c>
      <c r="P47" t="s">
        <v>34</v>
      </c>
      <c r="Q47" t="s">
        <v>27</v>
      </c>
      <c r="R47" s="4">
        <v>2289</v>
      </c>
      <c r="S47" s="5">
        <v>135</v>
      </c>
    </row>
    <row r="48" spans="15:19" x14ac:dyDescent="0.35">
      <c r="O48" t="s">
        <v>5</v>
      </c>
      <c r="P48" t="s">
        <v>34</v>
      </c>
      <c r="Q48" t="s">
        <v>27</v>
      </c>
      <c r="R48" s="4">
        <v>6986</v>
      </c>
      <c r="S48" s="5">
        <v>21</v>
      </c>
    </row>
    <row r="49" spans="15:19" x14ac:dyDescent="0.35">
      <c r="O49" t="s">
        <v>2</v>
      </c>
      <c r="P49" t="s">
        <v>38</v>
      </c>
      <c r="Q49" t="s">
        <v>23</v>
      </c>
      <c r="R49" s="4">
        <v>4417</v>
      </c>
      <c r="S49" s="5">
        <v>153</v>
      </c>
    </row>
    <row r="50" spans="15:19" x14ac:dyDescent="0.35">
      <c r="O50" t="s">
        <v>6</v>
      </c>
      <c r="P50" t="s">
        <v>34</v>
      </c>
      <c r="Q50" t="s">
        <v>15</v>
      </c>
      <c r="R50" s="4">
        <v>1442</v>
      </c>
      <c r="S50" s="5">
        <v>15</v>
      </c>
    </row>
    <row r="51" spans="15:19" x14ac:dyDescent="0.35">
      <c r="O51" t="s">
        <v>3</v>
      </c>
      <c r="P51" t="s">
        <v>35</v>
      </c>
      <c r="Q51" t="s">
        <v>14</v>
      </c>
      <c r="R51" s="4">
        <v>2415</v>
      </c>
      <c r="S51" s="5">
        <v>255</v>
      </c>
    </row>
    <row r="52" spans="15:19" x14ac:dyDescent="0.35">
      <c r="O52" t="s">
        <v>2</v>
      </c>
      <c r="P52" t="s">
        <v>37</v>
      </c>
      <c r="Q52" t="s">
        <v>19</v>
      </c>
      <c r="R52" s="4">
        <v>238</v>
      </c>
      <c r="S52" s="5">
        <v>18</v>
      </c>
    </row>
    <row r="53" spans="15:19" x14ac:dyDescent="0.35">
      <c r="O53" t="s">
        <v>6</v>
      </c>
      <c r="P53" t="s">
        <v>37</v>
      </c>
      <c r="Q53" t="s">
        <v>23</v>
      </c>
      <c r="R53" s="4">
        <v>4949</v>
      </c>
      <c r="S53" s="5">
        <v>189</v>
      </c>
    </row>
    <row r="54" spans="15:19" x14ac:dyDescent="0.35">
      <c r="O54" t="s">
        <v>5</v>
      </c>
      <c r="P54" t="s">
        <v>38</v>
      </c>
      <c r="Q54" t="s">
        <v>32</v>
      </c>
      <c r="R54" s="4">
        <v>5075</v>
      </c>
      <c r="S54" s="5">
        <v>21</v>
      </c>
    </row>
    <row r="55" spans="15:19" x14ac:dyDescent="0.35">
      <c r="O55" t="s">
        <v>3</v>
      </c>
      <c r="P55" t="s">
        <v>36</v>
      </c>
      <c r="Q55" t="s">
        <v>16</v>
      </c>
      <c r="R55" s="4">
        <v>9198</v>
      </c>
      <c r="S55" s="5">
        <v>36</v>
      </c>
    </row>
    <row r="56" spans="15:19" x14ac:dyDescent="0.35">
      <c r="O56" t="s">
        <v>6</v>
      </c>
      <c r="P56" t="s">
        <v>34</v>
      </c>
      <c r="Q56" t="s">
        <v>29</v>
      </c>
      <c r="R56" s="4">
        <v>3339</v>
      </c>
      <c r="S56" s="5">
        <v>75</v>
      </c>
    </row>
    <row r="57" spans="15:19" x14ac:dyDescent="0.35">
      <c r="O57" t="s">
        <v>40</v>
      </c>
      <c r="P57" t="s">
        <v>34</v>
      </c>
      <c r="Q57" t="s">
        <v>17</v>
      </c>
      <c r="R57" s="4">
        <v>5019</v>
      </c>
      <c r="S57" s="5">
        <v>156</v>
      </c>
    </row>
    <row r="58" spans="15:19" x14ac:dyDescent="0.35">
      <c r="O58" t="s">
        <v>5</v>
      </c>
      <c r="P58" t="s">
        <v>36</v>
      </c>
      <c r="Q58" t="s">
        <v>16</v>
      </c>
      <c r="R58" s="4">
        <v>16184</v>
      </c>
      <c r="S58" s="5">
        <v>39</v>
      </c>
    </row>
    <row r="59" spans="15:19" x14ac:dyDescent="0.35">
      <c r="O59" t="s">
        <v>6</v>
      </c>
      <c r="P59" t="s">
        <v>36</v>
      </c>
      <c r="Q59" t="s">
        <v>21</v>
      </c>
      <c r="R59" s="4">
        <v>497</v>
      </c>
      <c r="S59" s="5">
        <v>63</v>
      </c>
    </row>
    <row r="60" spans="15:19" x14ac:dyDescent="0.35">
      <c r="O60" t="s">
        <v>2</v>
      </c>
      <c r="P60" t="s">
        <v>36</v>
      </c>
      <c r="Q60" t="s">
        <v>29</v>
      </c>
      <c r="R60" s="4">
        <v>8211</v>
      </c>
      <c r="S60" s="5">
        <v>75</v>
      </c>
    </row>
    <row r="61" spans="15:19" x14ac:dyDescent="0.35">
      <c r="O61" t="s">
        <v>2</v>
      </c>
      <c r="P61" t="s">
        <v>38</v>
      </c>
      <c r="Q61" t="s">
        <v>28</v>
      </c>
      <c r="R61" s="4">
        <v>6580</v>
      </c>
      <c r="S61" s="5">
        <v>183</v>
      </c>
    </row>
    <row r="62" spans="15:19" x14ac:dyDescent="0.35">
      <c r="O62" t="s">
        <v>41</v>
      </c>
      <c r="P62" t="s">
        <v>35</v>
      </c>
      <c r="Q62" t="s">
        <v>13</v>
      </c>
      <c r="R62" s="4">
        <v>4760</v>
      </c>
      <c r="S62" s="5">
        <v>69</v>
      </c>
    </row>
    <row r="63" spans="15:19" x14ac:dyDescent="0.35">
      <c r="O63" t="s">
        <v>40</v>
      </c>
      <c r="P63" t="s">
        <v>36</v>
      </c>
      <c r="Q63" t="s">
        <v>25</v>
      </c>
      <c r="R63" s="4">
        <v>5439</v>
      </c>
      <c r="S63" s="5">
        <v>30</v>
      </c>
    </row>
    <row r="64" spans="15:19" x14ac:dyDescent="0.35">
      <c r="O64" t="s">
        <v>41</v>
      </c>
      <c r="P64" t="s">
        <v>34</v>
      </c>
      <c r="Q64" t="s">
        <v>17</v>
      </c>
      <c r="R64" s="4">
        <v>1463</v>
      </c>
      <c r="S64" s="5">
        <v>39</v>
      </c>
    </row>
    <row r="65" spans="15:19" x14ac:dyDescent="0.35">
      <c r="O65" t="s">
        <v>3</v>
      </c>
      <c r="P65" t="s">
        <v>34</v>
      </c>
      <c r="Q65" t="s">
        <v>32</v>
      </c>
      <c r="R65" s="4">
        <v>7777</v>
      </c>
      <c r="S65" s="5">
        <v>504</v>
      </c>
    </row>
    <row r="66" spans="15:19" x14ac:dyDescent="0.35">
      <c r="O66" t="s">
        <v>9</v>
      </c>
      <c r="P66" t="s">
        <v>37</v>
      </c>
      <c r="Q66" t="s">
        <v>29</v>
      </c>
      <c r="R66" s="4">
        <v>1085</v>
      </c>
      <c r="S66" s="5">
        <v>273</v>
      </c>
    </row>
    <row r="67" spans="15:19" x14ac:dyDescent="0.35">
      <c r="O67" t="s">
        <v>5</v>
      </c>
      <c r="P67" t="s">
        <v>37</v>
      </c>
      <c r="Q67" t="s">
        <v>31</v>
      </c>
      <c r="R67" s="4">
        <v>182</v>
      </c>
      <c r="S67" s="5">
        <v>48</v>
      </c>
    </row>
    <row r="68" spans="15:19" x14ac:dyDescent="0.35">
      <c r="O68" t="s">
        <v>6</v>
      </c>
      <c r="P68" t="s">
        <v>34</v>
      </c>
      <c r="Q68" t="s">
        <v>27</v>
      </c>
      <c r="R68" s="4">
        <v>4242</v>
      </c>
      <c r="S68" s="5">
        <v>207</v>
      </c>
    </row>
    <row r="69" spans="15:19" x14ac:dyDescent="0.35">
      <c r="O69" t="s">
        <v>6</v>
      </c>
      <c r="P69" t="s">
        <v>36</v>
      </c>
      <c r="Q69" t="s">
        <v>32</v>
      </c>
      <c r="R69" s="4">
        <v>6118</v>
      </c>
      <c r="S69" s="5">
        <v>9</v>
      </c>
    </row>
    <row r="70" spans="15:19" x14ac:dyDescent="0.35">
      <c r="O70" t="s">
        <v>10</v>
      </c>
      <c r="P70" t="s">
        <v>36</v>
      </c>
      <c r="Q70" t="s">
        <v>23</v>
      </c>
      <c r="R70" s="4">
        <v>2317</v>
      </c>
      <c r="S70" s="5">
        <v>261</v>
      </c>
    </row>
    <row r="71" spans="15:19" x14ac:dyDescent="0.35">
      <c r="O71" t="s">
        <v>6</v>
      </c>
      <c r="P71" t="s">
        <v>38</v>
      </c>
      <c r="Q71" t="s">
        <v>16</v>
      </c>
      <c r="R71" s="4">
        <v>938</v>
      </c>
      <c r="S71" s="5">
        <v>6</v>
      </c>
    </row>
    <row r="72" spans="15:19" x14ac:dyDescent="0.35">
      <c r="O72" t="s">
        <v>8</v>
      </c>
      <c r="P72" t="s">
        <v>37</v>
      </c>
      <c r="Q72" t="s">
        <v>15</v>
      </c>
      <c r="R72" s="4">
        <v>9709</v>
      </c>
      <c r="S72" s="5">
        <v>30</v>
      </c>
    </row>
    <row r="73" spans="15:19" x14ac:dyDescent="0.35">
      <c r="O73" t="s">
        <v>7</v>
      </c>
      <c r="P73" t="s">
        <v>34</v>
      </c>
      <c r="Q73" t="s">
        <v>20</v>
      </c>
      <c r="R73" s="4">
        <v>2205</v>
      </c>
      <c r="S73" s="5">
        <v>138</v>
      </c>
    </row>
    <row r="74" spans="15:19" x14ac:dyDescent="0.35">
      <c r="O74" t="s">
        <v>7</v>
      </c>
      <c r="P74" t="s">
        <v>37</v>
      </c>
      <c r="Q74" t="s">
        <v>17</v>
      </c>
      <c r="R74" s="4">
        <v>4487</v>
      </c>
      <c r="S74" s="5">
        <v>111</v>
      </c>
    </row>
    <row r="75" spans="15:19" x14ac:dyDescent="0.35">
      <c r="O75" t="s">
        <v>5</v>
      </c>
      <c r="P75" t="s">
        <v>35</v>
      </c>
      <c r="Q75" t="s">
        <v>18</v>
      </c>
      <c r="R75" s="4">
        <v>2415</v>
      </c>
      <c r="S75" s="5">
        <v>15</v>
      </c>
    </row>
    <row r="76" spans="15:19" x14ac:dyDescent="0.35">
      <c r="O76" t="s">
        <v>40</v>
      </c>
      <c r="P76" t="s">
        <v>34</v>
      </c>
      <c r="Q76" t="s">
        <v>19</v>
      </c>
      <c r="R76" s="4">
        <v>4018</v>
      </c>
      <c r="S76" s="5">
        <v>162</v>
      </c>
    </row>
    <row r="77" spans="15:19" x14ac:dyDescent="0.35">
      <c r="O77" t="s">
        <v>5</v>
      </c>
      <c r="P77" t="s">
        <v>34</v>
      </c>
      <c r="Q77" t="s">
        <v>19</v>
      </c>
      <c r="R77" s="4">
        <v>861</v>
      </c>
      <c r="S77" s="5">
        <v>195</v>
      </c>
    </row>
    <row r="78" spans="15:19" x14ac:dyDescent="0.35">
      <c r="O78" t="s">
        <v>10</v>
      </c>
      <c r="P78" t="s">
        <v>38</v>
      </c>
      <c r="Q78" t="s">
        <v>14</v>
      </c>
      <c r="R78" s="4">
        <v>5586</v>
      </c>
      <c r="S78" s="5">
        <v>525</v>
      </c>
    </row>
    <row r="79" spans="15:19" x14ac:dyDescent="0.35">
      <c r="O79" t="s">
        <v>7</v>
      </c>
      <c r="P79" t="s">
        <v>34</v>
      </c>
      <c r="Q79" t="s">
        <v>33</v>
      </c>
      <c r="R79" s="4">
        <v>2226</v>
      </c>
      <c r="S79" s="5">
        <v>48</v>
      </c>
    </row>
    <row r="80" spans="15:19" x14ac:dyDescent="0.35">
      <c r="O80" t="s">
        <v>9</v>
      </c>
      <c r="P80" t="s">
        <v>34</v>
      </c>
      <c r="Q80" t="s">
        <v>28</v>
      </c>
      <c r="R80" s="4">
        <v>14329</v>
      </c>
      <c r="S80" s="5">
        <v>150</v>
      </c>
    </row>
    <row r="81" spans="15:19" x14ac:dyDescent="0.35">
      <c r="O81" t="s">
        <v>9</v>
      </c>
      <c r="P81" t="s">
        <v>34</v>
      </c>
      <c r="Q81" t="s">
        <v>20</v>
      </c>
      <c r="R81" s="4">
        <v>8463</v>
      </c>
      <c r="S81" s="5">
        <v>492</v>
      </c>
    </row>
    <row r="82" spans="15:19" x14ac:dyDescent="0.35">
      <c r="O82" t="s">
        <v>5</v>
      </c>
      <c r="P82" t="s">
        <v>34</v>
      </c>
      <c r="Q82" t="s">
        <v>29</v>
      </c>
      <c r="R82" s="4">
        <v>2891</v>
      </c>
      <c r="S82" s="5">
        <v>102</v>
      </c>
    </row>
    <row r="83" spans="15:19" x14ac:dyDescent="0.35">
      <c r="O83" t="s">
        <v>3</v>
      </c>
      <c r="P83" t="s">
        <v>36</v>
      </c>
      <c r="Q83" t="s">
        <v>23</v>
      </c>
      <c r="R83" s="4">
        <v>3773</v>
      </c>
      <c r="S83" s="5">
        <v>165</v>
      </c>
    </row>
    <row r="84" spans="15:19" x14ac:dyDescent="0.35">
      <c r="O84" t="s">
        <v>41</v>
      </c>
      <c r="P84" t="s">
        <v>36</v>
      </c>
      <c r="Q84" t="s">
        <v>28</v>
      </c>
      <c r="R84" s="4">
        <v>854</v>
      </c>
      <c r="S84" s="5">
        <v>309</v>
      </c>
    </row>
    <row r="85" spans="15:19" x14ac:dyDescent="0.35">
      <c r="O85" t="s">
        <v>6</v>
      </c>
      <c r="P85" t="s">
        <v>36</v>
      </c>
      <c r="Q85" t="s">
        <v>17</v>
      </c>
      <c r="R85" s="4">
        <v>4970</v>
      </c>
      <c r="S85" s="5">
        <v>156</v>
      </c>
    </row>
    <row r="86" spans="15:19" x14ac:dyDescent="0.35">
      <c r="O86" t="s">
        <v>9</v>
      </c>
      <c r="P86" t="s">
        <v>35</v>
      </c>
      <c r="Q86" t="s">
        <v>26</v>
      </c>
      <c r="R86" s="4">
        <v>98</v>
      </c>
      <c r="S86" s="5">
        <v>159</v>
      </c>
    </row>
    <row r="87" spans="15:19" x14ac:dyDescent="0.35">
      <c r="O87" t="s">
        <v>5</v>
      </c>
      <c r="P87" t="s">
        <v>35</v>
      </c>
      <c r="Q87" t="s">
        <v>15</v>
      </c>
      <c r="R87" s="4">
        <v>13391</v>
      </c>
      <c r="S87" s="5">
        <v>201</v>
      </c>
    </row>
    <row r="88" spans="15:19" x14ac:dyDescent="0.35">
      <c r="O88" t="s">
        <v>8</v>
      </c>
      <c r="P88" t="s">
        <v>39</v>
      </c>
      <c r="Q88" t="s">
        <v>31</v>
      </c>
      <c r="R88" s="4">
        <v>8890</v>
      </c>
      <c r="S88" s="5">
        <v>210</v>
      </c>
    </row>
    <row r="89" spans="15:19" x14ac:dyDescent="0.35">
      <c r="O89" t="s">
        <v>2</v>
      </c>
      <c r="P89" t="s">
        <v>38</v>
      </c>
      <c r="Q89" t="s">
        <v>13</v>
      </c>
      <c r="R89" s="4">
        <v>56</v>
      </c>
      <c r="S89" s="5">
        <v>51</v>
      </c>
    </row>
    <row r="90" spans="15:19" x14ac:dyDescent="0.35">
      <c r="O90" t="s">
        <v>3</v>
      </c>
      <c r="P90" t="s">
        <v>36</v>
      </c>
      <c r="Q90" t="s">
        <v>25</v>
      </c>
      <c r="R90" s="4">
        <v>3339</v>
      </c>
      <c r="S90" s="5">
        <v>39</v>
      </c>
    </row>
    <row r="91" spans="15:19" x14ac:dyDescent="0.35">
      <c r="O91" t="s">
        <v>10</v>
      </c>
      <c r="P91" t="s">
        <v>35</v>
      </c>
      <c r="Q91" t="s">
        <v>18</v>
      </c>
      <c r="R91" s="4">
        <v>3808</v>
      </c>
      <c r="S91" s="5">
        <v>279</v>
      </c>
    </row>
    <row r="92" spans="15:19" x14ac:dyDescent="0.35">
      <c r="O92" t="s">
        <v>10</v>
      </c>
      <c r="P92" t="s">
        <v>38</v>
      </c>
      <c r="Q92" t="s">
        <v>13</v>
      </c>
      <c r="R92" s="4">
        <v>63</v>
      </c>
      <c r="S92" s="5">
        <v>123</v>
      </c>
    </row>
    <row r="93" spans="15:19" x14ac:dyDescent="0.35">
      <c r="O93" t="s">
        <v>2</v>
      </c>
      <c r="P93" t="s">
        <v>39</v>
      </c>
      <c r="Q93" t="s">
        <v>27</v>
      </c>
      <c r="R93" s="4">
        <v>7812</v>
      </c>
      <c r="S93" s="5">
        <v>81</v>
      </c>
    </row>
    <row r="94" spans="15:19" x14ac:dyDescent="0.35">
      <c r="O94" t="s">
        <v>40</v>
      </c>
      <c r="P94" t="s">
        <v>37</v>
      </c>
      <c r="Q94" t="s">
        <v>19</v>
      </c>
      <c r="R94" s="4">
        <v>7693</v>
      </c>
      <c r="S94" s="5">
        <v>21</v>
      </c>
    </row>
    <row r="95" spans="15:19" x14ac:dyDescent="0.35">
      <c r="O95" t="s">
        <v>3</v>
      </c>
      <c r="P95" t="s">
        <v>36</v>
      </c>
      <c r="Q95" t="s">
        <v>28</v>
      </c>
      <c r="R95" s="4">
        <v>973</v>
      </c>
      <c r="S95" s="5">
        <v>162</v>
      </c>
    </row>
    <row r="96" spans="15:19" x14ac:dyDescent="0.35">
      <c r="O96" t="s">
        <v>10</v>
      </c>
      <c r="P96" t="s">
        <v>35</v>
      </c>
      <c r="Q96" t="s">
        <v>21</v>
      </c>
      <c r="R96" s="4">
        <v>567</v>
      </c>
      <c r="S96" s="5">
        <v>228</v>
      </c>
    </row>
    <row r="97" spans="15:19" x14ac:dyDescent="0.35">
      <c r="O97" t="s">
        <v>10</v>
      </c>
      <c r="P97" t="s">
        <v>36</v>
      </c>
      <c r="Q97" t="s">
        <v>29</v>
      </c>
      <c r="R97" s="4">
        <v>2471</v>
      </c>
      <c r="S97" s="5">
        <v>342</v>
      </c>
    </row>
    <row r="98" spans="15:19" x14ac:dyDescent="0.35">
      <c r="O98" t="s">
        <v>5</v>
      </c>
      <c r="P98" t="s">
        <v>38</v>
      </c>
      <c r="Q98" t="s">
        <v>13</v>
      </c>
      <c r="R98" s="4">
        <v>7189</v>
      </c>
      <c r="S98" s="5">
        <v>54</v>
      </c>
    </row>
    <row r="99" spans="15:19" x14ac:dyDescent="0.35">
      <c r="O99" t="s">
        <v>41</v>
      </c>
      <c r="P99" t="s">
        <v>35</v>
      </c>
      <c r="Q99" t="s">
        <v>28</v>
      </c>
      <c r="R99" s="4">
        <v>7455</v>
      </c>
      <c r="S99" s="5">
        <v>216</v>
      </c>
    </row>
    <row r="100" spans="15:19" x14ac:dyDescent="0.35">
      <c r="O100" t="s">
        <v>3</v>
      </c>
      <c r="P100" t="s">
        <v>34</v>
      </c>
      <c r="Q100" t="s">
        <v>26</v>
      </c>
      <c r="R100" s="4">
        <v>3108</v>
      </c>
      <c r="S100" s="5">
        <v>54</v>
      </c>
    </row>
    <row r="101" spans="15:19" x14ac:dyDescent="0.35">
      <c r="O101" t="s">
        <v>6</v>
      </c>
      <c r="P101" t="s">
        <v>38</v>
      </c>
      <c r="Q101" t="s">
        <v>25</v>
      </c>
      <c r="R101" s="4">
        <v>469</v>
      </c>
      <c r="S101" s="5">
        <v>75</v>
      </c>
    </row>
    <row r="102" spans="15:19" x14ac:dyDescent="0.35">
      <c r="O102" t="s">
        <v>9</v>
      </c>
      <c r="P102" t="s">
        <v>37</v>
      </c>
      <c r="Q102" t="s">
        <v>23</v>
      </c>
      <c r="R102" s="4">
        <v>2737</v>
      </c>
      <c r="S102" s="5">
        <v>93</v>
      </c>
    </row>
    <row r="103" spans="15:19" x14ac:dyDescent="0.35">
      <c r="O103" t="s">
        <v>9</v>
      </c>
      <c r="P103" t="s">
        <v>37</v>
      </c>
      <c r="Q103" t="s">
        <v>25</v>
      </c>
      <c r="R103" s="4">
        <v>4305</v>
      </c>
      <c r="S103" s="5">
        <v>156</v>
      </c>
    </row>
    <row r="104" spans="15:19" x14ac:dyDescent="0.35">
      <c r="O104" t="s">
        <v>9</v>
      </c>
      <c r="P104" t="s">
        <v>38</v>
      </c>
      <c r="Q104" t="s">
        <v>17</v>
      </c>
      <c r="R104" s="4">
        <v>2408</v>
      </c>
      <c r="S104" s="5">
        <v>9</v>
      </c>
    </row>
    <row r="105" spans="15:19" x14ac:dyDescent="0.35">
      <c r="O105" t="s">
        <v>3</v>
      </c>
      <c r="P105" t="s">
        <v>36</v>
      </c>
      <c r="Q105" t="s">
        <v>19</v>
      </c>
      <c r="R105" s="4">
        <v>1281</v>
      </c>
      <c r="S105" s="5">
        <v>18</v>
      </c>
    </row>
    <row r="106" spans="15:19" x14ac:dyDescent="0.35">
      <c r="O106" t="s">
        <v>40</v>
      </c>
      <c r="P106" t="s">
        <v>35</v>
      </c>
      <c r="Q106" t="s">
        <v>32</v>
      </c>
      <c r="R106" s="4">
        <v>12348</v>
      </c>
      <c r="S106" s="5">
        <v>234</v>
      </c>
    </row>
    <row r="107" spans="15:19" x14ac:dyDescent="0.35">
      <c r="O107" t="s">
        <v>3</v>
      </c>
      <c r="P107" t="s">
        <v>34</v>
      </c>
      <c r="Q107" t="s">
        <v>28</v>
      </c>
      <c r="R107" s="4">
        <v>3689</v>
      </c>
      <c r="S107" s="5">
        <v>312</v>
      </c>
    </row>
    <row r="108" spans="15:19" x14ac:dyDescent="0.35">
      <c r="O108" t="s">
        <v>7</v>
      </c>
      <c r="P108" t="s">
        <v>36</v>
      </c>
      <c r="Q108" t="s">
        <v>19</v>
      </c>
      <c r="R108" s="4">
        <v>2870</v>
      </c>
      <c r="S108" s="5">
        <v>300</v>
      </c>
    </row>
    <row r="109" spans="15:19" x14ac:dyDescent="0.35">
      <c r="O109" t="s">
        <v>2</v>
      </c>
      <c r="P109" t="s">
        <v>36</v>
      </c>
      <c r="Q109" t="s">
        <v>27</v>
      </c>
      <c r="R109" s="4">
        <v>798</v>
      </c>
      <c r="S109" s="5">
        <v>519</v>
      </c>
    </row>
    <row r="110" spans="15:19" x14ac:dyDescent="0.35">
      <c r="O110" t="s">
        <v>41</v>
      </c>
      <c r="P110" t="s">
        <v>37</v>
      </c>
      <c r="Q110" t="s">
        <v>21</v>
      </c>
      <c r="R110" s="4">
        <v>2933</v>
      </c>
      <c r="S110" s="5">
        <v>9</v>
      </c>
    </row>
    <row r="111" spans="15:19" x14ac:dyDescent="0.35">
      <c r="O111" t="s">
        <v>5</v>
      </c>
      <c r="P111" t="s">
        <v>35</v>
      </c>
      <c r="Q111" t="s">
        <v>4</v>
      </c>
      <c r="R111" s="4">
        <v>2744</v>
      </c>
      <c r="S111" s="5">
        <v>9</v>
      </c>
    </row>
    <row r="112" spans="15:19" x14ac:dyDescent="0.35">
      <c r="O112" t="s">
        <v>40</v>
      </c>
      <c r="P112" t="s">
        <v>36</v>
      </c>
      <c r="Q112" t="s">
        <v>33</v>
      </c>
      <c r="R112" s="4">
        <v>9772</v>
      </c>
      <c r="S112" s="5">
        <v>90</v>
      </c>
    </row>
    <row r="113" spans="15:19" x14ac:dyDescent="0.35">
      <c r="O113" t="s">
        <v>7</v>
      </c>
      <c r="P113" t="s">
        <v>34</v>
      </c>
      <c r="Q113" t="s">
        <v>25</v>
      </c>
      <c r="R113" s="4">
        <v>1568</v>
      </c>
      <c r="S113" s="5">
        <v>96</v>
      </c>
    </row>
    <row r="114" spans="15:19" x14ac:dyDescent="0.35">
      <c r="O114" t="s">
        <v>2</v>
      </c>
      <c r="P114" t="s">
        <v>36</v>
      </c>
      <c r="Q114" t="s">
        <v>16</v>
      </c>
      <c r="R114" s="4">
        <v>11417</v>
      </c>
      <c r="S114" s="5">
        <v>21</v>
      </c>
    </row>
    <row r="115" spans="15:19" x14ac:dyDescent="0.35">
      <c r="O115" t="s">
        <v>40</v>
      </c>
      <c r="P115" t="s">
        <v>34</v>
      </c>
      <c r="Q115" t="s">
        <v>26</v>
      </c>
      <c r="R115" s="4">
        <v>6748</v>
      </c>
      <c r="S115" s="5">
        <v>48</v>
      </c>
    </row>
    <row r="116" spans="15:19" x14ac:dyDescent="0.35">
      <c r="O116" t="s">
        <v>10</v>
      </c>
      <c r="P116" t="s">
        <v>36</v>
      </c>
      <c r="Q116" t="s">
        <v>27</v>
      </c>
      <c r="R116" s="4">
        <v>1407</v>
      </c>
      <c r="S116" s="5">
        <v>72</v>
      </c>
    </row>
    <row r="117" spans="15:19" x14ac:dyDescent="0.35">
      <c r="O117" t="s">
        <v>8</v>
      </c>
      <c r="P117" t="s">
        <v>35</v>
      </c>
      <c r="Q117" t="s">
        <v>29</v>
      </c>
      <c r="R117" s="4">
        <v>2023</v>
      </c>
      <c r="S117" s="5">
        <v>168</v>
      </c>
    </row>
    <row r="118" spans="15:19" x14ac:dyDescent="0.35">
      <c r="O118" t="s">
        <v>5</v>
      </c>
      <c r="P118" t="s">
        <v>39</v>
      </c>
      <c r="Q118" t="s">
        <v>26</v>
      </c>
      <c r="R118" s="4">
        <v>5236</v>
      </c>
      <c r="S118" s="5">
        <v>51</v>
      </c>
    </row>
    <row r="119" spans="15:19" x14ac:dyDescent="0.35">
      <c r="O119" t="s">
        <v>41</v>
      </c>
      <c r="P119" t="s">
        <v>36</v>
      </c>
      <c r="Q119" t="s">
        <v>19</v>
      </c>
      <c r="R119" s="4">
        <v>1925</v>
      </c>
      <c r="S119" s="5">
        <v>192</v>
      </c>
    </row>
    <row r="120" spans="15:19" x14ac:dyDescent="0.35">
      <c r="O120" t="s">
        <v>7</v>
      </c>
      <c r="P120" t="s">
        <v>37</v>
      </c>
      <c r="Q120" t="s">
        <v>14</v>
      </c>
      <c r="R120" s="4">
        <v>6608</v>
      </c>
      <c r="S120" s="5">
        <v>225</v>
      </c>
    </row>
    <row r="121" spans="15:19" x14ac:dyDescent="0.35">
      <c r="O121" t="s">
        <v>6</v>
      </c>
      <c r="P121" t="s">
        <v>34</v>
      </c>
      <c r="Q121" t="s">
        <v>26</v>
      </c>
      <c r="R121" s="4">
        <v>8008</v>
      </c>
      <c r="S121" s="5">
        <v>456</v>
      </c>
    </row>
    <row r="122" spans="15:19" x14ac:dyDescent="0.35">
      <c r="O122" t="s">
        <v>10</v>
      </c>
      <c r="P122" t="s">
        <v>34</v>
      </c>
      <c r="Q122" t="s">
        <v>25</v>
      </c>
      <c r="R122" s="4">
        <v>1428</v>
      </c>
      <c r="S122" s="5">
        <v>93</v>
      </c>
    </row>
    <row r="123" spans="15:19" x14ac:dyDescent="0.35">
      <c r="O123" t="s">
        <v>6</v>
      </c>
      <c r="P123" t="s">
        <v>34</v>
      </c>
      <c r="Q123" t="s">
        <v>4</v>
      </c>
      <c r="R123" s="4">
        <v>525</v>
      </c>
      <c r="S123" s="5">
        <v>48</v>
      </c>
    </row>
    <row r="124" spans="15:19" x14ac:dyDescent="0.35">
      <c r="O124" t="s">
        <v>6</v>
      </c>
      <c r="P124" t="s">
        <v>37</v>
      </c>
      <c r="Q124" t="s">
        <v>18</v>
      </c>
      <c r="R124" s="4">
        <v>1505</v>
      </c>
      <c r="S124" s="5">
        <v>102</v>
      </c>
    </row>
    <row r="125" spans="15:19" x14ac:dyDescent="0.35">
      <c r="O125" t="s">
        <v>7</v>
      </c>
      <c r="P125" t="s">
        <v>35</v>
      </c>
      <c r="Q125" t="s">
        <v>30</v>
      </c>
      <c r="R125" s="4">
        <v>6755</v>
      </c>
      <c r="S125" s="5">
        <v>252</v>
      </c>
    </row>
    <row r="126" spans="15:19" x14ac:dyDescent="0.35">
      <c r="O126" t="s">
        <v>2</v>
      </c>
      <c r="P126" t="s">
        <v>37</v>
      </c>
      <c r="Q126" t="s">
        <v>18</v>
      </c>
      <c r="R126" s="4">
        <v>11571</v>
      </c>
      <c r="S126" s="5">
        <v>138</v>
      </c>
    </row>
    <row r="127" spans="15:19" x14ac:dyDescent="0.35">
      <c r="O127" t="s">
        <v>40</v>
      </c>
      <c r="P127" t="s">
        <v>38</v>
      </c>
      <c r="Q127" t="s">
        <v>25</v>
      </c>
      <c r="R127" s="4">
        <v>2541</v>
      </c>
      <c r="S127" s="5">
        <v>90</v>
      </c>
    </row>
    <row r="128" spans="15:19" x14ac:dyDescent="0.35">
      <c r="O128" t="s">
        <v>41</v>
      </c>
      <c r="P128" t="s">
        <v>37</v>
      </c>
      <c r="Q128" t="s">
        <v>30</v>
      </c>
      <c r="R128" s="4">
        <v>1526</v>
      </c>
      <c r="S128" s="5">
        <v>240</v>
      </c>
    </row>
    <row r="129" spans="15:19" x14ac:dyDescent="0.35">
      <c r="O129" t="s">
        <v>40</v>
      </c>
      <c r="P129" t="s">
        <v>38</v>
      </c>
      <c r="Q129" t="s">
        <v>4</v>
      </c>
      <c r="R129" s="4">
        <v>6125</v>
      </c>
      <c r="S129" s="5">
        <v>102</v>
      </c>
    </row>
    <row r="130" spans="15:19" x14ac:dyDescent="0.35">
      <c r="O130" t="s">
        <v>41</v>
      </c>
      <c r="P130" t="s">
        <v>35</v>
      </c>
      <c r="Q130" t="s">
        <v>27</v>
      </c>
      <c r="R130" s="4">
        <v>847</v>
      </c>
      <c r="S130" s="5">
        <v>129</v>
      </c>
    </row>
    <row r="131" spans="15:19" x14ac:dyDescent="0.35">
      <c r="O131" t="s">
        <v>8</v>
      </c>
      <c r="P131" t="s">
        <v>35</v>
      </c>
      <c r="Q131" t="s">
        <v>27</v>
      </c>
      <c r="R131" s="4">
        <v>4753</v>
      </c>
      <c r="S131" s="5">
        <v>300</v>
      </c>
    </row>
    <row r="132" spans="15:19" x14ac:dyDescent="0.35">
      <c r="O132" t="s">
        <v>6</v>
      </c>
      <c r="P132" t="s">
        <v>38</v>
      </c>
      <c r="Q132" t="s">
        <v>33</v>
      </c>
      <c r="R132" s="4">
        <v>959</v>
      </c>
      <c r="S132" s="5">
        <v>135</v>
      </c>
    </row>
    <row r="133" spans="15:19" x14ac:dyDescent="0.35">
      <c r="O133" t="s">
        <v>7</v>
      </c>
      <c r="P133" t="s">
        <v>35</v>
      </c>
      <c r="Q133" t="s">
        <v>24</v>
      </c>
      <c r="R133" s="4">
        <v>2793</v>
      </c>
      <c r="S133" s="5">
        <v>114</v>
      </c>
    </row>
    <row r="134" spans="15:19" x14ac:dyDescent="0.35">
      <c r="O134" t="s">
        <v>7</v>
      </c>
      <c r="P134" t="s">
        <v>35</v>
      </c>
      <c r="Q134" t="s">
        <v>14</v>
      </c>
      <c r="R134" s="4">
        <v>4606</v>
      </c>
      <c r="S134" s="5">
        <v>63</v>
      </c>
    </row>
    <row r="135" spans="15:19" x14ac:dyDescent="0.35">
      <c r="O135" t="s">
        <v>7</v>
      </c>
      <c r="P135" t="s">
        <v>36</v>
      </c>
      <c r="Q135" t="s">
        <v>29</v>
      </c>
      <c r="R135" s="4">
        <v>5551</v>
      </c>
      <c r="S135" s="5">
        <v>252</v>
      </c>
    </row>
    <row r="136" spans="15:19" x14ac:dyDescent="0.35">
      <c r="O136" t="s">
        <v>10</v>
      </c>
      <c r="P136" t="s">
        <v>36</v>
      </c>
      <c r="Q136" t="s">
        <v>32</v>
      </c>
      <c r="R136" s="4">
        <v>6657</v>
      </c>
      <c r="S136" s="5">
        <v>303</v>
      </c>
    </row>
    <row r="137" spans="15:19" x14ac:dyDescent="0.35">
      <c r="O137" t="s">
        <v>7</v>
      </c>
      <c r="P137" t="s">
        <v>39</v>
      </c>
      <c r="Q137" t="s">
        <v>17</v>
      </c>
      <c r="R137" s="4">
        <v>4438</v>
      </c>
      <c r="S137" s="5">
        <v>246</v>
      </c>
    </row>
    <row r="138" spans="15:19" x14ac:dyDescent="0.35">
      <c r="O138" t="s">
        <v>8</v>
      </c>
      <c r="P138" t="s">
        <v>38</v>
      </c>
      <c r="Q138" t="s">
        <v>22</v>
      </c>
      <c r="R138" s="4">
        <v>168</v>
      </c>
      <c r="S138" s="5">
        <v>84</v>
      </c>
    </row>
    <row r="139" spans="15:19" x14ac:dyDescent="0.35">
      <c r="O139" t="s">
        <v>7</v>
      </c>
      <c r="P139" t="s">
        <v>34</v>
      </c>
      <c r="Q139" t="s">
        <v>17</v>
      </c>
      <c r="R139" s="4">
        <v>7777</v>
      </c>
      <c r="S139" s="5">
        <v>39</v>
      </c>
    </row>
    <row r="140" spans="15:19" x14ac:dyDescent="0.35">
      <c r="O140" t="s">
        <v>5</v>
      </c>
      <c r="P140" t="s">
        <v>36</v>
      </c>
      <c r="Q140" t="s">
        <v>17</v>
      </c>
      <c r="R140" s="4">
        <v>3339</v>
      </c>
      <c r="S140" s="5">
        <v>348</v>
      </c>
    </row>
    <row r="141" spans="15:19" x14ac:dyDescent="0.35">
      <c r="O141" t="s">
        <v>7</v>
      </c>
      <c r="P141" t="s">
        <v>37</v>
      </c>
      <c r="Q141" t="s">
        <v>33</v>
      </c>
      <c r="R141" s="4">
        <v>6391</v>
      </c>
      <c r="S141" s="5">
        <v>48</v>
      </c>
    </row>
    <row r="142" spans="15:19" x14ac:dyDescent="0.35">
      <c r="O142" t="s">
        <v>5</v>
      </c>
      <c r="P142" t="s">
        <v>37</v>
      </c>
      <c r="Q142" t="s">
        <v>22</v>
      </c>
      <c r="R142" s="4">
        <v>518</v>
      </c>
      <c r="S142" s="5">
        <v>75</v>
      </c>
    </row>
    <row r="143" spans="15:19" x14ac:dyDescent="0.35">
      <c r="O143" t="s">
        <v>7</v>
      </c>
      <c r="P143" t="s">
        <v>38</v>
      </c>
      <c r="Q143" t="s">
        <v>28</v>
      </c>
      <c r="R143" s="4">
        <v>5677</v>
      </c>
      <c r="S143" s="5">
        <v>258</v>
      </c>
    </row>
    <row r="144" spans="15:19" x14ac:dyDescent="0.35">
      <c r="O144" t="s">
        <v>6</v>
      </c>
      <c r="P144" t="s">
        <v>39</v>
      </c>
      <c r="Q144" t="s">
        <v>17</v>
      </c>
      <c r="R144" s="4">
        <v>6048</v>
      </c>
      <c r="S144" s="5">
        <v>27</v>
      </c>
    </row>
    <row r="145" spans="15:19" x14ac:dyDescent="0.35">
      <c r="O145" t="s">
        <v>8</v>
      </c>
      <c r="P145" t="s">
        <v>38</v>
      </c>
      <c r="Q145" t="s">
        <v>32</v>
      </c>
      <c r="R145" s="4">
        <v>3752</v>
      </c>
      <c r="S145" s="5">
        <v>213</v>
      </c>
    </row>
    <row r="146" spans="15:19" x14ac:dyDescent="0.35">
      <c r="O146" t="s">
        <v>5</v>
      </c>
      <c r="P146" t="s">
        <v>35</v>
      </c>
      <c r="Q146" t="s">
        <v>29</v>
      </c>
      <c r="R146" s="4">
        <v>4480</v>
      </c>
      <c r="S146" s="5">
        <v>357</v>
      </c>
    </row>
    <row r="147" spans="15:19" x14ac:dyDescent="0.35">
      <c r="O147" t="s">
        <v>9</v>
      </c>
      <c r="P147" t="s">
        <v>37</v>
      </c>
      <c r="Q147" t="s">
        <v>4</v>
      </c>
      <c r="R147" s="4">
        <v>259</v>
      </c>
      <c r="S147" s="5">
        <v>207</v>
      </c>
    </row>
    <row r="148" spans="15:19" x14ac:dyDescent="0.35">
      <c r="O148" t="s">
        <v>8</v>
      </c>
      <c r="P148" t="s">
        <v>37</v>
      </c>
      <c r="Q148" t="s">
        <v>30</v>
      </c>
      <c r="R148" s="4">
        <v>42</v>
      </c>
      <c r="S148" s="5">
        <v>150</v>
      </c>
    </row>
    <row r="149" spans="15:19" x14ac:dyDescent="0.35">
      <c r="O149" t="s">
        <v>41</v>
      </c>
      <c r="P149" t="s">
        <v>36</v>
      </c>
      <c r="Q149" t="s">
        <v>26</v>
      </c>
      <c r="R149" s="4">
        <v>98</v>
      </c>
      <c r="S149" s="5">
        <v>204</v>
      </c>
    </row>
    <row r="150" spans="15:19" x14ac:dyDescent="0.35">
      <c r="O150" t="s">
        <v>7</v>
      </c>
      <c r="P150" t="s">
        <v>35</v>
      </c>
      <c r="Q150" t="s">
        <v>27</v>
      </c>
      <c r="R150" s="4">
        <v>2478</v>
      </c>
      <c r="S150" s="5">
        <v>21</v>
      </c>
    </row>
    <row r="151" spans="15:19" x14ac:dyDescent="0.35">
      <c r="O151" t="s">
        <v>41</v>
      </c>
      <c r="P151" t="s">
        <v>34</v>
      </c>
      <c r="Q151" t="s">
        <v>33</v>
      </c>
      <c r="R151" s="4">
        <v>7847</v>
      </c>
      <c r="S151" s="5">
        <v>174</v>
      </c>
    </row>
    <row r="152" spans="15:19" x14ac:dyDescent="0.35">
      <c r="O152" t="s">
        <v>2</v>
      </c>
      <c r="P152" t="s">
        <v>37</v>
      </c>
      <c r="Q152" t="s">
        <v>17</v>
      </c>
      <c r="R152" s="4">
        <v>9926</v>
      </c>
      <c r="S152" s="5">
        <v>201</v>
      </c>
    </row>
    <row r="153" spans="15:19" x14ac:dyDescent="0.35">
      <c r="O153" t="s">
        <v>8</v>
      </c>
      <c r="P153" t="s">
        <v>38</v>
      </c>
      <c r="Q153" t="s">
        <v>13</v>
      </c>
      <c r="R153" s="4">
        <v>819</v>
      </c>
      <c r="S153" s="5">
        <v>510</v>
      </c>
    </row>
    <row r="154" spans="15:19" x14ac:dyDescent="0.35">
      <c r="O154" t="s">
        <v>6</v>
      </c>
      <c r="P154" t="s">
        <v>39</v>
      </c>
      <c r="Q154" t="s">
        <v>29</v>
      </c>
      <c r="R154" s="4">
        <v>3052</v>
      </c>
      <c r="S154" s="5">
        <v>378</v>
      </c>
    </row>
    <row r="155" spans="15:19" x14ac:dyDescent="0.35">
      <c r="O155" t="s">
        <v>9</v>
      </c>
      <c r="P155" t="s">
        <v>34</v>
      </c>
      <c r="Q155" t="s">
        <v>21</v>
      </c>
      <c r="R155" s="4">
        <v>6832</v>
      </c>
      <c r="S155" s="5">
        <v>27</v>
      </c>
    </row>
    <row r="156" spans="15:19" x14ac:dyDescent="0.35">
      <c r="O156" t="s">
        <v>2</v>
      </c>
      <c r="P156" t="s">
        <v>39</v>
      </c>
      <c r="Q156" t="s">
        <v>16</v>
      </c>
      <c r="R156" s="4">
        <v>2016</v>
      </c>
      <c r="S156" s="5">
        <v>117</v>
      </c>
    </row>
    <row r="157" spans="15:19" x14ac:dyDescent="0.35">
      <c r="O157" t="s">
        <v>6</v>
      </c>
      <c r="P157" t="s">
        <v>38</v>
      </c>
      <c r="Q157" t="s">
        <v>21</v>
      </c>
      <c r="R157" s="4">
        <v>7322</v>
      </c>
      <c r="S157" s="5">
        <v>36</v>
      </c>
    </row>
    <row r="158" spans="15:19" x14ac:dyDescent="0.35">
      <c r="O158" t="s">
        <v>8</v>
      </c>
      <c r="P158" t="s">
        <v>35</v>
      </c>
      <c r="Q158" t="s">
        <v>33</v>
      </c>
      <c r="R158" s="4">
        <v>357</v>
      </c>
      <c r="S158" s="5">
        <v>126</v>
      </c>
    </row>
    <row r="159" spans="15:19" x14ac:dyDescent="0.35">
      <c r="O159" t="s">
        <v>9</v>
      </c>
      <c r="P159" t="s">
        <v>39</v>
      </c>
      <c r="Q159" t="s">
        <v>25</v>
      </c>
      <c r="R159" s="4">
        <v>3192</v>
      </c>
      <c r="S159" s="5">
        <v>72</v>
      </c>
    </row>
    <row r="160" spans="15:19" x14ac:dyDescent="0.35">
      <c r="O160" t="s">
        <v>7</v>
      </c>
      <c r="P160" t="s">
        <v>36</v>
      </c>
      <c r="Q160" t="s">
        <v>22</v>
      </c>
      <c r="R160" s="4">
        <v>8435</v>
      </c>
      <c r="S160" s="5">
        <v>42</v>
      </c>
    </row>
    <row r="161" spans="15:19" x14ac:dyDescent="0.35">
      <c r="O161" t="s">
        <v>40</v>
      </c>
      <c r="P161" t="s">
        <v>39</v>
      </c>
      <c r="Q161" t="s">
        <v>29</v>
      </c>
      <c r="R161" s="4">
        <v>0</v>
      </c>
      <c r="S161" s="5">
        <v>135</v>
      </c>
    </row>
    <row r="162" spans="15:19" x14ac:dyDescent="0.35">
      <c r="O162" t="s">
        <v>7</v>
      </c>
      <c r="P162" t="s">
        <v>34</v>
      </c>
      <c r="Q162" t="s">
        <v>24</v>
      </c>
      <c r="R162" s="4">
        <v>8862</v>
      </c>
      <c r="S162" s="5">
        <v>189</v>
      </c>
    </row>
    <row r="163" spans="15:19" x14ac:dyDescent="0.35">
      <c r="O163" t="s">
        <v>6</v>
      </c>
      <c r="P163" t="s">
        <v>37</v>
      </c>
      <c r="Q163" t="s">
        <v>28</v>
      </c>
      <c r="R163" s="4">
        <v>3556</v>
      </c>
      <c r="S163" s="5">
        <v>459</v>
      </c>
    </row>
    <row r="164" spans="15:19" x14ac:dyDescent="0.35">
      <c r="O164" t="s">
        <v>5</v>
      </c>
      <c r="P164" t="s">
        <v>34</v>
      </c>
      <c r="Q164" t="s">
        <v>15</v>
      </c>
      <c r="R164" s="4">
        <v>7280</v>
      </c>
      <c r="S164" s="5">
        <v>201</v>
      </c>
    </row>
    <row r="165" spans="15:19" x14ac:dyDescent="0.35">
      <c r="O165" t="s">
        <v>6</v>
      </c>
      <c r="P165" t="s">
        <v>34</v>
      </c>
      <c r="Q165" t="s">
        <v>30</v>
      </c>
      <c r="R165" s="4">
        <v>3402</v>
      </c>
      <c r="S165" s="5">
        <v>366</v>
      </c>
    </row>
    <row r="166" spans="15:19" x14ac:dyDescent="0.35">
      <c r="O166" t="s">
        <v>3</v>
      </c>
      <c r="P166" t="s">
        <v>37</v>
      </c>
      <c r="Q166" t="s">
        <v>29</v>
      </c>
      <c r="R166" s="4">
        <v>4592</v>
      </c>
      <c r="S166" s="5">
        <v>324</v>
      </c>
    </row>
    <row r="167" spans="15:19" x14ac:dyDescent="0.35">
      <c r="O167" t="s">
        <v>9</v>
      </c>
      <c r="P167" t="s">
        <v>35</v>
      </c>
      <c r="Q167" t="s">
        <v>15</v>
      </c>
      <c r="R167" s="4">
        <v>7833</v>
      </c>
      <c r="S167" s="5">
        <v>243</v>
      </c>
    </row>
    <row r="168" spans="15:19" x14ac:dyDescent="0.35">
      <c r="O168" t="s">
        <v>2</v>
      </c>
      <c r="P168" t="s">
        <v>39</v>
      </c>
      <c r="Q168" t="s">
        <v>21</v>
      </c>
      <c r="R168" s="4">
        <v>7651</v>
      </c>
      <c r="S168" s="5">
        <v>213</v>
      </c>
    </row>
    <row r="169" spans="15:19" x14ac:dyDescent="0.35">
      <c r="O169" t="s">
        <v>40</v>
      </c>
      <c r="P169" t="s">
        <v>35</v>
      </c>
      <c r="Q169" t="s">
        <v>30</v>
      </c>
      <c r="R169" s="4">
        <v>2275</v>
      </c>
      <c r="S169" s="5">
        <v>447</v>
      </c>
    </row>
    <row r="170" spans="15:19" x14ac:dyDescent="0.35">
      <c r="O170" t="s">
        <v>40</v>
      </c>
      <c r="P170" t="s">
        <v>38</v>
      </c>
      <c r="Q170" t="s">
        <v>13</v>
      </c>
      <c r="R170" s="4">
        <v>5670</v>
      </c>
      <c r="S170" s="5">
        <v>297</v>
      </c>
    </row>
    <row r="171" spans="15:19" x14ac:dyDescent="0.35">
      <c r="O171" t="s">
        <v>7</v>
      </c>
      <c r="P171" t="s">
        <v>35</v>
      </c>
      <c r="Q171" t="s">
        <v>16</v>
      </c>
      <c r="R171" s="4">
        <v>2135</v>
      </c>
      <c r="S171" s="5">
        <v>27</v>
      </c>
    </row>
    <row r="172" spans="15:19" x14ac:dyDescent="0.35">
      <c r="O172" t="s">
        <v>40</v>
      </c>
      <c r="P172" t="s">
        <v>34</v>
      </c>
      <c r="Q172" t="s">
        <v>23</v>
      </c>
      <c r="R172" s="4">
        <v>2779</v>
      </c>
      <c r="S172" s="5">
        <v>75</v>
      </c>
    </row>
    <row r="173" spans="15:19" x14ac:dyDescent="0.35">
      <c r="O173" t="s">
        <v>10</v>
      </c>
      <c r="P173" t="s">
        <v>39</v>
      </c>
      <c r="Q173" t="s">
        <v>33</v>
      </c>
      <c r="R173" s="4">
        <v>12950</v>
      </c>
      <c r="S173" s="5">
        <v>30</v>
      </c>
    </row>
    <row r="174" spans="15:19" x14ac:dyDescent="0.35">
      <c r="O174" t="s">
        <v>7</v>
      </c>
      <c r="P174" t="s">
        <v>36</v>
      </c>
      <c r="Q174" t="s">
        <v>18</v>
      </c>
      <c r="R174" s="4">
        <v>2646</v>
      </c>
      <c r="S174" s="5">
        <v>177</v>
      </c>
    </row>
    <row r="175" spans="15:19" x14ac:dyDescent="0.35">
      <c r="O175" t="s">
        <v>40</v>
      </c>
      <c r="P175" t="s">
        <v>34</v>
      </c>
      <c r="Q175" t="s">
        <v>33</v>
      </c>
      <c r="R175" s="4">
        <v>3794</v>
      </c>
      <c r="S175" s="5">
        <v>159</v>
      </c>
    </row>
    <row r="176" spans="15:19" x14ac:dyDescent="0.35">
      <c r="O176" t="s">
        <v>3</v>
      </c>
      <c r="P176" t="s">
        <v>35</v>
      </c>
      <c r="Q176" t="s">
        <v>33</v>
      </c>
      <c r="R176" s="4">
        <v>819</v>
      </c>
      <c r="S176" s="5">
        <v>306</v>
      </c>
    </row>
    <row r="177" spans="15:19" x14ac:dyDescent="0.35">
      <c r="O177" t="s">
        <v>3</v>
      </c>
      <c r="P177" t="s">
        <v>34</v>
      </c>
      <c r="Q177" t="s">
        <v>20</v>
      </c>
      <c r="R177" s="4">
        <v>2583</v>
      </c>
      <c r="S177" s="5">
        <v>18</v>
      </c>
    </row>
    <row r="178" spans="15:19" x14ac:dyDescent="0.35">
      <c r="O178" t="s">
        <v>7</v>
      </c>
      <c r="P178" t="s">
        <v>35</v>
      </c>
      <c r="Q178" t="s">
        <v>19</v>
      </c>
      <c r="R178" s="4">
        <v>4585</v>
      </c>
      <c r="S178" s="5">
        <v>240</v>
      </c>
    </row>
    <row r="179" spans="15:19" x14ac:dyDescent="0.35">
      <c r="O179" t="s">
        <v>5</v>
      </c>
      <c r="P179" t="s">
        <v>34</v>
      </c>
      <c r="Q179" t="s">
        <v>33</v>
      </c>
      <c r="R179" s="4">
        <v>1652</v>
      </c>
      <c r="S179" s="5">
        <v>93</v>
      </c>
    </row>
    <row r="180" spans="15:19" x14ac:dyDescent="0.35">
      <c r="O180" t="s">
        <v>10</v>
      </c>
      <c r="P180" t="s">
        <v>34</v>
      </c>
      <c r="Q180" t="s">
        <v>26</v>
      </c>
      <c r="R180" s="4">
        <v>4991</v>
      </c>
      <c r="S180" s="5">
        <v>9</v>
      </c>
    </row>
    <row r="181" spans="15:19" x14ac:dyDescent="0.35">
      <c r="O181" t="s">
        <v>8</v>
      </c>
      <c r="P181" t="s">
        <v>34</v>
      </c>
      <c r="Q181" t="s">
        <v>16</v>
      </c>
      <c r="R181" s="4">
        <v>2009</v>
      </c>
      <c r="S181" s="5">
        <v>219</v>
      </c>
    </row>
    <row r="182" spans="15:19" x14ac:dyDescent="0.35">
      <c r="O182" t="s">
        <v>2</v>
      </c>
      <c r="P182" t="s">
        <v>39</v>
      </c>
      <c r="Q182" t="s">
        <v>22</v>
      </c>
      <c r="R182" s="4">
        <v>1568</v>
      </c>
      <c r="S182" s="5">
        <v>141</v>
      </c>
    </row>
    <row r="183" spans="15:19" x14ac:dyDescent="0.35">
      <c r="O183" t="s">
        <v>41</v>
      </c>
      <c r="P183" t="s">
        <v>37</v>
      </c>
      <c r="Q183" t="s">
        <v>20</v>
      </c>
      <c r="R183" s="4">
        <v>3388</v>
      </c>
      <c r="S183" s="5">
        <v>123</v>
      </c>
    </row>
    <row r="184" spans="15:19" x14ac:dyDescent="0.35">
      <c r="O184" t="s">
        <v>40</v>
      </c>
      <c r="P184" t="s">
        <v>38</v>
      </c>
      <c r="Q184" t="s">
        <v>24</v>
      </c>
      <c r="R184" s="4">
        <v>623</v>
      </c>
      <c r="S184" s="5">
        <v>51</v>
      </c>
    </row>
    <row r="185" spans="15:19" x14ac:dyDescent="0.35">
      <c r="O185" t="s">
        <v>6</v>
      </c>
      <c r="P185" t="s">
        <v>36</v>
      </c>
      <c r="Q185" t="s">
        <v>4</v>
      </c>
      <c r="R185" s="4">
        <v>10073</v>
      </c>
      <c r="S185" s="5">
        <v>120</v>
      </c>
    </row>
    <row r="186" spans="15:19" x14ac:dyDescent="0.35">
      <c r="O186" t="s">
        <v>8</v>
      </c>
      <c r="P186" t="s">
        <v>39</v>
      </c>
      <c r="Q186" t="s">
        <v>26</v>
      </c>
      <c r="R186" s="4">
        <v>1561</v>
      </c>
      <c r="S186" s="5">
        <v>27</v>
      </c>
    </row>
    <row r="187" spans="15:19" x14ac:dyDescent="0.35">
      <c r="O187" t="s">
        <v>9</v>
      </c>
      <c r="P187" t="s">
        <v>36</v>
      </c>
      <c r="Q187" t="s">
        <v>27</v>
      </c>
      <c r="R187" s="4">
        <v>11522</v>
      </c>
      <c r="S187" s="5">
        <v>204</v>
      </c>
    </row>
    <row r="188" spans="15:19" x14ac:dyDescent="0.35">
      <c r="O188" t="s">
        <v>6</v>
      </c>
      <c r="P188" t="s">
        <v>38</v>
      </c>
      <c r="Q188" t="s">
        <v>13</v>
      </c>
      <c r="R188" s="4">
        <v>2317</v>
      </c>
      <c r="S188" s="5">
        <v>123</v>
      </c>
    </row>
    <row r="189" spans="15:19" x14ac:dyDescent="0.35">
      <c r="O189" t="s">
        <v>10</v>
      </c>
      <c r="P189" t="s">
        <v>37</v>
      </c>
      <c r="Q189" t="s">
        <v>28</v>
      </c>
      <c r="R189" s="4">
        <v>3059</v>
      </c>
      <c r="S189" s="5">
        <v>27</v>
      </c>
    </row>
    <row r="190" spans="15:19" x14ac:dyDescent="0.35">
      <c r="O190" t="s">
        <v>41</v>
      </c>
      <c r="P190" t="s">
        <v>37</v>
      </c>
      <c r="Q190" t="s">
        <v>26</v>
      </c>
      <c r="R190" s="4">
        <v>2324</v>
      </c>
      <c r="S190" s="5">
        <v>177</v>
      </c>
    </row>
    <row r="191" spans="15:19" x14ac:dyDescent="0.35">
      <c r="O191" t="s">
        <v>3</v>
      </c>
      <c r="P191" t="s">
        <v>39</v>
      </c>
      <c r="Q191" t="s">
        <v>26</v>
      </c>
      <c r="R191" s="4">
        <v>4956</v>
      </c>
      <c r="S191" s="5">
        <v>171</v>
      </c>
    </row>
    <row r="192" spans="15:19" x14ac:dyDescent="0.35">
      <c r="O192" t="s">
        <v>10</v>
      </c>
      <c r="P192" t="s">
        <v>34</v>
      </c>
      <c r="Q192" t="s">
        <v>19</v>
      </c>
      <c r="R192" s="4">
        <v>5355</v>
      </c>
      <c r="S192" s="5">
        <v>204</v>
      </c>
    </row>
    <row r="193" spans="15:19" x14ac:dyDescent="0.35">
      <c r="O193" t="s">
        <v>3</v>
      </c>
      <c r="P193" t="s">
        <v>34</v>
      </c>
      <c r="Q193" t="s">
        <v>14</v>
      </c>
      <c r="R193" s="4">
        <v>7259</v>
      </c>
      <c r="S193" s="5">
        <v>276</v>
      </c>
    </row>
    <row r="194" spans="15:19" x14ac:dyDescent="0.35">
      <c r="O194" t="s">
        <v>8</v>
      </c>
      <c r="P194" t="s">
        <v>37</v>
      </c>
      <c r="Q194" t="s">
        <v>26</v>
      </c>
      <c r="R194" s="4">
        <v>6279</v>
      </c>
      <c r="S194" s="5">
        <v>45</v>
      </c>
    </row>
    <row r="195" spans="15:19" x14ac:dyDescent="0.35">
      <c r="O195" t="s">
        <v>40</v>
      </c>
      <c r="P195" t="s">
        <v>38</v>
      </c>
      <c r="Q195" t="s">
        <v>29</v>
      </c>
      <c r="R195" s="4">
        <v>2541</v>
      </c>
      <c r="S195" s="5">
        <v>45</v>
      </c>
    </row>
    <row r="196" spans="15:19" x14ac:dyDescent="0.35">
      <c r="O196" t="s">
        <v>6</v>
      </c>
      <c r="P196" t="s">
        <v>35</v>
      </c>
      <c r="Q196" t="s">
        <v>27</v>
      </c>
      <c r="R196" s="4">
        <v>3864</v>
      </c>
      <c r="S196" s="5">
        <v>177</v>
      </c>
    </row>
    <row r="197" spans="15:19" x14ac:dyDescent="0.35">
      <c r="O197" t="s">
        <v>5</v>
      </c>
      <c r="P197" t="s">
        <v>36</v>
      </c>
      <c r="Q197" t="s">
        <v>13</v>
      </c>
      <c r="R197" s="4">
        <v>6146</v>
      </c>
      <c r="S197" s="5">
        <v>63</v>
      </c>
    </row>
    <row r="198" spans="15:19" x14ac:dyDescent="0.35">
      <c r="O198" t="s">
        <v>9</v>
      </c>
      <c r="P198" t="s">
        <v>39</v>
      </c>
      <c r="Q198" t="s">
        <v>18</v>
      </c>
      <c r="R198" s="4">
        <v>2639</v>
      </c>
      <c r="S198" s="5">
        <v>204</v>
      </c>
    </row>
    <row r="199" spans="15:19" x14ac:dyDescent="0.35">
      <c r="O199" t="s">
        <v>8</v>
      </c>
      <c r="P199" t="s">
        <v>37</v>
      </c>
      <c r="Q199" t="s">
        <v>22</v>
      </c>
      <c r="R199" s="4">
        <v>1890</v>
      </c>
      <c r="S199" s="5">
        <v>195</v>
      </c>
    </row>
    <row r="200" spans="15:19" x14ac:dyDescent="0.35">
      <c r="O200" t="s">
        <v>7</v>
      </c>
      <c r="P200" t="s">
        <v>34</v>
      </c>
      <c r="Q200" t="s">
        <v>14</v>
      </c>
      <c r="R200" s="4">
        <v>1932</v>
      </c>
      <c r="S200" s="5">
        <v>369</v>
      </c>
    </row>
    <row r="201" spans="15:19" x14ac:dyDescent="0.35">
      <c r="O201" t="s">
        <v>3</v>
      </c>
      <c r="P201" t="s">
        <v>34</v>
      </c>
      <c r="Q201" t="s">
        <v>25</v>
      </c>
      <c r="R201" s="4">
        <v>6300</v>
      </c>
      <c r="S201" s="5">
        <v>42</v>
      </c>
    </row>
    <row r="202" spans="15:19" x14ac:dyDescent="0.35">
      <c r="O202" t="s">
        <v>6</v>
      </c>
      <c r="P202" t="s">
        <v>37</v>
      </c>
      <c r="Q202" t="s">
        <v>30</v>
      </c>
      <c r="R202" s="4">
        <v>560</v>
      </c>
      <c r="S202" s="5">
        <v>81</v>
      </c>
    </row>
    <row r="203" spans="15:19" x14ac:dyDescent="0.35">
      <c r="O203" t="s">
        <v>9</v>
      </c>
      <c r="P203" t="s">
        <v>37</v>
      </c>
      <c r="Q203" t="s">
        <v>26</v>
      </c>
      <c r="R203" s="4">
        <v>2856</v>
      </c>
      <c r="S203" s="5">
        <v>246</v>
      </c>
    </row>
    <row r="204" spans="15:19" x14ac:dyDescent="0.35">
      <c r="O204" t="s">
        <v>9</v>
      </c>
      <c r="P204" t="s">
        <v>34</v>
      </c>
      <c r="Q204" t="s">
        <v>17</v>
      </c>
      <c r="R204" s="4">
        <v>707</v>
      </c>
      <c r="S204" s="5">
        <v>174</v>
      </c>
    </row>
    <row r="205" spans="15:19" x14ac:dyDescent="0.35">
      <c r="O205" t="s">
        <v>8</v>
      </c>
      <c r="P205" t="s">
        <v>35</v>
      </c>
      <c r="Q205" t="s">
        <v>30</v>
      </c>
      <c r="R205" s="4">
        <v>3598</v>
      </c>
      <c r="S205" s="5">
        <v>81</v>
      </c>
    </row>
    <row r="206" spans="15:19" x14ac:dyDescent="0.35">
      <c r="O206" t="s">
        <v>40</v>
      </c>
      <c r="P206" t="s">
        <v>35</v>
      </c>
      <c r="Q206" t="s">
        <v>22</v>
      </c>
      <c r="R206" s="4">
        <v>6853</v>
      </c>
      <c r="S206" s="5">
        <v>372</v>
      </c>
    </row>
    <row r="207" spans="15:19" x14ac:dyDescent="0.35">
      <c r="O207" t="s">
        <v>40</v>
      </c>
      <c r="P207" t="s">
        <v>35</v>
      </c>
      <c r="Q207" t="s">
        <v>16</v>
      </c>
      <c r="R207" s="4">
        <v>4725</v>
      </c>
      <c r="S207" s="5">
        <v>174</v>
      </c>
    </row>
    <row r="208" spans="15:19" x14ac:dyDescent="0.35">
      <c r="O208" t="s">
        <v>41</v>
      </c>
      <c r="P208" t="s">
        <v>36</v>
      </c>
      <c r="Q208" t="s">
        <v>32</v>
      </c>
      <c r="R208" s="4">
        <v>10304</v>
      </c>
      <c r="S208" s="5">
        <v>84</v>
      </c>
    </row>
    <row r="209" spans="15:19" x14ac:dyDescent="0.35">
      <c r="O209" t="s">
        <v>41</v>
      </c>
      <c r="P209" t="s">
        <v>34</v>
      </c>
      <c r="Q209" t="s">
        <v>16</v>
      </c>
      <c r="R209" s="4">
        <v>1274</v>
      </c>
      <c r="S209" s="5">
        <v>225</v>
      </c>
    </row>
    <row r="210" spans="15:19" x14ac:dyDescent="0.35">
      <c r="O210" t="s">
        <v>5</v>
      </c>
      <c r="P210" t="s">
        <v>36</v>
      </c>
      <c r="Q210" t="s">
        <v>30</v>
      </c>
      <c r="R210" s="4">
        <v>1526</v>
      </c>
      <c r="S210" s="5">
        <v>105</v>
      </c>
    </row>
    <row r="211" spans="15:19" x14ac:dyDescent="0.35">
      <c r="O211" t="s">
        <v>40</v>
      </c>
      <c r="P211" t="s">
        <v>39</v>
      </c>
      <c r="Q211" t="s">
        <v>28</v>
      </c>
      <c r="R211" s="4">
        <v>3101</v>
      </c>
      <c r="S211" s="5">
        <v>225</v>
      </c>
    </row>
    <row r="212" spans="15:19" x14ac:dyDescent="0.35">
      <c r="O212" t="s">
        <v>2</v>
      </c>
      <c r="P212" t="s">
        <v>37</v>
      </c>
      <c r="Q212" t="s">
        <v>14</v>
      </c>
      <c r="R212" s="4">
        <v>1057</v>
      </c>
      <c r="S212" s="5">
        <v>54</v>
      </c>
    </row>
    <row r="213" spans="15:19" x14ac:dyDescent="0.35">
      <c r="O213" t="s">
        <v>7</v>
      </c>
      <c r="P213" t="s">
        <v>37</v>
      </c>
      <c r="Q213" t="s">
        <v>26</v>
      </c>
      <c r="R213" s="4">
        <v>5306</v>
      </c>
      <c r="S213" s="5">
        <v>0</v>
      </c>
    </row>
    <row r="214" spans="15:19" x14ac:dyDescent="0.35">
      <c r="O214" t="s">
        <v>5</v>
      </c>
      <c r="P214" t="s">
        <v>39</v>
      </c>
      <c r="Q214" t="s">
        <v>24</v>
      </c>
      <c r="R214" s="4">
        <v>4018</v>
      </c>
      <c r="S214" s="5">
        <v>171</v>
      </c>
    </row>
    <row r="215" spans="15:19" x14ac:dyDescent="0.35">
      <c r="O215" t="s">
        <v>9</v>
      </c>
      <c r="P215" t="s">
        <v>34</v>
      </c>
      <c r="Q215" t="s">
        <v>16</v>
      </c>
      <c r="R215" s="4">
        <v>938</v>
      </c>
      <c r="S215" s="5">
        <v>189</v>
      </c>
    </row>
    <row r="216" spans="15:19" x14ac:dyDescent="0.35">
      <c r="O216" t="s">
        <v>7</v>
      </c>
      <c r="P216" t="s">
        <v>38</v>
      </c>
      <c r="Q216" t="s">
        <v>18</v>
      </c>
      <c r="R216" s="4">
        <v>1778</v>
      </c>
      <c r="S216" s="5">
        <v>270</v>
      </c>
    </row>
    <row r="217" spans="15:19" x14ac:dyDescent="0.35">
      <c r="O217" t="s">
        <v>6</v>
      </c>
      <c r="P217" t="s">
        <v>39</v>
      </c>
      <c r="Q217" t="s">
        <v>30</v>
      </c>
      <c r="R217" s="4">
        <v>1638</v>
      </c>
      <c r="S217" s="5">
        <v>63</v>
      </c>
    </row>
    <row r="218" spans="15:19" x14ac:dyDescent="0.35">
      <c r="O218" t="s">
        <v>41</v>
      </c>
      <c r="P218" t="s">
        <v>38</v>
      </c>
      <c r="Q218" t="s">
        <v>25</v>
      </c>
      <c r="R218" s="4">
        <v>154</v>
      </c>
      <c r="S218" s="5">
        <v>21</v>
      </c>
    </row>
    <row r="219" spans="15:19" x14ac:dyDescent="0.35">
      <c r="O219" t="s">
        <v>7</v>
      </c>
      <c r="P219" t="s">
        <v>37</v>
      </c>
      <c r="Q219" t="s">
        <v>22</v>
      </c>
      <c r="R219" s="4">
        <v>9835</v>
      </c>
      <c r="S219" s="5">
        <v>207</v>
      </c>
    </row>
    <row r="220" spans="15:19" x14ac:dyDescent="0.35">
      <c r="O220" t="s">
        <v>9</v>
      </c>
      <c r="P220" t="s">
        <v>37</v>
      </c>
      <c r="Q220" t="s">
        <v>20</v>
      </c>
      <c r="R220" s="4">
        <v>7273</v>
      </c>
      <c r="S220" s="5">
        <v>96</v>
      </c>
    </row>
    <row r="221" spans="15:19" x14ac:dyDescent="0.35">
      <c r="O221" t="s">
        <v>5</v>
      </c>
      <c r="P221" t="s">
        <v>39</v>
      </c>
      <c r="Q221" t="s">
        <v>22</v>
      </c>
      <c r="R221" s="4">
        <v>6909</v>
      </c>
      <c r="S221" s="5">
        <v>81</v>
      </c>
    </row>
    <row r="222" spans="15:19" x14ac:dyDescent="0.35">
      <c r="O222" t="s">
        <v>9</v>
      </c>
      <c r="P222" t="s">
        <v>39</v>
      </c>
      <c r="Q222" t="s">
        <v>24</v>
      </c>
      <c r="R222" s="4">
        <v>3920</v>
      </c>
      <c r="S222" s="5">
        <v>306</v>
      </c>
    </row>
    <row r="223" spans="15:19" x14ac:dyDescent="0.35">
      <c r="O223" t="s">
        <v>10</v>
      </c>
      <c r="P223" t="s">
        <v>39</v>
      </c>
      <c r="Q223" t="s">
        <v>21</v>
      </c>
      <c r="R223" s="4">
        <v>4858</v>
      </c>
      <c r="S223" s="5">
        <v>279</v>
      </c>
    </row>
    <row r="224" spans="15:19" x14ac:dyDescent="0.35">
      <c r="O224" t="s">
        <v>2</v>
      </c>
      <c r="P224" t="s">
        <v>38</v>
      </c>
      <c r="Q224" t="s">
        <v>4</v>
      </c>
      <c r="R224" s="4">
        <v>3549</v>
      </c>
      <c r="S224" s="5">
        <v>3</v>
      </c>
    </row>
    <row r="225" spans="15:19" x14ac:dyDescent="0.35">
      <c r="O225" t="s">
        <v>7</v>
      </c>
      <c r="P225" t="s">
        <v>39</v>
      </c>
      <c r="Q225" t="s">
        <v>27</v>
      </c>
      <c r="R225" s="4">
        <v>966</v>
      </c>
      <c r="S225" s="5">
        <v>198</v>
      </c>
    </row>
    <row r="226" spans="15:19" x14ac:dyDescent="0.35">
      <c r="O226" t="s">
        <v>5</v>
      </c>
      <c r="P226" t="s">
        <v>39</v>
      </c>
      <c r="Q226" t="s">
        <v>18</v>
      </c>
      <c r="R226" s="4">
        <v>385</v>
      </c>
      <c r="S226" s="5">
        <v>249</v>
      </c>
    </row>
    <row r="227" spans="15:19" x14ac:dyDescent="0.35">
      <c r="O227" t="s">
        <v>6</v>
      </c>
      <c r="P227" t="s">
        <v>34</v>
      </c>
      <c r="Q227" t="s">
        <v>16</v>
      </c>
      <c r="R227" s="4">
        <v>2219</v>
      </c>
      <c r="S227" s="5">
        <v>75</v>
      </c>
    </row>
    <row r="228" spans="15:19" x14ac:dyDescent="0.35">
      <c r="O228" t="s">
        <v>9</v>
      </c>
      <c r="P228" t="s">
        <v>36</v>
      </c>
      <c r="Q228" t="s">
        <v>32</v>
      </c>
      <c r="R228" s="4">
        <v>2954</v>
      </c>
      <c r="S228" s="5">
        <v>189</v>
      </c>
    </row>
    <row r="229" spans="15:19" x14ac:dyDescent="0.35">
      <c r="O229" t="s">
        <v>7</v>
      </c>
      <c r="P229" t="s">
        <v>36</v>
      </c>
      <c r="Q229" t="s">
        <v>32</v>
      </c>
      <c r="R229" s="4">
        <v>280</v>
      </c>
      <c r="S229" s="5">
        <v>87</v>
      </c>
    </row>
    <row r="230" spans="15:19" x14ac:dyDescent="0.35">
      <c r="O230" t="s">
        <v>41</v>
      </c>
      <c r="P230" t="s">
        <v>36</v>
      </c>
      <c r="Q230" t="s">
        <v>30</v>
      </c>
      <c r="R230" s="4">
        <v>6118</v>
      </c>
      <c r="S230" s="5">
        <v>174</v>
      </c>
    </row>
    <row r="231" spans="15:19" x14ac:dyDescent="0.35">
      <c r="O231" t="s">
        <v>2</v>
      </c>
      <c r="P231" t="s">
        <v>39</v>
      </c>
      <c r="Q231" t="s">
        <v>15</v>
      </c>
      <c r="R231" s="4">
        <v>4802</v>
      </c>
      <c r="S231" s="5">
        <v>36</v>
      </c>
    </row>
    <row r="232" spans="15:19" x14ac:dyDescent="0.35">
      <c r="O232" t="s">
        <v>9</v>
      </c>
      <c r="P232" t="s">
        <v>38</v>
      </c>
      <c r="Q232" t="s">
        <v>24</v>
      </c>
      <c r="R232" s="4">
        <v>4137</v>
      </c>
      <c r="S232" s="5">
        <v>60</v>
      </c>
    </row>
    <row r="233" spans="15:19" x14ac:dyDescent="0.35">
      <c r="O233" t="s">
        <v>3</v>
      </c>
      <c r="P233" t="s">
        <v>35</v>
      </c>
      <c r="Q233" t="s">
        <v>23</v>
      </c>
      <c r="R233" s="4">
        <v>2023</v>
      </c>
      <c r="S233" s="5">
        <v>78</v>
      </c>
    </row>
    <row r="234" spans="15:19" x14ac:dyDescent="0.35">
      <c r="O234" t="s">
        <v>9</v>
      </c>
      <c r="P234" t="s">
        <v>36</v>
      </c>
      <c r="Q234" t="s">
        <v>30</v>
      </c>
      <c r="R234" s="4">
        <v>9051</v>
      </c>
      <c r="S234" s="5">
        <v>57</v>
      </c>
    </row>
    <row r="235" spans="15:19" x14ac:dyDescent="0.35">
      <c r="O235" t="s">
        <v>9</v>
      </c>
      <c r="P235" t="s">
        <v>37</v>
      </c>
      <c r="Q235" t="s">
        <v>28</v>
      </c>
      <c r="R235" s="4">
        <v>2919</v>
      </c>
      <c r="S235" s="5">
        <v>45</v>
      </c>
    </row>
    <row r="236" spans="15:19" x14ac:dyDescent="0.35">
      <c r="O236" t="s">
        <v>41</v>
      </c>
      <c r="P236" t="s">
        <v>38</v>
      </c>
      <c r="Q236" t="s">
        <v>22</v>
      </c>
      <c r="R236" s="4">
        <v>5915</v>
      </c>
      <c r="S236" s="5">
        <v>3</v>
      </c>
    </row>
    <row r="237" spans="15:19" x14ac:dyDescent="0.35">
      <c r="O237" t="s">
        <v>10</v>
      </c>
      <c r="P237" t="s">
        <v>35</v>
      </c>
      <c r="Q237" t="s">
        <v>15</v>
      </c>
      <c r="R237" s="4">
        <v>2562</v>
      </c>
      <c r="S237" s="5">
        <v>6</v>
      </c>
    </row>
    <row r="238" spans="15:19" x14ac:dyDescent="0.35">
      <c r="O238" t="s">
        <v>5</v>
      </c>
      <c r="P238" t="s">
        <v>37</v>
      </c>
      <c r="Q238" t="s">
        <v>25</v>
      </c>
      <c r="R238" s="4">
        <v>8813</v>
      </c>
      <c r="S238" s="5">
        <v>21</v>
      </c>
    </row>
    <row r="239" spans="15:19" x14ac:dyDescent="0.35">
      <c r="O239" t="s">
        <v>5</v>
      </c>
      <c r="P239" t="s">
        <v>36</v>
      </c>
      <c r="Q239" t="s">
        <v>18</v>
      </c>
      <c r="R239" s="4">
        <v>6111</v>
      </c>
      <c r="S239" s="5">
        <v>3</v>
      </c>
    </row>
    <row r="240" spans="15:19" x14ac:dyDescent="0.35">
      <c r="O240" t="s">
        <v>8</v>
      </c>
      <c r="P240" t="s">
        <v>34</v>
      </c>
      <c r="Q240" t="s">
        <v>31</v>
      </c>
      <c r="R240" s="4">
        <v>3507</v>
      </c>
      <c r="S240" s="5">
        <v>288</v>
      </c>
    </row>
    <row r="241" spans="15:19" x14ac:dyDescent="0.35">
      <c r="O241" t="s">
        <v>6</v>
      </c>
      <c r="P241" t="s">
        <v>36</v>
      </c>
      <c r="Q241" t="s">
        <v>13</v>
      </c>
      <c r="R241" s="4">
        <v>4319</v>
      </c>
      <c r="S241" s="5">
        <v>30</v>
      </c>
    </row>
    <row r="242" spans="15:19" x14ac:dyDescent="0.35">
      <c r="O242" t="s">
        <v>40</v>
      </c>
      <c r="P242" t="s">
        <v>38</v>
      </c>
      <c r="Q242" t="s">
        <v>26</v>
      </c>
      <c r="R242" s="4">
        <v>609</v>
      </c>
      <c r="S242" s="5">
        <v>87</v>
      </c>
    </row>
    <row r="243" spans="15:19" x14ac:dyDescent="0.35">
      <c r="O243" t="s">
        <v>40</v>
      </c>
      <c r="P243" t="s">
        <v>39</v>
      </c>
      <c r="Q243" t="s">
        <v>27</v>
      </c>
      <c r="R243" s="4">
        <v>6370</v>
      </c>
      <c r="S243" s="5">
        <v>30</v>
      </c>
    </row>
    <row r="244" spans="15:19" x14ac:dyDescent="0.35">
      <c r="O244" t="s">
        <v>5</v>
      </c>
      <c r="P244" t="s">
        <v>38</v>
      </c>
      <c r="Q244" t="s">
        <v>19</v>
      </c>
      <c r="R244" s="4">
        <v>5474</v>
      </c>
      <c r="S244" s="5">
        <v>168</v>
      </c>
    </row>
    <row r="245" spans="15:19" x14ac:dyDescent="0.35">
      <c r="O245" t="s">
        <v>40</v>
      </c>
      <c r="P245" t="s">
        <v>36</v>
      </c>
      <c r="Q245" t="s">
        <v>27</v>
      </c>
      <c r="R245" s="4">
        <v>3164</v>
      </c>
      <c r="S245" s="5">
        <v>306</v>
      </c>
    </row>
    <row r="246" spans="15:19" x14ac:dyDescent="0.35">
      <c r="O246" t="s">
        <v>6</v>
      </c>
      <c r="P246" t="s">
        <v>35</v>
      </c>
      <c r="Q246" t="s">
        <v>4</v>
      </c>
      <c r="R246" s="4">
        <v>1302</v>
      </c>
      <c r="S246" s="5">
        <v>402</v>
      </c>
    </row>
    <row r="247" spans="15:19" x14ac:dyDescent="0.35">
      <c r="O247" t="s">
        <v>3</v>
      </c>
      <c r="P247" t="s">
        <v>37</v>
      </c>
      <c r="Q247" t="s">
        <v>28</v>
      </c>
      <c r="R247" s="4">
        <v>7308</v>
      </c>
      <c r="S247" s="5">
        <v>327</v>
      </c>
    </row>
    <row r="248" spans="15:19" x14ac:dyDescent="0.35">
      <c r="O248" t="s">
        <v>40</v>
      </c>
      <c r="P248" t="s">
        <v>37</v>
      </c>
      <c r="Q248" t="s">
        <v>27</v>
      </c>
      <c r="R248" s="4">
        <v>6132</v>
      </c>
      <c r="S248" s="5">
        <v>93</v>
      </c>
    </row>
    <row r="249" spans="15:19" x14ac:dyDescent="0.35">
      <c r="O249" t="s">
        <v>10</v>
      </c>
      <c r="P249" t="s">
        <v>35</v>
      </c>
      <c r="Q249" t="s">
        <v>14</v>
      </c>
      <c r="R249" s="4">
        <v>3472</v>
      </c>
      <c r="S249" s="5">
        <v>96</v>
      </c>
    </row>
    <row r="250" spans="15:19" x14ac:dyDescent="0.35">
      <c r="O250" t="s">
        <v>8</v>
      </c>
      <c r="P250" t="s">
        <v>39</v>
      </c>
      <c r="Q250" t="s">
        <v>18</v>
      </c>
      <c r="R250" s="4">
        <v>9660</v>
      </c>
      <c r="S250" s="5">
        <v>27</v>
      </c>
    </row>
    <row r="251" spans="15:19" x14ac:dyDescent="0.35">
      <c r="O251" t="s">
        <v>9</v>
      </c>
      <c r="P251" t="s">
        <v>38</v>
      </c>
      <c r="Q251" t="s">
        <v>26</v>
      </c>
      <c r="R251" s="4">
        <v>2436</v>
      </c>
      <c r="S251" s="5">
        <v>99</v>
      </c>
    </row>
    <row r="252" spans="15:19" x14ac:dyDescent="0.35">
      <c r="O252" t="s">
        <v>9</v>
      </c>
      <c r="P252" t="s">
        <v>38</v>
      </c>
      <c r="Q252" t="s">
        <v>33</v>
      </c>
      <c r="R252" s="4">
        <v>9506</v>
      </c>
      <c r="S252" s="5">
        <v>87</v>
      </c>
    </row>
    <row r="253" spans="15:19" x14ac:dyDescent="0.35">
      <c r="O253" t="s">
        <v>10</v>
      </c>
      <c r="P253" t="s">
        <v>37</v>
      </c>
      <c r="Q253" t="s">
        <v>21</v>
      </c>
      <c r="R253" s="4">
        <v>245</v>
      </c>
      <c r="S253" s="5">
        <v>288</v>
      </c>
    </row>
    <row r="254" spans="15:19" x14ac:dyDescent="0.35">
      <c r="O254" t="s">
        <v>8</v>
      </c>
      <c r="P254" t="s">
        <v>35</v>
      </c>
      <c r="Q254" t="s">
        <v>20</v>
      </c>
      <c r="R254" s="4">
        <v>2702</v>
      </c>
      <c r="S254" s="5">
        <v>363</v>
      </c>
    </row>
    <row r="255" spans="15:19" x14ac:dyDescent="0.35">
      <c r="O255" t="s">
        <v>10</v>
      </c>
      <c r="P255" t="s">
        <v>34</v>
      </c>
      <c r="Q255" t="s">
        <v>17</v>
      </c>
      <c r="R255" s="4">
        <v>700</v>
      </c>
      <c r="S255" s="5">
        <v>87</v>
      </c>
    </row>
    <row r="256" spans="15:19" x14ac:dyDescent="0.35">
      <c r="O256" t="s">
        <v>6</v>
      </c>
      <c r="P256" t="s">
        <v>34</v>
      </c>
      <c r="Q256" t="s">
        <v>17</v>
      </c>
      <c r="R256" s="4">
        <v>3759</v>
      </c>
      <c r="S256" s="5">
        <v>150</v>
      </c>
    </row>
    <row r="257" spans="15:19" x14ac:dyDescent="0.35">
      <c r="O257" t="s">
        <v>2</v>
      </c>
      <c r="P257" t="s">
        <v>35</v>
      </c>
      <c r="Q257" t="s">
        <v>17</v>
      </c>
      <c r="R257" s="4">
        <v>1589</v>
      </c>
      <c r="S257" s="5">
        <v>303</v>
      </c>
    </row>
    <row r="258" spans="15:19" x14ac:dyDescent="0.35">
      <c r="O258" t="s">
        <v>7</v>
      </c>
      <c r="P258" t="s">
        <v>35</v>
      </c>
      <c r="Q258" t="s">
        <v>28</v>
      </c>
      <c r="R258" s="4">
        <v>5194</v>
      </c>
      <c r="S258" s="5">
        <v>288</v>
      </c>
    </row>
    <row r="259" spans="15:19" x14ac:dyDescent="0.35">
      <c r="O259" t="s">
        <v>10</v>
      </c>
      <c r="P259" t="s">
        <v>36</v>
      </c>
      <c r="Q259" t="s">
        <v>13</v>
      </c>
      <c r="R259" s="4">
        <v>945</v>
      </c>
      <c r="S259" s="5">
        <v>75</v>
      </c>
    </row>
    <row r="260" spans="15:19" x14ac:dyDescent="0.35">
      <c r="O260" t="s">
        <v>40</v>
      </c>
      <c r="P260" t="s">
        <v>38</v>
      </c>
      <c r="Q260" t="s">
        <v>31</v>
      </c>
      <c r="R260" s="4">
        <v>1988</v>
      </c>
      <c r="S260" s="5">
        <v>39</v>
      </c>
    </row>
    <row r="261" spans="15:19" x14ac:dyDescent="0.35">
      <c r="O261" t="s">
        <v>6</v>
      </c>
      <c r="P261" t="s">
        <v>34</v>
      </c>
      <c r="Q261" t="s">
        <v>32</v>
      </c>
      <c r="R261" s="4">
        <v>6734</v>
      </c>
      <c r="S261" s="5">
        <v>123</v>
      </c>
    </row>
    <row r="262" spans="15:19" x14ac:dyDescent="0.35">
      <c r="O262" t="s">
        <v>40</v>
      </c>
      <c r="P262" t="s">
        <v>36</v>
      </c>
      <c r="Q262" t="s">
        <v>4</v>
      </c>
      <c r="R262" s="4">
        <v>217</v>
      </c>
      <c r="S262" s="5">
        <v>36</v>
      </c>
    </row>
    <row r="263" spans="15:19" x14ac:dyDescent="0.35">
      <c r="O263" t="s">
        <v>5</v>
      </c>
      <c r="P263" t="s">
        <v>34</v>
      </c>
      <c r="Q263" t="s">
        <v>22</v>
      </c>
      <c r="R263" s="4">
        <v>6279</v>
      </c>
      <c r="S263" s="5">
        <v>237</v>
      </c>
    </row>
    <row r="264" spans="15:19" x14ac:dyDescent="0.35">
      <c r="O264" t="s">
        <v>40</v>
      </c>
      <c r="P264" t="s">
        <v>36</v>
      </c>
      <c r="Q264" t="s">
        <v>13</v>
      </c>
      <c r="R264" s="4">
        <v>4424</v>
      </c>
      <c r="S264" s="5">
        <v>201</v>
      </c>
    </row>
    <row r="265" spans="15:19" x14ac:dyDescent="0.35">
      <c r="O265" t="s">
        <v>2</v>
      </c>
      <c r="P265" t="s">
        <v>36</v>
      </c>
      <c r="Q265" t="s">
        <v>17</v>
      </c>
      <c r="R265" s="4">
        <v>189</v>
      </c>
      <c r="S265" s="5">
        <v>48</v>
      </c>
    </row>
    <row r="266" spans="15:19" x14ac:dyDescent="0.35">
      <c r="O266" t="s">
        <v>5</v>
      </c>
      <c r="P266" t="s">
        <v>35</v>
      </c>
      <c r="Q266" t="s">
        <v>22</v>
      </c>
      <c r="R266" s="4">
        <v>490</v>
      </c>
      <c r="S266" s="5">
        <v>84</v>
      </c>
    </row>
    <row r="267" spans="15:19" x14ac:dyDescent="0.35">
      <c r="O267" t="s">
        <v>8</v>
      </c>
      <c r="P267" t="s">
        <v>37</v>
      </c>
      <c r="Q267" t="s">
        <v>21</v>
      </c>
      <c r="R267" s="4">
        <v>434</v>
      </c>
      <c r="S267" s="5">
        <v>87</v>
      </c>
    </row>
    <row r="268" spans="15:19" x14ac:dyDescent="0.35">
      <c r="O268" t="s">
        <v>7</v>
      </c>
      <c r="P268" t="s">
        <v>38</v>
      </c>
      <c r="Q268" t="s">
        <v>30</v>
      </c>
      <c r="R268" s="4">
        <v>10129</v>
      </c>
      <c r="S268" s="5">
        <v>312</v>
      </c>
    </row>
    <row r="269" spans="15:19" x14ac:dyDescent="0.35">
      <c r="O269" t="s">
        <v>3</v>
      </c>
      <c r="P269" t="s">
        <v>39</v>
      </c>
      <c r="Q269" t="s">
        <v>28</v>
      </c>
      <c r="R269" s="4">
        <v>1652</v>
      </c>
      <c r="S269" s="5">
        <v>102</v>
      </c>
    </row>
    <row r="270" spans="15:19" x14ac:dyDescent="0.35">
      <c r="O270" t="s">
        <v>8</v>
      </c>
      <c r="P270" t="s">
        <v>38</v>
      </c>
      <c r="Q270" t="s">
        <v>21</v>
      </c>
      <c r="R270" s="4">
        <v>6433</v>
      </c>
      <c r="S270" s="5">
        <v>78</v>
      </c>
    </row>
    <row r="271" spans="15:19" x14ac:dyDescent="0.35">
      <c r="O271" t="s">
        <v>3</v>
      </c>
      <c r="P271" t="s">
        <v>34</v>
      </c>
      <c r="Q271" t="s">
        <v>23</v>
      </c>
      <c r="R271" s="4">
        <v>2212</v>
      </c>
      <c r="S271" s="5">
        <v>117</v>
      </c>
    </row>
    <row r="272" spans="15:19" x14ac:dyDescent="0.35">
      <c r="O272" t="s">
        <v>41</v>
      </c>
      <c r="P272" t="s">
        <v>35</v>
      </c>
      <c r="Q272" t="s">
        <v>19</v>
      </c>
      <c r="R272" s="4">
        <v>609</v>
      </c>
      <c r="S272" s="5">
        <v>99</v>
      </c>
    </row>
    <row r="273" spans="15:19" x14ac:dyDescent="0.35">
      <c r="O273" t="s">
        <v>40</v>
      </c>
      <c r="P273" t="s">
        <v>35</v>
      </c>
      <c r="Q273" t="s">
        <v>24</v>
      </c>
      <c r="R273" s="4">
        <v>1638</v>
      </c>
      <c r="S273" s="5">
        <v>48</v>
      </c>
    </row>
    <row r="274" spans="15:19" x14ac:dyDescent="0.35">
      <c r="O274" t="s">
        <v>7</v>
      </c>
      <c r="P274" t="s">
        <v>34</v>
      </c>
      <c r="Q274" t="s">
        <v>15</v>
      </c>
      <c r="R274" s="4">
        <v>3829</v>
      </c>
      <c r="S274" s="5">
        <v>24</v>
      </c>
    </row>
    <row r="275" spans="15:19" x14ac:dyDescent="0.35">
      <c r="O275" t="s">
        <v>40</v>
      </c>
      <c r="P275" t="s">
        <v>39</v>
      </c>
      <c r="Q275" t="s">
        <v>15</v>
      </c>
      <c r="R275" s="4">
        <v>5775</v>
      </c>
      <c r="S275" s="5">
        <v>42</v>
      </c>
    </row>
    <row r="276" spans="15:19" x14ac:dyDescent="0.35">
      <c r="O276" t="s">
        <v>6</v>
      </c>
      <c r="P276" t="s">
        <v>35</v>
      </c>
      <c r="Q276" t="s">
        <v>20</v>
      </c>
      <c r="R276" s="4">
        <v>1071</v>
      </c>
      <c r="S276" s="5">
        <v>270</v>
      </c>
    </row>
    <row r="277" spans="15:19" x14ac:dyDescent="0.35">
      <c r="O277" t="s">
        <v>8</v>
      </c>
      <c r="P277" t="s">
        <v>36</v>
      </c>
      <c r="Q277" t="s">
        <v>23</v>
      </c>
      <c r="R277" s="4">
        <v>5019</v>
      </c>
      <c r="S277" s="5">
        <v>150</v>
      </c>
    </row>
    <row r="278" spans="15:19" x14ac:dyDescent="0.35">
      <c r="O278" t="s">
        <v>2</v>
      </c>
      <c r="P278" t="s">
        <v>37</v>
      </c>
      <c r="Q278" t="s">
        <v>15</v>
      </c>
      <c r="R278" s="4">
        <v>2863</v>
      </c>
      <c r="S278" s="5">
        <v>42</v>
      </c>
    </row>
    <row r="279" spans="15:19" x14ac:dyDescent="0.35">
      <c r="O279" t="s">
        <v>40</v>
      </c>
      <c r="P279" t="s">
        <v>35</v>
      </c>
      <c r="Q279" t="s">
        <v>29</v>
      </c>
      <c r="R279" s="4">
        <v>1617</v>
      </c>
      <c r="S279" s="5">
        <v>126</v>
      </c>
    </row>
    <row r="280" spans="15:19" x14ac:dyDescent="0.35">
      <c r="O280" t="s">
        <v>6</v>
      </c>
      <c r="P280" t="s">
        <v>37</v>
      </c>
      <c r="Q280" t="s">
        <v>26</v>
      </c>
      <c r="R280" s="4">
        <v>6818</v>
      </c>
      <c r="S280" s="5">
        <v>6</v>
      </c>
    </row>
    <row r="281" spans="15:19" x14ac:dyDescent="0.35">
      <c r="O281" t="s">
        <v>3</v>
      </c>
      <c r="P281" t="s">
        <v>35</v>
      </c>
      <c r="Q281" t="s">
        <v>15</v>
      </c>
      <c r="R281" s="4">
        <v>6657</v>
      </c>
      <c r="S281" s="5">
        <v>276</v>
      </c>
    </row>
    <row r="282" spans="15:19" x14ac:dyDescent="0.35">
      <c r="O282" t="s">
        <v>3</v>
      </c>
      <c r="P282" t="s">
        <v>34</v>
      </c>
      <c r="Q282" t="s">
        <v>17</v>
      </c>
      <c r="R282" s="4">
        <v>2919</v>
      </c>
      <c r="S282" s="5">
        <v>93</v>
      </c>
    </row>
    <row r="283" spans="15:19" x14ac:dyDescent="0.35">
      <c r="O283" t="s">
        <v>2</v>
      </c>
      <c r="P283" t="s">
        <v>36</v>
      </c>
      <c r="Q283" t="s">
        <v>31</v>
      </c>
      <c r="R283" s="4">
        <v>3094</v>
      </c>
      <c r="S283" s="5">
        <v>246</v>
      </c>
    </row>
    <row r="284" spans="15:19" x14ac:dyDescent="0.35">
      <c r="O284" t="s">
        <v>6</v>
      </c>
      <c r="P284" t="s">
        <v>39</v>
      </c>
      <c r="Q284" t="s">
        <v>24</v>
      </c>
      <c r="R284" s="4">
        <v>2989</v>
      </c>
      <c r="S284" s="5">
        <v>3</v>
      </c>
    </row>
    <row r="285" spans="15:19" x14ac:dyDescent="0.35">
      <c r="O285" t="s">
        <v>8</v>
      </c>
      <c r="P285" t="s">
        <v>38</v>
      </c>
      <c r="Q285" t="s">
        <v>27</v>
      </c>
      <c r="R285" s="4">
        <v>2268</v>
      </c>
      <c r="S285" s="5">
        <v>63</v>
      </c>
    </row>
    <row r="286" spans="15:19" x14ac:dyDescent="0.35">
      <c r="O286" t="s">
        <v>5</v>
      </c>
      <c r="P286" t="s">
        <v>35</v>
      </c>
      <c r="Q286" t="s">
        <v>31</v>
      </c>
      <c r="R286" s="4">
        <v>4753</v>
      </c>
      <c r="S286" s="5">
        <v>246</v>
      </c>
    </row>
    <row r="287" spans="15:19" x14ac:dyDescent="0.35">
      <c r="O287" t="s">
        <v>2</v>
      </c>
      <c r="P287" t="s">
        <v>34</v>
      </c>
      <c r="Q287" t="s">
        <v>19</v>
      </c>
      <c r="R287" s="4">
        <v>7511</v>
      </c>
      <c r="S287" s="5">
        <v>120</v>
      </c>
    </row>
    <row r="288" spans="15:19" x14ac:dyDescent="0.35">
      <c r="O288" t="s">
        <v>2</v>
      </c>
      <c r="P288" t="s">
        <v>38</v>
      </c>
      <c r="Q288" t="s">
        <v>31</v>
      </c>
      <c r="R288" s="4">
        <v>4326</v>
      </c>
      <c r="S288" s="5">
        <v>348</v>
      </c>
    </row>
    <row r="289" spans="15:19" x14ac:dyDescent="0.35">
      <c r="O289" t="s">
        <v>41</v>
      </c>
      <c r="P289" t="s">
        <v>34</v>
      </c>
      <c r="Q289" t="s">
        <v>23</v>
      </c>
      <c r="R289" s="4">
        <v>4935</v>
      </c>
      <c r="S289" s="5">
        <v>126</v>
      </c>
    </row>
    <row r="290" spans="15:19" x14ac:dyDescent="0.35">
      <c r="O290" t="s">
        <v>6</v>
      </c>
      <c r="P290" t="s">
        <v>35</v>
      </c>
      <c r="Q290" t="s">
        <v>30</v>
      </c>
      <c r="R290" s="4">
        <v>4781</v>
      </c>
      <c r="S290" s="5">
        <v>123</v>
      </c>
    </row>
    <row r="291" spans="15:19" x14ac:dyDescent="0.35">
      <c r="O291" t="s">
        <v>5</v>
      </c>
      <c r="P291" t="s">
        <v>38</v>
      </c>
      <c r="Q291" t="s">
        <v>25</v>
      </c>
      <c r="R291" s="4">
        <v>7483</v>
      </c>
      <c r="S291" s="5">
        <v>45</v>
      </c>
    </row>
    <row r="292" spans="15:19" x14ac:dyDescent="0.35">
      <c r="O292" t="s">
        <v>10</v>
      </c>
      <c r="P292" t="s">
        <v>38</v>
      </c>
      <c r="Q292" t="s">
        <v>4</v>
      </c>
      <c r="R292" s="4">
        <v>6860</v>
      </c>
      <c r="S292" s="5">
        <v>126</v>
      </c>
    </row>
    <row r="293" spans="15:19" x14ac:dyDescent="0.35">
      <c r="O293" t="s">
        <v>40</v>
      </c>
      <c r="P293" t="s">
        <v>37</v>
      </c>
      <c r="Q293" t="s">
        <v>29</v>
      </c>
      <c r="R293" s="4">
        <v>9002</v>
      </c>
      <c r="S293" s="5">
        <v>72</v>
      </c>
    </row>
    <row r="294" spans="15:19" x14ac:dyDescent="0.35">
      <c r="O294" t="s">
        <v>6</v>
      </c>
      <c r="P294" t="s">
        <v>36</v>
      </c>
      <c r="Q294" t="s">
        <v>29</v>
      </c>
      <c r="R294" s="4">
        <v>1400</v>
      </c>
      <c r="S294" s="5">
        <v>135</v>
      </c>
    </row>
    <row r="295" spans="15:19" x14ac:dyDescent="0.35">
      <c r="O295" t="s">
        <v>10</v>
      </c>
      <c r="P295" t="s">
        <v>34</v>
      </c>
      <c r="Q295" t="s">
        <v>22</v>
      </c>
      <c r="R295" s="4">
        <v>4053</v>
      </c>
      <c r="S295" s="5">
        <v>24</v>
      </c>
    </row>
    <row r="296" spans="15:19" x14ac:dyDescent="0.35">
      <c r="O296" t="s">
        <v>7</v>
      </c>
      <c r="P296" t="s">
        <v>36</v>
      </c>
      <c r="Q296" t="s">
        <v>31</v>
      </c>
      <c r="R296" s="4">
        <v>2149</v>
      </c>
      <c r="S296" s="5">
        <v>117</v>
      </c>
    </row>
    <row r="297" spans="15:19" x14ac:dyDescent="0.35">
      <c r="O297" t="s">
        <v>3</v>
      </c>
      <c r="P297" t="s">
        <v>39</v>
      </c>
      <c r="Q297" t="s">
        <v>29</v>
      </c>
      <c r="R297" s="4">
        <v>3640</v>
      </c>
      <c r="S297" s="5">
        <v>51</v>
      </c>
    </row>
    <row r="298" spans="15:19" x14ac:dyDescent="0.35">
      <c r="O298" t="s">
        <v>2</v>
      </c>
      <c r="P298" t="s">
        <v>39</v>
      </c>
      <c r="Q298" t="s">
        <v>23</v>
      </c>
      <c r="R298" s="4">
        <v>630</v>
      </c>
      <c r="S298" s="5">
        <v>36</v>
      </c>
    </row>
    <row r="299" spans="15:19" x14ac:dyDescent="0.35">
      <c r="O299" t="s">
        <v>9</v>
      </c>
      <c r="P299" t="s">
        <v>35</v>
      </c>
      <c r="Q299" t="s">
        <v>27</v>
      </c>
      <c r="R299" s="4">
        <v>2429</v>
      </c>
      <c r="S299" s="5">
        <v>144</v>
      </c>
    </row>
    <row r="300" spans="15:19" x14ac:dyDescent="0.35">
      <c r="O300" t="s">
        <v>9</v>
      </c>
      <c r="P300" t="s">
        <v>36</v>
      </c>
      <c r="Q300" t="s">
        <v>25</v>
      </c>
      <c r="R300" s="4">
        <v>2142</v>
      </c>
      <c r="S300" s="5">
        <v>114</v>
      </c>
    </row>
    <row r="301" spans="15:19" x14ac:dyDescent="0.35">
      <c r="O301" t="s">
        <v>7</v>
      </c>
      <c r="P301" t="s">
        <v>37</v>
      </c>
      <c r="Q301" t="s">
        <v>30</v>
      </c>
      <c r="R301" s="4">
        <v>6454</v>
      </c>
      <c r="S301" s="5">
        <v>54</v>
      </c>
    </row>
    <row r="302" spans="15:19" x14ac:dyDescent="0.35">
      <c r="O302" t="s">
        <v>7</v>
      </c>
      <c r="P302" t="s">
        <v>37</v>
      </c>
      <c r="Q302" t="s">
        <v>16</v>
      </c>
      <c r="R302" s="4">
        <v>4487</v>
      </c>
      <c r="S302" s="5">
        <v>333</v>
      </c>
    </row>
    <row r="303" spans="15:19" x14ac:dyDescent="0.35">
      <c r="O303" t="s">
        <v>3</v>
      </c>
      <c r="P303" t="s">
        <v>37</v>
      </c>
      <c r="Q303" t="s">
        <v>4</v>
      </c>
      <c r="R303" s="4">
        <v>938</v>
      </c>
      <c r="S303" s="5">
        <v>366</v>
      </c>
    </row>
    <row r="304" spans="15:19" x14ac:dyDescent="0.35">
      <c r="O304" t="s">
        <v>3</v>
      </c>
      <c r="P304" t="s">
        <v>38</v>
      </c>
      <c r="Q304" t="s">
        <v>26</v>
      </c>
      <c r="R304" s="4">
        <v>8841</v>
      </c>
      <c r="S304" s="5">
        <v>303</v>
      </c>
    </row>
    <row r="305" spans="15:19" x14ac:dyDescent="0.35">
      <c r="O305" t="s">
        <v>2</v>
      </c>
      <c r="P305" t="s">
        <v>39</v>
      </c>
      <c r="Q305" t="s">
        <v>33</v>
      </c>
      <c r="R305" s="4">
        <v>4018</v>
      </c>
      <c r="S305" s="5">
        <v>126</v>
      </c>
    </row>
    <row r="306" spans="15:19" x14ac:dyDescent="0.35">
      <c r="O306" t="s">
        <v>41</v>
      </c>
      <c r="P306" t="s">
        <v>37</v>
      </c>
      <c r="Q306" t="s">
        <v>15</v>
      </c>
      <c r="R306" s="4">
        <v>714</v>
      </c>
      <c r="S306" s="5">
        <v>231</v>
      </c>
    </row>
    <row r="307" spans="15:19" x14ac:dyDescent="0.35">
      <c r="O307" t="s">
        <v>9</v>
      </c>
      <c r="P307" t="s">
        <v>38</v>
      </c>
      <c r="Q307" t="s">
        <v>25</v>
      </c>
      <c r="R307" s="4">
        <v>3850</v>
      </c>
      <c r="S307" s="5">
        <v>102</v>
      </c>
    </row>
  </sheetData>
  <mergeCells count="1">
    <mergeCell ref="G20:M20"/>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55978-CB92-47F5-A522-1EBDD064225F}">
  <dimension ref="B2:J26"/>
  <sheetViews>
    <sheetView workbookViewId="0">
      <selection activeCell="G4" sqref="G4"/>
    </sheetView>
  </sheetViews>
  <sheetFormatPr defaultRowHeight="14.5" x14ac:dyDescent="0.35"/>
  <cols>
    <col min="2" max="2" width="20.36328125" bestFit="1" customWidth="1"/>
    <col min="3" max="3" width="14" bestFit="1" customWidth="1"/>
    <col min="4" max="4" width="11.453125" bestFit="1" customWidth="1"/>
    <col min="5" max="6" width="8.36328125" bestFit="1" customWidth="1"/>
  </cols>
  <sheetData>
    <row r="2" spans="2:10" ht="18.5" x14ac:dyDescent="0.45">
      <c r="B2" s="43" t="s">
        <v>76</v>
      </c>
      <c r="C2" s="46"/>
      <c r="D2" s="46"/>
      <c r="E2" s="46"/>
    </row>
    <row r="5" spans="2:10" x14ac:dyDescent="0.35">
      <c r="B5" s="47" t="s">
        <v>70</v>
      </c>
      <c r="C5" s="12" t="s">
        <v>68</v>
      </c>
      <c r="D5" s="12" t="s">
        <v>69</v>
      </c>
      <c r="E5" s="12" t="s">
        <v>79</v>
      </c>
    </row>
    <row r="6" spans="2:10" x14ac:dyDescent="0.35">
      <c r="B6" s="12" t="s">
        <v>4</v>
      </c>
      <c r="C6" s="55">
        <v>16534</v>
      </c>
      <c r="D6" s="55">
        <v>231</v>
      </c>
      <c r="E6" s="56">
        <v>13789.72</v>
      </c>
    </row>
    <row r="7" spans="2:10" x14ac:dyDescent="0.35">
      <c r="B7" s="12" t="s">
        <v>21</v>
      </c>
      <c r="C7" s="55">
        <v>13755</v>
      </c>
      <c r="D7" s="55">
        <v>114</v>
      </c>
      <c r="E7" s="56">
        <v>12729</v>
      </c>
    </row>
    <row r="8" spans="2:10" x14ac:dyDescent="0.35">
      <c r="B8" s="12" t="s">
        <v>25</v>
      </c>
      <c r="C8" s="55">
        <v>14497</v>
      </c>
      <c r="D8" s="55">
        <v>333</v>
      </c>
      <c r="E8" s="56">
        <v>10118.049999999999</v>
      </c>
    </row>
    <row r="9" spans="2:10" ht="15.5" x14ac:dyDescent="0.35">
      <c r="B9" s="12" t="s">
        <v>26</v>
      </c>
      <c r="C9" s="55">
        <v>11886</v>
      </c>
      <c r="D9" s="55">
        <v>489</v>
      </c>
      <c r="E9" s="56">
        <v>9147.6</v>
      </c>
      <c r="F9" s="57" t="s">
        <v>83</v>
      </c>
      <c r="G9" s="57"/>
      <c r="H9" s="57"/>
      <c r="I9" s="57"/>
      <c r="J9" s="12"/>
    </row>
    <row r="10" spans="2:10" x14ac:dyDescent="0.35">
      <c r="B10" s="12" t="s">
        <v>33</v>
      </c>
      <c r="C10" s="55">
        <v>10465</v>
      </c>
      <c r="D10" s="55">
        <v>222</v>
      </c>
      <c r="E10" s="56">
        <v>7718.8600000000006</v>
      </c>
      <c r="F10" s="48" t="s">
        <v>80</v>
      </c>
      <c r="G10" s="48"/>
      <c r="H10" s="30"/>
      <c r="I10" s="30"/>
      <c r="J10" s="30"/>
    </row>
    <row r="11" spans="2:10" x14ac:dyDescent="0.35">
      <c r="B11" s="12" t="s">
        <v>28</v>
      </c>
      <c r="C11" s="55">
        <v>12257</v>
      </c>
      <c r="D11" s="55">
        <v>441</v>
      </c>
      <c r="E11" s="56">
        <v>7679.4199999999992</v>
      </c>
    </row>
    <row r="12" spans="2:10" ht="15.5" x14ac:dyDescent="0.35">
      <c r="B12" s="12" t="s">
        <v>32</v>
      </c>
      <c r="C12" s="55">
        <v>8827</v>
      </c>
      <c r="D12" s="55">
        <v>234</v>
      </c>
      <c r="E12" s="56">
        <v>6802.9</v>
      </c>
      <c r="F12" s="57" t="s">
        <v>82</v>
      </c>
      <c r="G12" s="48"/>
      <c r="H12" s="48"/>
      <c r="I12" s="48"/>
    </row>
    <row r="13" spans="2:10" x14ac:dyDescent="0.35">
      <c r="B13" s="12" t="s">
        <v>31</v>
      </c>
      <c r="C13" s="55">
        <v>8995</v>
      </c>
      <c r="D13" s="55">
        <v>441</v>
      </c>
      <c r="E13" s="56">
        <v>6441.61</v>
      </c>
      <c r="F13" t="s">
        <v>81</v>
      </c>
    </row>
    <row r="14" spans="2:10" x14ac:dyDescent="0.35">
      <c r="B14" s="12" t="s">
        <v>22</v>
      </c>
      <c r="C14" s="55">
        <v>8288</v>
      </c>
      <c r="D14" s="55">
        <v>228</v>
      </c>
      <c r="E14" s="56">
        <v>6060.4400000000005</v>
      </c>
    </row>
    <row r="15" spans="2:10" x14ac:dyDescent="0.35">
      <c r="B15" s="12" t="s">
        <v>30</v>
      </c>
      <c r="C15" s="55">
        <v>10129</v>
      </c>
      <c r="D15" s="55">
        <v>312</v>
      </c>
      <c r="E15" s="56">
        <v>5608.12</v>
      </c>
    </row>
    <row r="16" spans="2:10" x14ac:dyDescent="0.35">
      <c r="B16" s="12" t="s">
        <v>13</v>
      </c>
      <c r="C16" s="55">
        <v>16114</v>
      </c>
      <c r="D16" s="55">
        <v>1158</v>
      </c>
      <c r="E16" s="56">
        <v>5309.8600000000006</v>
      </c>
    </row>
    <row r="17" spans="2:5" x14ac:dyDescent="0.35">
      <c r="B17" s="12" t="s">
        <v>24</v>
      </c>
      <c r="C17" s="55">
        <v>4760</v>
      </c>
      <c r="D17" s="55">
        <v>111</v>
      </c>
      <c r="E17" s="56">
        <v>4208.33</v>
      </c>
    </row>
    <row r="18" spans="2:5" x14ac:dyDescent="0.35">
      <c r="B18" s="12" t="s">
        <v>19</v>
      </c>
      <c r="C18" s="55">
        <v>5474</v>
      </c>
      <c r="D18" s="55">
        <v>168</v>
      </c>
      <c r="E18" s="56">
        <v>4190.4799999999996</v>
      </c>
    </row>
    <row r="19" spans="2:5" x14ac:dyDescent="0.35">
      <c r="B19" s="12" t="s">
        <v>23</v>
      </c>
      <c r="C19" s="55">
        <v>6118</v>
      </c>
      <c r="D19" s="55">
        <v>387</v>
      </c>
      <c r="E19" s="56">
        <v>3606.37</v>
      </c>
    </row>
    <row r="20" spans="2:5" x14ac:dyDescent="0.35">
      <c r="B20" s="12" t="s">
        <v>16</v>
      </c>
      <c r="C20" s="55">
        <v>3584</v>
      </c>
      <c r="D20" s="55">
        <v>126</v>
      </c>
      <c r="E20" s="56">
        <v>2476.46</v>
      </c>
    </row>
    <row r="21" spans="2:5" x14ac:dyDescent="0.35">
      <c r="B21" s="12" t="s">
        <v>17</v>
      </c>
      <c r="C21" s="55">
        <v>2408</v>
      </c>
      <c r="D21" s="55">
        <v>9</v>
      </c>
      <c r="E21" s="56">
        <v>2380.0100000000002</v>
      </c>
    </row>
    <row r="22" spans="2:5" x14ac:dyDescent="0.35">
      <c r="B22" s="12" t="s">
        <v>29</v>
      </c>
      <c r="C22" s="55">
        <v>2541</v>
      </c>
      <c r="D22" s="55">
        <v>45</v>
      </c>
      <c r="E22" s="56">
        <v>2218.8000000000002</v>
      </c>
    </row>
    <row r="23" spans="2:5" x14ac:dyDescent="0.35">
      <c r="B23" s="12" t="s">
        <v>18</v>
      </c>
      <c r="C23" s="55">
        <v>1778</v>
      </c>
      <c r="D23" s="55">
        <v>270</v>
      </c>
      <c r="E23" s="56">
        <v>31.100000000000136</v>
      </c>
    </row>
    <row r="24" spans="2:5" x14ac:dyDescent="0.35">
      <c r="B24" s="12" t="s">
        <v>14</v>
      </c>
      <c r="C24" s="55">
        <v>6867</v>
      </c>
      <c r="D24" s="55">
        <v>600</v>
      </c>
      <c r="E24" s="56">
        <v>-153</v>
      </c>
    </row>
    <row r="25" spans="2:5" x14ac:dyDescent="0.35">
      <c r="B25" s="12" t="s">
        <v>27</v>
      </c>
      <c r="C25" s="55">
        <v>3402</v>
      </c>
      <c r="D25" s="55">
        <v>345</v>
      </c>
      <c r="E25" s="56">
        <v>-2369.8499999999995</v>
      </c>
    </row>
    <row r="26" spans="2:5" x14ac:dyDescent="0.35">
      <c r="B26" s="12" t="s">
        <v>67</v>
      </c>
      <c r="C26" s="55">
        <v>168679</v>
      </c>
      <c r="D26" s="55">
        <v>6264</v>
      </c>
      <c r="E26" s="56">
        <v>107994.28000000001</v>
      </c>
    </row>
  </sheetData>
  <mergeCells count="1">
    <mergeCell ref="B2:E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quick stats</vt:lpstr>
      <vt:lpstr>EDA</vt:lpstr>
      <vt:lpstr>Best sales person by Country</vt:lpstr>
      <vt:lpstr>Sales Analysis by Country</vt:lpstr>
      <vt:lpstr>Pivot Table</vt:lpstr>
      <vt:lpstr>Anomalies in data</vt:lpstr>
      <vt:lpstr>Profits by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buzz.mohdz@outlook.com</cp:lastModifiedBy>
  <dcterms:created xsi:type="dcterms:W3CDTF">2021-03-14T20:21:32Z</dcterms:created>
  <dcterms:modified xsi:type="dcterms:W3CDTF">2023-12-03T17:45:50Z</dcterms:modified>
</cp:coreProperties>
</file>