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B08E4597-CF32-672E-EC9B-63DB714DCB7F}"/>
  <workbookPr codeName="EstaPasta_de_trabalho" hidePivotFieldList="1" defaultThemeVersion="124226"/>
  <mc:AlternateContent xmlns:mc="http://schemas.openxmlformats.org/markup-compatibility/2006">
    <mc:Choice Requires="x15">
      <x15ac:absPath xmlns:x15ac="http://schemas.microsoft.com/office/spreadsheetml/2010/11/ac" url="/Users/alves/Documents/Ocyan/StationBill/"/>
    </mc:Choice>
  </mc:AlternateContent>
  <xr:revisionPtr revIDLastSave="0" documentId="13_ncr:1_{60505D58-B389-7D49-B8C7-26D279967490}" xr6:coauthVersionLast="47" xr6:coauthVersionMax="47" xr10:uidLastSave="{00000000-0000-0000-0000-000000000000}"/>
  <workbookProtection workbookAlgorithmName="SHA-512" workbookHashValue="MYBGcOpVr+uIIYCRYHL8CDA9VDgvVMWWQTsE0KJrMDcOXJttIpdVGJS9r/DApRpSyqBUilRg/fk3BrvzIrsHdA==" workbookSaltValue="g1O39/GUNdj0kpnypwnI9g==" workbookSpinCount="100000" lockStructure="1"/>
  <bookViews>
    <workbookView xWindow="0" yWindow="500" windowWidth="28800" windowHeight="15840" tabRatio="777" activeTab="1" xr2:uid="{00000000-000D-0000-FFFF-FFFF00000000}"/>
  </bookViews>
  <sheets>
    <sheet name="POB N08" sheetId="1" r:id="rId1"/>
    <sheet name="PORTUGUÊS" sheetId="10" r:id="rId2"/>
    <sheet name="ENGLISH" sheetId="11" r:id="rId3"/>
    <sheet name="Lógica" sheetId="9" r:id="rId4"/>
    <sheet name="Planejamento" sheetId="2" state="hidden" r:id="rId5"/>
  </sheets>
  <definedNames>
    <definedName name="_xlnm._FilterDatabase" localSheetId="0" hidden="1">'POB N08'!$J$3:$N$3</definedName>
    <definedName name="_xlnm.Print_Area" localSheetId="2">ENGLISH!$A$1:$AF$110</definedName>
    <definedName name="_xlnm.Print_Area" localSheetId="0">POB[]</definedName>
    <definedName name="_xlnm.Print_Area" localSheetId="1">PORTUGUÊS!$A$1:$AF$108</definedName>
    <definedName name="_xlnm.Print_Titles" localSheetId="0">'POB N08'!$2:$4</definedName>
    <definedName name="TOTAL.LIFEBOATS">'POB N08'!$I$204:$I$212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74" i="10" l="1"/>
  <c r="N182" i="1"/>
  <c r="N184" i="1"/>
  <c r="N100" i="1"/>
  <c r="N35" i="1"/>
  <c r="N24" i="1"/>
  <c r="N9" i="1"/>
  <c r="N133" i="1"/>
  <c r="N74" i="1"/>
  <c r="N5" i="1"/>
  <c r="N18" i="1"/>
  <c r="N27" i="1"/>
  <c r="N167" i="1"/>
  <c r="N80" i="1"/>
  <c r="N85" i="1"/>
  <c r="N181" i="1"/>
  <c r="N183" i="1"/>
  <c r="N185" i="1"/>
  <c r="N186" i="1"/>
  <c r="N187" i="1"/>
  <c r="N188" i="1"/>
  <c r="N189" i="1"/>
  <c r="N190" i="1"/>
  <c r="N191" i="1"/>
  <c r="N192" i="1"/>
  <c r="N193" i="1"/>
  <c r="N194" i="1"/>
  <c r="N195" i="1"/>
  <c r="N196" i="1"/>
  <c r="N197" i="1"/>
  <c r="N198" i="1"/>
  <c r="N199" i="1"/>
  <c r="N200" i="1"/>
  <c r="N201" i="1"/>
  <c r="N202" i="1"/>
  <c r="H124" i="1"/>
  <c r="N124" i="1"/>
  <c r="H106" i="1"/>
  <c r="N106" i="1"/>
  <c r="H30" i="1"/>
  <c r="N30" i="1"/>
  <c r="H155" i="1"/>
  <c r="N155" i="1"/>
  <c r="H137" i="1"/>
  <c r="N137" i="1"/>
  <c r="H33" i="1"/>
  <c r="N33" i="1"/>
  <c r="H129" i="1"/>
  <c r="N129" i="1"/>
  <c r="H84" i="1"/>
  <c r="N84" i="1"/>
  <c r="H42" i="1"/>
  <c r="N42" i="1"/>
  <c r="H67" i="1"/>
  <c r="N67" i="1"/>
  <c r="H10" i="1"/>
  <c r="N10" i="1"/>
  <c r="H138" i="1"/>
  <c r="N138" i="1"/>
  <c r="H62" i="1"/>
  <c r="N62" i="1"/>
  <c r="H79" i="1"/>
  <c r="N79" i="1"/>
  <c r="H7" i="1"/>
  <c r="N7" i="1"/>
  <c r="H122" i="1"/>
  <c r="N122" i="1"/>
  <c r="H65" i="1"/>
  <c r="N65" i="1"/>
  <c r="H20" i="1"/>
  <c r="N20" i="1"/>
  <c r="H169" i="1"/>
  <c r="N169" i="1"/>
  <c r="H41" i="1"/>
  <c r="N41" i="1"/>
  <c r="H50" i="1"/>
  <c r="N50" i="1"/>
  <c r="H82" i="1"/>
  <c r="N82" i="1"/>
  <c r="H139" i="1"/>
  <c r="N139" i="1"/>
  <c r="H77" i="1"/>
  <c r="N77" i="1"/>
  <c r="H168" i="1"/>
  <c r="N168" i="1"/>
  <c r="H165" i="1"/>
  <c r="N165" i="1"/>
  <c r="H112" i="1"/>
  <c r="N112" i="1"/>
  <c r="H130" i="1"/>
  <c r="N130" i="1"/>
  <c r="H97" i="1"/>
  <c r="N97" i="1"/>
  <c r="H118" i="1"/>
  <c r="N118" i="1"/>
  <c r="H43" i="1"/>
  <c r="N43" i="1"/>
  <c r="H114" i="1"/>
  <c r="N114" i="1"/>
  <c r="H175" i="1"/>
  <c r="N175" i="1"/>
  <c r="H40" i="1"/>
  <c r="N40" i="1"/>
  <c r="H120" i="1"/>
  <c r="N120" i="1"/>
  <c r="H104" i="1"/>
  <c r="N104" i="1"/>
  <c r="H109" i="1"/>
  <c r="N109" i="1"/>
  <c r="H81" i="1"/>
  <c r="N81" i="1"/>
  <c r="H17" i="1"/>
  <c r="N17" i="1"/>
  <c r="H157" i="1"/>
  <c r="N157" i="1"/>
  <c r="H140" i="1"/>
  <c r="N140" i="1"/>
  <c r="H111" i="1"/>
  <c r="N111" i="1"/>
  <c r="H46" i="1"/>
  <c r="N46" i="1"/>
  <c r="H55" i="1"/>
  <c r="N55" i="1"/>
  <c r="H174" i="1"/>
  <c r="N174" i="1"/>
  <c r="H95" i="1"/>
  <c r="N95" i="1"/>
  <c r="H107" i="1"/>
  <c r="N107" i="1"/>
  <c r="H15" i="1"/>
  <c r="N15" i="1"/>
  <c r="H162" i="1"/>
  <c r="N162" i="1"/>
  <c r="H49" i="1"/>
  <c r="N49" i="1"/>
  <c r="H110" i="1"/>
  <c r="N110" i="1"/>
  <c r="H94" i="1"/>
  <c r="N94" i="1"/>
  <c r="H13" i="1"/>
  <c r="N13" i="1"/>
  <c r="H147" i="1"/>
  <c r="N147" i="1"/>
  <c r="H52" i="1"/>
  <c r="N52" i="1"/>
  <c r="H54" i="1"/>
  <c r="N54" i="1"/>
  <c r="H176" i="1"/>
  <c r="N176" i="1"/>
  <c r="H63" i="1"/>
  <c r="N63" i="1"/>
  <c r="H101" i="1"/>
  <c r="N101" i="1"/>
  <c r="H135" i="1"/>
  <c r="N135" i="1"/>
  <c r="H163" i="1"/>
  <c r="N163" i="1"/>
  <c r="H146" i="1"/>
  <c r="N146" i="1"/>
  <c r="H36" i="1"/>
  <c r="N36" i="1"/>
  <c r="H158" i="1"/>
  <c r="N158" i="1"/>
  <c r="H144" i="1"/>
  <c r="N144" i="1"/>
  <c r="H28" i="1"/>
  <c r="N28" i="1"/>
  <c r="H86" i="1"/>
  <c r="N86" i="1"/>
  <c r="H115" i="1"/>
  <c r="N115" i="1"/>
  <c r="H70" i="1"/>
  <c r="N70" i="1"/>
  <c r="H160" i="1"/>
  <c r="N160" i="1"/>
  <c r="H66" i="1"/>
  <c r="N66" i="1"/>
  <c r="H131" i="1"/>
  <c r="N131" i="1"/>
  <c r="H69" i="1"/>
  <c r="N69" i="1"/>
  <c r="H72" i="1"/>
  <c r="N72" i="1"/>
  <c r="H141" i="1"/>
  <c r="N141" i="1"/>
  <c r="H44" i="1"/>
  <c r="N44" i="1"/>
  <c r="H23" i="1"/>
  <c r="N23" i="1"/>
  <c r="H166" i="1"/>
  <c r="N166" i="1"/>
  <c r="H151" i="1"/>
  <c r="N151" i="1"/>
  <c r="H126" i="1"/>
  <c r="N126" i="1"/>
  <c r="H29" i="1"/>
  <c r="N29" i="1"/>
  <c r="H38" i="1"/>
  <c r="N38" i="1"/>
  <c r="H39" i="1"/>
  <c r="N39" i="1"/>
  <c r="H8" i="1"/>
  <c r="N8" i="1"/>
  <c r="H123" i="1"/>
  <c r="N123" i="1"/>
  <c r="H134" i="1"/>
  <c r="N134" i="1"/>
  <c r="H153" i="1"/>
  <c r="N153" i="1"/>
  <c r="H37" i="1"/>
  <c r="N37" i="1"/>
  <c r="H178" i="1"/>
  <c r="N178" i="1"/>
  <c r="H148" i="1"/>
  <c r="N148" i="1"/>
  <c r="H53" i="1"/>
  <c r="N53" i="1"/>
  <c r="H73" i="1"/>
  <c r="N73" i="1"/>
  <c r="H68" i="1"/>
  <c r="N68" i="1"/>
  <c r="H83" i="1"/>
  <c r="N83" i="1"/>
  <c r="H58" i="1"/>
  <c r="N58" i="1"/>
  <c r="H6" i="1"/>
  <c r="N6" i="1"/>
  <c r="H21" i="1"/>
  <c r="N21" i="1"/>
  <c r="H121" i="1"/>
  <c r="N121" i="1"/>
  <c r="H89" i="1"/>
  <c r="N89" i="1"/>
  <c r="H93" i="1"/>
  <c r="N93" i="1"/>
  <c r="H22" i="1"/>
  <c r="N22" i="1"/>
  <c r="H117" i="1"/>
  <c r="N117" i="1"/>
  <c r="H105" i="1"/>
  <c r="N105" i="1"/>
  <c r="H96" i="1"/>
  <c r="N96" i="1"/>
  <c r="H92" i="1"/>
  <c r="N92" i="1"/>
  <c r="H145" i="1"/>
  <c r="N145" i="1"/>
  <c r="H56" i="1"/>
  <c r="N56" i="1"/>
  <c r="H172" i="1"/>
  <c r="N172" i="1"/>
  <c r="H88" i="1"/>
  <c r="N88" i="1"/>
  <c r="H91" i="1"/>
  <c r="N91" i="1"/>
  <c r="H179" i="1"/>
  <c r="N179" i="1"/>
  <c r="H78" i="1"/>
  <c r="N78" i="1"/>
  <c r="H113" i="1"/>
  <c r="N113" i="1"/>
  <c r="H57" i="1"/>
  <c r="N57" i="1"/>
  <c r="H177" i="1"/>
  <c r="N177" i="1"/>
  <c r="H48" i="1"/>
  <c r="N48" i="1"/>
  <c r="H16" i="1"/>
  <c r="N16" i="1"/>
  <c r="H149" i="1"/>
  <c r="N149" i="1"/>
  <c r="H76" i="1"/>
  <c r="N76" i="1"/>
  <c r="H12" i="1"/>
  <c r="N12" i="1"/>
  <c r="H170" i="1"/>
  <c r="N170" i="1"/>
  <c r="H60" i="1"/>
  <c r="N60" i="1"/>
  <c r="H45" i="1"/>
  <c r="N45" i="1"/>
  <c r="H32" i="1"/>
  <c r="N32" i="1"/>
  <c r="H159" i="1"/>
  <c r="N159" i="1"/>
  <c r="H142" i="1"/>
  <c r="N142" i="1"/>
  <c r="H103" i="1"/>
  <c r="N103" i="1"/>
  <c r="H90" i="1"/>
  <c r="N90" i="1"/>
  <c r="H125" i="1"/>
  <c r="N125" i="1"/>
  <c r="H102" i="1"/>
  <c r="N102" i="1"/>
  <c r="H47" i="1"/>
  <c r="N47" i="1"/>
  <c r="H161" i="1"/>
  <c r="N161" i="1"/>
  <c r="H19" i="1"/>
  <c r="N19" i="1"/>
  <c r="H59" i="1"/>
  <c r="N59" i="1"/>
  <c r="H150" i="1"/>
  <c r="N150" i="1"/>
  <c r="H173" i="1"/>
  <c r="N173" i="1"/>
  <c r="H31" i="1"/>
  <c r="N31" i="1"/>
  <c r="H51" i="1"/>
  <c r="N51" i="1"/>
  <c r="H108" i="1"/>
  <c r="N108" i="1"/>
  <c r="H136" i="1"/>
  <c r="N136" i="1"/>
  <c r="H128" i="1"/>
  <c r="N128" i="1"/>
  <c r="H180" i="1"/>
  <c r="N180" i="1"/>
  <c r="H99" i="1"/>
  <c r="N99" i="1"/>
  <c r="H164" i="1"/>
  <c r="N164" i="1"/>
  <c r="H11" i="1"/>
  <c r="N11" i="1"/>
  <c r="H34" i="1"/>
  <c r="N34" i="1"/>
  <c r="H171" i="1"/>
  <c r="N171" i="1"/>
  <c r="H71" i="1"/>
  <c r="N71" i="1"/>
  <c r="H116" i="1"/>
  <c r="N116" i="1"/>
  <c r="H152" i="1"/>
  <c r="N152" i="1"/>
  <c r="H119" i="1"/>
  <c r="N119" i="1"/>
  <c r="H143" i="1"/>
  <c r="N143" i="1"/>
  <c r="H64" i="1"/>
  <c r="N64" i="1"/>
  <c r="H25" i="1"/>
  <c r="N25" i="1"/>
  <c r="H156" i="1"/>
  <c r="N156" i="1"/>
  <c r="H26" i="1"/>
  <c r="N26" i="1"/>
  <c r="H154" i="1"/>
  <c r="N154" i="1"/>
  <c r="H75" i="1"/>
  <c r="N75" i="1"/>
  <c r="H87" i="1"/>
  <c r="N87" i="1"/>
  <c r="H98" i="1"/>
  <c r="N98" i="1"/>
  <c r="H61" i="1"/>
  <c r="N61" i="1"/>
  <c r="H132" i="1"/>
  <c r="N132" i="1"/>
  <c r="H127" i="1"/>
  <c r="N127" i="1"/>
  <c r="H14" i="1"/>
  <c r="N14" i="1"/>
  <c r="L205" i="1"/>
  <c r="N205" i="1"/>
  <c r="L206" i="1"/>
  <c r="N206" i="1"/>
  <c r="L207" i="1"/>
  <c r="N207" i="1"/>
  <c r="L208" i="1"/>
  <c r="N208" i="1"/>
  <c r="L209" i="1"/>
  <c r="N209" i="1"/>
  <c r="L210" i="1"/>
  <c r="N210" i="1"/>
  <c r="L211" i="1"/>
  <c r="N211" i="1"/>
  <c r="L212" i="1"/>
  <c r="N212" i="1"/>
  <c r="L213" i="1"/>
  <c r="N213" i="1"/>
  <c r="L214" i="1"/>
  <c r="N214" i="1"/>
  <c r="L215" i="1"/>
  <c r="N215" i="1"/>
  <c r="L216" i="1"/>
  <c r="N216" i="1"/>
  <c r="L217" i="1"/>
  <c r="N217" i="1"/>
  <c r="L218" i="1"/>
  <c r="N218" i="1"/>
  <c r="L219" i="1"/>
  <c r="N219" i="1"/>
  <c r="L220" i="1"/>
  <c r="N220" i="1"/>
  <c r="L221" i="1"/>
  <c r="N221" i="1"/>
  <c r="L222" i="1"/>
  <c r="N222" i="1"/>
  <c r="L223" i="1"/>
  <c r="N223" i="1"/>
  <c r="L224" i="1"/>
  <c r="N224" i="1"/>
  <c r="L225" i="1"/>
  <c r="N225" i="1"/>
  <c r="L226" i="1"/>
  <c r="N226" i="1"/>
  <c r="L227" i="1"/>
  <c r="N227" i="1"/>
  <c r="L228" i="1"/>
  <c r="N228" i="1"/>
  <c r="L229" i="1"/>
  <c r="N229" i="1"/>
  <c r="L230" i="1"/>
  <c r="N230" i="1"/>
  <c r="L231" i="1"/>
  <c r="N231" i="1"/>
  <c r="L232" i="1"/>
  <c r="N232" i="1"/>
  <c r="L233" i="1"/>
  <c r="N233" i="1"/>
  <c r="L234" i="1"/>
  <c r="N234" i="1"/>
  <c r="L235" i="1"/>
  <c r="N235" i="1"/>
  <c r="L236" i="1"/>
  <c r="N236" i="1"/>
  <c r="L237" i="1"/>
  <c r="N237" i="1"/>
  <c r="H229" i="1" l="1"/>
  <c r="H222" i="1"/>
  <c r="I204" i="1"/>
  <c r="N238" i="1"/>
  <c r="L238" i="1"/>
  <c r="I207" i="1"/>
  <c r="I210" i="1"/>
  <c r="N3" i="1" l="1"/>
  <c r="I214" i="1"/>
  <c r="H7" i="9" l="1" a="1"/>
  <c r="H7" i="9" s="1"/>
  <c r="Q5" i="1" l="1"/>
  <c r="N2" i="9" l="1" a="1"/>
  <c r="N2" i="9" s="1"/>
  <c r="E55" i="10" s="1"/>
  <c r="N3" i="9" a="1"/>
  <c r="N3" i="9" s="1"/>
  <c r="N4" i="9" a="1"/>
  <c r="N4" i="9" s="1"/>
  <c r="N5" i="9" a="1"/>
  <c r="N5" i="9" s="1"/>
  <c r="N6" i="9" a="1"/>
  <c r="N6" i="9" s="1"/>
  <c r="N1" i="9" a="1"/>
  <c r="N1" i="9" s="1"/>
  <c r="E51" i="10" s="1"/>
  <c r="E64" i="9" l="1" a="1"/>
  <c r="E64" i="9" s="1"/>
  <c r="E63" i="9" a="1"/>
  <c r="E63" i="9" s="1"/>
  <c r="E62" i="9" a="1"/>
  <c r="E62" i="9" s="1"/>
  <c r="H61" i="9" a="1"/>
  <c r="H61" i="9" s="1"/>
  <c r="E61" i="9" a="1"/>
  <c r="E61" i="9" s="1"/>
  <c r="H60" i="9" a="1"/>
  <c r="H60" i="9" s="1"/>
  <c r="E60" i="9" a="1"/>
  <c r="E60" i="9" s="1"/>
  <c r="H59" i="9" a="1"/>
  <c r="H59" i="9" s="1"/>
  <c r="E59" i="9" a="1"/>
  <c r="E59" i="9" s="1"/>
  <c r="H58" i="9" a="1"/>
  <c r="H58" i="9" s="1"/>
  <c r="E58" i="9" a="1"/>
  <c r="E58" i="9" s="1"/>
  <c r="H57" i="9" a="1"/>
  <c r="H57" i="9" s="1"/>
  <c r="Y38" i="10" s="1"/>
  <c r="E57" i="9" a="1"/>
  <c r="E57" i="9" s="1"/>
  <c r="H56" i="9" a="1"/>
  <c r="H56" i="9" s="1"/>
  <c r="Q38" i="10" s="1"/>
  <c r="E56" i="9" a="1"/>
  <c r="E56" i="9" s="1"/>
  <c r="H55" i="9" a="1"/>
  <c r="H55" i="9" s="1"/>
  <c r="Y37" i="10" s="1"/>
  <c r="E55" i="9" a="1"/>
  <c r="E55" i="9" s="1"/>
  <c r="H54" i="9" a="1"/>
  <c r="H54" i="9" s="1"/>
  <c r="Q37" i="10" s="1"/>
  <c r="E54" i="9" a="1"/>
  <c r="E54" i="9" s="1"/>
  <c r="H53" i="9" a="1"/>
  <c r="H53" i="9" s="1"/>
  <c r="Y36" i="10" s="1"/>
  <c r="E53" i="9" a="1"/>
  <c r="E53" i="9" s="1"/>
  <c r="H52" i="9" a="1"/>
  <c r="H52" i="9" s="1"/>
  <c r="Q36" i="10" s="1"/>
  <c r="E52" i="9" a="1"/>
  <c r="E52" i="9" s="1"/>
  <c r="H51" i="9" a="1"/>
  <c r="H51" i="9" s="1"/>
  <c r="Y35" i="10" s="1"/>
  <c r="E51" i="9" a="1"/>
  <c r="E51" i="9" s="1"/>
  <c r="K50" i="9" a="1"/>
  <c r="K50" i="9" s="1"/>
  <c r="H50" i="9" a="1"/>
  <c r="H50" i="9" s="1"/>
  <c r="Q35" i="10" s="1"/>
  <c r="E50" i="9" a="1"/>
  <c r="E50" i="9" s="1"/>
  <c r="N49" i="9" a="1"/>
  <c r="N49" i="9" s="1"/>
  <c r="K49" i="9" a="1"/>
  <c r="K49" i="9" s="1"/>
  <c r="N48" i="9" a="1"/>
  <c r="N48" i="9" s="1"/>
  <c r="K48" i="9" a="1"/>
  <c r="K48" i="9" s="1"/>
  <c r="H48" i="9" a="1"/>
  <c r="H48" i="9" s="1"/>
  <c r="E48" i="9" a="1"/>
  <c r="E48" i="9" s="1"/>
  <c r="N47" i="9" a="1"/>
  <c r="N47" i="9" s="1"/>
  <c r="K47" i="9" a="1"/>
  <c r="K47" i="9" s="1"/>
  <c r="H47" i="9" a="1"/>
  <c r="H47" i="9" s="1"/>
  <c r="E47" i="9" a="1"/>
  <c r="E47" i="9" s="1"/>
  <c r="N46" i="9" a="1"/>
  <c r="N46" i="9" s="1"/>
  <c r="K46" i="9" a="1"/>
  <c r="K46" i="9" s="1"/>
  <c r="H46" i="9" a="1"/>
  <c r="H46" i="9" s="1"/>
  <c r="E46" i="9" a="1"/>
  <c r="E46" i="9" s="1"/>
  <c r="N45" i="9" a="1"/>
  <c r="N45" i="9" s="1"/>
  <c r="K45" i="9" a="1"/>
  <c r="K45" i="9" s="1"/>
  <c r="H45" i="9" a="1"/>
  <c r="H45" i="9" s="1"/>
  <c r="E45" i="9" a="1"/>
  <c r="E45" i="9" s="1"/>
  <c r="N44" i="9" a="1"/>
  <c r="N44" i="9" s="1"/>
  <c r="K44" i="9" a="1"/>
  <c r="K44" i="9" s="1"/>
  <c r="H44" i="9" a="1"/>
  <c r="H44" i="9" s="1"/>
  <c r="E44" i="9" a="1"/>
  <c r="E44" i="9" s="1"/>
  <c r="N43" i="9" a="1"/>
  <c r="N43" i="9" s="1"/>
  <c r="K43" i="9" a="1"/>
  <c r="K43" i="9" s="1"/>
  <c r="H43" i="9" a="1"/>
  <c r="H43" i="9" s="1"/>
  <c r="E43" i="9" a="1"/>
  <c r="E43" i="9" s="1"/>
  <c r="N42" i="9" a="1"/>
  <c r="N42" i="9" s="1"/>
  <c r="K42" i="9" a="1"/>
  <c r="K42" i="9" s="1"/>
  <c r="H42" i="9" a="1"/>
  <c r="H42" i="9" s="1"/>
  <c r="E42" i="9" a="1"/>
  <c r="E42" i="9" s="1"/>
  <c r="N41" i="9" a="1"/>
  <c r="N41" i="9" s="1"/>
  <c r="K41" i="9" a="1"/>
  <c r="K41" i="9" s="1"/>
  <c r="H41" i="9" a="1"/>
  <c r="H41" i="9" s="1"/>
  <c r="E41" i="9" a="1"/>
  <c r="E41" i="9" s="1"/>
  <c r="N40" i="9" a="1"/>
  <c r="N40" i="9" s="1"/>
  <c r="K40" i="9" a="1"/>
  <c r="K40" i="9" s="1"/>
  <c r="H40" i="9" a="1"/>
  <c r="H40" i="9" s="1"/>
  <c r="E40" i="9" a="1"/>
  <c r="E40" i="9" s="1"/>
  <c r="N39" i="9" a="1"/>
  <c r="N39" i="9" s="1"/>
  <c r="K39" i="9" a="1"/>
  <c r="K39" i="9" s="1"/>
  <c r="H39" i="9" a="1"/>
  <c r="H39" i="9" s="1"/>
  <c r="E39" i="9" a="1"/>
  <c r="E39" i="9" s="1"/>
  <c r="N38" i="9" a="1"/>
  <c r="N38" i="9" s="1"/>
  <c r="K38" i="9" a="1"/>
  <c r="K38" i="9" s="1"/>
  <c r="H38" i="9" a="1"/>
  <c r="H38" i="9" s="1"/>
  <c r="E38" i="9" a="1"/>
  <c r="E38" i="9" s="1"/>
  <c r="N37" i="9" a="1"/>
  <c r="N37" i="9" s="1"/>
  <c r="K37" i="9" a="1"/>
  <c r="K37" i="9" s="1"/>
  <c r="H37" i="9" a="1"/>
  <c r="H37" i="9" s="1"/>
  <c r="E37" i="9" a="1"/>
  <c r="E37" i="9" s="1"/>
  <c r="N36" i="9" a="1"/>
  <c r="N36" i="9" s="1"/>
  <c r="K36" i="9" a="1"/>
  <c r="K36" i="9" s="1"/>
  <c r="H36" i="9" a="1"/>
  <c r="H36" i="9" s="1"/>
  <c r="E36" i="9" a="1"/>
  <c r="E36" i="9" s="1"/>
  <c r="N35" i="9" a="1"/>
  <c r="N35" i="9" s="1"/>
  <c r="E52" i="10" s="1"/>
  <c r="K35" i="9" a="1"/>
  <c r="K35" i="9" s="1"/>
  <c r="H35" i="9" a="1"/>
  <c r="H35" i="9" s="1"/>
  <c r="E35" i="9" a="1"/>
  <c r="E35" i="9" s="1"/>
  <c r="N34" i="9" a="1"/>
  <c r="N34" i="9" s="1"/>
  <c r="N33" i="9" a="1"/>
  <c r="N33" i="9" s="1"/>
  <c r="K33" i="9" a="1"/>
  <c r="K33" i="9" s="1"/>
  <c r="H33" i="9" a="1"/>
  <c r="H33" i="9" s="1"/>
  <c r="E33" i="9" a="1"/>
  <c r="E33" i="9" s="1"/>
  <c r="N32" i="9" a="1"/>
  <c r="N32" i="9" s="1"/>
  <c r="K32" i="9" a="1"/>
  <c r="K32" i="9" s="1"/>
  <c r="H32" i="9" a="1"/>
  <c r="H32" i="9" s="1"/>
  <c r="E32" i="9" a="1"/>
  <c r="E32" i="9" s="1"/>
  <c r="N31" i="9" a="1"/>
  <c r="N31" i="9" s="1"/>
  <c r="K31" i="9" a="1"/>
  <c r="K31" i="9" s="1"/>
  <c r="H31" i="9" a="1"/>
  <c r="H31" i="9" s="1"/>
  <c r="E31" i="9" a="1"/>
  <c r="E31" i="9" s="1"/>
  <c r="N30" i="9" a="1"/>
  <c r="N30" i="9" s="1"/>
  <c r="K30" i="9" a="1"/>
  <c r="K30" i="9" s="1"/>
  <c r="H30" i="9" a="1"/>
  <c r="H30" i="9" s="1"/>
  <c r="E30" i="9" a="1"/>
  <c r="E30" i="9" s="1"/>
  <c r="N29" i="9" a="1"/>
  <c r="N29" i="9" s="1"/>
  <c r="K29" i="9" a="1"/>
  <c r="K29" i="9" s="1"/>
  <c r="H29" i="9" a="1"/>
  <c r="H29" i="9" s="1"/>
  <c r="E29" i="9" a="1"/>
  <c r="E29" i="9" s="1"/>
  <c r="N28" i="9" a="1"/>
  <c r="N28" i="9" s="1"/>
  <c r="K28" i="9" a="1"/>
  <c r="K28" i="9" s="1"/>
  <c r="H28" i="9" a="1"/>
  <c r="H28" i="9" s="1"/>
  <c r="E28" i="9" a="1"/>
  <c r="E28" i="9" s="1"/>
  <c r="N26" i="9" a="1"/>
  <c r="N26" i="9" s="1"/>
  <c r="K26" i="9" a="1"/>
  <c r="K26" i="9" s="1"/>
  <c r="H26" i="9" a="1"/>
  <c r="H26" i="9" s="1"/>
  <c r="E26" i="9" a="1"/>
  <c r="E26" i="9" s="1"/>
  <c r="N25" i="9" a="1"/>
  <c r="N25" i="9" s="1"/>
  <c r="K25" i="9" a="1"/>
  <c r="K25" i="9" s="1"/>
  <c r="H25" i="9" a="1"/>
  <c r="H25" i="9" s="1"/>
  <c r="E25" i="9" a="1"/>
  <c r="E25" i="9" s="1"/>
  <c r="N24" i="9" a="1"/>
  <c r="N24" i="9" s="1"/>
  <c r="K24" i="9" a="1"/>
  <c r="K24" i="9" s="1"/>
  <c r="H24" i="9" a="1"/>
  <c r="H24" i="9" s="1"/>
  <c r="E24" i="9" a="1"/>
  <c r="E24" i="9" s="1"/>
  <c r="N23" i="9" a="1"/>
  <c r="N23" i="9" s="1"/>
  <c r="K23" i="9" a="1"/>
  <c r="K23" i="9" s="1"/>
  <c r="H23" i="9" a="1"/>
  <c r="H23" i="9" s="1"/>
  <c r="E23" i="9" a="1"/>
  <c r="E23" i="9" s="1"/>
  <c r="N22" i="9" a="1"/>
  <c r="N22" i="9" s="1"/>
  <c r="K22" i="9" a="1"/>
  <c r="K22" i="9" s="1"/>
  <c r="H22" i="9" a="1"/>
  <c r="H22" i="9" s="1"/>
  <c r="E22" i="9" a="1"/>
  <c r="E22" i="9" s="1"/>
  <c r="N21" i="9" a="1"/>
  <c r="N21" i="9" s="1"/>
  <c r="K21" i="9" a="1"/>
  <c r="K21" i="9" s="1"/>
  <c r="H21" i="9" a="1"/>
  <c r="H21" i="9" s="1"/>
  <c r="E21" i="9" a="1"/>
  <c r="E21" i="9" s="1"/>
  <c r="N19" i="9" a="1"/>
  <c r="N19" i="9" s="1"/>
  <c r="K19" i="9" a="1"/>
  <c r="K19" i="9" s="1"/>
  <c r="H19" i="9" a="1"/>
  <c r="H19" i="9" s="1"/>
  <c r="E19" i="9" a="1"/>
  <c r="E19" i="9" s="1"/>
  <c r="N18" i="9" a="1"/>
  <c r="N18" i="9" s="1"/>
  <c r="K18" i="9" a="1"/>
  <c r="K18" i="9" s="1"/>
  <c r="H18" i="9" a="1"/>
  <c r="H18" i="9" s="1"/>
  <c r="E18" i="9" a="1"/>
  <c r="E18" i="9" s="1"/>
  <c r="N17" i="9" a="1"/>
  <c r="N17" i="9" s="1"/>
  <c r="K17" i="9" a="1"/>
  <c r="K17" i="9" s="1"/>
  <c r="H17" i="9" a="1"/>
  <c r="H17" i="9" s="1"/>
  <c r="E17" i="9" a="1"/>
  <c r="E17" i="9" s="1"/>
  <c r="N16" i="9" a="1"/>
  <c r="N16" i="9" s="1"/>
  <c r="K16" i="9" a="1"/>
  <c r="K16" i="9" s="1"/>
  <c r="H16" i="9" a="1"/>
  <c r="H16" i="9" s="1"/>
  <c r="E16" i="9" a="1"/>
  <c r="E16" i="9" s="1"/>
  <c r="N15" i="9" a="1"/>
  <c r="N15" i="9" s="1"/>
  <c r="K15" i="9" a="1"/>
  <c r="K15" i="9" s="1"/>
  <c r="AB30" i="10" s="1"/>
  <c r="H15" i="9" a="1"/>
  <c r="H15" i="9" s="1"/>
  <c r="E15" i="9" a="1"/>
  <c r="E15" i="9" s="1"/>
  <c r="N14" i="9" a="1"/>
  <c r="N14" i="9" s="1"/>
  <c r="K14" i="9" a="1"/>
  <c r="K14" i="9" s="1"/>
  <c r="H14" i="9" a="1"/>
  <c r="H14" i="9" s="1"/>
  <c r="E14" i="9" a="1"/>
  <c r="E14" i="9" s="1"/>
  <c r="E13" i="9" a="1"/>
  <c r="E13" i="9" s="1"/>
  <c r="N12" i="9" a="1"/>
  <c r="N12" i="9" s="1"/>
  <c r="K12" i="9" a="1"/>
  <c r="K12" i="9" s="1"/>
  <c r="H12" i="9" a="1"/>
  <c r="H12" i="9" s="1"/>
  <c r="E12" i="9" a="1"/>
  <c r="E12" i="9" s="1"/>
  <c r="N11" i="9" a="1"/>
  <c r="N11" i="9" s="1"/>
  <c r="K11" i="9" a="1"/>
  <c r="K11" i="9" s="1"/>
  <c r="H11" i="9" a="1"/>
  <c r="H11" i="9" s="1"/>
  <c r="E11" i="9" a="1"/>
  <c r="E11" i="9" s="1"/>
  <c r="N10" i="9" a="1"/>
  <c r="N10" i="9" s="1"/>
  <c r="K10" i="9" a="1"/>
  <c r="K10" i="9" s="1"/>
  <c r="H10" i="9" a="1"/>
  <c r="H10" i="9" s="1"/>
  <c r="E10" i="9" a="1"/>
  <c r="E10" i="9" s="1"/>
  <c r="N9" i="9" a="1"/>
  <c r="N9" i="9" s="1"/>
  <c r="K9" i="9" a="1"/>
  <c r="K9" i="9" s="1"/>
  <c r="H9" i="9" a="1"/>
  <c r="H9" i="9" s="1"/>
  <c r="E9" i="9" a="1"/>
  <c r="E9" i="9" s="1"/>
  <c r="N8" i="9" a="1"/>
  <c r="N8" i="9" s="1"/>
  <c r="H8" i="9" a="1"/>
  <c r="H8" i="9" s="1"/>
  <c r="E8" i="9" a="1"/>
  <c r="E8" i="9" s="1"/>
  <c r="N7" i="9" a="1"/>
  <c r="N7" i="9" s="1"/>
  <c r="K7" i="9" a="1"/>
  <c r="K7" i="9" s="1"/>
  <c r="E7" i="9" a="1"/>
  <c r="E7" i="9" s="1"/>
  <c r="K8" i="9" a="1"/>
  <c r="K8" i="9" s="1"/>
  <c r="C25" i="11" l="1"/>
  <c r="AC29" i="11"/>
  <c r="E51" i="11"/>
  <c r="E54" i="11"/>
  <c r="Y36" i="11"/>
  <c r="Y35" i="11"/>
  <c r="Y34" i="11"/>
  <c r="Q36" i="11"/>
  <c r="Q35" i="11"/>
  <c r="N50" i="9" a="1"/>
  <c r="N50" i="9" s="1"/>
  <c r="E58" i="10"/>
  <c r="E57" i="11" s="1"/>
  <c r="Q34" i="11"/>
  <c r="M56" i="10"/>
  <c r="M55" i="11" s="1"/>
  <c r="H49" i="9" a="1"/>
  <c r="H49" i="9" s="1"/>
  <c r="E76" i="10"/>
  <c r="E75" i="11" s="1"/>
  <c r="M76" i="10"/>
  <c r="M75" i="11" s="1"/>
  <c r="M55" i="10"/>
  <c r="M54" i="11" s="1"/>
  <c r="M54" i="10"/>
  <c r="M53" i="11" s="1"/>
  <c r="M71" i="10"/>
  <c r="M70" i="11" s="1"/>
  <c r="M70" i="10"/>
  <c r="M69" i="11" s="1"/>
  <c r="E62" i="10"/>
  <c r="E61" i="11" s="1"/>
  <c r="E61" i="10"/>
  <c r="E60" i="11" s="1"/>
  <c r="M69" i="10"/>
  <c r="M68" i="11" s="1"/>
  <c r="E49" i="10"/>
  <c r="E48" i="11" s="1"/>
  <c r="M68" i="10"/>
  <c r="M67" i="11" s="1"/>
  <c r="E60" i="10"/>
  <c r="E59" i="11" s="1"/>
  <c r="E54" i="10"/>
  <c r="E53" i="11" s="1"/>
  <c r="E47" i="10"/>
  <c r="E46" i="11" s="1"/>
  <c r="E59" i="10"/>
  <c r="E58" i="11" s="1"/>
  <c r="E45" i="10"/>
  <c r="E44" i="11" s="1"/>
  <c r="M51" i="10"/>
  <c r="M50" i="11" s="1"/>
  <c r="M41" i="10"/>
  <c r="M40" i="11" s="1"/>
  <c r="AB21" i="10"/>
  <c r="M48" i="10"/>
  <c r="M47" i="11" s="1"/>
  <c r="E41" i="10"/>
  <c r="E40" i="11" s="1"/>
  <c r="AB20" i="10"/>
  <c r="AB19" i="10"/>
  <c r="M39" i="10"/>
  <c r="M38" i="11" s="1"/>
  <c r="AB29" i="10"/>
  <c r="T21" i="10"/>
  <c r="E39" i="10"/>
  <c r="E68" i="10" s="1"/>
  <c r="E67" i="11" s="1"/>
  <c r="T20" i="10"/>
  <c r="C29" i="10"/>
  <c r="C28" i="11" s="1"/>
  <c r="C25" i="10"/>
  <c r="T22" i="10"/>
  <c r="C28" i="10"/>
  <c r="C27" i="11" s="1"/>
  <c r="C23" i="10"/>
  <c r="C24" i="10"/>
  <c r="AB22" i="10"/>
  <c r="B1" i="9" a="1"/>
  <c r="B1" i="9" s="1"/>
  <c r="H4" i="9" a="1"/>
  <c r="H4" i="9" s="1"/>
  <c r="M49" i="10" s="1"/>
  <c r="M48" i="11" s="1"/>
  <c r="E4" i="9" a="1"/>
  <c r="E4" i="9" s="1"/>
  <c r="C27" i="10" s="1"/>
  <c r="C26" i="11" s="1"/>
  <c r="H3" i="9" a="1"/>
  <c r="H3" i="9" s="1"/>
  <c r="M47" i="10" s="1"/>
  <c r="M46" i="11" s="1"/>
  <c r="K2" i="9" a="1"/>
  <c r="K2" i="9" s="1"/>
  <c r="E74" i="10" s="1"/>
  <c r="E73" i="11" s="1"/>
  <c r="H2" i="9" a="1"/>
  <c r="H2" i="9" s="1"/>
  <c r="M45" i="10" s="1"/>
  <c r="M44" i="11" s="1"/>
  <c r="K1" i="9" a="1"/>
  <c r="K1" i="9" s="1"/>
  <c r="E50" i="11" s="1"/>
  <c r="H1" i="9" a="1"/>
  <c r="H1" i="9" s="1"/>
  <c r="AB27" i="10" s="1"/>
  <c r="AC26" i="11" s="1"/>
  <c r="E1" i="9" a="1"/>
  <c r="E1" i="9" s="1"/>
  <c r="C20" i="10" s="1"/>
  <c r="C19" i="11" s="1"/>
  <c r="A1" i="9"/>
  <c r="E3" i="9" a="1"/>
  <c r="E3" i="9" s="1"/>
  <c r="C22" i="10" s="1"/>
  <c r="C21" i="11" s="1"/>
  <c r="E2" i="9" a="1"/>
  <c r="E2" i="9" s="1"/>
  <c r="C21" i="10" l="1"/>
  <c r="C20" i="11" s="1"/>
  <c r="C30" i="10"/>
  <c r="C29" i="11" s="1"/>
  <c r="AB28" i="10"/>
  <c r="AC27" i="11" s="1"/>
  <c r="E38" i="11"/>
  <c r="C22" i="11"/>
  <c r="T18" i="10"/>
  <c r="U17" i="11" s="1"/>
  <c r="AB18" i="10"/>
  <c r="AC17" i="11" s="1"/>
  <c r="C24" i="11"/>
  <c r="M62" i="10"/>
  <c r="M61" i="11" s="1"/>
  <c r="AC18" i="11"/>
  <c r="AC21" i="11"/>
  <c r="M46" i="10"/>
  <c r="M45" i="11" s="1"/>
  <c r="M64" i="10"/>
  <c r="M63" i="11" s="1"/>
  <c r="E36" i="10"/>
  <c r="E35" i="11" s="1"/>
  <c r="U21" i="11"/>
  <c r="M36" i="10"/>
  <c r="M35" i="11" s="1"/>
  <c r="M50" i="10"/>
  <c r="M49" i="11" s="1"/>
  <c r="M65" i="10"/>
  <c r="M64" i="11" s="1"/>
  <c r="T19" i="10"/>
  <c r="U18" i="11" s="1"/>
  <c r="C23" i="11"/>
  <c r="U20" i="11"/>
  <c r="M63" i="10"/>
  <c r="M62" i="11" s="1"/>
  <c r="E67" i="10"/>
  <c r="E66" i="11" s="1"/>
  <c r="AC19" i="11"/>
  <c r="E37" i="10"/>
  <c r="E36" i="11" s="1"/>
  <c r="AC20" i="11"/>
  <c r="M37" i="10"/>
  <c r="M36" i="11" s="1"/>
  <c r="U19" i="11"/>
  <c r="E38" i="10"/>
  <c r="E37" i="11" s="1"/>
  <c r="E66" i="10"/>
  <c r="E65" i="11" s="1"/>
  <c r="AC28" i="11"/>
  <c r="M38" i="10"/>
  <c r="M37" i="11" s="1"/>
  <c r="E50" i="10"/>
  <c r="E49" i="11" s="1"/>
  <c r="E48" i="10"/>
  <c r="E47" i="11" s="1"/>
  <c r="E46" i="10"/>
  <c r="E45" i="11" s="1"/>
  <c r="AB31" i="10"/>
  <c r="AC30" i="11" s="1"/>
  <c r="E75" i="10"/>
  <c r="E74" i="11" s="1"/>
  <c r="D221" i="1" l="1"/>
  <c r="D220" i="1"/>
  <c r="D219" i="1"/>
  <c r="D218" i="1"/>
  <c r="D217" i="1"/>
  <c r="D216" i="1"/>
  <c r="D215" i="1"/>
  <c r="D214" i="1"/>
  <c r="D213" i="1"/>
  <c r="D212" i="1"/>
  <c r="D211" i="1"/>
  <c r="D210" i="1"/>
  <c r="D209" i="1"/>
  <c r="D208" i="1"/>
  <c r="D207" i="1"/>
  <c r="D206" i="1"/>
  <c r="D205" i="1"/>
  <c r="Q70" i="1"/>
  <c r="Q69" i="1"/>
  <c r="Q68" i="1"/>
  <c r="Q67" i="1"/>
  <c r="Q66" i="1"/>
  <c r="Q65" i="1"/>
  <c r="Q64" i="1"/>
  <c r="Q63" i="1"/>
  <c r="Q62" i="1"/>
  <c r="Q61" i="1"/>
  <c r="Q60" i="1"/>
  <c r="Q59" i="1"/>
  <c r="Q58" i="1"/>
  <c r="Q57"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Q17" i="1"/>
  <c r="Q16" i="1"/>
  <c r="Q15" i="1"/>
  <c r="Q14" i="1"/>
  <c r="Q13" i="1"/>
  <c r="Q12" i="1"/>
  <c r="Q11" i="1"/>
  <c r="Q10" i="1"/>
  <c r="Q9" i="1"/>
  <c r="Q8" i="1"/>
  <c r="Q7" i="1"/>
  <c r="Q6" i="1"/>
  <c r="F222" i="1" l="1"/>
  <c r="D226" i="1"/>
  <c r="O3" i="1" l="1"/>
  <c r="Q37" i="11" l="1"/>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B5" i="9"/>
  <c r="B4" i="9"/>
  <c r="B3" i="9"/>
  <c r="B2" i="9"/>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<sst xmlns="http://schemas.openxmlformats.org/spreadsheetml/2006/main" count="3459" uniqueCount="1662">
  <si>
    <t xml:space="preserve">Hospital A </t>
  </si>
  <si>
    <t>Hospital B</t>
  </si>
  <si>
    <t>Hospital C</t>
  </si>
  <si>
    <t>Hospital D</t>
  </si>
  <si>
    <t>Hospital E</t>
  </si>
  <si>
    <t>OOG</t>
  </si>
  <si>
    <t>HOSPITAL</t>
  </si>
  <si>
    <t>TOTAL</t>
  </si>
  <si>
    <t>MARFOOD</t>
  </si>
  <si>
    <t>ROUSTABOUT</t>
  </si>
  <si>
    <t>FLOORHAND</t>
  </si>
  <si>
    <t>MCB</t>
  </si>
  <si>
    <t>RSTC</t>
  </si>
  <si>
    <t>RSTT / OST</t>
  </si>
  <si>
    <t>DPO</t>
  </si>
  <si>
    <t>DAY AB SEAMAN</t>
  </si>
  <si>
    <t>MOTORMAN</t>
  </si>
  <si>
    <t>CATERING</t>
  </si>
  <si>
    <t>NURSE</t>
  </si>
  <si>
    <t>WELDER</t>
  </si>
  <si>
    <t>MECHANIC</t>
  </si>
  <si>
    <t>CLIENT 3rd PARTY</t>
  </si>
  <si>
    <t>DECKPUSHER</t>
  </si>
  <si>
    <t>ASSIST. CRANE OPERATOR</t>
  </si>
  <si>
    <t>CRANE OPERATOR</t>
  </si>
  <si>
    <t>1st ENGINEER</t>
  </si>
  <si>
    <t>PUMPMAN</t>
  </si>
  <si>
    <t>DERRICKMAN</t>
  </si>
  <si>
    <t>ASSIST. DRILLER</t>
  </si>
  <si>
    <t>DRILLER</t>
  </si>
  <si>
    <t>2nd ENGINEER</t>
  </si>
  <si>
    <t>CHIEF ET</t>
  </si>
  <si>
    <t>ELECTRICIAN</t>
  </si>
  <si>
    <t>ET</t>
  </si>
  <si>
    <t>SUBSEA SUPERVISOR</t>
  </si>
  <si>
    <t>CHIEF ELECTRICIAN</t>
  </si>
  <si>
    <t>RADIO OPERATOR</t>
  </si>
  <si>
    <t>MATERIALS COORDINATOR</t>
  </si>
  <si>
    <t>TOOLPUSHER</t>
  </si>
  <si>
    <t>CHIEF MECHANIC</t>
  </si>
  <si>
    <t>MAINT. COORDINATOR</t>
  </si>
  <si>
    <t>CHIEF ENGINEER</t>
  </si>
  <si>
    <t>CHIEF MATE</t>
  </si>
  <si>
    <t>RIG SUPERINTENDENT</t>
  </si>
  <si>
    <t>RIG MANAGER</t>
  </si>
  <si>
    <t>ELECTRICAL SUPERVISOR</t>
  </si>
  <si>
    <t>SENIOR SUBSEA SUPERVISOR</t>
  </si>
  <si>
    <t>MECHANIC SUPERVISOR</t>
  </si>
  <si>
    <t>COMPANY MAN</t>
  </si>
  <si>
    <t>GEOLOGIST</t>
  </si>
  <si>
    <t>OOG SI</t>
  </si>
  <si>
    <t>NOV</t>
  </si>
  <si>
    <t>FMC</t>
  </si>
  <si>
    <t>EMPRESAS A BORDO</t>
  </si>
  <si>
    <t>FREE BUNK SPACES</t>
  </si>
  <si>
    <t>DAY TRIP</t>
  </si>
  <si>
    <t>DEPARTAMENTOS</t>
  </si>
  <si>
    <t>STATUS POB</t>
  </si>
  <si>
    <t>PETROBRAS</t>
  </si>
  <si>
    <t>GE OIL &amp; GAS</t>
  </si>
  <si>
    <t>VALLOUREC</t>
  </si>
  <si>
    <t>BJ</t>
  </si>
  <si>
    <t>MHWIRTH</t>
  </si>
  <si>
    <t>TENARIS</t>
  </si>
  <si>
    <t>GYRODATA</t>
  </si>
  <si>
    <t>OES</t>
  </si>
  <si>
    <t>CATERING (FEMININO)</t>
  </si>
  <si>
    <t>CAPROCK</t>
  </si>
  <si>
    <t>SDPO</t>
  </si>
  <si>
    <t>ANP</t>
  </si>
  <si>
    <t>NOME</t>
  </si>
  <si>
    <t>FUNÇÃO</t>
  </si>
  <si>
    <t>EMPRESA</t>
  </si>
  <si>
    <t>BALEEIRA</t>
  </si>
  <si>
    <t>DEPARTAMENTO</t>
  </si>
  <si>
    <t>NACIONALIDADE</t>
  </si>
  <si>
    <t>DATA</t>
  </si>
  <si>
    <t>MARINE</t>
  </si>
  <si>
    <t>DRILLING</t>
  </si>
  <si>
    <t>MAINTENANCE</t>
  </si>
  <si>
    <t>ECR</t>
  </si>
  <si>
    <t>ELECTRICAL</t>
  </si>
  <si>
    <t>SUBSEA</t>
  </si>
  <si>
    <t>WAREHOUSE</t>
  </si>
  <si>
    <t>MEDIC</t>
  </si>
  <si>
    <t>SAFETY</t>
  </si>
  <si>
    <t>FIELD SUPPORT</t>
  </si>
  <si>
    <t>THIRD PART - PETROBRAS</t>
  </si>
  <si>
    <t>LB #1</t>
  </si>
  <si>
    <t>LB #2</t>
  </si>
  <si>
    <t>LB #3</t>
  </si>
  <si>
    <t>HALLIBURTON</t>
  </si>
  <si>
    <t>DYNAMIC AIR</t>
  </si>
  <si>
    <t>MAERSK H2S</t>
  </si>
  <si>
    <t>NEWPARK</t>
  </si>
  <si>
    <t>ONESUBSEA</t>
  </si>
  <si>
    <t>SCHLUMBERGER</t>
  </si>
  <si>
    <t>SUBSEA 7</t>
  </si>
  <si>
    <t>WELLTEC</t>
  </si>
  <si>
    <t>AKER BR</t>
  </si>
  <si>
    <t>BAKER HUGHES</t>
  </si>
  <si>
    <t>DRIL-QUIP</t>
  </si>
  <si>
    <t>EXPRO</t>
  </si>
  <si>
    <t>GEOLOG</t>
  </si>
  <si>
    <t>EDITE SOMENTE AS COLUNAS AMARELAS</t>
  </si>
  <si>
    <t>CLIENT 3rd PARTY (QUIMICO)</t>
  </si>
  <si>
    <t>SEAL INSPECTION</t>
  </si>
  <si>
    <t>PLATAFORMISTA</t>
  </si>
  <si>
    <t>ASSISTENTE DE SONDADOR</t>
  </si>
  <si>
    <t>DNV</t>
  </si>
  <si>
    <t>LIFTING</t>
  </si>
  <si>
    <t>SHIMMER</t>
  </si>
  <si>
    <t>OFFICE</t>
  </si>
  <si>
    <t>AFG</t>
  </si>
  <si>
    <t>FLOORHAND - EXTRA</t>
  </si>
  <si>
    <t>DIAS EMBARCADO</t>
  </si>
  <si>
    <t>DIA EMBARQUE</t>
  </si>
  <si>
    <t>POSIÇÃO DA CABINE</t>
  </si>
  <si>
    <t>RESERVADO</t>
  </si>
  <si>
    <t>CLIENT 3rd PARTY (CEMENTER)</t>
  </si>
  <si>
    <t>RODION SERDYUKOV</t>
  </si>
  <si>
    <t>ROBERT MAREK MATECKI</t>
  </si>
  <si>
    <t>JACK DE RIDDER</t>
  </si>
  <si>
    <t>ANDRIJA TOMIC</t>
  </si>
  <si>
    <t>CLEYDSON MENDES DE SOUSA</t>
  </si>
  <si>
    <t>MARILIA GOMES KASCHER</t>
  </si>
  <si>
    <t>LUCAS BAPTISTA ANGELIM</t>
  </si>
  <si>
    <t>FELIPE COUTO DA SILVEIRA</t>
  </si>
  <si>
    <t>JOAILTON VASCO BUENO</t>
  </si>
  <si>
    <t>DIEGO ESTEFANI DA SILVA MOREIRA</t>
  </si>
  <si>
    <t>FERNANDO LOPES RODRIGUES</t>
  </si>
  <si>
    <t>RAFAEL CASSIMIRO DE LIMA MIGUEL</t>
  </si>
  <si>
    <t>RODRIGO AMADEUS DA SILVA</t>
  </si>
  <si>
    <t>EVERALDO VITORIO DOS SANTOS LEAL</t>
  </si>
  <si>
    <t>SAMUEL DE ALMEIDA SANTOS SILVA</t>
  </si>
  <si>
    <t>LUIS AUGUSTO ALMEIDA DIAS</t>
  </si>
  <si>
    <t>LUIS DE OLIVEIRA PIRES</t>
  </si>
  <si>
    <t>JUAN COUTINHO SETIMO</t>
  </si>
  <si>
    <t>ANDREZ COSTA BARBOSA</t>
  </si>
  <si>
    <t>OSVALDO ALVES DOS SANTOS</t>
  </si>
  <si>
    <t>MARCIO LUIS DA MOTA SILVA</t>
  </si>
  <si>
    <t>LUCIO FRAGA DA SILVA PINTO</t>
  </si>
  <si>
    <t>MARCELO MONTEIRO GOMES</t>
  </si>
  <si>
    <t>VALTENCI PEIXOTO DE FARIA</t>
  </si>
  <si>
    <t>ROSINELIO DE MELO SOARES</t>
  </si>
  <si>
    <t>GUSTAVO SILVA SANTOS</t>
  </si>
  <si>
    <t>CLAUDIONOR JOSE DA SILVA</t>
  </si>
  <si>
    <t>WELLINGTON RODRIGUES BALBINO DE FREITAS</t>
  </si>
  <si>
    <t>IVAN FAUSTO DE OLIVEIRA</t>
  </si>
  <si>
    <t>PEDRO HENRIQUE PINTO COELHO</t>
  </si>
  <si>
    <t>HUDSON SAQUES DA SILVEIRA</t>
  </si>
  <si>
    <t>MARCOS ANTONIO CASSIMIRO ALVES</t>
  </si>
  <si>
    <t>FABIO FARIAS BARCELOS</t>
  </si>
  <si>
    <t>LUIS JOSE DOS SANTOS</t>
  </si>
  <si>
    <t>LUCIANO HAMBURGO SANTOS</t>
  </si>
  <si>
    <t>MARCELLO REZENDE DE QUEIROZ</t>
  </si>
  <si>
    <t>RAFAEL DE OLIVEIRA SOUZA</t>
  </si>
  <si>
    <t>SIDNEY SANTOS PEREIRA</t>
  </si>
  <si>
    <t>IURI LIBARDI CAMPOS</t>
  </si>
  <si>
    <t>RAIMUNDO NONATO SILVEIRA DA COSTA</t>
  </si>
  <si>
    <t>FERNANDO ANTONIO HOLANDA RAMOS</t>
  </si>
  <si>
    <t>DINARTE FERNANDES DE BRITO</t>
  </si>
  <si>
    <t>SONIA MARIA PEREIRA MOTA</t>
  </si>
  <si>
    <t>RODRIGO CESAR VICENTE SANTOS</t>
  </si>
  <si>
    <t>LEONARDO DINIZ VARGAS</t>
  </si>
  <si>
    <t>JULIO CESAR DOS SANTOS</t>
  </si>
  <si>
    <t>MIECZYSLAW DOMINIK WERNIKOWSKI</t>
  </si>
  <si>
    <t>DANIEL TODOROV DANAILOV</t>
  </si>
  <si>
    <t>FLAVIO IVANIR PEREIRA</t>
  </si>
  <si>
    <t>UBIRATAN BARCELO PEREIRA DE OLIVEIRA</t>
  </si>
  <si>
    <t>ANDRE LUIZ DIAS DE ARAUJO</t>
  </si>
  <si>
    <t>CARLOS HENRIQUE DA SILVA MARTINS</t>
  </si>
  <si>
    <t>EDILSON ZUMPICHIATTI DE ALMEIDA</t>
  </si>
  <si>
    <t>BRUNO GOMES VALENTIM DA COSTA</t>
  </si>
  <si>
    <t>ALEXSANDRO HENRIQUE SANTOS SILVA</t>
  </si>
  <si>
    <t>DARLAN JOSE DOREA SANTOS FILHO</t>
  </si>
  <si>
    <t>GLEIDSON DO ROSARIO CORREA</t>
  </si>
  <si>
    <t>ELCI RODRIGUES STUCKIM</t>
  </si>
  <si>
    <t>ADRIANO MONTEIRO GOMES</t>
  </si>
  <si>
    <t>DARCIO GOMES ANTUNES DE LIMA</t>
  </si>
  <si>
    <t>NELSON ANTONIO FERREIRA JUNIOR</t>
  </si>
  <si>
    <t>VICTOR ALVES COSTA</t>
  </si>
  <si>
    <t>RONALDO PONCIANO DE SOUSA</t>
  </si>
  <si>
    <t>ALESSANDRO PORTUGAL PEREIRA</t>
  </si>
  <si>
    <t>SIDNEI GOMES RIBEIRO JUNIOR</t>
  </si>
  <si>
    <t>WELLINGTON DA SILVA CASTRO</t>
  </si>
  <si>
    <t>MARCIO DA SILVA GAMA</t>
  </si>
  <si>
    <t>JUCILENE SOARES DE JESUS</t>
  </si>
  <si>
    <t>PEDRO MARIO COSTA OLIVEIRA</t>
  </si>
  <si>
    <t>EDIELSON DA SILVA FURTADO</t>
  </si>
  <si>
    <t>VINICIUS PINHEIRO MENEZES</t>
  </si>
  <si>
    <t>ALESSANDRO MARQUES BRAGATTI</t>
  </si>
  <si>
    <t>LEANDRO DA SILVA FERREIRA</t>
  </si>
  <si>
    <t>ROGERIO LIMA GOMES</t>
  </si>
  <si>
    <t>EVERTON SILVA DE MORAES</t>
  </si>
  <si>
    <t>RODRIGO DANTON METZ</t>
  </si>
  <si>
    <t>CELSO DE OLIVEIRA ROCHA</t>
  </si>
  <si>
    <t>RICARDO FABRI LIMA</t>
  </si>
  <si>
    <t>BRUNO RAMOS DOS SANTOS</t>
  </si>
  <si>
    <t>ROBERT ARRUDA ABREU VIEIRA</t>
  </si>
  <si>
    <t>JOAO PAULO PEREIRA DA HORA</t>
  </si>
  <si>
    <t>RENIVALDO DE JESUS MARQUES</t>
  </si>
  <si>
    <t>FABRICIO MARTINS PIEKALA</t>
  </si>
  <si>
    <t>PETRONIO SANTOS DE CARVALHO JUNIOR</t>
  </si>
  <si>
    <t>JAASIEL DOS SANTOS PADILHA</t>
  </si>
  <si>
    <t>ARLAN LAMONICA FERREIRA</t>
  </si>
  <si>
    <t>VISTORIADOR</t>
  </si>
  <si>
    <t>WILLAMIS RODRIGO SOUZA DA SILVA</t>
  </si>
  <si>
    <t>ANDERSON DAS NEVES ARAUJO</t>
  </si>
  <si>
    <t>THIAGO MACIEL MARTINS</t>
  </si>
  <si>
    <t>WESSEL TJITSE VRIESWIJK</t>
  </si>
  <si>
    <t>COORDENADOR DE MATERIAIS SR/SENIOR MATERIALS COORDINATOR</t>
  </si>
  <si>
    <t>WLADMYR CALLADO MARCANO</t>
  </si>
  <si>
    <t>AUXILIAR DE PLATAFORMA/ROUSTABOUT</t>
  </si>
  <si>
    <t>SUPERVISOR DE SUBSEA SENIOR/SENIOR SUBSEA SUPERVISOR</t>
  </si>
  <si>
    <t>OPERADOR DE POSIC DINAMICO/DYNAMIC POSITIONING OPERATOR</t>
  </si>
  <si>
    <t>WESLEY DA COSTA ALVES</t>
  </si>
  <si>
    <t>OPERADOR DE GUINDASTE/CRANE OPERATOR</t>
  </si>
  <si>
    <t>WELLINGTON LUIS SILVA DOS SANTOS</t>
  </si>
  <si>
    <t>MECANICO/MECHANIC</t>
  </si>
  <si>
    <t>WALDEIR FERREIRA DA SILVA</t>
  </si>
  <si>
    <t>CHEFE DE ELETRONICA/CHIEF ELETRONIC</t>
  </si>
  <si>
    <t>VLAHO MOZARA</t>
  </si>
  <si>
    <t>VITOR JOSE DE SOUZA E SILVA MONTEIRO</t>
  </si>
  <si>
    <t>ASSISTENTE DE ELETRONICA/ELECTRONIC ASSISTANT</t>
  </si>
  <si>
    <t>VICTOR MACEDO OLIVEIRA</t>
  </si>
  <si>
    <t>SUBCHEFE DE MAQUINAS/1ST ENGINEER</t>
  </si>
  <si>
    <t>SEGUNDO OFICIAL DE MAQUINAS/3RD ENGINEER</t>
  </si>
  <si>
    <t>TOMAZ LINO PEREIRA BALDUINO</t>
  </si>
  <si>
    <t>PLATAFORMISTA/FLOORMAN</t>
  </si>
  <si>
    <t>TIAGO DOLOR DOS SANTOS</t>
  </si>
  <si>
    <t>TECNICO DE ELETRONICA/ELECTRONIC TECHNICIAN</t>
  </si>
  <si>
    <t>TIAGO BARRETO ALMENDRO</t>
  </si>
  <si>
    <t>CAPITAO/CAPTAIN</t>
  </si>
  <si>
    <t>THOMAS MARK RAINEY</t>
  </si>
  <si>
    <t>ASSISTENTE DE MATERIAIS/MATERIALS ASSISTANT</t>
  </si>
  <si>
    <t>THIAGO LIMA DA SILVEIRA</t>
  </si>
  <si>
    <t>COORDENADOR DE MANUTENCAO/MAINTENANCE COORDINATOR</t>
  </si>
  <si>
    <t>STEPHEN PAUL WENTWORTH</t>
  </si>
  <si>
    <t>RADIO OPERADOR/RADIO OPERATOR</t>
  </si>
  <si>
    <t>ASSISTENTE DE TORRISTA/PUMPMAN</t>
  </si>
  <si>
    <t>TECNICO SEGURANCA DO TRABALHO/WORK SAFETY TECHNICIAN</t>
  </si>
  <si>
    <t>ENCARREGADO DE PLATAFORMA/TOOLPUSHER</t>
  </si>
  <si>
    <t>ASSISTENTE DE SUBSEA/ASSISTANT SUBSEA</t>
  </si>
  <si>
    <t>ROBERTO DORIA DE SANTANA JUNIOR</t>
  </si>
  <si>
    <t>SUPERVISOR DE ELETROELETRONICA/ELECTRO ELECTRONICS SUPERVISOR</t>
  </si>
  <si>
    <t>ROBERT MILLER STEVENSON</t>
  </si>
  <si>
    <t>ASSISTENTE SONDADOR/ASSISTANT DRILLER</t>
  </si>
  <si>
    <t>RENATO VILLELA</t>
  </si>
  <si>
    <t>RENATO LIMA ALBUQUERQUE</t>
  </si>
  <si>
    <t>ENCARREGADO DE CONVES/DECKPUSHER</t>
  </si>
  <si>
    <t>RENATO GRISOSTOLO</t>
  </si>
  <si>
    <t>RENAN NASCIMENTO DO ESPIRITO SANTO</t>
  </si>
  <si>
    <t>COORD SEGURANCA TRAB E TREIN/WORK SAFETY TRAINNING COORD</t>
  </si>
  <si>
    <t>RENAN CAMPOS DE CARVALHO</t>
  </si>
  <si>
    <t>SONDADOR CYBER/CYBER BASE DRILLER</t>
  </si>
  <si>
    <t>RAPHAEL ANTONIO NETO CRESPO FILHO</t>
  </si>
  <si>
    <t>MARINHEIRO DE MAQUINAS/OILER</t>
  </si>
  <si>
    <t>PEDRO EDUARDO OLIVEIRA DE SOUZA</t>
  </si>
  <si>
    <t>PAULO GOMES DA SILVA</t>
  </si>
  <si>
    <t>PABLO FORLAN DE SOUZA PEREIRA</t>
  </si>
  <si>
    <t>NILTON JORGE PINTO CONCEICAO</t>
  </si>
  <si>
    <t>NACIB HADDAD BISNETO</t>
  </si>
  <si>
    <t>MORTEN NEJSUM</t>
  </si>
  <si>
    <t>SUPERVISOR DE MECANICA/MECHANICAL SUPERVISOR</t>
  </si>
  <si>
    <t>MILVERTON OLIVER RICHARDS</t>
  </si>
  <si>
    <t>MARINHEIRO DE CONVES/ABSEAMAN</t>
  </si>
  <si>
    <t>MILTON BRAZ ADRIANO</t>
  </si>
  <si>
    <t>OPERADOR DE POSIC DINAMICO SR/SENIOR DYNAMIC POSITIONING OP</t>
  </si>
  <si>
    <t>MAZEN MOHAMED M M HAMED ELNAWASRA</t>
  </si>
  <si>
    <t>SUPERINTENDENTE DE PLATAFORMA/RIG SUPERINTENDENT</t>
  </si>
  <si>
    <t>MAX ALBERT DE MORAES</t>
  </si>
  <si>
    <t>MATHEUS DE PAULA FERREIRA FREITAS</t>
  </si>
  <si>
    <t>MARLON JORGE MARTINS TEIXEIRA</t>
  </si>
  <si>
    <t>IMEDIATO/CHIEF MATE</t>
  </si>
  <si>
    <t>MARIUSZ WOJCIECH DRABIUK</t>
  </si>
  <si>
    <t>CHEFE DE ELETRICA/CHIEF ELECTRICIAN</t>
  </si>
  <si>
    <t>MARCO ANTONIO BITTENCOURT DA SILVA</t>
  </si>
  <si>
    <t>MARCIO MOREIRA PACHECO</t>
  </si>
  <si>
    <t>MARCIO ADRIANO PORTUGAL OLIVEIRA</t>
  </si>
  <si>
    <t>MARCELO DA CONCEICAO RODRIGUES DE ALVARENGA</t>
  </si>
  <si>
    <t>ASSISTENTE DE MECANICO/MECHANIC ASSISTANT</t>
  </si>
  <si>
    <t>MAICON FAGGIAN</t>
  </si>
  <si>
    <t>MAICON ALVES DA SILVA</t>
  </si>
  <si>
    <t>ASSISTENTE OPER DE GUINDASTE/ASSISTANT CRANE OPERATOR</t>
  </si>
  <si>
    <t>MAICO DE ALMEIDA OLIVEIRA</t>
  </si>
  <si>
    <t>MAGAIVER TIAGO VITORINO</t>
  </si>
  <si>
    <t>MESTRE DE CABOTAGEM/BOSUN</t>
  </si>
  <si>
    <t>LUIZ CARLOS MACHADO MATSUDA</t>
  </si>
  <si>
    <t>LUCIANO DE ASSIS XAVIER</t>
  </si>
  <si>
    <t>LEILTON DE MORAES MARQUES</t>
  </si>
  <si>
    <t>LEANDRO SCARPARO RODRIGUES</t>
  </si>
  <si>
    <t>LEANDRO PAZ MARQUES DOS SANTOS</t>
  </si>
  <si>
    <t>KLEUDER FERREIRA CORTES</t>
  </si>
  <si>
    <t>KARINA VASCONCELOS BARBOSA</t>
  </si>
  <si>
    <t>ENGENHEIRO OPERACIONAL OFFSHORE/OFFSHORE OPERATIONAL ENGINEER</t>
  </si>
  <si>
    <t>JUSSARA TELES DA SILVA</t>
  </si>
  <si>
    <t>JOSIAS MAURER CAMARGO</t>
  </si>
  <si>
    <t>JORGE FERNANDO PINTO RIBEIRO</t>
  </si>
  <si>
    <t>JOAO PEDRO DA SILVA JUNIOR</t>
  </si>
  <si>
    <t>JOAO BATISTA SILVA</t>
  </si>
  <si>
    <t>ASSISTENTE DE ELETRICA/ELETRICIAN ASSISTANT</t>
  </si>
  <si>
    <t>JAIR MESADRI</t>
  </si>
  <si>
    <t>CHEFE DE MAQUINAS/CHIEF ENGINEER</t>
  </si>
  <si>
    <t>JACEK ARKADIUSZ WITCZYK</t>
  </si>
  <si>
    <t>IVAN PAJIC</t>
  </si>
  <si>
    <t>ISMAEL HERINGER JUNIOR</t>
  </si>
  <si>
    <t>TORRISTA/DERRICKMAN</t>
  </si>
  <si>
    <t>ISMAEL ARAUJO</t>
  </si>
  <si>
    <t>HUGO PEIXOTO BARROS PEREIRA</t>
  </si>
  <si>
    <t>ELETRICISTA/ELETRICIAN</t>
  </si>
  <si>
    <t>HUGO AZEVEDO OLIVEIRA SILVA</t>
  </si>
  <si>
    <t>GUSTAVO LUIZ GONCALVES DE ANDRADE</t>
  </si>
  <si>
    <t>GUILHERME RODRIGUES FONSECA</t>
  </si>
  <si>
    <t>GUILHERME FRANCISCO SILVA</t>
  </si>
  <si>
    <t>GREGORY VELLASCO CORREA</t>
  </si>
  <si>
    <t>GABRIELA DA COSTA LINO</t>
  </si>
  <si>
    <t>GABRIEL SIQUEIRA DA SILVA</t>
  </si>
  <si>
    <t>FELIPE DE PAULA PINTO</t>
  </si>
  <si>
    <t>EZIO FLORIANO ALEGRE</t>
  </si>
  <si>
    <t>ERIK VAN NOUHUYS</t>
  </si>
  <si>
    <t>ELVIS OLIVEIRA DE SOUSA</t>
  </si>
  <si>
    <t>ELENILDO SILVA DE BRITTO</t>
  </si>
  <si>
    <t>ENFERMEIRO/NURSE</t>
  </si>
  <si>
    <t>EDUARDO DE SOUZA SANTOS</t>
  </si>
  <si>
    <t>EDIMAR DO NASCIMENTO FERREIRA</t>
  </si>
  <si>
    <t>SUPERVISOR DE SUBSEA/SUBSEA SUPERVISOR</t>
  </si>
  <si>
    <t>DIEGO TINOCO GONCALVES</t>
  </si>
  <si>
    <t>DIEGO OLIVEIRA DIAS</t>
  </si>
  <si>
    <t>DAVID DE SOUZA MATTOS</t>
  </si>
  <si>
    <t>DARIO BARISIC</t>
  </si>
  <si>
    <t>DANIEL OLIVEIRA GONCALVES</t>
  </si>
  <si>
    <t>COORDENADOR DE MATERIAIS/MATERIALS COORDINATOR</t>
  </si>
  <si>
    <t>DANIEL OLIVEIRA FERNANDES</t>
  </si>
  <si>
    <t>DANIEL BISPO REIS</t>
  </si>
  <si>
    <t>CHEFE DE MECANICA/CHIEF MECHANIC</t>
  </si>
  <si>
    <t>CASSIO FERNANDO MONTE POLI</t>
  </si>
  <si>
    <t>CARLOS FABIANO GUIMARAES MOTTA</t>
  </si>
  <si>
    <t>TEC SEG DO TRABALHO TRAINEE/WORK SAFETY TECHNICIAN TRAINEE</t>
  </si>
  <si>
    <t>CARLOS ALBERTO RISCADO GUERRA BASTOS</t>
  </si>
  <si>
    <t>BRUNO RIBEIRO DE JESUS</t>
  </si>
  <si>
    <t>BRUNO JOSE CID DE SOUZA BARCELOS</t>
  </si>
  <si>
    <t>PRIMEIRO OFICIAL DE MAQUINAS/2ND ENGINEER</t>
  </si>
  <si>
    <t>BRUNO AMADEU DOS SANTOS</t>
  </si>
  <si>
    <t>BRAULIO FARINA CAMPAGNARO</t>
  </si>
  <si>
    <t>AUGUSTO VIEIRA DE AGUIAR AMORIM</t>
  </si>
  <si>
    <t>ANDREJ LUIGI TOMMASI OLIVEIRA KUEHN</t>
  </si>
  <si>
    <t>ANDRE LUIS ALVES DA ROSA</t>
  </si>
  <si>
    <t>ANDERSON PEREIRA CLAUDINO DA SILVA</t>
  </si>
  <si>
    <t>ANDERSON LUIZ LUDGERO DE OLIVEIRA</t>
  </si>
  <si>
    <t>ANDERSON CARON SCHWENCK</t>
  </si>
  <si>
    <t>ANDERSON CALIXTO MACEDO</t>
  </si>
  <si>
    <t>ALLAN JUNIOR DAL RIO</t>
  </si>
  <si>
    <t>ALEXANDRE TEIXEIRA DE CARVALHO</t>
  </si>
  <si>
    <t>ALEXANDRE GOMES ZEFERINO</t>
  </si>
  <si>
    <t>ALESSANDRO DE ASSIS LEITE</t>
  </si>
  <si>
    <t>AARON DE LIMA GUERRIERI PINHEIRO</t>
  </si>
  <si>
    <t>OCYAN</t>
  </si>
  <si>
    <t>ADELSON COELHO DE FREITAS JUNIOR</t>
  </si>
  <si>
    <t>ADEMIR DE OLIVEIRA JUNIOR</t>
  </si>
  <si>
    <t>ADILSON JUNIOR REIS CARVALHO</t>
  </si>
  <si>
    <t>ADINALVA MARIA VIANA BARBOSA</t>
  </si>
  <si>
    <t>ADRIANO CORREA DE MATTOS</t>
  </si>
  <si>
    <t>AGNALDO DO CARMO SILVA</t>
  </si>
  <si>
    <t>ALESSANDRO DANININ BENTO</t>
  </si>
  <si>
    <t>ALEXANDRE PEREIRA DO ROSARIO NEVES</t>
  </si>
  <si>
    <t>ALEXANDRE SOARES DE LIMA NUNES</t>
  </si>
  <si>
    <t>ALFREDO JOSE BALBINO MUCE DOS SANTOS</t>
  </si>
  <si>
    <t>ALRICIMAR RODRIGUES CAMPELO</t>
  </si>
  <si>
    <t>ALTAMIRA MIRANDA DOS SANTOS</t>
  </si>
  <si>
    <t>ANA PAULA GOMES DO VALE</t>
  </si>
  <si>
    <t>ANDERSON DE OLIVEIRA LIMA</t>
  </si>
  <si>
    <t>ANDERSON DO NASCIMENTO MENDONÇA</t>
  </si>
  <si>
    <t>ANDERSON FLAVIO DO NASCIMENTO PEREIRA</t>
  </si>
  <si>
    <t>ANDERSON NUNES BARBOSA</t>
  </si>
  <si>
    <t>ANDRE GUILHERME WEBLER SOARES</t>
  </si>
  <si>
    <t>ANDRIW DOS SANTOS RODRIGUES GOMES</t>
  </si>
  <si>
    <t>ANTONIO MARIA DE OLIVEIRA BOA MORTE</t>
  </si>
  <si>
    <t>BARBARA LOURENÇO DE MORAIS</t>
  </si>
  <si>
    <t>BENHUR DE JESUS BALERINI</t>
  </si>
  <si>
    <t>BRUNO COSTA DE MATOS</t>
  </si>
  <si>
    <t>CARLA DA SILVA PALADINO</t>
  </si>
  <si>
    <t>CARLOS EDUARDO CLAUDINO DE SOUZA</t>
  </si>
  <si>
    <t>CARLOS EDUARDO VIEIRA DOS SANTOS</t>
  </si>
  <si>
    <t>CARLOS MAGNO RIBEIRO DO NASCIMENTO JACINTHO</t>
  </si>
  <si>
    <t>CASSIA REGINA DAFLON MACHADO</t>
  </si>
  <si>
    <t>CELIO BAZETH FERREIRA JUNIOR</t>
  </si>
  <si>
    <t>CHARLES MOTA MANHAES</t>
  </si>
  <si>
    <t>CHESTERTON EUGENIO DE SOUZA</t>
  </si>
  <si>
    <t>CLAUDINEI ANTONIO MOREIRA</t>
  </si>
  <si>
    <t>CLEBER AZEREDO LEAL</t>
  </si>
  <si>
    <t>CLEIBE NASCIMENTO SANTOS</t>
  </si>
  <si>
    <t>CLEITON BATISTA FERREIRA DA FONSECA</t>
  </si>
  <si>
    <t>CRISTIANE DOS SANTOS SOARES</t>
  </si>
  <si>
    <t>DANILO PEREIRA DIONISIO</t>
  </si>
  <si>
    <t>DEBORA MEDINA DE CASTRO VELLOSO</t>
  </si>
  <si>
    <t>DEIVID BARBOZA FARIAS</t>
  </si>
  <si>
    <t>DEJAILSON JOAQUIM DA SILVA</t>
  </si>
  <si>
    <t>DENISON DE DEUS RIBEIRO</t>
  </si>
  <si>
    <t>DIEGO DE MATOS OLA</t>
  </si>
  <si>
    <t>DIEGO PACHECO DE SOUZA</t>
  </si>
  <si>
    <t>DIEGO PEDROSA DE SOUZA</t>
  </si>
  <si>
    <t>DIOGO DE SOUSA DA SILVA</t>
  </si>
  <si>
    <t>DIOGO DOS SANTOS BARBOSA</t>
  </si>
  <si>
    <t>DIONI MARTINS TOLEDO</t>
  </si>
  <si>
    <t>DOLGLAS ARAUJO FERREIRA</t>
  </si>
  <si>
    <t>EDGAR ALVES DE FREITAS</t>
  </si>
  <si>
    <t>EDIMILSON DA SILVA SANTOS</t>
  </si>
  <si>
    <t>EDIVALDO DE SOUZA FERREIRA</t>
  </si>
  <si>
    <t>EDSON DA GUIA DE SOUZA</t>
  </si>
  <si>
    <t>EDSON DOMINGOS RODRIGUES</t>
  </si>
  <si>
    <t>EMILSON DA SILVA LAURIANO</t>
  </si>
  <si>
    <t>ENILTON MARCILIO CORREA</t>
  </si>
  <si>
    <t>ERIC AMORIM PEREIRA</t>
  </si>
  <si>
    <t>ESDRAS PORFIRIO DE SOUZA</t>
  </si>
  <si>
    <t>EUCLIDES ANDRADE ANTONIO</t>
  </si>
  <si>
    <t>EVELINNE DIMA</t>
  </si>
  <si>
    <t xml:space="preserve">FABIANO DOS SANTOS </t>
  </si>
  <si>
    <t>FÁBIO CORDEIRO DA SILVA</t>
  </si>
  <si>
    <t>FABIO FERREIRA RIBEIRO</t>
  </si>
  <si>
    <t>FABIO GALVAO DA ROSA</t>
  </si>
  <si>
    <t>FABIO GEAN DO NASCIMENTO</t>
  </si>
  <si>
    <t>FABRICIO DE MEDEIROS RODRIGUES</t>
  </si>
  <si>
    <t>FABRICIO DOS SANTOS SILVA</t>
  </si>
  <si>
    <t>FABRICIO GOMES SOARES</t>
  </si>
  <si>
    <t>FABRICIO PEREIRA MACIEL</t>
  </si>
  <si>
    <t xml:space="preserve">FELIPE DA SILVA SOUZA                               </t>
  </si>
  <si>
    <t>FELIPE DOS SANTOS PEREIRA</t>
  </si>
  <si>
    <t>FILIPE BAPTISTA DOS SANTOS</t>
  </si>
  <si>
    <t>FRANCISCO ANTONIO FERREIRA SANTOS</t>
  </si>
  <si>
    <t>FRANCISCO DE ASSIS BENTO BAHIA</t>
  </si>
  <si>
    <t>FRANCISCO RICARDO ALVES FERREIRA</t>
  </si>
  <si>
    <t>FREDERICK SCHELCK OLIVEIRA</t>
  </si>
  <si>
    <t>GABRIEL GERMANO DIMAS MARIANO</t>
  </si>
  <si>
    <t>GABRIEL RANGEL DA CUNHA</t>
  </si>
  <si>
    <t>GEANE PORFIRIO DE SOUZA</t>
  </si>
  <si>
    <t>GENILDO SANTIAGO DO ESPIRITO SANTO</t>
  </si>
  <si>
    <t xml:space="preserve">GEOVANI DO EGITO FERRAZ                          </t>
  </si>
  <si>
    <t>GILBERTO DE SOUSA NUNES</t>
  </si>
  <si>
    <t>GUSTAVO QUINTILIANO DA COSTA</t>
  </si>
  <si>
    <t>GUSTAVO VIEIRA DE OLIVEIRA SANTOS</t>
  </si>
  <si>
    <t>HEMERSON SANTOS LIMA</t>
  </si>
  <si>
    <t>HENRIQUE FERREIRA DE SOUZA</t>
  </si>
  <si>
    <t>HILDEBRANDO DA SILVA SANTOS JUNIOR</t>
  </si>
  <si>
    <t>HUBERSON BARBOSA CAETANO</t>
  </si>
  <si>
    <t>IGOR ABALEM BARBOSA</t>
  </si>
  <si>
    <t>INAVALDO DE ARAUJO AZEVEDO</t>
  </si>
  <si>
    <t>ISMAR AZEVEDO DE SOUZA</t>
  </si>
  <si>
    <t>IVANILDO FERREIRA TRINDADE</t>
  </si>
  <si>
    <t>IVERSON LEITE AMORIM</t>
  </si>
  <si>
    <t>JAIRO DA SILVA SOUZA</t>
  </si>
  <si>
    <t>JAKELINE VALESIAN DE AGUIAR</t>
  </si>
  <si>
    <t>JEFERSON DA SILVA NASCIMENTO</t>
  </si>
  <si>
    <t>JELIAINE ALVES LAGE</t>
  </si>
  <si>
    <t>JESSE DE LIMA DA SILVA ARAUJO</t>
  </si>
  <si>
    <t>JEYSON PEREIRA DA SILVA</t>
  </si>
  <si>
    <t>JHONATAN DE OLIVEIRA COUTINHO</t>
  </si>
  <si>
    <t>JHONATAN VIEIRA PIRES</t>
  </si>
  <si>
    <t>JOBERT CESAR DA SILVA</t>
  </si>
  <si>
    <t>JONATAS BRAGA FERREIRA</t>
  </si>
  <si>
    <t>JORGE MAYCON ANDRADE DE SOUZA</t>
  </si>
  <si>
    <t>JORGE REID PARAHIBA</t>
  </si>
  <si>
    <t>JOSE FABIO DOS SANTOS SILVA</t>
  </si>
  <si>
    <t>JOSE ORLANDO FURTADO LOPES</t>
  </si>
  <si>
    <t>JOSIELSOM FARINHA REZIER</t>
  </si>
  <si>
    <t>JOSIMAR RIBEIRO PEREIRA</t>
  </si>
  <si>
    <t>JULIO CESAR CAMPANELI ROBERTO DA SILVA JUNIOR</t>
  </si>
  <si>
    <t>JUNIOR CEZAR DE OLIVEIRA RUIS</t>
  </si>
  <si>
    <t>KATIA SUELY CARDOSO DOS SANTOS SOUZA</t>
  </si>
  <si>
    <t>KELLY MONTAN DA SILVA</t>
  </si>
  <si>
    <t>KLEDEILSON SILVEIRA DA SILVA</t>
  </si>
  <si>
    <t>LEANDRO BARRETO DA SILVA</t>
  </si>
  <si>
    <t>LEANDRO CARVALHO ALVES</t>
  </si>
  <si>
    <t>LEANDRO DE JESUS DA CONCEIÇÃO</t>
  </si>
  <si>
    <t>LEANDRO FERNANDES CABRAL</t>
  </si>
  <si>
    <t>LEANDRO FERREIRA DOS SANTOS</t>
  </si>
  <si>
    <t>LEANDRO PEREIRA TEIXEIRA</t>
  </si>
  <si>
    <t>LEANDRO PESSANHA SANTOS</t>
  </si>
  <si>
    <t>LEANDRO SILVA VIANA</t>
  </si>
  <si>
    <t>LELIA SANTOS ALMEIDA</t>
  </si>
  <si>
    <t>LEONARDO CUNHA PIMENTA</t>
  </si>
  <si>
    <t>LEONARDO RIBEIRO DA SILVA</t>
  </si>
  <si>
    <t>LEONIDAS ROSA DA SILVA</t>
  </si>
  <si>
    <t>LEOZI DOS SANTOS TAVARES</t>
  </si>
  <si>
    <t>LEUREM CAMILO DE CASTRO</t>
  </si>
  <si>
    <t>LUCAS COSTA VIANA</t>
  </si>
  <si>
    <t>LUCAS FRANCA PALAGAR</t>
  </si>
  <si>
    <t>LUCAS RIBEIRO DE SOUZA</t>
  </si>
  <si>
    <t>LUCAS RICARDO DA SILVA</t>
  </si>
  <si>
    <t>LUCIANA BACHETTI CESTARI</t>
  </si>
  <si>
    <t>LUCIANO DOMINGUES AREAS</t>
  </si>
  <si>
    <t>LUCIANO JUVENCIO DA SILVA</t>
  </si>
  <si>
    <t>LUIS CARLOS CORDEIRO HALLER</t>
  </si>
  <si>
    <t>LUIS CLAUDIO DE BRITO MENDES</t>
  </si>
  <si>
    <t>LYDIA MARIA LIMA DE SOUZA</t>
  </si>
  <si>
    <t>MAGNO BARBOSA MANTOVANI</t>
  </si>
  <si>
    <t>MAICKON COUTINHO DE SOUZA</t>
  </si>
  <si>
    <t>MANOEL EDUARDO BATISTA DE JESUS</t>
  </si>
  <si>
    <t>MARCELLO CORREA PEREIRA DA SILVA</t>
  </si>
  <si>
    <t>MARCELLO LOPES DE OLIVEIRA</t>
  </si>
  <si>
    <t>MARCELO ARAUJO MAGARAO CARDOSO</t>
  </si>
  <si>
    <t>MARCELO CORREA DA SILVA</t>
  </si>
  <si>
    <t>MARCELO DA SILVA</t>
  </si>
  <si>
    <t>MARCELO SILVA BATISTA</t>
  </si>
  <si>
    <t>MARCELO WESLEY DE SOUZA</t>
  </si>
  <si>
    <t>MARCIELE VIEIRA DOS SANTOS</t>
  </si>
  <si>
    <t>MARCO ANTONIO GOMES FERNANDES</t>
  </si>
  <si>
    <t>MARCO ANTONIO TEIXEIRA JUNIOR</t>
  </si>
  <si>
    <t>MARCO ANTONIO VICENTE</t>
  </si>
  <si>
    <t>MARCOS ALVES MACHADO JUNIOR</t>
  </si>
  <si>
    <t>MARCOS ANTONIO BRAGA DA SILVA</t>
  </si>
  <si>
    <t>MARCOS ANTONIO PEREIRA CARNEIRO</t>
  </si>
  <si>
    <t>MARCOS AURELIO DE OLIVEIRA SOUZA</t>
  </si>
  <si>
    <t>MARCOS DOUGLAS WILLEMEN GOMES</t>
  </si>
  <si>
    <t>MARCOS VINICIUS DE OLIVEIRA ARAÚJO</t>
  </si>
  <si>
    <t>MARLON SILVA PAIVA</t>
  </si>
  <si>
    <t>MARYNIZIA MARTINS COSTA</t>
  </si>
  <si>
    <t>MATEUS DE SOUZA MOTTA</t>
  </si>
  <si>
    <t>MATHEUS DE SOUZA DOMINGUES DA SILVA</t>
  </si>
  <si>
    <t>MAURA MOTA DE SOUZA</t>
  </si>
  <si>
    <t>MAYARA AMORIM MACHADO</t>
  </si>
  <si>
    <t>MICHEL DE MATTOS OLIVEIRA</t>
  </si>
  <si>
    <t>MILTON GOMES FRANCISCO</t>
  </si>
  <si>
    <t>NATALIA MAPA MENDES</t>
  </si>
  <si>
    <t>NATANAEL LOUREDO QUINTAS</t>
  </si>
  <si>
    <t>NATHAN SOUZA DE OLIVEIRA</t>
  </si>
  <si>
    <t>ORDILEY DOS REIS ROSAIS</t>
  </si>
  <si>
    <t>ORLANDO RODRIGUES DA SILVA</t>
  </si>
  <si>
    <t>OSIEL DOS SANTOS LOPES</t>
  </si>
  <si>
    <t>OSVALDO DA SILVA TRAVASSOS</t>
  </si>
  <si>
    <t>OTAVIO NATAL DOS SANTOS</t>
  </si>
  <si>
    <t>PATRICK SILVA DOS SANTOS</t>
  </si>
  <si>
    <t>PAULO FREITAS DE SOUZA</t>
  </si>
  <si>
    <t>PAULO HENRIQUE BARRETO DE ALMEIDA</t>
  </si>
  <si>
    <t>PAULO SERGIO CESAR MARTINS</t>
  </si>
  <si>
    <t>PAULO SERGIO JUVENCIO NOVAES</t>
  </si>
  <si>
    <t>PEDRO DOS SANTOS SOUZA</t>
  </si>
  <si>
    <t>PEDRO HENRIQUE LIMA TEODORO</t>
  </si>
  <si>
    <t>PEDRO MENDONCA NETO</t>
  </si>
  <si>
    <t>RAFAEL DE ALVARENGA FERREIRA</t>
  </si>
  <si>
    <t>RAFAEL NOGUEIRA MEDEIROS</t>
  </si>
  <si>
    <t>RAFAEL RODRIGUES PINTO CORREA SERRA</t>
  </si>
  <si>
    <t>RAFAEL TEIXEIRA DA SILVA</t>
  </si>
  <si>
    <t>RAUFER GARCIA FERREIRA</t>
  </si>
  <si>
    <t>RAYAN GONCALVES DE PAULO</t>
  </si>
  <si>
    <t>RENATO DOS REIS SANTOS</t>
  </si>
  <si>
    <t>RENATO SALLES PINTO</t>
  </si>
  <si>
    <t>ROBSON NARCIZO RIBEIRO</t>
  </si>
  <si>
    <t>RODRIGO DE PAULA BOROTO</t>
  </si>
  <si>
    <t>RODRIGO DE SOUZA ALVES NUNES</t>
  </si>
  <si>
    <t>RODRIGO OLIVEIRA DE AZEVEDO</t>
  </si>
  <si>
    <t xml:space="preserve">ROGERIO GONCALVES DA COSTA GOMES  </t>
  </si>
  <si>
    <t>ROGERIO RIBEIRO GUIMARAES</t>
  </si>
  <si>
    <t>ROMILTON PEREIRA DA SILVA OLIVEIRA</t>
  </si>
  <si>
    <t>RONALDO DA SILVA BEZERRA</t>
  </si>
  <si>
    <t>RUTH NAZARETH DOS SANTOS ASSEN</t>
  </si>
  <si>
    <t>SAULO DE OLIVEIRA MARTINS</t>
  </si>
  <si>
    <t>SAULO DE OLIVIERA MARTINS</t>
  </si>
  <si>
    <t>SEBASTIAO BATISTA FERREIRA</t>
  </si>
  <si>
    <t>SILVANA DE OLIVEIRA CARDOZO</t>
  </si>
  <si>
    <t>SILVANO DA SILVA</t>
  </si>
  <si>
    <t>SONIA MARIA RIBEIRO ALVES BURCK</t>
  </si>
  <si>
    <t>SUELEN MOTA DA CONCEICAO</t>
  </si>
  <si>
    <t>TALVANE ORNELLAS CERCA JUNIOR</t>
  </si>
  <si>
    <t>TERCIO BRAGA CORREIA</t>
  </si>
  <si>
    <t>THIAGO GONCALVES ALVARENGA</t>
  </si>
  <si>
    <t>THIAGO GONÇALVES DE ALVARENGA</t>
  </si>
  <si>
    <t>THIAGO LAZARINI DE SOUZA</t>
  </si>
  <si>
    <t>THIAGO NASCIMENTO ALVES</t>
  </si>
  <si>
    <t>THIAGO ROCHA DA SILVA</t>
  </si>
  <si>
    <t>THOMAZ SOARES ALVES PESSANHA</t>
  </si>
  <si>
    <t>TIAGO GOMES PIRES</t>
  </si>
  <si>
    <t>UEDSON TEXEIRA DO PRADO</t>
  </si>
  <si>
    <t>UERITON GOUDAR DA SILVA</t>
  </si>
  <si>
    <t>UESCLEI DA SILVA BASTOS</t>
  </si>
  <si>
    <t>VANDECARLOS NOGUEIRA NEVES</t>
  </si>
  <si>
    <t>VICTOR DA SILVA DOS SANTOS</t>
  </si>
  <si>
    <t>VICTOR NUNES QUEIROZ DE LIMA</t>
  </si>
  <si>
    <t>VICTOR RENATO DE ALMEIDA PAIVA</t>
  </si>
  <si>
    <t>VINICIUS ALMEIDA DA SILVA</t>
  </si>
  <si>
    <t>VITOR DA SILVA BERAL</t>
  </si>
  <si>
    <t>WALLACE DA SILVA FONSECA</t>
  </si>
  <si>
    <t>WANAINY RODRIGUES ANDRADE</t>
  </si>
  <si>
    <t>WANDERSON DA SILVA DE OLIVEIRA</t>
  </si>
  <si>
    <t>WASHINGTON LUIZ RODRIGUES ESTOLLER</t>
  </si>
  <si>
    <t>WELINGTON DAS CHAGAS RODRIGUES</t>
  </si>
  <si>
    <t>WELLINGTON GONCALVES DOS SANTOS SILVA</t>
  </si>
  <si>
    <t>WELLINGTON PEREIRA DA SILVA</t>
  </si>
  <si>
    <t>WESLEY FERRARI ZAN VIOTI</t>
  </si>
  <si>
    <t>WILDEMAR DA SILVA DEMARQUE</t>
  </si>
  <si>
    <t>WILHANS POSES DA CRUZ</t>
  </si>
  <si>
    <t>WILIAM NASCIMENTO MARQUES</t>
  </si>
  <si>
    <t>ALAN DE OLIVEIRA CAMPOS</t>
  </si>
  <si>
    <t>ALBÉRICO DA SILVA BELA</t>
  </si>
  <si>
    <t>ALEXANDER PAIXÃO DO CARMO</t>
  </si>
  <si>
    <t>ANDRE ALBERTINO DA VITORIA</t>
  </si>
  <si>
    <t>BONAKEPTY TIAGO VEIGA</t>
  </si>
  <si>
    <t>BRUNO MALAQUIAS MACIEL</t>
  </si>
  <si>
    <t>CASSIO ROCHA GARCIA</t>
  </si>
  <si>
    <t>CELIO ODILON FARIA DOS SANTOS</t>
  </si>
  <si>
    <t>CLAUDEMIR PAULIN</t>
  </si>
  <si>
    <t>CLEBER DE SOUZA NEVES</t>
  </si>
  <si>
    <t>CRISTIANO ALEX DOS SANTOS OLIVEIRA</t>
  </si>
  <si>
    <t>DANIEL FILIPE DA SILVA CAROSO</t>
  </si>
  <si>
    <t>DARLAN MEIRELES DUQUE</t>
  </si>
  <si>
    <t>EDUARDO ÂNGELO ARAÚJO</t>
  </si>
  <si>
    <t>ELIAS SOUZA PANTOJA</t>
  </si>
  <si>
    <t>FABIO RIBEIRO DO NASCIMENTO</t>
  </si>
  <si>
    <t>FELIPE ALVES GUIMARAES</t>
  </si>
  <si>
    <t>CONSULTOR ESPECIALIZADO</t>
  </si>
  <si>
    <t xml:space="preserve">GABRIEL MACEDO CASTRO DA SILVA REGO </t>
  </si>
  <si>
    <t>GABRIEL VITORIA PEREIRA DA COSTA</t>
  </si>
  <si>
    <t>GIL SILVA BARCELLOS</t>
  </si>
  <si>
    <t>GIOVANI SILVA BARCELLOS</t>
  </si>
  <si>
    <t>ISAC OBIAS OLIVEIRA DA SILVA</t>
  </si>
  <si>
    <t>ISAIAS JACINTO DE SOUZA JUNIOR</t>
  </si>
  <si>
    <t>JELSEI DE SOUZA OLIVEIRA</t>
  </si>
  <si>
    <t>LUIZ FERNANDO MACHADO MARQUES</t>
  </si>
  <si>
    <t>MÁRCIO CELESTINO FERNANDES</t>
  </si>
  <si>
    <t>MARCO ANTÔNIO SOARES DE SOUZA</t>
  </si>
  <si>
    <t>MATEUS ARAUJO DE MENEZES</t>
  </si>
  <si>
    <t>NATANAEL DA SILVA CADIMO</t>
  </si>
  <si>
    <t>NELSON HENRIQUES NOGUEIRA NETO</t>
  </si>
  <si>
    <t>NÍCOLAS AUGUSTO COTIGNOLA</t>
  </si>
  <si>
    <t>OSVALDO JOSÉ ROLEMBERG BATISTA DE OLIVEIRA</t>
  </si>
  <si>
    <t>PAULO CESAR SILVA OLIVEIRA</t>
  </si>
  <si>
    <t>RAFAEL MAGNO SANTOS DORTAS</t>
  </si>
  <si>
    <t>ROBSON DA SILVA CADIMO</t>
  </si>
  <si>
    <t>THOMAS MCGREGOR</t>
  </si>
  <si>
    <t>UANDERSON REGIANI AMARAL</t>
  </si>
  <si>
    <t>VALTER QUIRINO DE SOUSA JUNIOR</t>
  </si>
  <si>
    <t>WANDERSON ALVARENGA MENEZES</t>
  </si>
  <si>
    <t>WELLINGTON SILVEIRA DE SOUZA</t>
  </si>
  <si>
    <t>WENDEL AMADEU SILVA</t>
  </si>
  <si>
    <t xml:space="preserve">WENDEL AMANDEU SILVA </t>
  </si>
  <si>
    <t>WILLIANS MARTINS CAMPOS</t>
  </si>
  <si>
    <t>ADRIAN WILLIAN DA SILVA PEREIRA</t>
  </si>
  <si>
    <t>ALEX SANDRO FALCAO ALVES</t>
  </si>
  <si>
    <t>ALEXANDRO DOS SANTOS FIGUEIREDO</t>
  </si>
  <si>
    <t>ALTIERES JULIAO CARDOZO</t>
  </si>
  <si>
    <t>ANDRE LUIZ COUTINHO FERREIRA</t>
  </si>
  <si>
    <t>ANDRE POSTO DE LIMA</t>
  </si>
  <si>
    <t>ANDRE VIEIRA PEREIRA</t>
  </si>
  <si>
    <t>ANTONIO CARLOS DA SILVA FERREIRA</t>
  </si>
  <si>
    <t>ANTONIO DA HORA</t>
  </si>
  <si>
    <t>ARIDELSON MARTINS SALLES</t>
  </si>
  <si>
    <t>BRAZ TRINDADE FLORENTINO</t>
  </si>
  <si>
    <t>BRUNO DE JESUS DOS SANTOS</t>
  </si>
  <si>
    <t>CAMILA MANHAES PAES HENRIQUES</t>
  </si>
  <si>
    <t>CARLITO VIEIRA LOPES JUNIOR</t>
  </si>
  <si>
    <t>CARLOS ALBERTO BATISTA DE SANTANA FILHO</t>
  </si>
  <si>
    <t>CARLOS EDUARDO RODRIGUES DE LIMA</t>
  </si>
  <si>
    <t>CLAUDIO BENEDITO DOS SANTOS</t>
  </si>
  <si>
    <t>CLAUDIO FERREIRA MONTEIRO</t>
  </si>
  <si>
    <t>CLAUDIO WILSON BARBOSA ALVES</t>
  </si>
  <si>
    <t>CLAUDIOMAR VIEIRA CODECO</t>
  </si>
  <si>
    <t>CLAUDIONOR GOMES DOS SANTOS</t>
  </si>
  <si>
    <t>CLEBER SIMPLICIO ALVES</t>
  </si>
  <si>
    <t>CRISTIANO CUNHA DA SILVA</t>
  </si>
  <si>
    <t>CRISTIANO DA SILVA DOS SANTOS</t>
  </si>
  <si>
    <t>DANICLEY NUNES REIS TORRES</t>
  </si>
  <si>
    <t>DANIEL GOMES QUELHAS PENIDO</t>
  </si>
  <si>
    <t>DANIELLE DOS SANTOS MANHAES</t>
  </si>
  <si>
    <t>DANILO DA SILVA MARTINS</t>
  </si>
  <si>
    <t>DENISSON LUIZ SANTOS</t>
  </si>
  <si>
    <t>DIEGGO DOS SANTOS MANHAES</t>
  </si>
  <si>
    <t>DIEGO ALVES PEREIRA</t>
  </si>
  <si>
    <t>DIEGO PEREIRA DA SILVA</t>
  </si>
  <si>
    <t>DIEGO PEREIRA DE SOUSA</t>
  </si>
  <si>
    <t>DIEGO VALENTIM DA SILVA</t>
  </si>
  <si>
    <t>DIOGENES FRANZINE SOUZA</t>
  </si>
  <si>
    <t>DIOGENES FRANZINI SOUZA</t>
  </si>
  <si>
    <t>DJALMA BARBOSA NETO</t>
  </si>
  <si>
    <t>DOMINGOS BONFIM DA SILVA</t>
  </si>
  <si>
    <t>DOWGLAS MOTA RIBEIRO AREAS</t>
  </si>
  <si>
    <t>EDENIR JOSE JORGE SALES</t>
  </si>
  <si>
    <t>EDSON PORTO DE OLIVEIRA</t>
  </si>
  <si>
    <t>EDSON SANTOS DE SENA</t>
  </si>
  <si>
    <t>EDUARDO COUTINHO DA CUNHA</t>
  </si>
  <si>
    <t>EDVALDO ROCHA CARNEIRO</t>
  </si>
  <si>
    <t>ELBER FONSECA DOS SANTOS</t>
  </si>
  <si>
    <t>ELIABI SILVA MEIRELES</t>
  </si>
  <si>
    <t>ELVES SILVA DA CONCEIÇÃO</t>
  </si>
  <si>
    <t>ERLAN DOS SANTOS ARANHA</t>
  </si>
  <si>
    <t>ERMANO RANGEL EMERICK PACHECO</t>
  </si>
  <si>
    <t>EVANGIVALDO MATOS AZEVEDO</t>
  </si>
  <si>
    <t>EVERALDO DA CUNHA AZEVEDO</t>
  </si>
  <si>
    <t>FABIANO DO NASCIMENTO MAGALHAES</t>
  </si>
  <si>
    <t>FABIO LUIS DOS SANTOS OLIVEIRA</t>
  </si>
  <si>
    <t>FABIO SIMPLICIO FIRMINO</t>
  </si>
  <si>
    <t>FELIPE NETO MACHADO</t>
  </si>
  <si>
    <t>FERNANDO GARCIA PINHEIRO</t>
  </si>
  <si>
    <t>FERNANDO VIDAL DE OLIVEIRA</t>
  </si>
  <si>
    <t>FIDELIS DOS SANTOS SILVA FILHO</t>
  </si>
  <si>
    <t>FLAVIO CARLOS CANDIDO DE SOUZA</t>
  </si>
  <si>
    <t>GILVAN DOS SANTOS LIMA JUNIOR</t>
  </si>
  <si>
    <t>GORDIANO MONTEIRO</t>
  </si>
  <si>
    <t>GRIMALDO FIGUEIRA CALDEIRA</t>
  </si>
  <si>
    <t>GUILHERME DE MELLO HERNANDEZ</t>
  </si>
  <si>
    <t>GUSTAVO DE NOVAES CANARIO</t>
  </si>
  <si>
    <t>GUSTAVO RIBEIRO FERNANDES</t>
  </si>
  <si>
    <t>HELIANO PACHECO CHERIGATE</t>
  </si>
  <si>
    <t>IURA DA SILVA SANTOS</t>
  </si>
  <si>
    <t>JEFFERSON LEMOS RIBEIRO</t>
  </si>
  <si>
    <t>JOEL BASTOS FREITAS</t>
  </si>
  <si>
    <t>JOILSON TIMOTEO VICENTE</t>
  </si>
  <si>
    <t>JORGE ARTUR MIGUEL DA SILVA</t>
  </si>
  <si>
    <t>JORGE CORREIA</t>
  </si>
  <si>
    <t>SOLDADOR/WELDER</t>
  </si>
  <si>
    <t>JOSE CARLOS HENRIQUES DA CRUZ</t>
  </si>
  <si>
    <t>JOSE CLAUDIO DOS SANTOS SOUZA</t>
  </si>
  <si>
    <t>JOSE OSWALDO CANDIDO DE SOUZA NETTO</t>
  </si>
  <si>
    <t>JOSE ROBERTO SANTANA OLIVEIRA</t>
  </si>
  <si>
    <t>JOSE THEODORO TEIXEIRA</t>
  </si>
  <si>
    <t>JOSEILSON AUGUSTO DA ANUNCIACAO</t>
  </si>
  <si>
    <t>JULIO CESAR BARRETO DE FARIA</t>
  </si>
  <si>
    <t>JUNIOR DA COSTA TAVARES</t>
  </si>
  <si>
    <t>KLEBER ABREU NUNES</t>
  </si>
  <si>
    <t>LEANDRO BARRETO ALVES</t>
  </si>
  <si>
    <t>LEONARDO RODRIGUES DA SILVA ELIAS</t>
  </si>
  <si>
    <t>LUCAS DE ABREU GAMBARO</t>
  </si>
  <si>
    <t>LUCAS DO NASCIMENTO SANCHES MARTINS</t>
  </si>
  <si>
    <t>LUCIANO DE AZEREDO MONTEIRO</t>
  </si>
  <si>
    <t>LUIS CLAUDIO ALMEIDA DE SOUZA</t>
  </si>
  <si>
    <t>LUIZ CARLOS DE OLIVEIRA SIQUEIRA JUNIOR</t>
  </si>
  <si>
    <t>LUIZ CARLOS OLIVEIRA SIQUEIRA JUNIOR</t>
  </si>
  <si>
    <t>LUIZ CARLOS SILVEIRA DE PAIVA</t>
  </si>
  <si>
    <t>MAICON BARCELOS DO DESTERRO</t>
  </si>
  <si>
    <t>MARCELLO DUTRA ROCHA</t>
  </si>
  <si>
    <t>MARCELO TOSTA FERREIRA</t>
  </si>
  <si>
    <t>MARCOS ESTEVES DA SILVA</t>
  </si>
  <si>
    <t>MARLON ELDER DE OLIVEIRA NASCIMENTO</t>
  </si>
  <si>
    <t>MAYCON LANUNCE PAES</t>
  </si>
  <si>
    <t>MESSIAS DOS SANTOS QUARESMA</t>
  </si>
  <si>
    <t>MICHEL VINICIUS DE SANTANA NACIF</t>
  </si>
  <si>
    <t>NATACHA MARTINS DA SILVA</t>
  </si>
  <si>
    <t>NELIO DA SILVA PIRES</t>
  </si>
  <si>
    <t>NELIO DOMINGUES DE FIGUEIREDO</t>
  </si>
  <si>
    <t>NERCILIANDER MARTINS DA CUNHA</t>
  </si>
  <si>
    <t>NIDIVALDO ANTONIO DA SILVA</t>
  </si>
  <si>
    <t>PATRICIA DE ARAUJO DOS SANTOS</t>
  </si>
  <si>
    <t>PAULO DOS SANTOS ROBERTO JUNIOR</t>
  </si>
  <si>
    <t>PAULO ROBERTO DE JESUS SILVA</t>
  </si>
  <si>
    <t>PEDRO VINICIUS SALLES MARTINS DE OLIVEIRA</t>
  </si>
  <si>
    <t>RAFAEL ALVES DE LIMA</t>
  </si>
  <si>
    <t>RAFAEL SIMOES AZEREDO GONCALVES</t>
  </si>
  <si>
    <t>REINALDO DE SIQUEIRA FERREIRA</t>
  </si>
  <si>
    <t>RENAN BATISTA GOMES</t>
  </si>
  <si>
    <t>RENATO MACHADO</t>
  </si>
  <si>
    <t>RENATO XAVIER DOS SANTOS GOMES</t>
  </si>
  <si>
    <t>RODOLFO NOGUEIRA BERNACCHI</t>
  </si>
  <si>
    <t>RODRIGO LINHARES DA SILVA</t>
  </si>
  <si>
    <t>TEC SEG TRAB</t>
  </si>
  <si>
    <t>ROMERIO DA FONSECA FREITAS</t>
  </si>
  <si>
    <t>ROMERSON DE JESUS GOMES</t>
  </si>
  <si>
    <t>ROMULO AMORIM ROCHA</t>
  </si>
  <si>
    <t>RONILSON SANTOS DA SILVA</t>
  </si>
  <si>
    <t>SAULO VICENTE DIAS</t>
  </si>
  <si>
    <t>SEMIRO DIMAS VICENTE</t>
  </si>
  <si>
    <t>SERGIO DO NASCIMENTO SANTOS</t>
  </si>
  <si>
    <t>SERGIO FERREIRA DA SILVA JUNIOR</t>
  </si>
  <si>
    <t>SERGIO LUIS PEREIRA DA SILVA</t>
  </si>
  <si>
    <t>SERGIO TARGINO DA SILVA</t>
  </si>
  <si>
    <t>SIDNEY DE OLIVEIRA MACEDO</t>
  </si>
  <si>
    <t>SILVANDERSON BISPO DOS SANTOS</t>
  </si>
  <si>
    <t>TENISON CORREA SANTOS</t>
  </si>
  <si>
    <t>THIAGO BUZZI DIAS DE OLIVEIRA</t>
  </si>
  <si>
    <t>THIAGO LUIZ VENTAPANE DOS REIS PAZ</t>
  </si>
  <si>
    <t>THIAGO MOREIRA DA SILVA</t>
  </si>
  <si>
    <t>THYAGO CAPOBIANGO PEREIRA</t>
  </si>
  <si>
    <t>TIAGO BERTASSONI BRANDAO</t>
  </si>
  <si>
    <t>UDISON CRESPO DE SOUZA GUEDES</t>
  </si>
  <si>
    <t>VAGNER BALBINO ROSARIO</t>
  </si>
  <si>
    <t>VAGNER GOMES DO DESTERRO</t>
  </si>
  <si>
    <t>VALTENO JOSE DOS SANTOS</t>
  </si>
  <si>
    <t>VANDERSON SILVA VIANA</t>
  </si>
  <si>
    <t>VICTOR CORDEIRO DO AMARAL</t>
  </si>
  <si>
    <t>VICTOR DA CONCEIÇÃO MARQUES</t>
  </si>
  <si>
    <t>VITOR LEITE DE SOUZA</t>
  </si>
  <si>
    <t>WEDSON DA SILVA CORREA</t>
  </si>
  <si>
    <t>WELBERT DA SILVA LEAL</t>
  </si>
  <si>
    <t>WEMERSON RIBEIRO AGRELOS</t>
  </si>
  <si>
    <t>WILSON RIVELINO DE CARVALHO</t>
  </si>
  <si>
    <t>ANA ANGÉLICA MELO LUIZA</t>
  </si>
  <si>
    <t>AUAITE CAETANO DE ANDRADE</t>
  </si>
  <si>
    <t>AUDILEX DA SILVA SOUZA</t>
  </si>
  <si>
    <t>BEATRIZ COVRE FARIA</t>
  </si>
  <si>
    <t>BRUNO DO ROSÁRIO MACHADO</t>
  </si>
  <si>
    <t>CARLOS ALBERTO DA SILVA AZEVEDO</t>
  </si>
  <si>
    <t>CARLOS EDUARDO SOUZA DOS SANTOS</t>
  </si>
  <si>
    <t xml:space="preserve">CARLOS GOMES PINTO DE FARIAS SOARES  </t>
  </si>
  <si>
    <t>CRISTIANO SILVA DO ROSÁRIO</t>
  </si>
  <si>
    <t>DANIEL DE OLIVEIRA BARROSO</t>
  </si>
  <si>
    <t>DOWGLAS SILVA FARIA</t>
  </si>
  <si>
    <t>DYLSON ALMEIDA MOTTA NETO</t>
  </si>
  <si>
    <t>EDILBERTO RODRIGUES CODEÇO</t>
  </si>
  <si>
    <t>EDILSON ALVARENGA GARCIA</t>
  </si>
  <si>
    <t>ELIOMÁRIO DE CASTRO FERREIRA</t>
  </si>
  <si>
    <t>EUGÊNIO VALENTIM MARIANO</t>
  </si>
  <si>
    <t>FELIPE FARIA DE SOUZA</t>
  </si>
  <si>
    <t>HEVERTON SILVA LEITE</t>
  </si>
  <si>
    <t>HIGO BARBOZA FARIA</t>
  </si>
  <si>
    <t>HUGO ANDRADE DE SOUZA SILVA</t>
  </si>
  <si>
    <t>JOÃO VICTOR SANTOS MENDES</t>
  </si>
  <si>
    <t>JOSÉ FRANCISCO RIBEIRO NOGUEIRA</t>
  </si>
  <si>
    <t>LUIZ HENRIQUE PESSANHA DOS SANTOS</t>
  </si>
  <si>
    <t>MATEUS DA SILVA MACHADO</t>
  </si>
  <si>
    <t>MAXMILLER RIBEIRO DIAS BARCELOS</t>
  </si>
  <si>
    <t>PABLO DE SOUZA VENTURA DOS SANTOS</t>
  </si>
  <si>
    <t>RAPHAEL BARCELLOS SALIM FARIA</t>
  </si>
  <si>
    <t>RODRIGO FARIA DA CUNHA</t>
  </si>
  <si>
    <t>SERGIO HENRIQUE MATIAS DOS SANTOS</t>
  </si>
  <si>
    <t>WASHINGTON COUTINHO FERNANDES</t>
  </si>
  <si>
    <t>WILLIAN LEITE PESSANHA</t>
  </si>
  <si>
    <t>ANGELO ANTONIO DE OLIVEIRA PINTO</t>
  </si>
  <si>
    <t>ANTOINE PASSOS LONGCHAMPS</t>
  </si>
  <si>
    <t>DAVID ESPARRINHA PINTO</t>
  </si>
  <si>
    <t>FELIPE MATIAS LEITE DE OLIVEIRA</t>
  </si>
  <si>
    <t>JESSEN TIAGO COSTA CORREA</t>
  </si>
  <si>
    <t>JOÃO PAULO DE OLIVEIRA VILELA</t>
  </si>
  <si>
    <t>JOSÉ GERALDO LEITE JUNIOR</t>
  </si>
  <si>
    <t>LUCAS GONÇALVES MACIEL</t>
  </si>
  <si>
    <t>RODRIGO OGANE</t>
  </si>
  <si>
    <t>WANDER LUCIO CARMO</t>
  </si>
  <si>
    <t>BRYCE KENDAL REDHEAD</t>
  </si>
  <si>
    <t>ELIR DA SILVA MELO</t>
  </si>
  <si>
    <t>ERICK DUTRA SANTOS</t>
  </si>
  <si>
    <t>JUSTIN DALE MURPHY</t>
  </si>
  <si>
    <t>MATHEUS TATAGIBA PORTUGAL</t>
  </si>
  <si>
    <t>CAMERON</t>
  </si>
  <si>
    <t>ALESSANDRO TAVARES BARBOSA</t>
  </si>
  <si>
    <t>ALEX GOMES FRANCA</t>
  </si>
  <si>
    <t xml:space="preserve">CAIO ROCHA AGUIAR ARRABAL  </t>
  </si>
  <si>
    <t>DANIEL MARCELO NUNES DE OLIVEIRA</t>
  </si>
  <si>
    <t>EDUARDO HENRIQUE GONÇALVES DOS SANTOS</t>
  </si>
  <si>
    <t>FABRICIO SILVA PROENCA</t>
  </si>
  <si>
    <t>FELIPE ROCHA MACHADO</t>
  </si>
  <si>
    <t>FERNANDO KUNZLER</t>
  </si>
  <si>
    <t>JONATHAN ANDRADE MAFFRA</t>
  </si>
  <si>
    <t>JORGE CLEBER RODRIGUES DA SILVA</t>
  </si>
  <si>
    <t>JORGE LUIZ BRAGA</t>
  </si>
  <si>
    <t>LAUCENIR TRIANI DA CRUZ</t>
  </si>
  <si>
    <t>LEONARDO FERNANDES LOPES DE CASTRO</t>
  </si>
  <si>
    <t>MAURÍCIO MORAES DO VALLE TÔRRES</t>
  </si>
  <si>
    <t>NELSON DOS SANTOS PEREIRA</t>
  </si>
  <si>
    <t>OTAVIO DA SILVA SANTOS</t>
  </si>
  <si>
    <t>RAFAEL DE JESUS CASTRO</t>
  </si>
  <si>
    <t>ROBSON JOSE RODRIGUES</t>
  </si>
  <si>
    <t>RODOLFO ALVES DA SILVA</t>
  </si>
  <si>
    <t xml:space="preserve">RONALD BARROS  DOS SANTOS </t>
  </si>
  <si>
    <t>SAMMUEL ARTAXERXES CAMPOS SILVA</t>
  </si>
  <si>
    <t>SILAS SANTANA SILVA</t>
  </si>
  <si>
    <t>THIAGO ROSA FERNANDES</t>
  </si>
  <si>
    <t>VALDEMIR RIBEIRO LEMOS</t>
  </si>
  <si>
    <t>VINICIUS DE OLIVEIRA LEITE</t>
  </si>
  <si>
    <t>WANDERSON MARINELLI DO NASCIMENTO</t>
  </si>
  <si>
    <t>WELLINGTON VALENTIM DA SILVA</t>
  </si>
  <si>
    <t>WELTON DIAS VERNEK</t>
  </si>
  <si>
    <t>JAIME EDUARDO PINTO LIMA</t>
  </si>
  <si>
    <t>JOÃO VICTOR MARTINS BICOCK</t>
  </si>
  <si>
    <t>LUIZ FERNANDO DE NORONHA JUNIOR</t>
  </si>
  <si>
    <t>MARIANA BAHADIAN BARDY</t>
  </si>
  <si>
    <t>MIGUEL WEGLINSKI DE MIRANDA</t>
  </si>
  <si>
    <t>PATRICIA ERTHAL RIBEIRO TAVARES</t>
  </si>
  <si>
    <t>RAFAEL SILVA PEREIRA</t>
  </si>
  <si>
    <t>REINALDO KIOMI KURIYAMA</t>
  </si>
  <si>
    <t>ROBERTO ANDRADE</t>
  </si>
  <si>
    <t>THALLES VICENTE FREITAS LEMOS DOS SANTOS</t>
  </si>
  <si>
    <t>VICTOR GUILHERME DE CASTRO LINO F TAVORA</t>
  </si>
  <si>
    <t>VINÍCIUS SABINO</t>
  </si>
  <si>
    <t>ADRIANO RODRIGUES CARDOSO</t>
  </si>
  <si>
    <t>CARLOS FELIPE DA COSTA VELHO</t>
  </si>
  <si>
    <t>HUGO ROGERS DE ANDRADE</t>
  </si>
  <si>
    <t>LEANDRO DE CARVALHO GONÇALVES</t>
  </si>
  <si>
    <t>OCTACÍLIO DE SOUSA LEITE</t>
  </si>
  <si>
    <t>RAFAEL DE SOUZA SILVA</t>
  </si>
  <si>
    <t>RAFAEL HENRIQUES MAGALHÃES</t>
  </si>
  <si>
    <t>UBIRAJARA DE SOUZA JUNIOR</t>
  </si>
  <si>
    <t>UILLIAN MORAIS EMIDIO</t>
  </si>
  <si>
    <t>DECK E CABINE</t>
  </si>
  <si>
    <t>E - 601</t>
  </si>
  <si>
    <t>E - 603</t>
  </si>
  <si>
    <t>E - 605</t>
  </si>
  <si>
    <t>E - 607</t>
  </si>
  <si>
    <t>E - 609</t>
  </si>
  <si>
    <t>E - 611</t>
  </si>
  <si>
    <t>E - 615</t>
  </si>
  <si>
    <t>E - 634</t>
  </si>
  <si>
    <t>E - 636</t>
  </si>
  <si>
    <t>E - 638</t>
  </si>
  <si>
    <t>E - 640</t>
  </si>
  <si>
    <t>E - 618B</t>
  </si>
  <si>
    <t>E - 620B</t>
  </si>
  <si>
    <t>E - 622A</t>
  </si>
  <si>
    <t>E - 622B</t>
  </si>
  <si>
    <t>E - 624A</t>
  </si>
  <si>
    <t>E - 624B</t>
  </si>
  <si>
    <t>E - 626B</t>
  </si>
  <si>
    <t>E - 632A</t>
  </si>
  <si>
    <t>B - 301A</t>
  </si>
  <si>
    <t>B - 301B</t>
  </si>
  <si>
    <t>B - 305B</t>
  </si>
  <si>
    <t>B - 307B</t>
  </si>
  <si>
    <t>B - 309A</t>
  </si>
  <si>
    <t>B - 309B</t>
  </si>
  <si>
    <t>B - 311A</t>
  </si>
  <si>
    <t>B - 311B</t>
  </si>
  <si>
    <t>B - 313A</t>
  </si>
  <si>
    <t>B - 313B</t>
  </si>
  <si>
    <t>B - 315A</t>
  </si>
  <si>
    <t>B - 315B</t>
  </si>
  <si>
    <t>B - 318A</t>
  </si>
  <si>
    <t>B - 320A</t>
  </si>
  <si>
    <t>B - 320B</t>
  </si>
  <si>
    <t>B - 324A</t>
  </si>
  <si>
    <t>B - 324B</t>
  </si>
  <si>
    <t>B - 326A</t>
  </si>
  <si>
    <t>B - 326B</t>
  </si>
  <si>
    <t>B - 329A</t>
  </si>
  <si>
    <t>B - 329B</t>
  </si>
  <si>
    <t>B - 331B</t>
  </si>
  <si>
    <t>B - 333A</t>
  </si>
  <si>
    <t>B - 333B</t>
  </si>
  <si>
    <t>B - 335B</t>
  </si>
  <si>
    <t>B - 338B</t>
  </si>
  <si>
    <t>B - 340B</t>
  </si>
  <si>
    <t>B - 342A</t>
  </si>
  <si>
    <t>B - 344A</t>
  </si>
  <si>
    <t>B - 344B</t>
  </si>
  <si>
    <t>B - 346A</t>
  </si>
  <si>
    <t>B - 346B</t>
  </si>
  <si>
    <t>B - 349B</t>
  </si>
  <si>
    <t>B - 351A</t>
  </si>
  <si>
    <t>B - 351B</t>
  </si>
  <si>
    <t>B - 353A</t>
  </si>
  <si>
    <t>B - 355A</t>
  </si>
  <si>
    <t>B - 355B</t>
  </si>
  <si>
    <t>C - 401A</t>
  </si>
  <si>
    <t>C - 401B</t>
  </si>
  <si>
    <t>C - 403A</t>
  </si>
  <si>
    <t>C - 403B</t>
  </si>
  <si>
    <t>C - 407A</t>
  </si>
  <si>
    <t>C - 407B</t>
  </si>
  <si>
    <t>C - 409B</t>
  </si>
  <si>
    <t>C - 411A</t>
  </si>
  <si>
    <t>C - 411B</t>
  </si>
  <si>
    <t>C - 413A</t>
  </si>
  <si>
    <t>C - 413B</t>
  </si>
  <si>
    <t>C - 415A</t>
  </si>
  <si>
    <t>C - 415B</t>
  </si>
  <si>
    <t>C - 418A</t>
  </si>
  <si>
    <t>C - 418B</t>
  </si>
  <si>
    <t>C - 422B</t>
  </si>
  <si>
    <t>C - 424A</t>
  </si>
  <si>
    <t>C - 426A</t>
  </si>
  <si>
    <t>C - 426B</t>
  </si>
  <si>
    <t>C - 429A</t>
  </si>
  <si>
    <t>C - 429B</t>
  </si>
  <si>
    <t>C - 431A</t>
  </si>
  <si>
    <t>C - 431B</t>
  </si>
  <si>
    <t>C - 433A</t>
  </si>
  <si>
    <t>C - 433B</t>
  </si>
  <si>
    <t>C - 435A</t>
  </si>
  <si>
    <t>C - 438A</t>
  </si>
  <si>
    <t>C - 440A</t>
  </si>
  <si>
    <t>C - 440B</t>
  </si>
  <si>
    <t>C - 442B</t>
  </si>
  <si>
    <t>C - 444B</t>
  </si>
  <si>
    <t>C - 446B</t>
  </si>
  <si>
    <t>C - 449A</t>
  </si>
  <si>
    <t>C - 449B</t>
  </si>
  <si>
    <t>C - 451B</t>
  </si>
  <si>
    <t>C - 453A</t>
  </si>
  <si>
    <t>C - 453B</t>
  </si>
  <si>
    <t>C - 455A</t>
  </si>
  <si>
    <t>C - 455B</t>
  </si>
  <si>
    <t>D - 503B</t>
  </si>
  <si>
    <t>D - 505B</t>
  </si>
  <si>
    <t>D - 507A</t>
  </si>
  <si>
    <t>D - 507B</t>
  </si>
  <si>
    <t>D - 509B</t>
  </si>
  <si>
    <t>D - 511A</t>
  </si>
  <si>
    <t>D - 511B</t>
  </si>
  <si>
    <t>D - 513A</t>
  </si>
  <si>
    <t>D - 513B</t>
  </si>
  <si>
    <t>D - 515A</t>
  </si>
  <si>
    <t>D - 515B</t>
  </si>
  <si>
    <t>D - 520A</t>
  </si>
  <si>
    <t>D - 520B</t>
  </si>
  <si>
    <t>D - 522A</t>
  </si>
  <si>
    <t>D - 522B</t>
  </si>
  <si>
    <t>D - 524A</t>
  </si>
  <si>
    <t>D - 524B</t>
  </si>
  <si>
    <t>D - 526A</t>
  </si>
  <si>
    <t>D - 526B</t>
  </si>
  <si>
    <t>D - 529A</t>
  </si>
  <si>
    <t>D - 529B</t>
  </si>
  <si>
    <t>D - 531B</t>
  </si>
  <si>
    <t>D - 533A</t>
  </si>
  <si>
    <t>D - 535A</t>
  </si>
  <si>
    <t>D - 535B</t>
  </si>
  <si>
    <t>D - 538A</t>
  </si>
  <si>
    <t>D - 538B</t>
  </si>
  <si>
    <t>D - 540A</t>
  </si>
  <si>
    <t>D - 542B</t>
  </si>
  <si>
    <t>D - 544A</t>
  </si>
  <si>
    <t>D - 544B</t>
  </si>
  <si>
    <t>D - 546A</t>
  </si>
  <si>
    <t>D - 546B</t>
  </si>
  <si>
    <t>D - 549A</t>
  </si>
  <si>
    <t>D - 551A</t>
  </si>
  <si>
    <t>D - 551B</t>
  </si>
  <si>
    <t>D - 553B</t>
  </si>
  <si>
    <t>D - 555A</t>
  </si>
  <si>
    <t>D - 555B</t>
  </si>
  <si>
    <t>TRIP</t>
  </si>
  <si>
    <t>D - 549B</t>
  </si>
  <si>
    <t>C - 422A</t>
  </si>
  <si>
    <t>C - 438B</t>
  </si>
  <si>
    <t>B - 305A</t>
  </si>
  <si>
    <t>D - 501B</t>
  </si>
  <si>
    <t xml:space="preserve"> </t>
  </si>
  <si>
    <t xml:space="preserve">POB = </t>
  </si>
  <si>
    <t>BUREAU VERITAS</t>
  </si>
  <si>
    <t>VAZIO</t>
  </si>
  <si>
    <t>OCYAN-SI</t>
  </si>
  <si>
    <t>OCYAN - SPARE</t>
  </si>
  <si>
    <t>OCYAN - SPARE (FEMININO)</t>
  </si>
  <si>
    <t xml:space="preserve">PAINTER OCYAN-SI </t>
  </si>
  <si>
    <t>QUANTOS EMBARCARAM HOJE</t>
  </si>
  <si>
    <t>THIRD PART - OCYAN</t>
  </si>
  <si>
    <t>SIEMENS</t>
  </si>
  <si>
    <t>TRANSPETRO</t>
  </si>
  <si>
    <t>ADPO</t>
  </si>
  <si>
    <t>.</t>
  </si>
  <si>
    <t>TRAUME</t>
  </si>
  <si>
    <t>C - 424B</t>
  </si>
  <si>
    <t>OCYAN S.A</t>
  </si>
  <si>
    <t>BRASILEIRO</t>
  </si>
  <si>
    <t>AUXILIAR DE PLATAFORMA</t>
  </si>
  <si>
    <t>RADIO OPERADOR</t>
  </si>
  <si>
    <t>MARINE PRODUCTION</t>
  </si>
  <si>
    <t>MASTER</t>
  </si>
  <si>
    <t>B - 322A</t>
  </si>
  <si>
    <t>B - 342B</t>
  </si>
  <si>
    <t>CONFAB  (TENARIS)</t>
  </si>
  <si>
    <t>SUPERIOR ENERGY</t>
  </si>
  <si>
    <t>SONDADOR CYBER</t>
  </si>
  <si>
    <t>OPERADOR DE GUINDASTE</t>
  </si>
  <si>
    <t>BRASILEIRA</t>
  </si>
  <si>
    <t>ENCARREGADO DE PLATAFORMA</t>
  </si>
  <si>
    <t>ARRUMADOR (A)</t>
  </si>
  <si>
    <t>MECÂNICO</t>
  </si>
  <si>
    <t>CONFAB</t>
  </si>
  <si>
    <t>MARINHEIRO DE CONVES</t>
  </si>
  <si>
    <t>........................................................................................................................................................................................................................................................................................................................................................................................................................................................................................................................................................................................................................................................................................................................................................................................................................................</t>
  </si>
  <si>
    <t>SEGUNDO OFICIAL DE MAQUINAS</t>
  </si>
  <si>
    <t>C - 442A</t>
  </si>
  <si>
    <t>C - 435B</t>
  </si>
  <si>
    <t>EQS</t>
  </si>
  <si>
    <t>MASTER-BR</t>
  </si>
  <si>
    <t>HEMOCLIN</t>
  </si>
  <si>
    <t>SSE</t>
  </si>
  <si>
    <t>MESTRE DE CABOTAGEM</t>
  </si>
  <si>
    <t>C - 446A</t>
  </si>
  <si>
    <t>SCHLUMBERGER (Ocyan)</t>
  </si>
  <si>
    <t>CAMERON (Ocyan)</t>
  </si>
  <si>
    <t>WEATHERFORD (BR)</t>
  </si>
  <si>
    <t>SMITH</t>
  </si>
  <si>
    <t>FISCAL</t>
  </si>
  <si>
    <t>WEATHERFORD (Ocyan)</t>
  </si>
  <si>
    <t>SALONEIRO</t>
  </si>
  <si>
    <t>FRANKS</t>
  </si>
  <si>
    <t/>
  </si>
  <si>
    <t>(SUBSEA7)</t>
  </si>
  <si>
    <t>PADEIRO / CONFEITEIRO</t>
  </si>
  <si>
    <t>QUALITECH</t>
  </si>
  <si>
    <t>OPERADOR DE POSIC DINAMICO</t>
  </si>
  <si>
    <t>TECNICO DE ELETRONICA</t>
  </si>
  <si>
    <t>CIMENTADOR</t>
  </si>
  <si>
    <t>BUREAU VERITAS (BR)</t>
  </si>
  <si>
    <t>TORRISTA</t>
  </si>
  <si>
    <t>BRASILERIO</t>
  </si>
  <si>
    <t>RSTT / OST (FEMININO)</t>
  </si>
  <si>
    <t>CLIENT 3rd PARTY (FEMININO)</t>
  </si>
  <si>
    <t xml:space="preserve">RSTT / OST </t>
  </si>
  <si>
    <t>SUPERVISOR DE H2S</t>
  </si>
  <si>
    <t>ASSISTENTE OPER DE GUINDASTE</t>
  </si>
  <si>
    <t>OPERADOR DE POSIC DINAMICO SR</t>
  </si>
  <si>
    <t>FUNÇÃO EXERCIDA</t>
  </si>
  <si>
    <t>IMEDIATO</t>
  </si>
  <si>
    <t>ASSISTENTE DE TORRISTA</t>
  </si>
  <si>
    <t>FUNÇÃO ORIGINAL</t>
  </si>
  <si>
    <t>TÉCNICO DE LOGÍSTICA</t>
  </si>
  <si>
    <t>AJUDANTE DE COZINHA</t>
  </si>
  <si>
    <t>CHEFE DE ELETRICA</t>
  </si>
  <si>
    <t>TÉCNICO DE SEGURANÇA</t>
  </si>
  <si>
    <t>FISCAL DE OPERAÇÃO</t>
  </si>
  <si>
    <t>ENCARREGADO DE CONVÉS</t>
  </si>
  <si>
    <t xml:space="preserve">OIL STATES </t>
  </si>
  <si>
    <t>MAN</t>
  </si>
  <si>
    <t>CPM</t>
  </si>
  <si>
    <t>SUPERVISOR DE ELETROELETRONICA</t>
  </si>
  <si>
    <t>MUD LOGGER</t>
  </si>
  <si>
    <t>MARINHEIRO DE MAQUINAS</t>
  </si>
  <si>
    <t>COORD SEGURANÇA TRAB E TREIN</t>
  </si>
  <si>
    <t>GYROMARSAT</t>
  </si>
  <si>
    <t>AES CLEAN</t>
  </si>
  <si>
    <t xml:space="preserve">A.REINALDO </t>
  </si>
  <si>
    <t>ALIMAK</t>
  </si>
  <si>
    <t>SUPERINTENDENTE DE PLATAFORMA</t>
  </si>
  <si>
    <t>CHEFE DE MECÂNICA</t>
  </si>
  <si>
    <t xml:space="preserve">AUXILIAR DE PLATAFORMA </t>
  </si>
  <si>
    <t>ELETRICISTA</t>
  </si>
  <si>
    <t>VERIPOS</t>
  </si>
  <si>
    <t>BRAISLEIRO</t>
  </si>
  <si>
    <t>MONTADOR / PINTOR</t>
  </si>
  <si>
    <t>SUPERVISOR DE MECANICA</t>
  </si>
  <si>
    <t>CHEFE DE MÁQUINAS</t>
  </si>
  <si>
    <t>INSPETOR DE SOLDA JR</t>
  </si>
  <si>
    <t>SUBCHEFE DE MAQUINAS</t>
  </si>
  <si>
    <t>CPM - CLIENT 3rd PARTY</t>
  </si>
  <si>
    <t>DIRECIONAL - CLIENT 3rd PARTY</t>
  </si>
  <si>
    <t xml:space="preserve">LIFE SAFETY </t>
  </si>
  <si>
    <t>COZINHEIRO (A)</t>
  </si>
  <si>
    <t>ASSISTENTE SUBSEA</t>
  </si>
  <si>
    <t>SOLDADOR I</t>
  </si>
  <si>
    <t>CABEÇA DE POÇO</t>
  </si>
  <si>
    <t>PILOTO DE ROV TRAINEE</t>
  </si>
  <si>
    <t>SUPERVISOR DE SUBSEA</t>
  </si>
  <si>
    <t>TYCO</t>
  </si>
  <si>
    <t>LWD</t>
  </si>
  <si>
    <t>TECNICO REVESTIMENTO</t>
  </si>
  <si>
    <t>DIRECIONAL</t>
  </si>
  <si>
    <t>GE (Ocyan)</t>
  </si>
  <si>
    <t>CROATA</t>
  </si>
  <si>
    <t>PUC</t>
  </si>
  <si>
    <t>SUPERVISOR ROV I</t>
  </si>
  <si>
    <t>QUÍMICO</t>
  </si>
  <si>
    <t>OPERADOR DE BATCH MIXER</t>
  </si>
  <si>
    <t xml:space="preserve">SOLDADOR </t>
  </si>
  <si>
    <t>SAMPLE CATCHER</t>
  </si>
  <si>
    <t>FISCAL DE SONDAGEM</t>
  </si>
  <si>
    <t>GAS AVANÇADO</t>
  </si>
  <si>
    <t>CALDEIREIRO</t>
  </si>
  <si>
    <t>COORDENADOR DE MATERIAIS</t>
  </si>
  <si>
    <t>REVCIM</t>
  </si>
  <si>
    <t>OIM COMANDANTE</t>
  </si>
  <si>
    <t>SECADOR DE CASCALHO (Operador de Equipamentos Jr.)</t>
  </si>
  <si>
    <t>SOLDADOR II</t>
  </si>
  <si>
    <t>Tecnico de Suporte II</t>
  </si>
  <si>
    <t>NEXA</t>
  </si>
  <si>
    <t>MWD</t>
  </si>
  <si>
    <t>MONTADOR II / ALPINISTA III</t>
  </si>
  <si>
    <t>PINTOR I / ALPINISTA</t>
  </si>
  <si>
    <t>TEC DE EQUIPAMENTOS</t>
  </si>
  <si>
    <t>TEC INSPEÇÃO III / ALPINISTA I</t>
  </si>
  <si>
    <t>COORDENADOR DE MANUTENÇÃO</t>
  </si>
  <si>
    <t>SOLDADOR/ESCALADO NI</t>
  </si>
  <si>
    <t>SOLDADOR TIG/ELETRODO</t>
  </si>
  <si>
    <t>GEOLOGO</t>
  </si>
  <si>
    <t>COORDENADOR DE MATERIAIS SR</t>
  </si>
  <si>
    <t>TEC INSPEÇÃO EQUIPAMENTOS</t>
  </si>
  <si>
    <t>PILOTO DE ROV II</t>
  </si>
  <si>
    <t>LUDMILA DA SILVA PINHEIRO</t>
  </si>
  <si>
    <t>NUTRICIONISTA</t>
  </si>
  <si>
    <t>SUPERVISOR DE OPERAÇÕES</t>
  </si>
  <si>
    <t>TÉCNICO DE REVESTIMENTO</t>
  </si>
  <si>
    <t>PINTOR I ALPINISTA II</t>
  </si>
  <si>
    <t>Pintor III Alpinista I</t>
  </si>
  <si>
    <t>SOLDADOR CALDEIREIRO</t>
  </si>
  <si>
    <t xml:space="preserve">TÉCNICO DE OPERAÇÕES  </t>
  </si>
  <si>
    <t>ENFERMEIRO (A)</t>
  </si>
  <si>
    <t>Nutricionista</t>
  </si>
  <si>
    <t>* Substitutos</t>
  </si>
  <si>
    <t>Previne a queda do óleo no mar</t>
  </si>
  <si>
    <t>Auxiliam o Chefe de Máquinas</t>
  </si>
  <si>
    <t>OFICIAL DE MÁQ e MARINHEIRO DE MÁQ</t>
  </si>
  <si>
    <t>Apoio a Comunicação</t>
  </si>
  <si>
    <t>Membros da equipe de limpeza</t>
  </si>
  <si>
    <t>Limpeza e Contenção</t>
  </si>
  <si>
    <t>ENCARREGADO DE CONVÉS / OP DE GUINDASTE*</t>
  </si>
  <si>
    <t>Segurança Local</t>
  </si>
  <si>
    <t>TÉCNICO DE SEGURANÇA DO TRABALHO</t>
  </si>
  <si>
    <t>1. Qualquer pessoa que avistar uma pessoa na água deverá gritar "Homem ao Mar" e arremessar na água a boia salva-vidas mais próxima.
2. Notifique a ponte por telefone ou rádio portátil.
3. Mantenha contato visual com o homem na água. 
4. O Comandante se encarregará das operações gerais de resgate e alertará a embarcação em standby para assistência, se disponível.
5. O operador do guindaste procederá ao guindaste mais próximo e preparar a cesta para recuperação.
6. Um holofote será usado para iluminar a área do homem ao mar durante a noite.
7. O Comandante poderá utilizar um Bote de Resgate Rápido (FRC) caso as condições climáticas permitirem.</t>
  </si>
  <si>
    <t>Controle da Fonte</t>
  </si>
  <si>
    <t>SUPERINT.PLATAFORMA/ENC.PLATAFORMA*
COORD DE MANUT / CHEFE DE MÁQ*</t>
  </si>
  <si>
    <t>HOMEM AO MAR</t>
  </si>
  <si>
    <t>Comandante inicial do incidente</t>
  </si>
  <si>
    <t>COMANDANTE/OIM / IMEDIATO*</t>
  </si>
  <si>
    <t>EQUIPE DE COMBATE SOPEP / PEI</t>
  </si>
  <si>
    <t>OST 1 - Aux. Lider</t>
  </si>
  <si>
    <t>Téc de Segurança do T 2 - LB2 (Alt 5)</t>
  </si>
  <si>
    <t>3 x AUX. PLAT 1 - Aux Lider</t>
  </si>
  <si>
    <t>Téc de Segurança do T 1 - LB3 (Alt 6)</t>
  </si>
  <si>
    <t>ENC. CONVÉS 1 - Lider</t>
  </si>
  <si>
    <t>Coord  de Segurança T e T. - LB1 (Alt 4</t>
  </si>
  <si>
    <t>EQUIPE DE RESGATE EM ESPAÇO CONFINADO</t>
  </si>
  <si>
    <t>Verificação de Agrupamento</t>
  </si>
  <si>
    <t xml:space="preserve">1. Caso as operações de perfuração ocorram em uma área conhecida com gases tóxicos e/ou inflamáveis CH4, H2S, CO2, CO, H2 ou outros gases associados a HC, todos deverão estar familiarizados com as seguintes ações:
a. Familiarização com os tipos de alarmes de gases.
b. Ações a serem tomadas ao ser acionado o alarme.
c. Ponto de encontro seguro, anunciado pelo sistema de PA.
d. Localização dos indicadores de direção do vento.
e. Localização das máscaras de escape e sua utilização.
2. Na ausência de sistema fixo de monitoramento de quaisquer gases, uma empresa terceirizada deverá garantir o monitoramento adequado. Devem ser observadas as recomendações presentes no procedimento interno para gases tóxicos e/ou inflamáveis. </t>
  </si>
  <si>
    <t>GASES</t>
  </si>
  <si>
    <t>PLATAFORMISTA 3 - Aux Lider</t>
  </si>
  <si>
    <t>PLATAFORMISTA 2 - Aux Lider</t>
  </si>
  <si>
    <t>PLATAFORMISTA 1 - Aux Lider</t>
  </si>
  <si>
    <t>3 x AUX. PLAT 1 - Canhão Espuma</t>
  </si>
  <si>
    <t>TORRISTA 1 - Lider</t>
  </si>
  <si>
    <t>ASS. OP. GUINDASTE 1 - Aux. HLO</t>
  </si>
  <si>
    <t>Equipe de Resgate em Altura</t>
  </si>
  <si>
    <t>ENC. CONVÉS 1 - Aux. HLO</t>
  </si>
  <si>
    <t>OP. GUINDASTE 1 - HLO</t>
  </si>
  <si>
    <t>Mecânico 1 - Aux. Lider</t>
  </si>
  <si>
    <t>HELIPONTO</t>
  </si>
  <si>
    <t>2º OF. MÁQ 1 - Op Guincho</t>
  </si>
  <si>
    <t>Equipe de HLO</t>
  </si>
  <si>
    <t>MNC 1 - 2° Timoneiro</t>
  </si>
  <si>
    <t>MCB -Timoneiro</t>
  </si>
  <si>
    <t>ASS. TORRISTA 2 - Maca</t>
  </si>
  <si>
    <t>ESTAÇÃO DE FRC</t>
  </si>
  <si>
    <t>TORRISTA 2 - Maca</t>
  </si>
  <si>
    <r>
      <t xml:space="preserve">1. Mediante o aviso de "Abandonar o Navio", todos vestirão </t>
    </r>
    <r>
      <rPr>
        <b/>
        <sz val="20"/>
        <color rgb="FFFF0000"/>
        <rFont val="Calibri"/>
        <family val="2"/>
        <scheme val="minor"/>
      </rPr>
      <t>EPI COMPLETO</t>
    </r>
    <r>
      <rPr>
        <b/>
        <sz val="20"/>
        <rFont val="Calibri"/>
        <family val="2"/>
        <scheme val="minor"/>
      </rPr>
      <t xml:space="preserve"> e salva-vidas e se reportarão às suas "Estações de Abandono do Navio".
2. Nas " Estações de Abandono " todos devem entregar seus cartões "T" ao líder da baleeira, aguardar de forma ordenada para facilitar o agrupamento e então esperar outras instruções. Todas as Estações reportarão seus passageiros à Equipe de comando. Não tente embarcar ou arriar as baleeiras até que seja instruído a fazê-lo.
3. A locação das  baleeiras e as respectivas funções estão listadas na tabela de fainas. Todo o pessoal deve se familiarizar com o local de sua "Estação de Abandono".
4. A ordem de embarque às baleeiras e de abandonar o navio será dada verbalmente pelo Comandante ou o próximo na cadeia de comando, caso o Comandante não esteja em condições de fazer o anúncio verbal.
 </t>
    </r>
    <r>
      <rPr>
        <b/>
        <sz val="20"/>
        <color rgb="FFFFC000"/>
        <rFont val="Calibri"/>
        <family val="2"/>
        <scheme val="minor"/>
      </rPr>
      <t xml:space="preserve">
</t>
    </r>
    <r>
      <rPr>
        <b/>
        <sz val="20"/>
        <color rgb="FFFF0000"/>
        <rFont val="Calibri"/>
        <family val="2"/>
        <scheme val="minor"/>
      </rPr>
      <t>PESSOAS TRABALHANDO NA PROA/POPA DA EMBARCAÇÃO INCAPAZES DE ALCANÇAR SUAS BALEEIRAS PRINCIPAIS, DEVERÃO PROCEDER ÀS BALEEIRAS MAIS PRÓXIMAS ATRAVÉS DAS ROTAS DE FUGA DEMARCADAS. (CONFORME ORIENTAÇÕES DO COMANDANTE)</t>
    </r>
  </si>
  <si>
    <t>EQUIPE DE FRC</t>
  </si>
  <si>
    <t>ASS. SONDADOR 2 - Maca</t>
  </si>
  <si>
    <t>ABANDONAR O NAVIO</t>
  </si>
  <si>
    <t>SONDADOR 2 - Maca</t>
  </si>
  <si>
    <t>ENFERMEIRO / MEDICO - Lider</t>
  </si>
  <si>
    <t>Após conduzir estas tarefas, reportar a Ponte e prosseguir à estação de Abandono do Navio.</t>
  </si>
  <si>
    <t>TAIFEIRO - Checar Cabines</t>
  </si>
  <si>
    <t>COZINHEIRO 1 - G. Cozinha</t>
  </si>
  <si>
    <t>SUP. SUBSEA 2 - BOP stdby</t>
  </si>
  <si>
    <t>COMISSÁRIO(A) - Lider</t>
  </si>
  <si>
    <t>ENC. SONDA 2 - BOP stdby</t>
  </si>
  <si>
    <t>LIBERAÇÃO DAS ACOMODAÇÕES</t>
  </si>
  <si>
    <t>ESCRITÓRIO DO ENC. DA PLATAFORMA</t>
  </si>
  <si>
    <t>Ass.Lider</t>
  </si>
  <si>
    <t>ASS.  SUBSEA 1
AUX. SUBSEA 1</t>
  </si>
  <si>
    <t>MNM 1 - Aux. Lider</t>
  </si>
  <si>
    <t>SUP. SUBSEA 1 STDBY Painel BOP</t>
  </si>
  <si>
    <t xml:space="preserve">1. Mediante relato de incêndio ou outra emergência, o Comandante soará o alarme de "Emergência" seguido de anúncio em Alto-Falantes anunciando a natureza da emergência.
2. Todo o pessoal com funções atribuídas se reportarão às suas respectivas estações de encontro para "Incêndio e Emergência". 
3. Em caso de incêndio, a "Equipe de Combate a Incêndio #1" será a equipe primária de combate. A "Equipe de Combate a Incêndio #2" será a equipe de apoio e auxiliará a equipe #1 conforme as instruções dadas.
4. A "Equipe de Controle de Danos" verificará todas as portas-estanques, portas corta-fogo, válvulas, suspiros , entradas e saídas, embornais,  escotilhas e outras aberturas similares conforme as instruções recebidas.
5. As Estações de Incêndio e Emergência são mostradas conforme a planta. É de responsabilidade de todo o pessoal a bordo saber o local de suas estações de encontro e das funções em caso de emergência.                                                                                                                                                                                                                                                 </t>
  </si>
  <si>
    <t>CHEFE DE MECÂNICA - Aux. Lider</t>
  </si>
  <si>
    <t>PLATAFORMISTA 1 - Aux. Lider</t>
  </si>
  <si>
    <t>INCÊNDIO</t>
  </si>
  <si>
    <t>SUP. DE MECÂNICA - Aux. Lider</t>
  </si>
  <si>
    <t>ASS. TORRISTA 1 - Aux. Lider</t>
  </si>
  <si>
    <t>TEC ELETRÔNICA 1 - Aux. Lider</t>
  </si>
  <si>
    <t>TORRISTA 1 - Aux. Lider</t>
  </si>
  <si>
    <t>CHEFE DE ELÉTRICA - Aux. Lider</t>
  </si>
  <si>
    <t>ASS.SONDADOR 1 - Aux. Lider</t>
  </si>
  <si>
    <t>OF MÁQUINAS 1 - Aux. Lider</t>
  </si>
  <si>
    <t>SONDADOR 1 - Fechar poço</t>
  </si>
  <si>
    <t>CHEFE DE MÁQUINAS - Lider</t>
  </si>
  <si>
    <t>ENC. SONDA 1 - Lider</t>
  </si>
  <si>
    <t xml:space="preserve"> CENTRO CONTROLE MÁQ. (CCM)</t>
  </si>
  <si>
    <t>PLATAFORMA</t>
  </si>
  <si>
    <t>EQUIPE DE CONTROLE DE DANOS</t>
  </si>
  <si>
    <t>EQUIPE DE CONTROLE DE POÇO</t>
  </si>
  <si>
    <t>• Na chegada a bordo TODOS devem participar da indução de Segurança e se familiarizarem com suas funções em caso de emergência; Além de serem conscientizados com relação aos riscos existentes nas instalações, ambientes com atmosfera explosiva e ênfase na segurança  de processo, ocupacional e fonte de ignição.
• Deverão também estar familiarizados com os Alarmes de Emergência, Estações de encontro e Rotas de Fuga.
• Todos devem participar de todos os exercícios e simulações de emergência a menos que sejam isentos de participar pelo Comandante.
• Ao ouvirem o soar de qualquer Alarme de Emergência, o pessoal deverá proceder para suas Estações de encontro ou se juntar às suas Equipes de Emergência. EPI completo deve ser usado em todos os exercícios e simulações.
• É estritamente proibido fumar em qualquer lugar exceto nas áreas designadas.
• Adulteração de qualquer equipamento de segurança será considerado violação grave da Política de Segurança da Ocyan e poderá resultar em rescisão do vínculo empregatício.</t>
  </si>
  <si>
    <t>ELETRICISTA 2 - Ass. Lider</t>
  </si>
  <si>
    <t>ELETRICISTA 1 - Ass. Lider</t>
  </si>
  <si>
    <t>INSTRUÇÕES GERAIS</t>
  </si>
  <si>
    <t>3 x AUX. PLAT 2 - Equipe Mangueira</t>
  </si>
  <si>
    <t>3 x AUX. PLAT 1 - Equipe Mangueira</t>
  </si>
  <si>
    <t>ASS.OP. GUIND. 2 - BA</t>
  </si>
  <si>
    <t>ASS. OP. GUINDASTE 1 - BA</t>
  </si>
  <si>
    <t>OPER. DE GUIND. 2 - BA</t>
  </si>
  <si>
    <t>OP.GUINDASTE 1 -  BA</t>
  </si>
  <si>
    <t>ENC. CONVÉS 2 - Ass. Lider</t>
  </si>
  <si>
    <t>ENC. CONVÉS 1 (Ass. Lider)</t>
  </si>
  <si>
    <t>OF. DE MÁQUINAS 2 - Lider</t>
  </si>
  <si>
    <t>OF. DE MÁQUINAS 1 (Lider)</t>
  </si>
  <si>
    <t>EQUIPE #2 (Brigada)</t>
  </si>
  <si>
    <t>EQUIPE #1 (Brigada)</t>
  </si>
  <si>
    <t>AUXILIAR PLATAFORMA 2</t>
  </si>
  <si>
    <t>AUXILIAR PLATAFORMA 1</t>
  </si>
  <si>
    <t>EQUIPES DE COMBATE A INCÊNDIO,  IMEDIATO LÍDER DO CENÁRIO</t>
  </si>
  <si>
    <t>Chefe de Máq. - Mecânico</t>
  </si>
  <si>
    <t>MNC 2 - Popa</t>
  </si>
  <si>
    <t>Auxilia o OIM</t>
  </si>
  <si>
    <t>DPO 2</t>
  </si>
  <si>
    <t>Op. Guindaste 2 - Proeiro</t>
  </si>
  <si>
    <t>Quadro de Eventos</t>
  </si>
  <si>
    <t>RADIO OPERADOR 2</t>
  </si>
  <si>
    <t>DPO 2 (2° TIMONEIRO)</t>
  </si>
  <si>
    <t>Comunicações</t>
  </si>
  <si>
    <t>RADIO OPERADOR 1</t>
  </si>
  <si>
    <t>Imediato (timoneiro)</t>
  </si>
  <si>
    <t>POSIÇÃO</t>
  </si>
  <si>
    <t>Interface com a Base Em Terra</t>
  </si>
  <si>
    <t>REPRESENTANTE DA COMPANHIA</t>
  </si>
  <si>
    <t>RAFAEL FONTANA</t>
  </si>
  <si>
    <t>Tripulação</t>
  </si>
  <si>
    <r>
      <t xml:space="preserve">Passageiros não atribuídos com funções específicas durante
uma emergência deverão ir para o seu ponto de reunião
 usando EPI e colete salva-vidas de acordo com a cabine designada no POB
</t>
    </r>
    <r>
      <rPr>
        <b/>
        <sz val="18"/>
        <color rgb="FFFF0000"/>
        <rFont val="Arial"/>
        <family val="2"/>
      </rPr>
      <t xml:space="preserve">
As cabines designadas para cada Função/Passageiro
deverão ser de acordo com o POB</t>
    </r>
  </si>
  <si>
    <t>SDPO 2</t>
  </si>
  <si>
    <t>BALEEIRA #3 (Alternativa #6)</t>
  </si>
  <si>
    <t>Passageiros</t>
  </si>
  <si>
    <t>Comun. Equipe Emergência</t>
  </si>
  <si>
    <t>DPO 1</t>
  </si>
  <si>
    <t>Controle de DP</t>
  </si>
  <si>
    <t>SDPO 1</t>
  </si>
  <si>
    <t>Of. Máquinas 1 (Mecânico)</t>
  </si>
  <si>
    <t>Of. Máquinas 2 (Mecânico)</t>
  </si>
  <si>
    <t>Suporte Técnico</t>
  </si>
  <si>
    <t>COORD MANUTENÇÃO</t>
  </si>
  <si>
    <t>Enc. Convés 2 (Popa)</t>
  </si>
  <si>
    <t>MNC 1 (Popa)</t>
  </si>
  <si>
    <t>Auxiliar o OIM/Contactar a Ocyan</t>
  </si>
  <si>
    <t>Enc. Convés 1 (Proeiro)</t>
  </si>
  <si>
    <t>OP. GUINDASTE 1 (Proeiro)</t>
  </si>
  <si>
    <t>No comando Geral</t>
  </si>
  <si>
    <t>COMANDANTE/OIM</t>
  </si>
  <si>
    <t>MCB (2° TIMONEIRO)</t>
  </si>
  <si>
    <t>DPO 1 ( 2° TIMONEIRO )</t>
  </si>
  <si>
    <t>PONTE</t>
  </si>
  <si>
    <t>NOMES</t>
  </si>
  <si>
    <t>SDPO 2 (TIMONEIRO)</t>
  </si>
  <si>
    <t>SDPO 1 (TIMONEIRO)</t>
  </si>
  <si>
    <t>CENTRO DE COMANDO</t>
  </si>
  <si>
    <t>BALEEIRA #2 (Alternativa #5)</t>
  </si>
  <si>
    <t>BALEEIRA #1 (Alternativa #4)</t>
  </si>
  <si>
    <r>
      <t xml:space="preserve">Em caso de emergência, soe o alarme através de todos os meios necessários e entre em contato com a ponte por rádio ou pelo ramal </t>
    </r>
    <r>
      <rPr>
        <b/>
        <sz val="26"/>
        <color rgb="FFFF0000"/>
        <rFont val="Calibri"/>
        <family val="2"/>
      </rPr>
      <t>4000</t>
    </r>
  </si>
  <si>
    <t>ESTAÇÕES DE ABANDONO DE NAVIO</t>
  </si>
  <si>
    <t>ESTAÇÕES DE INCÊNDIO E EMERGÊNCIA</t>
  </si>
  <si>
    <t>Toque contínuo de frequência variável, seguido de anúncio no P.A.</t>
  </si>
  <si>
    <t>Toque sinusoidal, seguido de anúncio no P.A.</t>
  </si>
  <si>
    <t xml:space="preserve">                   Três apitos longos, seguido
                  de anúncio de 
                 "HOMEM AO MAR"
                    no P.A.</t>
  </si>
  <si>
    <t>Toques intermitentes, seguido de anúncio no sistema de P.A.</t>
  </si>
  <si>
    <t>Toque contínuo, seguido de anúncio no sistema de P.A.</t>
  </si>
  <si>
    <t>ALARME DE GÁS HC</t>
  </si>
  <si>
    <t>ALARME DE GÁS H2S</t>
  </si>
  <si>
    <t>ALARME DE HOMEM AO MAR</t>
  </si>
  <si>
    <t xml:space="preserve"> INCÊNDIO E EMERGÊNCIA</t>
  </si>
  <si>
    <t>ALARME DE ABANDONO</t>
  </si>
  <si>
    <t>ANEXO 01_TABELA DE FAINAS DE EMERGÊNCIA PARA NAVIOS SONDA</t>
  </si>
  <si>
    <t>Título/Title:</t>
  </si>
  <si>
    <r>
      <t>Note:</t>
    </r>
    <r>
      <rPr>
        <b/>
        <sz val="12"/>
        <color rgb="FF000000"/>
        <rFont val="Tahoma"/>
        <family val="2"/>
      </rPr>
      <t xml:space="preserve"> The responsibility and obligation to change, tracking and check it out the "T" cards should not be put in charge of Nurse in order to avoid deviation from his main and competent function according to the emergency response plan.The safety techinitian will br in charge of this demand</t>
    </r>
  </si>
  <si>
    <t>* Substitute</t>
  </si>
  <si>
    <t>Prevent oil from falling overboard</t>
  </si>
  <si>
    <t>BOSUN</t>
  </si>
  <si>
    <t>Assist Chief Engineer</t>
  </si>
  <si>
    <t>ENGINEER OFFICER &amp; OILER</t>
  </si>
  <si>
    <t>Communication Support</t>
  </si>
  <si>
    <t>Cleaning Member Team</t>
  </si>
  <si>
    <t xml:space="preserve">Cleaning and Containment Resp. </t>
  </si>
  <si>
    <t>DECKPUSHER / CRANE OP*</t>
  </si>
  <si>
    <t>Local security</t>
  </si>
  <si>
    <t>SAFETY TECHNICIAN</t>
  </si>
  <si>
    <t>1. Any person sighting a man in water must shout "Man Overboard" and throw the closest life buoy in the water.
2. Notify the bridge via telephone or portable radio.
3. Maintain visual contact with man in water. 
4. Master will take charge of overall rescue operations and will alert standby vessel for assistance if available.
5. Crane operator to proceed to closest crane and prepare personnel basket for retrieval.
6. A search light should be used to aim at man overboard in dark hours.
7. Master may utilize FRC if weather permits</t>
  </si>
  <si>
    <t>Source Control</t>
  </si>
  <si>
    <t>RIG SUPERINT / TOOLPUSHER*
MAINT COORD / CHIEF ENG*</t>
  </si>
  <si>
    <t>MAN OVERBOARD</t>
  </si>
  <si>
    <t>Inicial incident commander</t>
  </si>
  <si>
    <t>MASTER/OIM / CHIEF MATE*</t>
  </si>
  <si>
    <t xml:space="preserve">SOPEP / PEI TEAM </t>
  </si>
  <si>
    <t>OST 1 - Ass. Leader</t>
  </si>
  <si>
    <t>OST 2 - LB2 (Alt 5)</t>
  </si>
  <si>
    <t>3 x ROUSTABOUT 1 - Ass. Leader</t>
  </si>
  <si>
    <t>OST 1 - LB3 (Alt 6)</t>
  </si>
  <si>
    <t>Team leader</t>
  </si>
  <si>
    <t>DECKPUSHER 1 - Leader</t>
  </si>
  <si>
    <t>RSTC - LB1 (Alt 4)</t>
  </si>
  <si>
    <t>CONFINED SPACE RESCUE TEAM</t>
  </si>
  <si>
    <t>Muster Checking</t>
  </si>
  <si>
    <t>1. In the case of drilling operations in an knowing  area with toxic gases and/or flammable gases CH4, H2S, CO2, CO, H2 or other  gases associated with HC, everyone should be familiar with the following actions:
a. Familiarization with the gas alarms types.
b. Actions to be taken when the alarm is activated.
c. Muster point, announced by the P.A.
d. Location of wind direction indicators.
e. Location of EEBDs and their use.
2. In the absence of any fixed gas monitoring system, a third party company should ensure adequate monitoring.  The internal procedure for toxic and/or flammable gases recommendation must be considered.</t>
  </si>
  <si>
    <t>FLOORMAN 3 - Ass. Leader</t>
  </si>
  <si>
    <t>FLOORMAN 2 - Ass. Leader</t>
  </si>
  <si>
    <t>FLOORMAN 1 - Ass. Leader</t>
  </si>
  <si>
    <t>3x Roustabout 1 - Monitor</t>
  </si>
  <si>
    <t>DERRICKMAN 1 - Leader</t>
  </si>
  <si>
    <t>ASST CRANE OP 1 - Ass. HLO</t>
  </si>
  <si>
    <t>Rescue At Heights Team</t>
  </si>
  <si>
    <t>DECKPUSHER 1 - Ass. HLO</t>
  </si>
  <si>
    <t>CRANE OPER. 1 - HLO</t>
  </si>
  <si>
    <t>MECHANIC 1 - Ass. Leader</t>
  </si>
  <si>
    <t>HELIDECK</t>
  </si>
  <si>
    <t>3º ENGINEER 1 - Winch</t>
  </si>
  <si>
    <t>HLO Team</t>
  </si>
  <si>
    <t>ABLE SEAMAN 1 - 2° Coxswain</t>
  </si>
  <si>
    <t>BOSUN/CHIEF MATE</t>
  </si>
  <si>
    <t>PUMPMAN 2 - Stretcher</t>
  </si>
  <si>
    <t>FRC STATION</t>
  </si>
  <si>
    <t>DERRICKMAN 2 - Stretcher</t>
  </si>
  <si>
    <r>
      <t xml:space="preserve">1. Upon hearing the "Abandon Ship" signal, all personnel will don </t>
    </r>
    <r>
      <rPr>
        <b/>
        <sz val="20"/>
        <color rgb="FFFF0000"/>
        <rFont val="Calibri"/>
        <family val="2"/>
        <scheme val="minor"/>
      </rPr>
      <t>FULL PPE</t>
    </r>
    <r>
      <rPr>
        <b/>
        <sz val="20"/>
        <rFont val="Calibri"/>
        <family val="2"/>
        <scheme val="minor"/>
      </rPr>
      <t xml:space="preserve"> and their lifejackets, and report to their assigned "Abandon Ship Station".
2. At the "Muster Station" all personnel will give their 'T' card to the lifeboat leader, stand by in an orderly manner to facilitate mustering and then await further orders. All Stations will report their muster to the Command Team. Do not attempt to board or launch survival craft until ordered to do so.
3. Lifeboat allocation and respective duties are listed on the station bill. All personnel will make themselves familliar with the location of their "Muster Stations".
4. The order to board the boats and to abandon ship will be given verbally by the Master or his next in command when incapacitated. 
</t>
    </r>
    <r>
      <rPr>
        <b/>
        <sz val="20"/>
        <color rgb="FFFF0000"/>
        <rFont val="Calibri"/>
        <family val="2"/>
        <scheme val="minor"/>
      </rPr>
      <t>PERSONNEL WORKING IN THE FWD/AFT SECTION OF THE VESSEL THAT ARE UNABLE TO GET TO THEIR ASSIGNED LIFEBOAT, SHOULD PROCEED TO THE NEAREST LIFEBOATS BY THE MARKED ESCAPE ROUTES. (IN ACCORDING MASTER´S INSTRUCTIONS)</t>
    </r>
  </si>
  <si>
    <t>FRC TEAM</t>
  </si>
  <si>
    <t>ASST DRILLER 2 - Stretcher</t>
  </si>
  <si>
    <t>ABANDON SHIP</t>
  </si>
  <si>
    <t>DRILLER 2 - Stretcher</t>
  </si>
  <si>
    <t>NURSE / MEDIC - Leader</t>
  </si>
  <si>
    <t>After carrying out these duties, report Bridge and proceed to Abandon Ship Station.</t>
  </si>
  <si>
    <t>ROOM STEWARD - Cabin Check</t>
  </si>
  <si>
    <t>COOK 1 - Secure Galley</t>
  </si>
  <si>
    <t>SUBSEA SUPV 2 - BOP Stdby</t>
  </si>
  <si>
    <t>CAMP BOSS - Leader</t>
  </si>
  <si>
    <t>TOOLPUSHER 2 - BOP Stdby</t>
  </si>
  <si>
    <t>ACCOMMODATION CLEARING</t>
  </si>
  <si>
    <t>TOOL PUSHER'S OFFICE</t>
  </si>
  <si>
    <t>ASS. SUBSEA / SUBSEA TRAINEE (On Duty)</t>
  </si>
  <si>
    <t>OILER (On Duty)</t>
  </si>
  <si>
    <t>SUBSEA SUPV (On Duty)</t>
  </si>
  <si>
    <t xml:space="preserve">1. Upon reporting a fire or other emergency, the Master shall sound the  "Emergency" alarm followed by PA announcing the nature of the emergency.
2. All personnel with assigned duties will report to their respective "Fire and Emergency" muster stations. 
3. In the event of a fire, "Firefighting Team # 1" will be the primary attack team. "Firefighting Team # 2" will be the backup team and will support # 1 team as directed.
4. The "Damage Control Team" will secure all watertight doors, fire doors, valves, vents, inlets and outlets, scuppers, portholes and other similar openings as directed.
5. Fire and Emergency stations are shown on the arrangement drawing. It is the responsibility of all personnel on board to know the location of their muster station and any emergency duties.                                                                                                                                                                                                                                                             </t>
  </si>
  <si>
    <t>FLOORMAN (On Duty)</t>
  </si>
  <si>
    <t>FIRE</t>
  </si>
  <si>
    <t>MECH SUPERVISOR</t>
  </si>
  <si>
    <t>PUMPMAN (On Duty)</t>
  </si>
  <si>
    <t>ET (On Duty)</t>
  </si>
  <si>
    <t>DERRICKMAN (On Duty)</t>
  </si>
  <si>
    <t>ASS. DRILLERS (On Duty)</t>
  </si>
  <si>
    <t>ENGINEER OF. (On Duty)</t>
  </si>
  <si>
    <t>DRILLER (On Duty)</t>
  </si>
  <si>
    <t>TOOLPUSHER (On Duty)</t>
  </si>
  <si>
    <t>TECHNICAL OFFICE (ECR)</t>
  </si>
  <si>
    <t>DRILL FLOOR</t>
  </si>
  <si>
    <t>DAMAGE CONTROL TEAM</t>
  </si>
  <si>
    <t>WELL CONTROL TEAM</t>
  </si>
  <si>
    <t>• On arrival on board EVERYONE must participate Security induction and familiarize themselves with their duties in an emergency case. Besides this, to being aware of the risks that exist on the premises, areas with an explosive atmosphere and an emphasis on safety process, occupational and ignition source.
• All personnel must attend all Emergency drills unless specifically exempted by the Master.
• Upon hearing any of the Emergency alarms, personnel shall proceed to their designated muster stations or take part on their assigned Emergency Teams. Full PPE must be worn at all drills scenarios.
• It is strictly forbidden to smoke anywhere except the designated area.
• Tampering with any safety equipment will be considered a serious breach of Ocyan Safety Policy and may result in termination of employment.</t>
  </si>
  <si>
    <t>ELECTRICIAN 2 - Ass. Leader</t>
  </si>
  <si>
    <t>ELECTRICIAN 1 - Ass. Leader</t>
  </si>
  <si>
    <t>GENERAL INSTRUCTIONS</t>
  </si>
  <si>
    <t>3 x ROUSTABOUT 2 - Hose Party</t>
  </si>
  <si>
    <t>3 x ROUSTABOUT 1 - Hose Party</t>
  </si>
  <si>
    <t>ASST CRANE OP 2 - BA</t>
  </si>
  <si>
    <t>ASST CRANE OP 1 - BA</t>
  </si>
  <si>
    <t>CRANE OP 2 - BA</t>
  </si>
  <si>
    <t>CRANE OP 1 - BA</t>
  </si>
  <si>
    <t>DECKPUSHER 2 - Ass. Leader</t>
  </si>
  <si>
    <t>DECKPUSHER 1 - Ass. Leader</t>
  </si>
  <si>
    <t>ENGINEER OF. 2 - Leader</t>
  </si>
  <si>
    <t>ENGINEER OF. 1 - Leader</t>
  </si>
  <si>
    <t>FIRE TEAM #2</t>
  </si>
  <si>
    <t>FIRE TEAM #1</t>
  </si>
  <si>
    <t>ROUSTABOUT 2</t>
  </si>
  <si>
    <t>ROUSTABOUT 1</t>
  </si>
  <si>
    <t>ROUSTABOUTS</t>
  </si>
  <si>
    <t>FIRE FIGHTING TEAMS,  CHIEF MATE ON SCENE COMMANDER</t>
  </si>
  <si>
    <t>Chief Engineer - Mechanic</t>
  </si>
  <si>
    <t>Able Seaman 2 - AFT</t>
  </si>
  <si>
    <t>Assist OIM</t>
  </si>
  <si>
    <t>DPO (Off Duty)</t>
  </si>
  <si>
    <t>Crane Operator 2 - FWD</t>
  </si>
  <si>
    <t>Event Board</t>
  </si>
  <si>
    <t>RADIO OPERATOR (Off Duty)</t>
  </si>
  <si>
    <t>DPO 2 - 2° Coxswain</t>
  </si>
  <si>
    <t>Communications</t>
  </si>
  <si>
    <t>RADIO OPERATOR (On Duty)</t>
  </si>
  <si>
    <t>Chief Mate - Coxswain</t>
  </si>
  <si>
    <t>ELEC &amp; ET SUPERVISORS</t>
  </si>
  <si>
    <t>DUTY</t>
  </si>
  <si>
    <t>POSITION</t>
  </si>
  <si>
    <t>Interfaces with Shore Base</t>
  </si>
  <si>
    <t>Crew</t>
  </si>
  <si>
    <r>
      <t xml:space="preserve">All Passengers not assigned a specific duty during an emergency shall go to their designated muster point, using PPE and life jacket in accordance to the cabin designated in the POB
</t>
    </r>
    <r>
      <rPr>
        <b/>
        <sz val="18"/>
        <color rgb="FFFF0000"/>
        <rFont val="Arial"/>
        <family val="2"/>
      </rPr>
      <t>The designated Cabins for each Position/Passenger must be according with the POB</t>
    </r>
  </si>
  <si>
    <t>SDPO (Off Duty)</t>
  </si>
  <si>
    <t>LIFEBOAT #3 (Alternate #6)</t>
  </si>
  <si>
    <t>Passengers</t>
  </si>
  <si>
    <t>Comm with Emgy Teams</t>
  </si>
  <si>
    <t>DPO (On Duty)</t>
  </si>
  <si>
    <t>DP Control</t>
  </si>
  <si>
    <t>SDPO (On Duty)</t>
  </si>
  <si>
    <t>Engineer Officer 1 - Mechanic</t>
  </si>
  <si>
    <t>Engineer Officer 2 - Mechanic</t>
  </si>
  <si>
    <t>Technical Support</t>
  </si>
  <si>
    <t>Deck Pusher 2 - AFT</t>
  </si>
  <si>
    <t>Able Seaman 1 - AFT</t>
  </si>
  <si>
    <t>Assist OIM/Contact Ocyan</t>
  </si>
  <si>
    <t>Deck Pusher 1 - FWD</t>
  </si>
  <si>
    <t>Crane Operator 1- FWD</t>
  </si>
  <si>
    <t>In overall Command</t>
  </si>
  <si>
    <t>MASTER / OIM</t>
  </si>
  <si>
    <t>Bosun - 2° Coxswain</t>
  </si>
  <si>
    <t>DPO 1 - 2° Coxswain</t>
  </si>
  <si>
    <t>SDPO 2 - Coxswain</t>
  </si>
  <si>
    <t>SDPO 1 - Coxswain</t>
  </si>
  <si>
    <t xml:space="preserve"> Crew</t>
  </si>
  <si>
    <t>LIFEBOAT #2 (Alternate #5)</t>
  </si>
  <si>
    <t>LIFEBOAT #1 (Alternate #4)</t>
  </si>
  <si>
    <r>
      <t xml:space="preserve">In the event of any emergency, raise the alarm by all means and
contact the bridge by radio or calling extension </t>
    </r>
    <r>
      <rPr>
        <b/>
        <sz val="26"/>
        <color rgb="FFFF0000"/>
        <rFont val="Calibri"/>
        <family val="2"/>
      </rPr>
      <t>4000</t>
    </r>
  </si>
  <si>
    <t>ABANDON SHIP STATIONS</t>
  </si>
  <si>
    <t>FIRE AND EMERGENCY STATIONS</t>
  </si>
  <si>
    <t xml:space="preserve">Continuous ringing shifting between high/low frequency  followed by PA </t>
  </si>
  <si>
    <t>Whooping ringing followed by PA announcement</t>
  </si>
  <si>
    <t xml:space="preserve">                 Three long blasts on 
                ship's whistle and call
                   "MAN OVERBOARD"
                   by PA announcement</t>
  </si>
  <si>
    <t>Intermittent ringing followed by PA announcements</t>
  </si>
  <si>
    <t>Continuous ringing followed by  PA announcements</t>
  </si>
  <si>
    <t>HC GAS ALARM</t>
  </si>
  <si>
    <t>H2S GAS ALARM</t>
  </si>
  <si>
    <t>MAN OVERBOARD ALARM</t>
  </si>
  <si>
    <t>FIRE &amp; EMERGENCY ALARM</t>
  </si>
  <si>
    <t>ABANDON SHIP ALARM</t>
  </si>
  <si>
    <t xml:space="preserve">            N08-PL-001-PLANO DE RESPOSTA À EMERGÊNCIAS_EMERGENCY RESPONSE PLAN - Revisão | Review: 6 - Data | Date: 08/08/2019 16:44:21</t>
  </si>
  <si>
    <t>ANEXO 01_EMERGENCY STATION BILL FOR DRILLSHIP</t>
  </si>
  <si>
    <t xml:space="preserve">      ANNEX 01_EMERGENCY STATION BILL DRILLSHIPS</t>
  </si>
  <si>
    <t>Assist Inspeção I / Alpinista I</t>
  </si>
  <si>
    <t>ENGENHEIRO QUALIDADE OFF</t>
  </si>
  <si>
    <t>GEOQUIMICA</t>
  </si>
  <si>
    <t>Inspetor IV / Alpinista III</t>
  </si>
  <si>
    <t>FUNÇÃO TABELA MESTRA</t>
  </si>
  <si>
    <t>QUÍMICA</t>
  </si>
  <si>
    <t>TECNICO DE ELETRICA OFF</t>
  </si>
  <si>
    <t>MONTADOR ANDAIME PINTOR INDUST</t>
  </si>
  <si>
    <t>Inspetor III / Alpinista III</t>
  </si>
  <si>
    <t>ANILTON NASCIMENTO DE JESUS</t>
  </si>
  <si>
    <t>Soldador I / Alpinista II</t>
  </si>
  <si>
    <t>GOVERNANCA</t>
  </si>
  <si>
    <t>PAIOLEIRO</t>
  </si>
  <si>
    <t>LEO SANDOVAL TAVARES</t>
  </si>
  <si>
    <t>ENGENHEIRO OPERACIONAL OFF</t>
  </si>
  <si>
    <t>NATHALIA FREIRE SILVA</t>
  </si>
  <si>
    <t xml:space="preserve">PRATICANTE DE MÁQUINAS </t>
  </si>
  <si>
    <t>SUPERV DE MATERIAIS OFFSHORE</t>
  </si>
  <si>
    <t>SILVERIO MAIA</t>
  </si>
  <si>
    <t>VICTOR JOSE RIBEIRO GOMES BALBI DE QUEIROZ</t>
  </si>
  <si>
    <t>VICTOR PARENTE BARBOSA</t>
  </si>
  <si>
    <t>SUPERVISOR DE MECÂNICA</t>
  </si>
  <si>
    <t>ARIANE BARRETO DE SOUZA</t>
  </si>
  <si>
    <t>MOSVENE PEREIRA DA SILVA</t>
  </si>
  <si>
    <t>POB DA TABELA MESTRA TA</t>
  </si>
  <si>
    <t>SOLDADOR CALDEIREIRO I</t>
  </si>
  <si>
    <t>RAMON THEODORO DA COSTA</t>
  </si>
  <si>
    <t>TÉC REVESTIMENTO</t>
  </si>
  <si>
    <t>CLAUDIA CORREA DE OLIVEIRA</t>
  </si>
  <si>
    <t>LEANDRO JOSE DA SILVA</t>
  </si>
  <si>
    <t>TECNICO DE COLUNA</t>
  </si>
  <si>
    <t xml:space="preserve">ASSISTENTE DE SONDADOR </t>
  </si>
  <si>
    <t>MECÂNICO DE MÁQUINAS</t>
  </si>
  <si>
    <t>ASSISTENTE DE SUBSEA</t>
  </si>
  <si>
    <t xml:space="preserve">COORDENADOR DE MATERIAIS </t>
  </si>
  <si>
    <t>LEONARDO JOSE DE CARVALHO MOREIRA</t>
  </si>
  <si>
    <t>Vitoria Ferreira Vaz</t>
  </si>
  <si>
    <t>Antonio Jose Luckmann</t>
  </si>
  <si>
    <t>SOLDADOR / CALDEIREIRO</t>
  </si>
  <si>
    <t>CRISTIANO RODRIGUES DA SILVA</t>
  </si>
  <si>
    <t>EDER LUIS BARBOSA DA SILVA</t>
  </si>
  <si>
    <t>JEFFERSON PEREIRA DA SILVA</t>
  </si>
  <si>
    <t>JONAS MIRANDA MELO</t>
  </si>
  <si>
    <t>SOLDADOR II / ALPINISTA III</t>
  </si>
  <si>
    <t>MINELIO GONÇALVES MOREIRA</t>
  </si>
  <si>
    <t>RAUFE XAVIER MARCELO</t>
  </si>
  <si>
    <t>ASS. DE INSPEÇÃO / IRATA I</t>
  </si>
  <si>
    <t>THASSIO LEAL MARTINS RODRIGUES</t>
  </si>
  <si>
    <t>Inspetor II / Alpinista III</t>
  </si>
  <si>
    <t>DANIEL FERNANDES</t>
  </si>
  <si>
    <t>EVERTON SILVA DE MORAES   veio 335</t>
  </si>
  <si>
    <t>TEC EQUIPAMENTOS JR</t>
  </si>
  <si>
    <t>LUIS FELIPE MORAES LIMA</t>
  </si>
  <si>
    <t>PAULO SERGIO CEZAR MARTINS</t>
  </si>
  <si>
    <t>RICARDO AZEVEDO SOARES</t>
  </si>
  <si>
    <t>SILVESTRE BEIRAL DE LIMA</t>
  </si>
  <si>
    <t>N08-PL-001-PLANO DE RESPOSTA À EMERGÊNCIAS_EMERGENCY RESPONSE PLAN - Revisão | Review: 12 - Data | Date: 19/10/2021 16:10:56</t>
  </si>
  <si>
    <r>
      <t>Nota:</t>
    </r>
    <r>
      <rPr>
        <b/>
        <sz val="11"/>
        <color theme="1"/>
        <rFont val="Tahoma"/>
        <family val="2"/>
      </rPr>
      <t xml:space="preserve"> A responsabilidade e a obrigatoriedade na troca, manutenção e conferência dos cartões “T” não deve ser sugerida ao enfermeiro de bordo, afim de evitar desvio da sua função principal e competente constantes no plano de resposta a emergências</t>
    </r>
    <r>
      <rPr>
        <b/>
        <u/>
        <sz val="11"/>
        <color theme="1"/>
        <rFont val="Tahoma"/>
        <family val="2"/>
      </rPr>
      <t xml:space="preserve">.Ficará o Técnico de Segurança responsável por esta demanda. </t>
    </r>
  </si>
  <si>
    <t>EDER SOARES TERRA</t>
  </si>
  <si>
    <t>IGOR COUTO NOVAIS</t>
  </si>
  <si>
    <t>ROBERTO NASCIMENTO DOS SANTOS  veio 518</t>
  </si>
  <si>
    <t>WAGNER MONSORES HILARIO  veio 318</t>
  </si>
  <si>
    <t>RODRIGO CESAR BARBOSA DO NASCI</t>
  </si>
  <si>
    <t>LEONARDO DA SILVA RIBEIRO</t>
  </si>
  <si>
    <t>NEIDSON DE CASSIA PAZ DE SOUZA</t>
  </si>
  <si>
    <t>FLÁVIO MOREIRA LEMOS</t>
  </si>
  <si>
    <t>SERGIO TEIXEIRA RAMALHO</t>
  </si>
  <si>
    <t>ENCARREGADO DE PLATAFORMA (TP)</t>
  </si>
  <si>
    <t>AARON CARTER CAMPBELL</t>
  </si>
  <si>
    <t xml:space="preserve">ANDERSON CALIXTO MACEDO </t>
  </si>
  <si>
    <t>CHARLES GLEISON ANDRADE COELHO</t>
  </si>
  <si>
    <t>ELETROTÉCNICO IV</t>
  </si>
  <si>
    <t>CINTIA KLEIN VIEIRA ZEGHIR</t>
  </si>
  <si>
    <t>DANIEL RAMOS PESSANHA DA SILVA</t>
  </si>
  <si>
    <t>FABIO SILVA DE OLIVEIRA</t>
  </si>
  <si>
    <t>Isao Fujishima</t>
  </si>
  <si>
    <t>JONATAN COUTINHO BARCELOS</t>
  </si>
  <si>
    <t>ELETROTÉCNICO III</t>
  </si>
  <si>
    <t>JOSE HAMILTON MENDES FILHO</t>
  </si>
  <si>
    <t>LUIS FELIPE SILVA OLIVEIRA GOMES- veio 424</t>
  </si>
  <si>
    <t>VINICIUS MAUES SIRAIAMA</t>
  </si>
  <si>
    <t xml:space="preserve">ADEMILTON ALVES DA SILVA </t>
  </si>
  <si>
    <t>SUPERV ROV I</t>
  </si>
  <si>
    <t>ALEX WALLACE DA SILVA PEREZ</t>
  </si>
  <si>
    <t>ANDRE FERREIRA DA SILVA - vai p/cama A</t>
  </si>
  <si>
    <t>CLAYTON GIVIGI TEODORO</t>
  </si>
  <si>
    <t>DANILO FERREIRA DA SILVA</t>
  </si>
  <si>
    <t>DENIS RYAN GOMES FREITAS</t>
  </si>
  <si>
    <t>AUXILIAR DE PLATAFORMA /PLATAFORMISTA</t>
  </si>
  <si>
    <t>FELIPE PIMENTEL RODRIGUES JUNIOR</t>
  </si>
  <si>
    <t>ASSIST. TEC. SUBSEA L</t>
  </si>
  <si>
    <t>FELIPPE GABRIEL PINHEIRO DE OLIVEIRA MARQUES</t>
  </si>
  <si>
    <t>ENCARREGADO DE PLATAFORMA (MPD)</t>
  </si>
  <si>
    <t>GUSTAVO DE PAULA PESSOTTI</t>
  </si>
  <si>
    <t>TECNICO DE REVESTIMENTO</t>
  </si>
  <si>
    <t>JEHAN JOSE GONCALVES FERREIRA</t>
  </si>
  <si>
    <t>LUIZ FERNANDO DE OLIVEIRA</t>
  </si>
  <si>
    <t>MARCELO PACHECO SALLES</t>
  </si>
  <si>
    <t xml:space="preserve">CIMENTAÇÃO </t>
  </si>
  <si>
    <t>THALIS CRESPO SILVA FERNANDES - veio 429</t>
  </si>
  <si>
    <t>TIAGO BEZERRA DE SOUZA  - veio 409</t>
  </si>
  <si>
    <t>ALEXANDRE HELON VASCONCELLOS</t>
  </si>
  <si>
    <t>AUXILIAR MECANICO II</t>
  </si>
  <si>
    <t>BRUNO TELLES DE MIRANDA</t>
  </si>
  <si>
    <t>Técnico Eletrônica III</t>
  </si>
  <si>
    <t>TÉCNICO MECÂNICO</t>
  </si>
  <si>
    <t>EDUARDO LAGRECA PACHECO</t>
  </si>
  <si>
    <t>GLEIDSON ALVES DE OLIVEIRA</t>
  </si>
  <si>
    <t>ASSISTENTE TÉCNICO EM MECÂNICA</t>
  </si>
  <si>
    <t>Gustavo Henrique Pereira vai veio 620</t>
  </si>
  <si>
    <t>JOSE ROBERTO RANGEL DA SILVA</t>
  </si>
  <si>
    <t>TEC. SUBSEA l</t>
  </si>
  <si>
    <t>JOSEILSON AUGUSTO DA ANUNCIAÇÃO</t>
  </si>
  <si>
    <t>LENILSON NUNES CONRADO</t>
  </si>
  <si>
    <t>ASSIST. TEC. SUBSEA l</t>
  </si>
  <si>
    <t>LEONARDO MAIA CURVELO</t>
  </si>
  <si>
    <t>MICHAEL HUBNER</t>
  </si>
  <si>
    <t>CORDENADOR DE MONTAGEM E COMISSIONARIO</t>
  </si>
  <si>
    <t>NORBERTO DOS REIS SILVA</t>
  </si>
  <si>
    <t>ASS. TEC SUBSEA 1</t>
  </si>
  <si>
    <t>VINICIUS CONCEICAO DE SOUZA</t>
  </si>
  <si>
    <t>SUPERVISOR SÊNIOR</t>
  </si>
  <si>
    <t>ALAN DE OLIVEIRA BELIZARIO</t>
  </si>
  <si>
    <t>ASSISTENTE TÉCNICO SUBSEA III</t>
  </si>
  <si>
    <t>ALCIDES COSTA JUNIOR - veio 346</t>
  </si>
  <si>
    <t>ALVARO BURGHARDT</t>
  </si>
  <si>
    <t>CARLOS EDUARDO DA SILVA MATHIA</t>
  </si>
  <si>
    <t>ASSISTENTE TÉCNICO SUBSEA</t>
  </si>
  <si>
    <t>DAVI MONTEIRO GUIMARÃES - veio 305</t>
  </si>
  <si>
    <t>GELLYSON JUSTO MOREIRA</t>
  </si>
  <si>
    <t>HELTON DE OLIVEIRA ROCHA</t>
  </si>
  <si>
    <t>LUCAS DE SOUZA VALERIO BARRETO</t>
  </si>
  <si>
    <t>MARCIELE VIEIRA DOS SANTOS - veio 353</t>
  </si>
  <si>
    <t>MARCOS VINICIUS GONÇALVES PESS</t>
  </si>
  <si>
    <t>MAX VYNNER GUIMARAES MARTINS</t>
  </si>
  <si>
    <t>ENCARREGADO DE CALDEIRARIA I</t>
  </si>
  <si>
    <t>PEDRO PAULO RODRIGUES DE SOUZA</t>
  </si>
  <si>
    <t>RONDINELY MEDEIROS DA FONSECA</t>
  </si>
  <si>
    <t>SALVADOR LUIZ PINTO DA SILVA</t>
  </si>
  <si>
    <t>SIDNEY DA SILVA PEIXOTO</t>
  </si>
  <si>
    <t>VINICIUS DOS SANTOS RAMOS - veio 305</t>
  </si>
  <si>
    <t>VINICIUS FREIRE FERREIRA</t>
  </si>
  <si>
    <t>AUGUSTO VIEIRA DE AGUIAR AMORIN veio 515</t>
  </si>
  <si>
    <t xml:space="preserve">ASSITENTE SUBSEA </t>
  </si>
  <si>
    <t>BRUNO OUTOR MARINS</t>
  </si>
  <si>
    <t>Bruno Rafael Borges Nino</t>
  </si>
  <si>
    <t xml:space="preserve">TORRISTA </t>
  </si>
  <si>
    <t>DANIEL OLIVEIRA FERNANDES - veio 542</t>
  </si>
  <si>
    <t>DYEGO GAGO DE ASSIS RIBEIRO</t>
  </si>
  <si>
    <t>FABIO MARCOS MORAES</t>
  </si>
  <si>
    <t>FABRICIO MILHEIRO DA SILVA</t>
  </si>
  <si>
    <t>GENECI CORREA</t>
  </si>
  <si>
    <t>Inspetor de END III</t>
  </si>
  <si>
    <t>GIOVANA LEONARDO WERDAM DO PRA</t>
  </si>
  <si>
    <t>JACIANO FERREIRA</t>
  </si>
  <si>
    <t>JOÃO DANIEL DIAS DO AMARANTE F</t>
  </si>
  <si>
    <t>JORGE LUIZ CHAVES MEDEIROS JUNIOR - vai 342</t>
  </si>
  <si>
    <t>JULIO CESAR MONTEIRO LINHARES - veio cama B</t>
  </si>
  <si>
    <t>LEONARDO CORDEIRO DA SILVA</t>
  </si>
  <si>
    <t>MARCIO DO AMARAL AZEVEDO GREMI</t>
  </si>
  <si>
    <t>AUXILIAR TÉCNICO</t>
  </si>
  <si>
    <t>MATEUS JOSE MONTEIRO TOMAZ NET</t>
  </si>
  <si>
    <t>MATHEUS MALTA DOS SANTOS</t>
  </si>
  <si>
    <t>MAURO CAMPOS DA SILVA</t>
  </si>
  <si>
    <t>NATHAN CRESPO DA SILVA</t>
  </si>
  <si>
    <t>PAULO ROBERTO DE SOUZA</t>
  </si>
  <si>
    <t>ROBERTO DORIA DE SANTANA JUNIO</t>
  </si>
  <si>
    <t>SEBASTIAO DA SILVA TEMOTEO</t>
  </si>
  <si>
    <t>1/2 OFICIAL DE MECÂNICO</t>
  </si>
  <si>
    <t>THIAGO HENRIQUE GUEDES RODRIGU</t>
  </si>
  <si>
    <t>UANDERSON DE SOUZA NOGUEIRA</t>
  </si>
  <si>
    <t>WASHINGTON FREITAS TAVARES TAR - veio 415</t>
  </si>
  <si>
    <t>WELLINGTON MORAIS EMIDIO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</si>
</sst>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16]d\-mmm\-yy;@"/>
    <numFmt numFmtId="165" formatCode="[$-416]d/mmm/yy;@"/>
    <numFmt numFmtId="166" formatCode="d/m/yy;@"/>
  </numFmts>
  <fonts count="90" x14ac:knownFonts="1">
    <font>
      <sz val="11"/>
      <color theme="1"/>
      <name val="Calibri"/>
      <family val="2"/>
      <scheme val="minor"/>
    </font>
    <font>
      <b/>
      <sz val="14"/>
      <color theme="1"/>
      <name val="Calibri"/>
      <family val="2"/>
      <scheme val="minor"/>
    </font>
    <font>
      <b/>
      <sz val="14"/>
      <color theme="0"/>
      <name val="Calibri"/>
      <family val="2"/>
      <scheme val="minor"/>
    </font>
    <font>
      <b/>
      <sz val="22"/>
      <color theme="1"/>
      <name val="Calibri"/>
      <family val="2"/>
      <scheme val="minor"/>
    </font>
    <font>
      <b/>
      <sz val="16"/>
      <color theme="0"/>
      <name val="Calibri"/>
      <family val="2"/>
      <scheme val="minor"/>
    </font>
    <font>
      <sz val="10"/>
      <name val="Calibri"/>
      <family val="2"/>
      <scheme val="minor"/>
    </font>
    <font>
      <b/>
      <sz val="26"/>
      <color theme="0"/>
      <name val="Calibri"/>
      <family val="2"/>
      <scheme val="minor"/>
    </font>
    <font>
      <b/>
      <sz val="10"/>
      <color rgb="FFC00000"/>
      <name val="Calibri"/>
      <family val="2"/>
      <scheme val="minor"/>
    </font>
    <font>
      <sz val="11"/>
      <name val="Calibri"/>
      <family val="2"/>
      <scheme val="minor"/>
    </font>
    <font>
      <sz val="10"/>
      <color theme="0"/>
      <name val="Calibri"/>
      <family val="2"/>
      <scheme val="minor"/>
    </font>
    <font>
      <b/>
      <sz val="10"/>
      <name val="Calibri"/>
      <family val="2"/>
      <scheme val="minor"/>
    </font>
    <font>
      <b/>
      <sz val="26"/>
      <name val="Calibri"/>
      <family val="2"/>
      <scheme val="minor"/>
    </font>
    <font>
      <sz val="22"/>
      <name val="Calibri"/>
      <family val="2"/>
      <scheme val="minor"/>
    </font>
    <font>
      <sz val="16"/>
      <color theme="0"/>
      <name val="Calibri"/>
      <family val="2"/>
      <scheme val="minor"/>
    </font>
    <font>
      <sz val="22"/>
      <color theme="1"/>
      <name val="Calibri"/>
      <family val="2"/>
      <scheme val="minor"/>
    </font>
    <font>
      <b/>
      <sz val="10"/>
      <color theme="0"/>
      <name val="Calibri"/>
      <family val="2"/>
      <scheme val="minor"/>
    </font>
    <font>
      <b/>
      <sz val="28"/>
      <name val="Calibri"/>
      <family val="2"/>
      <scheme val="minor"/>
    </font>
    <font>
      <sz val="10"/>
      <color rgb="FFFFFF00"/>
      <name val="Calibri"/>
      <family val="2"/>
      <scheme val="minor"/>
    </font>
    <font>
      <sz val="22"/>
      <color theme="0"/>
      <name val="Calibri"/>
      <family val="2"/>
      <scheme val="minor"/>
    </font>
    <font>
      <sz val="10"/>
      <color rgb="FFFF0000"/>
      <name val="Calibri"/>
      <family val="2"/>
      <scheme val="minor"/>
    </font>
    <font>
      <b/>
      <sz val="11"/>
      <color theme="0"/>
      <name val="Calibri"/>
      <family val="2"/>
      <scheme val="minor"/>
    </font>
    <font>
      <b/>
      <sz val="12"/>
      <color theme="0"/>
      <name val="Calibri"/>
      <family val="2"/>
      <scheme val="minor"/>
    </font>
    <font>
      <b/>
      <sz val="10"/>
      <color rgb="FFFF0000"/>
      <name val="Calibri"/>
      <family val="2"/>
      <scheme val="minor"/>
    </font>
    <font>
      <sz val="11"/>
      <color theme="1"/>
      <name val="Calibri"/>
      <family val="2"/>
      <scheme val="minor"/>
    </font>
    <font>
      <b/>
      <sz val="10"/>
      <color rgb="FFFFFF00"/>
      <name val="Calibri"/>
      <family val="2"/>
      <scheme val="minor"/>
    </font>
    <font>
      <sz val="11"/>
      <name val="Calibri"/>
      <family val="2"/>
    </font>
    <font>
      <b/>
      <sz val="11"/>
      <name val="Calibri"/>
      <family val="2"/>
    </font>
    <font>
      <b/>
      <sz val="10"/>
      <color rgb="FF00B0F0"/>
      <name val="Calibri"/>
      <family val="2"/>
      <scheme val="minor"/>
    </font>
    <font>
      <b/>
      <sz val="12"/>
      <name val="Calibri"/>
      <family val="2"/>
      <scheme val="minor"/>
    </font>
    <font>
      <b/>
      <sz val="7"/>
      <color theme="0"/>
      <name val="Calibri"/>
      <family val="2"/>
      <scheme val="minor"/>
    </font>
    <font>
      <b/>
      <sz val="14"/>
      <name val="Calibri"/>
      <family val="2"/>
      <scheme val="minor"/>
    </font>
    <font>
      <sz val="10"/>
      <name val="Arial"/>
      <family val="2"/>
    </font>
    <font>
      <b/>
      <sz val="10"/>
      <color rgb="FF002060"/>
      <name val="Calibri"/>
      <family val="2"/>
      <scheme val="minor"/>
    </font>
    <font>
      <b/>
      <sz val="16"/>
      <color rgb="FFFFFF00"/>
      <name val="Calibri"/>
      <family val="2"/>
      <scheme val="minor"/>
    </font>
    <font>
      <sz val="10"/>
      <color rgb="FF000000"/>
      <name val="Calibri"/>
      <family val="2"/>
    </font>
    <font>
      <sz val="12"/>
      <name val="Calibri"/>
      <family val="2"/>
    </font>
    <font>
      <b/>
      <sz val="20"/>
      <color rgb="FFFF0000"/>
      <name val="Calibri"/>
      <family val="2"/>
      <scheme val="minor"/>
    </font>
    <font>
      <b/>
      <sz val="48"/>
      <name val="Calibri"/>
      <family val="2"/>
      <scheme val="minor"/>
    </font>
    <font>
      <sz val="16"/>
      <name val="Calibri"/>
      <family val="2"/>
      <scheme val="minor"/>
    </font>
    <font>
      <sz val="20"/>
      <name val="Calibri"/>
      <family val="2"/>
      <scheme val="minor"/>
    </font>
    <font>
      <sz val="20"/>
      <name val="Calibri"/>
      <family val="2"/>
    </font>
    <font>
      <b/>
      <sz val="16"/>
      <name val="Calibri"/>
      <family val="2"/>
    </font>
    <font>
      <b/>
      <sz val="20"/>
      <name val="Calibri"/>
      <family val="2"/>
      <scheme val="minor"/>
    </font>
    <font>
      <b/>
      <sz val="11"/>
      <name val="Calibri"/>
      <family val="2"/>
      <scheme val="minor"/>
    </font>
    <font>
      <b/>
      <sz val="28"/>
      <name val="Calibri"/>
      <family val="2"/>
    </font>
    <font>
      <b/>
      <sz val="24"/>
      <name val="Calibri"/>
      <family val="2"/>
      <scheme val="minor"/>
    </font>
    <font>
      <b/>
      <sz val="20"/>
      <name val="Calibri"/>
      <family val="2"/>
    </font>
    <font>
      <b/>
      <sz val="12"/>
      <name val="Calibri"/>
      <family val="2"/>
    </font>
    <font>
      <sz val="18"/>
      <name val="Calibri"/>
      <family val="2"/>
    </font>
    <font>
      <b/>
      <sz val="24"/>
      <name val="Calibri"/>
      <family val="2"/>
    </font>
    <font>
      <b/>
      <sz val="11"/>
      <color theme="1"/>
      <name val="Calibri"/>
      <family val="2"/>
    </font>
    <font>
      <b/>
      <sz val="20"/>
      <color rgb="FFFFC000"/>
      <name val="Calibri"/>
      <family val="2"/>
      <scheme val="minor"/>
    </font>
    <font>
      <sz val="16"/>
      <name val="Calibri"/>
      <family val="2"/>
    </font>
    <font>
      <sz val="11"/>
      <color theme="1"/>
      <name val="Calibri"/>
      <family val="2"/>
    </font>
    <font>
      <b/>
      <sz val="18"/>
      <name val="Calibri"/>
      <family val="2"/>
    </font>
    <font>
      <sz val="14"/>
      <name val="Calibri"/>
      <family val="2"/>
    </font>
    <font>
      <sz val="22"/>
      <color theme="1"/>
      <name val="Calibri"/>
      <family val="2"/>
    </font>
    <font>
      <b/>
      <sz val="22"/>
      <name val="Calibri"/>
      <family val="2"/>
    </font>
    <font>
      <sz val="24"/>
      <color theme="1"/>
      <name val="Calibri"/>
      <family val="2"/>
    </font>
    <font>
      <sz val="24"/>
      <name val="Calibri"/>
      <family val="2"/>
    </font>
    <font>
      <b/>
      <sz val="26"/>
      <name val="Calibri"/>
      <family val="2"/>
    </font>
    <font>
      <b/>
      <sz val="30"/>
      <name val="Arial Black"/>
      <family val="2"/>
    </font>
    <font>
      <sz val="20"/>
      <name val="Arial Black"/>
      <family val="2"/>
    </font>
    <font>
      <b/>
      <sz val="30"/>
      <name val="Calibri"/>
      <family val="2"/>
    </font>
    <font>
      <b/>
      <sz val="18"/>
      <name val="Arial"/>
      <family val="2"/>
    </font>
    <font>
      <b/>
      <sz val="18"/>
      <color rgb="FFFF0000"/>
      <name val="Arial"/>
      <family val="2"/>
    </font>
    <font>
      <sz val="30"/>
      <name val="Calibri"/>
      <family val="2"/>
    </font>
    <font>
      <b/>
      <sz val="26"/>
      <color rgb="FFFF0000"/>
      <name val="Calibri"/>
      <family val="2"/>
    </font>
    <font>
      <b/>
      <sz val="36"/>
      <color rgb="FF0070C0"/>
      <name val="Calibri"/>
      <family val="2"/>
    </font>
    <font>
      <b/>
      <sz val="20"/>
      <color rgb="FFFF0000"/>
      <name val="Calibri"/>
      <family val="2"/>
    </font>
    <font>
      <b/>
      <sz val="36"/>
      <color rgb="FFFF0000"/>
      <name val="Calibri"/>
      <family val="2"/>
    </font>
    <font>
      <sz val="8"/>
      <name val="Arial"/>
      <family val="2"/>
    </font>
    <font>
      <sz val="18"/>
      <name val="Arial"/>
      <family val="2"/>
    </font>
    <font>
      <sz val="8"/>
      <name val="Arial Narrow"/>
      <family val="2"/>
    </font>
    <font>
      <b/>
      <sz val="20"/>
      <name val="Arial"/>
      <family val="2"/>
    </font>
    <font>
      <sz val="14"/>
      <name val="Calibri"/>
      <family val="2"/>
      <scheme val="minor"/>
    </font>
    <font>
      <sz val="18"/>
      <name val="Calibri"/>
      <family val="2"/>
      <scheme val="minor"/>
    </font>
    <font>
      <sz val="18"/>
      <name val="Tahoma"/>
      <family val="2"/>
    </font>
    <font>
      <b/>
      <sz val="20"/>
      <name val="Tahoma"/>
      <family val="2"/>
    </font>
    <font>
      <b/>
      <sz val="40"/>
      <name val="Calibri"/>
      <family val="2"/>
      <scheme val="minor"/>
    </font>
    <font>
      <b/>
      <sz val="38"/>
      <name val="Calibri"/>
      <family val="2"/>
      <scheme val="minor"/>
    </font>
    <font>
      <b/>
      <u/>
      <sz val="12"/>
      <color rgb="FF000000"/>
      <name val="Tahoma"/>
      <family val="2"/>
    </font>
    <font>
      <b/>
      <sz val="12"/>
      <color rgb="FF000000"/>
      <name val="Tahoma"/>
      <family val="2"/>
    </font>
    <font>
      <b/>
      <sz val="8"/>
      <name val="Calibri"/>
      <family val="2"/>
      <scheme val="minor"/>
    </font>
    <font>
      <sz val="8"/>
      <name val="Tahoma"/>
      <family val="2"/>
    </font>
    <font>
      <sz val="12"/>
      <name val="Calibri"/>
      <family val="2"/>
      <scheme val="minor"/>
    </font>
    <font>
      <b/>
      <sz val="12"/>
      <name val="Tahoma"/>
      <family val="2"/>
    </font>
    <font>
      <b/>
      <u/>
      <sz val="11"/>
      <color theme="1"/>
      <name val="Tahoma"/>
      <family val="2"/>
    </font>
    <font>
      <b/>
      <sz val="11"/>
      <color theme="1"/>
      <name val="Tahoma"/>
      <family val="2"/>
    </font>
    <font>
      <sz val="10"/>
      <color theme="1"/>
      <name val="Calibri"/>
      <family val="2"/>
      <scheme val="minor"/>
    </font>
  </fonts>
  <fills count="22">
    <fill>
      <patternFill patternType="none"/>
    </fill>
    <fill>
      <patternFill patternType="gray125"/>
    </fill>
    <fill>
      <patternFill patternType="solid">
        <fgColor theme="1"/>
        <bgColor indexed="64"/>
      </patternFill>
    </fill>
    <fill>
      <patternFill patternType="solid">
        <fgColor theme="4" tint="-0.499984740745262"/>
        <bgColor indexed="64"/>
      </patternFill>
    </fill>
    <fill>
      <patternFill patternType="solid">
        <fgColor theme="0"/>
        <bgColor indexed="64"/>
      </patternFill>
    </fill>
    <fill>
      <patternFill patternType="solid">
        <fgColor rgb="FFFFC000"/>
        <bgColor indexed="64"/>
      </patternFill>
    </fill>
    <fill>
      <patternFill patternType="solid">
        <fgColor rgb="FF006600"/>
        <bgColor indexed="64"/>
      </patternFill>
    </fill>
    <fill>
      <patternFill patternType="solid">
        <fgColor theme="9" tint="-0.249977111117893"/>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2"/>
        <bgColor indexed="64"/>
      </patternFill>
    </fill>
    <fill>
      <patternFill patternType="solid">
        <fgColor theme="3"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indexed="9"/>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rgb="FFFFFF99"/>
        <bgColor indexed="64"/>
      </patternFill>
    </fill>
    <fill>
      <patternFill patternType="solid">
        <fgColor theme="9" tint="0.59996337778862885"/>
        <bgColor indexed="64"/>
      </patternFill>
    </fill>
    <fill>
      <patternFill patternType="solid">
        <fgColor theme="9" tint="0.59999389629810485"/>
        <bgColor indexed="64"/>
      </patternFill>
    </fill>
  </fills>
  <borders count="87">
    <border>
      <left/>
      <right/>
      <top/>
      <bottom/>
      <diagonal/>
    </border>
    <border>
      <left style="thin">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medium">
        <color auto="1"/>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auto="1"/>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auto="1"/>
      </right>
      <top style="hair">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hair">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top/>
      <bottom style="medium">
        <color auto="1"/>
      </bottom>
      <diagonal/>
    </border>
    <border>
      <left/>
      <right style="medium">
        <color indexed="64"/>
      </right>
      <top style="thin">
        <color auto="1"/>
      </top>
      <bottom/>
      <diagonal/>
    </border>
    <border>
      <left style="medium">
        <color indexed="64"/>
      </left>
      <right/>
      <top style="thin">
        <color indexed="64"/>
      </top>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thick">
        <color indexed="64"/>
      </right>
      <top/>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auto="1"/>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thick">
        <color indexed="64"/>
      </right>
      <top style="thick">
        <color indexed="64"/>
      </top>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bottom/>
      <diagonal/>
    </border>
    <border>
      <left style="thin">
        <color auto="1"/>
      </left>
      <right style="medium">
        <color indexed="64"/>
      </right>
      <top style="thin">
        <color indexed="64"/>
      </top>
      <bottom style="thin">
        <color indexed="64"/>
      </bottom>
      <diagonal/>
    </border>
    <border>
      <left style="medium">
        <color indexed="64"/>
      </left>
      <right style="thin">
        <color auto="1"/>
      </right>
      <top style="thin">
        <color indexed="64"/>
      </top>
      <bottom style="thin">
        <color indexed="64"/>
      </bottom>
      <diagonal/>
    </border>
    <border>
      <left style="thin">
        <color auto="1"/>
      </left>
      <right style="medium">
        <color indexed="64"/>
      </right>
      <top style="thin">
        <color indexed="64"/>
      </top>
      <bottom style="medium">
        <color indexed="64"/>
      </bottom>
      <diagonal/>
    </border>
    <border>
      <left style="thin">
        <color auto="1"/>
      </left>
      <right style="thin">
        <color auto="1"/>
      </right>
      <top style="thin">
        <color indexed="64"/>
      </top>
      <bottom style="medium">
        <color indexed="64"/>
      </bottom>
      <diagonal/>
    </border>
    <border>
      <left style="medium">
        <color indexed="64"/>
      </left>
      <right style="thin">
        <color auto="1"/>
      </right>
      <top style="thin">
        <color indexed="64"/>
      </top>
      <bottom style="medium">
        <color indexed="64"/>
      </bottom>
      <diagonal/>
    </border>
    <border>
      <left style="medium">
        <color indexed="64"/>
      </left>
      <right style="thick">
        <color indexed="64"/>
      </right>
      <top/>
      <bottom style="thick">
        <color indexed="64"/>
      </bottom>
      <diagonal/>
    </border>
    <border>
      <left style="thin">
        <color auto="1"/>
      </left>
      <right style="medium">
        <color indexed="64"/>
      </right>
      <top style="thin">
        <color indexed="64"/>
      </top>
      <bottom/>
      <diagonal/>
    </border>
    <border>
      <left style="medium">
        <color indexed="64"/>
      </left>
      <right style="thin">
        <color auto="1"/>
      </right>
      <top style="thin">
        <color indexed="64"/>
      </top>
      <bottom/>
      <diagonal/>
    </border>
    <border>
      <left style="thin">
        <color auto="1"/>
      </left>
      <right style="medium">
        <color indexed="64"/>
      </right>
      <top/>
      <bottom style="thin">
        <color auto="1"/>
      </bottom>
      <diagonal/>
    </border>
    <border>
      <left style="medium">
        <color indexed="64"/>
      </left>
      <right style="thin">
        <color indexed="64"/>
      </right>
      <top/>
      <bottom style="thin">
        <color indexed="64"/>
      </bottom>
      <diagonal/>
    </border>
    <border>
      <left style="thin">
        <color auto="1"/>
      </left>
      <right style="medium">
        <color indexed="64"/>
      </right>
      <top style="medium">
        <color indexed="64"/>
      </top>
      <bottom style="thin">
        <color auto="1"/>
      </bottom>
      <diagonal/>
    </border>
    <border>
      <left style="thin">
        <color auto="1"/>
      </left>
      <right style="thin">
        <color auto="1"/>
      </right>
      <top style="medium">
        <color indexed="64"/>
      </top>
      <bottom style="thin">
        <color auto="1"/>
      </bottom>
      <diagonal/>
    </border>
    <border>
      <left style="medium">
        <color indexed="64"/>
      </left>
      <right style="thin">
        <color indexed="64"/>
      </right>
      <top style="medium">
        <color indexed="64"/>
      </top>
      <bottom style="thin">
        <color indexed="64"/>
      </bottom>
      <diagonal/>
    </border>
    <border>
      <left style="thin">
        <color auto="1"/>
      </left>
      <right style="thin">
        <color auto="1"/>
      </right>
      <top style="medium">
        <color indexed="64"/>
      </top>
      <bottom style="medium">
        <color indexed="64"/>
      </bottom>
      <diagonal/>
    </border>
    <border>
      <left style="medium">
        <color indexed="64"/>
      </left>
      <right/>
      <top/>
      <bottom style="thick">
        <color indexed="64"/>
      </bottom>
      <diagonal/>
    </border>
    <border>
      <left style="thick">
        <color indexed="64"/>
      </left>
      <right/>
      <top style="medium">
        <color indexed="64"/>
      </top>
      <bottom/>
      <diagonal/>
    </border>
    <border>
      <left/>
      <right/>
      <top/>
      <bottom style="thin">
        <color theme="0"/>
      </bottom>
      <diagonal/>
    </border>
    <border>
      <left style="thin">
        <color auto="1"/>
      </left>
      <right style="medium">
        <color indexed="64"/>
      </right>
      <top style="medium">
        <color indexed="64"/>
      </top>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right style="thick">
        <color indexed="64"/>
      </right>
      <top/>
      <bottom style="medium">
        <color indexed="64"/>
      </bottom>
      <diagonal/>
    </border>
    <border>
      <left/>
      <right style="thin">
        <color indexed="64"/>
      </right>
      <top style="medium">
        <color indexed="64"/>
      </top>
      <bottom/>
      <diagonal/>
    </border>
    <border>
      <left style="medium">
        <color indexed="64"/>
      </left>
      <right style="medium">
        <color indexed="64"/>
      </right>
      <top/>
      <bottom style="hair">
        <color indexed="64"/>
      </bottom>
      <diagonal/>
    </border>
  </borders>
  <cellStyleXfs count="99">
    <xf numFmtId="164" fontId="0" fillId="0" borderId="0"/>
    <xf numFmtId="0" fontId="25"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0"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5"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164" fontId="23" fillId="0" borderId="0"/>
    <xf numFmtId="0" fontId="23" fillId="0" borderId="0"/>
    <xf numFmtId="0" fontId="31" fillId="0" borderId="0"/>
    <xf numFmtId="0" fontId="31" fillId="0" borderId="0"/>
    <xf numFmtId="0" fontId="23" fillId="0" borderId="0"/>
  </cellStyleXfs>
  <cellXfs count="866">
    <xf numFmtId="164" fontId="0" fillId="0" borderId="0" xfId="0"/>
    <xf numFmtId="164" fontId="5" fillId="0" borderId="0" xfId="0" applyFont="1" applyFill="1" applyBorder="1" applyAlignment="1" applyProtection="1">
      <alignment horizontal="center" vertical="center"/>
      <protection locked="0"/>
    </xf>
    <xf numFmtId="164" fontId="5" fillId="0" borderId="0" xfId="0" applyFont="1" applyFill="1" applyBorder="1" applyAlignment="1" applyProtection="1">
      <alignment horizontal="left" vertical="center"/>
      <protection locked="0"/>
    </xf>
    <xf numFmtId="164" fontId="10" fillId="5" borderId="10" xfId="0" applyFont="1" applyFill="1" applyBorder="1" applyAlignment="1" applyProtection="1">
      <alignment horizontal="center" vertical="center"/>
      <protection locked="0"/>
    </xf>
    <xf numFmtId="0" fontId="0" fillId="0" borderId="22" xfId="0" applyNumberFormat="1" applyBorder="1" applyProtection="1">
      <protection locked="0"/>
    </xf>
    <xf numFmtId="0" fontId="0" fillId="0" borderId="24" xfId="0" applyNumberFormat="1" applyBorder="1" applyProtection="1">
      <protection locked="0"/>
    </xf>
    <xf numFmtId="0" fontId="0" fillId="0" borderId="24" xfId="0" applyNumberFormat="1" applyFill="1" applyBorder="1" applyProtection="1">
      <protection locked="0"/>
    </xf>
    <xf numFmtId="0" fontId="0" fillId="0" borderId="26" xfId="0" applyNumberFormat="1" applyBorder="1" applyProtection="1">
      <protection locked="0"/>
    </xf>
    <xf numFmtId="164" fontId="5" fillId="0" borderId="0" xfId="0" applyFont="1" applyFill="1" applyBorder="1" applyProtection="1">
      <protection locked="0"/>
    </xf>
    <xf numFmtId="0" fontId="1" fillId="0" borderId="0" xfId="0" applyNumberFormat="1" applyFont="1" applyAlignment="1" applyProtection="1">
      <alignment horizontal="center" vertical="center"/>
      <protection locked="0"/>
    </xf>
    <xf numFmtId="0" fontId="0" fillId="0" borderId="0" xfId="0" applyNumberFormat="1" applyProtection="1">
      <protection locked="0"/>
    </xf>
    <xf numFmtId="164" fontId="15" fillId="3" borderId="16" xfId="0" applyFont="1" applyFill="1" applyBorder="1" applyAlignment="1" applyProtection="1">
      <alignment horizontal="left" vertical="center"/>
      <protection locked="0"/>
    </xf>
    <xf numFmtId="164" fontId="15" fillId="3" borderId="17" xfId="0" applyFont="1" applyFill="1" applyBorder="1" applyAlignment="1" applyProtection="1">
      <alignment horizontal="left" vertical="center"/>
      <protection locked="0"/>
    </xf>
    <xf numFmtId="164" fontId="5" fillId="4" borderId="0" xfId="0" applyFont="1" applyFill="1" applyBorder="1" applyAlignment="1" applyProtection="1">
      <alignment horizontal="center" vertical="center"/>
      <protection locked="0"/>
    </xf>
    <xf numFmtId="0" fontId="8" fillId="0" borderId="0" xfId="0" applyNumberFormat="1" applyFont="1" applyProtection="1">
      <protection locked="0"/>
    </xf>
    <xf numFmtId="164" fontId="15" fillId="3" borderId="18" xfId="0" applyFont="1" applyFill="1" applyBorder="1" applyAlignment="1" applyProtection="1">
      <alignment horizontal="left" vertical="center"/>
      <protection locked="0"/>
    </xf>
    <xf numFmtId="0" fontId="13" fillId="0" borderId="0" xfId="0" applyNumberFormat="1" applyFont="1" applyFill="1" applyBorder="1" applyAlignment="1" applyProtection="1">
      <alignment vertical="center"/>
      <protection locked="0"/>
    </xf>
    <xf numFmtId="0" fontId="14" fillId="0" borderId="0" xfId="0" applyNumberFormat="1" applyFont="1" applyFill="1" applyBorder="1" applyAlignment="1" applyProtection="1">
      <alignment vertical="center"/>
      <protection locked="0"/>
    </xf>
    <xf numFmtId="0" fontId="4" fillId="3" borderId="13" xfId="0" applyNumberFormat="1" applyFont="1" applyFill="1" applyBorder="1" applyAlignment="1" applyProtection="1">
      <alignment horizontal="center" vertical="center"/>
      <protection locked="0"/>
    </xf>
    <xf numFmtId="0" fontId="0" fillId="0" borderId="0" xfId="0" applyNumberFormat="1" applyFont="1" applyProtection="1">
      <protection locked="0"/>
    </xf>
    <xf numFmtId="164" fontId="15" fillId="8" borderId="29" xfId="0" applyFont="1" applyFill="1" applyBorder="1" applyAlignment="1" applyProtection="1">
      <alignment horizontal="center" vertical="center"/>
      <protection locked="0" hidden="1"/>
    </xf>
    <xf numFmtId="164" fontId="7" fillId="0" borderId="29" xfId="0" applyFont="1" applyFill="1" applyBorder="1" applyAlignment="1" applyProtection="1">
      <alignment horizontal="center" vertical="center"/>
      <protection locked="0" hidden="1"/>
    </xf>
    <xf numFmtId="0" fontId="18" fillId="0" borderId="0" xfId="0" applyNumberFormat="1" applyFont="1" applyFill="1" applyBorder="1" applyAlignment="1" applyProtection="1">
      <alignment vertical="center"/>
      <protection locked="0"/>
    </xf>
    <xf numFmtId="0" fontId="25" fillId="0" borderId="0" xfId="1" applyNumberFormat="1" applyFont="1" applyAlignment="1">
      <alignment horizontal="left" vertical="center"/>
    </xf>
    <xf numFmtId="0" fontId="25" fillId="0" borderId="0" xfId="1" applyNumberFormat="1" applyFont="1" applyAlignment="1">
      <alignment horizontal="center" vertical="center"/>
    </xf>
    <xf numFmtId="164" fontId="27" fillId="9" borderId="29" xfId="0" applyFont="1" applyFill="1" applyBorder="1" applyAlignment="1" applyProtection="1">
      <alignment horizontal="center" vertical="center"/>
      <protection locked="0" hidden="1"/>
    </xf>
    <xf numFmtId="164" fontId="24" fillId="6" borderId="29" xfId="0" applyFont="1" applyFill="1" applyBorder="1" applyAlignment="1" applyProtection="1">
      <alignment horizontal="center" vertical="center"/>
      <protection locked="0" hidden="1"/>
    </xf>
    <xf numFmtId="0" fontId="21" fillId="9" borderId="32" xfId="0" applyNumberFormat="1" applyFont="1" applyFill="1" applyBorder="1" applyAlignment="1" applyProtection="1">
      <alignment horizontal="center" vertical="center"/>
      <protection locked="0"/>
    </xf>
    <xf numFmtId="0" fontId="25" fillId="0" borderId="0" xfId="1" applyNumberFormat="1" applyFont="1" applyFill="1" applyAlignment="1">
      <alignment horizontal="center" vertical="center"/>
    </xf>
    <xf numFmtId="0" fontId="0" fillId="0" borderId="0" xfId="0" applyNumberFormat="1" applyFont="1" applyAlignment="1">
      <alignment horizontal="left" vertical="center"/>
    </xf>
    <xf numFmtId="0" fontId="20" fillId="9" borderId="32" xfId="0" applyNumberFormat="1" applyFont="1" applyFill="1" applyBorder="1" applyAlignment="1" applyProtection="1">
      <alignment horizontal="center" vertical="center" wrapText="1"/>
      <protection locked="0"/>
    </xf>
    <xf numFmtId="164" fontId="29" fillId="10" borderId="0" xfId="0" applyFont="1" applyFill="1" applyBorder="1" applyAlignment="1" applyProtection="1">
      <alignment horizontal="center" vertical="justify"/>
      <protection locked="0"/>
    </xf>
    <xf numFmtId="164" fontId="28" fillId="7" borderId="32" xfId="0" applyFont="1" applyFill="1" applyBorder="1" applyAlignment="1" applyProtection="1">
      <alignment horizontal="center" vertical="center" wrapText="1"/>
      <protection locked="0"/>
    </xf>
    <xf numFmtId="164" fontId="30" fillId="7" borderId="32" xfId="0" applyNumberFormat="1" applyFont="1" applyFill="1" applyBorder="1" applyAlignment="1" applyProtection="1">
      <alignment horizontal="center" vertical="center"/>
      <protection locked="0"/>
    </xf>
    <xf numFmtId="0" fontId="5" fillId="0" borderId="19" xfId="0" applyNumberFormat="1" applyFont="1" applyFill="1" applyBorder="1" applyAlignment="1" applyProtection="1">
      <alignment horizontal="center" vertical="center"/>
    </xf>
    <xf numFmtId="0" fontId="5" fillId="0" borderId="20" xfId="0" applyNumberFormat="1" applyFont="1" applyFill="1" applyBorder="1" applyAlignment="1" applyProtection="1">
      <alignment horizontal="center" vertical="center"/>
    </xf>
    <xf numFmtId="0" fontId="5" fillId="0" borderId="30" xfId="0" applyNumberFormat="1" applyFont="1" applyFill="1" applyBorder="1" applyAlignment="1" applyProtection="1">
      <alignment horizontal="center" vertical="center"/>
    </xf>
    <xf numFmtId="0" fontId="5" fillId="0" borderId="21" xfId="0" applyNumberFormat="1" applyFont="1" applyFill="1" applyBorder="1" applyAlignment="1" applyProtection="1">
      <alignment horizontal="center" vertical="center"/>
    </xf>
    <xf numFmtId="0" fontId="0" fillId="0" borderId="23" xfId="0" applyNumberFormat="1" applyBorder="1" applyAlignment="1" applyProtection="1">
      <alignment horizontal="center" vertical="center"/>
    </xf>
    <xf numFmtId="0" fontId="0" fillId="0" borderId="25" xfId="0" applyNumberFormat="1" applyBorder="1" applyAlignment="1" applyProtection="1">
      <alignment horizontal="center" vertical="center"/>
    </xf>
    <xf numFmtId="0" fontId="0" fillId="0" borderId="27" xfId="0" applyNumberFormat="1" applyBorder="1" applyAlignment="1" applyProtection="1">
      <alignment horizontal="center" vertical="center"/>
    </xf>
    <xf numFmtId="164" fontId="5" fillId="4" borderId="0" xfId="0" applyFont="1" applyFill="1" applyBorder="1" applyAlignment="1" applyProtection="1">
      <alignment horizontal="left" vertical="center"/>
    </xf>
    <xf numFmtId="164" fontId="15" fillId="3" borderId="13" xfId="0" applyFont="1" applyFill="1" applyBorder="1" applyAlignment="1" applyProtection="1">
      <alignment horizontal="left" vertical="center"/>
      <protection locked="0"/>
    </xf>
    <xf numFmtId="0" fontId="5" fillId="0" borderId="14" xfId="0" applyNumberFormat="1" applyFont="1" applyFill="1" applyBorder="1" applyAlignment="1" applyProtection="1">
      <alignment horizontal="center" vertical="center"/>
    </xf>
    <xf numFmtId="164" fontId="5" fillId="0" borderId="0" xfId="0" quotePrefix="1" applyFont="1" applyFill="1" applyBorder="1" applyAlignment="1" applyProtection="1">
      <alignment horizontal="center" vertical="center"/>
      <protection locked="0"/>
    </xf>
    <xf numFmtId="0" fontId="16" fillId="7" borderId="33" xfId="0" applyNumberFormat="1" applyFont="1" applyFill="1" applyBorder="1" applyAlignment="1" applyProtection="1">
      <alignment horizontal="center" vertical="center"/>
    </xf>
    <xf numFmtId="0" fontId="5" fillId="5" borderId="10" xfId="0" applyNumberFormat="1" applyFont="1" applyFill="1" applyBorder="1" applyAlignment="1" applyProtection="1">
      <alignment horizontal="center" vertical="center"/>
      <protection hidden="1"/>
    </xf>
    <xf numFmtId="0" fontId="10" fillId="5" borderId="10" xfId="0" applyNumberFormat="1" applyFont="1" applyFill="1" applyBorder="1" applyAlignment="1" applyProtection="1">
      <alignment horizontal="center" vertical="center"/>
      <protection hidden="1"/>
    </xf>
    <xf numFmtId="1" fontId="5" fillId="0" borderId="10" xfId="0" applyNumberFormat="1" applyFont="1" applyFill="1" applyBorder="1" applyAlignment="1" applyProtection="1">
      <alignment horizontal="center" vertical="center"/>
      <protection hidden="1"/>
    </xf>
    <xf numFmtId="164" fontId="17" fillId="2" borderId="0" xfId="0" applyFont="1" applyFill="1" applyBorder="1" applyAlignment="1" applyProtection="1">
      <alignment horizontal="center" vertical="center"/>
      <protection locked="0"/>
    </xf>
    <xf numFmtId="164" fontId="17" fillId="2" borderId="10" xfId="0" applyFont="1" applyFill="1" applyBorder="1" applyAlignment="1" applyProtection="1">
      <alignment horizontal="center" vertical="center"/>
      <protection locked="0"/>
    </xf>
    <xf numFmtId="164" fontId="9" fillId="2" borderId="1" xfId="0" applyFont="1" applyFill="1" applyBorder="1" applyAlignment="1" applyProtection="1">
      <alignment horizontal="center" vertical="center" wrapText="1"/>
      <protection locked="0"/>
    </xf>
    <xf numFmtId="164" fontId="9" fillId="2" borderId="10" xfId="0" applyFont="1" applyFill="1" applyBorder="1" applyAlignment="1" applyProtection="1">
      <alignment horizontal="center" vertical="center"/>
      <protection locked="0"/>
    </xf>
    <xf numFmtId="164" fontId="9" fillId="2" borderId="0" xfId="0" applyFont="1" applyFill="1" applyBorder="1" applyAlignment="1" applyProtection="1">
      <alignment horizontal="center" vertical="center"/>
      <protection locked="0"/>
    </xf>
    <xf numFmtId="164" fontId="9" fillId="2" borderId="10" xfId="0" applyFont="1" applyFill="1" applyBorder="1" applyAlignment="1" applyProtection="1">
      <alignment horizontal="center" vertical="center" wrapText="1"/>
      <protection locked="0"/>
    </xf>
    <xf numFmtId="1" fontId="5" fillId="0" borderId="33" xfId="0" applyNumberFormat="1" applyFont="1" applyFill="1" applyBorder="1" applyAlignment="1" applyProtection="1">
      <alignment horizontal="center" vertical="center"/>
      <protection hidden="1"/>
    </xf>
    <xf numFmtId="0" fontId="13" fillId="0" borderId="0" xfId="0" applyNumberFormat="1" applyFont="1" applyFill="1" applyBorder="1" applyAlignment="1" applyProtection="1">
      <alignment horizontal="center" vertical="center"/>
    </xf>
    <xf numFmtId="164" fontId="17" fillId="2" borderId="1" xfId="0" applyFont="1" applyFill="1" applyBorder="1" applyAlignment="1" applyProtection="1">
      <alignment horizontal="center" vertical="center"/>
      <protection locked="0"/>
    </xf>
    <xf numFmtId="0" fontId="10" fillId="5" borderId="10" xfId="0" applyNumberFormat="1" applyFont="1" applyFill="1" applyBorder="1" applyAlignment="1" applyProtection="1">
      <alignment horizontal="center" vertical="center"/>
      <protection locked="0"/>
    </xf>
    <xf numFmtId="0" fontId="33" fillId="3" borderId="14" xfId="0" applyNumberFormat="1" applyFont="1" applyFill="1" applyBorder="1" applyAlignment="1" applyProtection="1">
      <alignment horizontal="center" vertical="center"/>
    </xf>
    <xf numFmtId="164" fontId="10" fillId="5" borderId="0" xfId="0" applyFont="1" applyFill="1" applyAlignment="1" applyProtection="1">
      <alignment horizontal="left" vertical="center"/>
      <protection locked="0"/>
    </xf>
    <xf numFmtId="164" fontId="5" fillId="0" borderId="10" xfId="0" applyFont="1" applyBorder="1" applyAlignment="1" applyProtection="1">
      <alignment horizontal="center" vertical="center"/>
      <protection locked="0"/>
    </xf>
    <xf numFmtId="164" fontId="5" fillId="0" borderId="0" xfId="0" applyFont="1" applyAlignment="1" applyProtection="1">
      <alignment horizontal="center" vertical="center"/>
      <protection locked="0"/>
    </xf>
    <xf numFmtId="164" fontId="22" fillId="0" borderId="29" xfId="0" applyFont="1" applyFill="1" applyBorder="1" applyAlignment="1" applyProtection="1">
      <alignment horizontal="center" vertical="center"/>
      <protection locked="0" hidden="1"/>
    </xf>
    <xf numFmtId="0" fontId="5" fillId="0" borderId="10" xfId="0" applyNumberFormat="1" applyFont="1" applyBorder="1" applyAlignment="1" applyProtection="1">
      <alignment horizontal="center" vertical="center"/>
      <protection hidden="1"/>
    </xf>
    <xf numFmtId="166" fontId="5" fillId="0" borderId="0" xfId="0" applyNumberFormat="1" applyFont="1" applyFill="1" applyBorder="1" applyAlignment="1" applyProtection="1">
      <alignment horizontal="center" vertical="center"/>
      <protection locked="0"/>
    </xf>
    <xf numFmtId="166" fontId="5" fillId="7" borderId="32" xfId="0" applyNumberFormat="1" applyFont="1" applyFill="1" applyBorder="1" applyAlignment="1" applyProtection="1">
      <alignment horizontal="center" vertical="center"/>
      <protection locked="0"/>
    </xf>
    <xf numFmtId="166" fontId="17" fillId="2" borderId="1" xfId="0" applyNumberFormat="1" applyFont="1" applyFill="1" applyBorder="1" applyAlignment="1" applyProtection="1">
      <alignment horizontal="center" vertical="center" wrapText="1"/>
      <protection locked="0"/>
    </xf>
    <xf numFmtId="166" fontId="5" fillId="0" borderId="11" xfId="0" applyNumberFormat="1" applyFont="1" applyFill="1" applyBorder="1" applyAlignment="1" applyProtection="1">
      <alignment horizontal="center" vertical="center"/>
      <protection locked="0"/>
    </xf>
    <xf numFmtId="166" fontId="5" fillId="0" borderId="1" xfId="0" applyNumberFormat="1" applyFont="1" applyFill="1" applyBorder="1" applyAlignment="1" applyProtection="1">
      <alignment horizontal="center" vertical="center"/>
      <protection locked="0"/>
    </xf>
    <xf numFmtId="166" fontId="7" fillId="0" borderId="1" xfId="0" applyNumberFormat="1" applyFont="1" applyFill="1" applyBorder="1" applyAlignment="1" applyProtection="1">
      <alignment horizontal="center" vertical="center"/>
      <protection locked="0"/>
    </xf>
    <xf numFmtId="166" fontId="22" fillId="0" borderId="1" xfId="0" applyNumberFormat="1" applyFont="1" applyFill="1" applyBorder="1" applyAlignment="1" applyProtection="1">
      <alignment horizontal="center" vertical="center"/>
      <protection locked="0"/>
    </xf>
    <xf numFmtId="166" fontId="0" fillId="0" borderId="22" xfId="0" applyNumberFormat="1" applyBorder="1" applyProtection="1">
      <protection locked="0"/>
    </xf>
    <xf numFmtId="166" fontId="0" fillId="0" borderId="24" xfId="0" applyNumberFormat="1" applyBorder="1" applyProtection="1">
      <protection locked="0"/>
    </xf>
    <xf numFmtId="166" fontId="0" fillId="0" borderId="24" xfId="0" applyNumberFormat="1" applyFill="1" applyBorder="1" applyProtection="1">
      <protection locked="0"/>
    </xf>
    <xf numFmtId="166" fontId="8" fillId="0" borderId="24" xfId="0" applyNumberFormat="1" applyFont="1" applyBorder="1" applyProtection="1">
      <protection locked="0"/>
    </xf>
    <xf numFmtId="166" fontId="0" fillId="0" borderId="26" xfId="0" applyNumberFormat="1" applyBorder="1" applyProtection="1">
      <protection locked="0"/>
    </xf>
    <xf numFmtId="166" fontId="4" fillId="3" borderId="15" xfId="0" applyNumberFormat="1" applyFont="1" applyFill="1" applyBorder="1" applyAlignment="1" applyProtection="1">
      <alignment horizontal="center" vertical="center"/>
      <protection locked="0"/>
    </xf>
    <xf numFmtId="1" fontId="5" fillId="0" borderId="10" xfId="0" applyNumberFormat="1" applyFont="1" applyBorder="1" applyAlignment="1" applyProtection="1">
      <alignment horizontal="center" vertical="center"/>
      <protection hidden="1"/>
    </xf>
    <xf numFmtId="1" fontId="5" fillId="0" borderId="36" xfId="0" applyNumberFormat="1" applyFont="1" applyFill="1" applyBorder="1" applyAlignment="1" applyProtection="1">
      <alignment horizontal="center" vertical="center"/>
      <protection hidden="1"/>
    </xf>
    <xf numFmtId="164" fontId="10" fillId="5" borderId="0" xfId="0" applyFont="1" applyFill="1" applyAlignment="1" applyProtection="1">
      <alignment horizontal="center" vertical="center"/>
      <protection locked="0"/>
    </xf>
    <xf numFmtId="0" fontId="13" fillId="0" borderId="0" xfId="0" applyNumberFormat="1" applyFont="1" applyFill="1" applyBorder="1" applyAlignment="1" applyProtection="1">
      <alignment horizontal="center" vertical="center"/>
      <protection locked="0"/>
    </xf>
    <xf numFmtId="0" fontId="14" fillId="0" borderId="0" xfId="0" applyNumberFormat="1" applyFont="1" applyFill="1" applyBorder="1" applyAlignment="1" applyProtection="1">
      <alignment horizontal="center" vertical="center"/>
      <protection locked="0"/>
    </xf>
    <xf numFmtId="0" fontId="0" fillId="0" borderId="0" xfId="0" applyNumberFormat="1" applyAlignment="1" applyProtection="1">
      <alignment horizontal="center"/>
      <protection locked="0"/>
    </xf>
    <xf numFmtId="164" fontId="27" fillId="9" borderId="29" xfId="0" quotePrefix="1" applyFont="1" applyFill="1" applyBorder="1" applyAlignment="1" applyProtection="1">
      <alignment horizontal="center" vertical="center"/>
      <protection locked="0" hidden="1"/>
    </xf>
    <xf numFmtId="164" fontId="27" fillId="9" borderId="1" xfId="0" applyFont="1" applyFill="1" applyBorder="1" applyAlignment="1" applyProtection="1">
      <alignment horizontal="center" vertical="center"/>
      <protection locked="0" hidden="1"/>
    </xf>
    <xf numFmtId="0" fontId="23" fillId="0" borderId="0" xfId="9"/>
    <xf numFmtId="0" fontId="23" fillId="12" borderId="0" xfId="9" applyFill="1"/>
    <xf numFmtId="0" fontId="23" fillId="12" borderId="0" xfId="9" applyFill="1" applyAlignment="1">
      <alignment horizontal="left"/>
    </xf>
    <xf numFmtId="164" fontId="5" fillId="0" borderId="0" xfId="9" applyNumberFormat="1" applyFont="1" applyAlignment="1">
      <alignment horizontal="left" vertical="center"/>
    </xf>
    <xf numFmtId="164" fontId="23" fillId="0" borderId="0" xfId="9" applyNumberFormat="1"/>
    <xf numFmtId="0" fontId="8" fillId="0" borderId="0" xfId="9" applyFont="1" applyAlignment="1">
      <alignment vertical="center" shrinkToFit="1"/>
    </xf>
    <xf numFmtId="0" fontId="35" fillId="0" borderId="0" xfId="9" applyFont="1" applyAlignment="1">
      <alignment vertical="center" shrinkToFit="1"/>
    </xf>
    <xf numFmtId="0" fontId="8" fillId="0" borderId="7" xfId="9" applyFont="1" applyBorder="1" applyAlignment="1">
      <alignment vertical="center" shrinkToFit="1"/>
    </xf>
    <xf numFmtId="0" fontId="8" fillId="0" borderId="39" xfId="9" applyFont="1" applyBorder="1" applyAlignment="1">
      <alignment vertical="center" shrinkToFit="1"/>
    </xf>
    <xf numFmtId="0" fontId="35" fillId="0" borderId="39" xfId="9" applyFont="1" applyBorder="1" applyAlignment="1">
      <alignment vertical="center" shrinkToFit="1"/>
    </xf>
    <xf numFmtId="0" fontId="8" fillId="0" borderId="6" xfId="9" applyFont="1" applyBorder="1" applyAlignment="1">
      <alignment vertical="center" shrinkToFit="1"/>
    </xf>
    <xf numFmtId="0" fontId="8" fillId="0" borderId="5" xfId="9" applyFont="1" applyBorder="1" applyAlignment="1">
      <alignment vertical="center" shrinkToFit="1"/>
    </xf>
    <xf numFmtId="0" fontId="8" fillId="0" borderId="4" xfId="9" applyFont="1" applyBorder="1" applyAlignment="1">
      <alignment vertical="center" shrinkToFit="1"/>
    </xf>
    <xf numFmtId="0" fontId="37" fillId="0" borderId="0" xfId="9" applyFont="1" applyAlignment="1">
      <alignment vertical="center" wrapText="1" shrinkToFit="1"/>
    </xf>
    <xf numFmtId="0" fontId="38" fillId="0" borderId="0" xfId="9" applyFont="1" applyAlignment="1">
      <alignment horizontal="center" vertical="center" shrinkToFit="1"/>
    </xf>
    <xf numFmtId="0" fontId="39" fillId="0" borderId="0" xfId="9" applyFont="1" applyAlignment="1">
      <alignment horizontal="left" vertical="center" wrapText="1" shrinkToFit="1"/>
    </xf>
    <xf numFmtId="0" fontId="43" fillId="0" borderId="0" xfId="9" applyFont="1" applyAlignment="1">
      <alignment vertical="center" shrinkToFit="1"/>
    </xf>
    <xf numFmtId="0" fontId="45" fillId="0" borderId="0" xfId="9" applyFont="1" applyAlignment="1">
      <alignment vertical="center" wrapText="1" shrinkToFit="1"/>
    </xf>
    <xf numFmtId="0" fontId="8" fillId="0" borderId="54" xfId="9" applyFont="1" applyBorder="1" applyAlignment="1">
      <alignment vertical="center" shrinkToFit="1"/>
    </xf>
    <xf numFmtId="0" fontId="8" fillId="0" borderId="60" xfId="9" applyFont="1" applyBorder="1" applyAlignment="1">
      <alignment vertical="center" shrinkToFit="1"/>
    </xf>
    <xf numFmtId="0" fontId="35" fillId="0" borderId="61" xfId="9" applyFont="1" applyBorder="1" applyAlignment="1">
      <alignment vertical="center" shrinkToFit="1"/>
    </xf>
    <xf numFmtId="0" fontId="35" fillId="0" borderId="62" xfId="9" applyFont="1" applyBorder="1" applyAlignment="1">
      <alignment vertical="center" shrinkToFit="1"/>
    </xf>
    <xf numFmtId="0" fontId="35" fillId="0" borderId="63" xfId="9" applyFont="1" applyBorder="1" applyAlignment="1">
      <alignment vertical="center" shrinkToFit="1"/>
    </xf>
    <xf numFmtId="0" fontId="35" fillId="0" borderId="69" xfId="9" applyFont="1" applyBorder="1" applyAlignment="1">
      <alignment vertical="center" shrinkToFit="1"/>
    </xf>
    <xf numFmtId="0" fontId="35" fillId="0" borderId="54" xfId="9" applyFont="1" applyBorder="1" applyAlignment="1">
      <alignment vertical="center" shrinkToFit="1"/>
    </xf>
    <xf numFmtId="0" fontId="25" fillId="0" borderId="63" xfId="9" applyFont="1" applyBorder="1" applyAlignment="1">
      <alignment vertical="center" shrinkToFit="1"/>
    </xf>
    <xf numFmtId="0" fontId="47" fillId="0" borderId="58" xfId="9" applyFont="1" applyBorder="1" applyAlignment="1">
      <alignment vertical="center" shrinkToFit="1"/>
    </xf>
    <xf numFmtId="0" fontId="35" fillId="0" borderId="78" xfId="9" applyFont="1" applyBorder="1" applyAlignment="1">
      <alignment vertical="center" shrinkToFit="1"/>
    </xf>
    <xf numFmtId="0" fontId="59" fillId="4" borderId="0" xfId="9" applyFont="1" applyFill="1" applyAlignment="1">
      <alignment horizontal="center" vertical="center" wrapText="1" shrinkToFit="1"/>
    </xf>
    <xf numFmtId="0" fontId="53" fillId="0" borderId="0" xfId="9" applyFont="1" applyAlignment="1">
      <alignment vertical="center"/>
    </xf>
    <xf numFmtId="0" fontId="46" fillId="0" borderId="0" xfId="9" applyFont="1" applyAlignment="1">
      <alignment horizontal="center" vertical="center" shrinkToFit="1"/>
    </xf>
    <xf numFmtId="0" fontId="45" fillId="0" borderId="39" xfId="9" applyFont="1" applyBorder="1" applyAlignment="1">
      <alignment vertical="center" wrapText="1" shrinkToFit="1"/>
    </xf>
    <xf numFmtId="0" fontId="45" fillId="0" borderId="48" xfId="9" applyFont="1" applyBorder="1" applyAlignment="1">
      <alignment vertical="center" wrapText="1" shrinkToFit="1"/>
    </xf>
    <xf numFmtId="0" fontId="61" fillId="4" borderId="0" xfId="9" applyFont="1" applyFill="1" applyAlignment="1">
      <alignment horizontal="center" vertical="center" shrinkToFit="1"/>
    </xf>
    <xf numFmtId="0" fontId="62" fillId="0" borderId="0" xfId="9" applyFont="1" applyAlignment="1">
      <alignment vertical="center" shrinkToFit="1"/>
    </xf>
    <xf numFmtId="0" fontId="63" fillId="0" borderId="0" xfId="9" applyFont="1" applyAlignment="1">
      <alignment horizontal="center" vertical="center" shrinkToFit="1"/>
    </xf>
    <xf numFmtId="0" fontId="46" fillId="0" borderId="0" xfId="9" applyFont="1" applyAlignment="1">
      <alignment vertical="center" shrinkToFit="1"/>
    </xf>
    <xf numFmtId="0" fontId="25" fillId="0" borderId="0" xfId="9" applyFont="1" applyAlignment="1">
      <alignment vertical="center" shrinkToFit="1"/>
    </xf>
    <xf numFmtId="0" fontId="8" fillId="4" borderId="0" xfId="9" applyFont="1" applyFill="1" applyAlignment="1">
      <alignment vertical="center" shrinkToFit="1"/>
    </xf>
    <xf numFmtId="0" fontId="63" fillId="4" borderId="0" xfId="9" applyFont="1" applyFill="1" applyAlignment="1">
      <alignment horizontal="center" vertical="center" shrinkToFit="1"/>
    </xf>
    <xf numFmtId="0" fontId="66" fillId="4" borderId="0" xfId="9" applyFont="1" applyFill="1" applyAlignment="1">
      <alignment horizontal="center" vertical="center" shrinkToFit="1"/>
    </xf>
    <xf numFmtId="0" fontId="25" fillId="4" borderId="0" xfId="9" applyFont="1" applyFill="1" applyAlignment="1">
      <alignment vertical="center" shrinkToFit="1"/>
    </xf>
    <xf numFmtId="0" fontId="61" fillId="0" borderId="0" xfId="9" applyFont="1" applyAlignment="1">
      <alignment horizontal="center" vertical="center" shrinkToFit="1"/>
    </xf>
    <xf numFmtId="0" fontId="71" fillId="0" borderId="0" xfId="9" applyFont="1" applyAlignment="1">
      <alignment vertical="center"/>
    </xf>
    <xf numFmtId="0" fontId="71" fillId="0" borderId="5" xfId="9" applyFont="1" applyBorder="1" applyAlignment="1">
      <alignment vertical="center"/>
    </xf>
    <xf numFmtId="0" fontId="72" fillId="20" borderId="32" xfId="9" applyFont="1" applyFill="1" applyBorder="1" applyAlignment="1">
      <alignment vertical="center" wrapText="1"/>
    </xf>
    <xf numFmtId="0" fontId="72" fillId="20" borderId="31" xfId="9" applyFont="1" applyFill="1" applyBorder="1" applyAlignment="1">
      <alignment vertical="center" wrapText="1"/>
    </xf>
    <xf numFmtId="0" fontId="71" fillId="0" borderId="4" xfId="9" applyFont="1" applyBorder="1" applyAlignment="1">
      <alignment vertical="center"/>
    </xf>
    <xf numFmtId="0" fontId="72" fillId="20" borderId="0" xfId="9" applyFont="1" applyFill="1" applyAlignment="1">
      <alignment vertical="center" wrapText="1"/>
    </xf>
    <xf numFmtId="0" fontId="72" fillId="20" borderId="1" xfId="9" applyFont="1" applyFill="1" applyBorder="1" applyAlignment="1">
      <alignment vertical="center" wrapText="1"/>
    </xf>
    <xf numFmtId="0" fontId="72" fillId="20" borderId="1" xfId="9" applyFont="1" applyFill="1" applyBorder="1" applyAlignment="1">
      <alignment horizontal="center" vertical="center" wrapText="1"/>
    </xf>
    <xf numFmtId="0" fontId="71" fillId="0" borderId="80" xfId="9" applyFont="1" applyBorder="1" applyAlignment="1">
      <alignment vertical="center"/>
    </xf>
    <xf numFmtId="0" fontId="71" fillId="20" borderId="10" xfId="9" applyFont="1" applyFill="1" applyBorder="1" applyAlignment="1">
      <alignment horizontal="center" vertical="center"/>
    </xf>
    <xf numFmtId="0" fontId="71" fillId="20" borderId="0" xfId="9" applyFont="1" applyFill="1" applyAlignment="1">
      <alignment horizontal="center" vertical="center"/>
    </xf>
    <xf numFmtId="0" fontId="71" fillId="20" borderId="1" xfId="9" applyFont="1" applyFill="1" applyBorder="1" applyAlignment="1">
      <alignment horizontal="center" vertical="center"/>
    </xf>
    <xf numFmtId="0" fontId="71" fillId="21" borderId="10" xfId="9" applyFont="1" applyFill="1" applyBorder="1" applyAlignment="1">
      <alignment horizontal="center" vertical="center"/>
    </xf>
    <xf numFmtId="0" fontId="71" fillId="21" borderId="0" xfId="9" applyFont="1" applyFill="1" applyAlignment="1">
      <alignment horizontal="center" vertical="center"/>
    </xf>
    <xf numFmtId="0" fontId="71" fillId="21" borderId="1" xfId="9" applyFont="1" applyFill="1" applyBorder="1" applyAlignment="1">
      <alignment vertical="center"/>
    </xf>
    <xf numFmtId="0" fontId="71" fillId="0" borderId="1" xfId="9" applyFont="1" applyBorder="1" applyAlignment="1">
      <alignment vertical="center"/>
    </xf>
    <xf numFmtId="0" fontId="75" fillId="0" borderId="0" xfId="9" applyFont="1" applyAlignment="1">
      <alignment horizontal="right" vertical="center" shrinkToFit="1"/>
    </xf>
    <xf numFmtId="0" fontId="76" fillId="0" borderId="0" xfId="9" applyFont="1" applyAlignment="1">
      <alignment vertical="center" shrinkToFit="1"/>
    </xf>
    <xf numFmtId="0" fontId="39" fillId="0" borderId="0" xfId="9" applyFont="1" applyAlignment="1">
      <alignment vertical="center" shrinkToFit="1"/>
    </xf>
    <xf numFmtId="0" fontId="79" fillId="0" borderId="0" xfId="9" applyFont="1" applyAlignment="1">
      <alignment vertical="center" shrinkToFit="1"/>
    </xf>
    <xf numFmtId="0" fontId="80" fillId="0" borderId="0" xfId="9" applyFont="1" applyAlignment="1">
      <alignment vertical="center" shrinkToFit="1"/>
    </xf>
    <xf numFmtId="0" fontId="8" fillId="0" borderId="3" xfId="9" applyFont="1" applyBorder="1" applyAlignment="1">
      <alignment vertical="center" shrinkToFit="1"/>
    </xf>
    <xf numFmtId="0" fontId="8" fillId="0" borderId="48" xfId="9" applyFont="1" applyBorder="1" applyAlignment="1">
      <alignment vertical="center" shrinkToFit="1"/>
    </xf>
    <xf numFmtId="0" fontId="8" fillId="0" borderId="2" xfId="9" applyFont="1" applyBorder="1" applyAlignment="1">
      <alignment vertical="center" shrinkToFit="1"/>
    </xf>
    <xf numFmtId="0" fontId="8" fillId="0" borderId="0" xfId="98" applyFont="1" applyAlignment="1">
      <alignment vertical="center" shrinkToFit="1"/>
    </xf>
    <xf numFmtId="0" fontId="8" fillId="4" borderId="0" xfId="98" applyFont="1" applyFill="1" applyAlignment="1">
      <alignment vertical="center" shrinkToFit="1"/>
    </xf>
    <xf numFmtId="0" fontId="8" fillId="0" borderId="7" xfId="98" applyFont="1" applyBorder="1" applyAlignment="1">
      <alignment vertical="center" shrinkToFit="1"/>
    </xf>
    <xf numFmtId="0" fontId="8" fillId="0" borderId="39" xfId="98" applyFont="1" applyBorder="1" applyAlignment="1">
      <alignment vertical="center" shrinkToFit="1"/>
    </xf>
    <xf numFmtId="0" fontId="8" fillId="0" borderId="6" xfId="98" applyFont="1" applyBorder="1" applyAlignment="1">
      <alignment vertical="center" shrinkToFit="1"/>
    </xf>
    <xf numFmtId="0" fontId="8" fillId="0" borderId="5" xfId="98" applyFont="1" applyBorder="1" applyAlignment="1">
      <alignment vertical="center" shrinkToFit="1"/>
    </xf>
    <xf numFmtId="0" fontId="35" fillId="0" borderId="0" xfId="98" applyFont="1" applyAlignment="1">
      <alignment vertical="center" shrinkToFit="1"/>
    </xf>
    <xf numFmtId="0" fontId="8" fillId="0" borderId="4" xfId="98" applyFont="1" applyBorder="1" applyAlignment="1">
      <alignment vertical="center" shrinkToFit="1"/>
    </xf>
    <xf numFmtId="0" fontId="38" fillId="0" borderId="0" xfId="98" applyFont="1" applyAlignment="1">
      <alignment horizontal="center" vertical="center" shrinkToFit="1"/>
    </xf>
    <xf numFmtId="0" fontId="42" fillId="0" borderId="0" xfId="98" applyFont="1" applyAlignment="1">
      <alignment horizontal="left" vertical="center" wrapText="1" shrinkToFit="1"/>
    </xf>
    <xf numFmtId="0" fontId="45" fillId="4" borderId="0" xfId="98" applyFont="1" applyFill="1" applyAlignment="1">
      <alignment horizontal="center" vertical="center" wrapText="1" shrinkToFit="1"/>
    </xf>
    <xf numFmtId="0" fontId="40" fillId="0" borderId="0" xfId="98" applyFont="1" applyAlignment="1">
      <alignment horizontal="left" vertical="top" wrapText="1" shrinkToFit="1"/>
    </xf>
    <xf numFmtId="0" fontId="81" fillId="0" borderId="0" xfId="98" applyFont="1" applyAlignment="1">
      <alignment vertical="center"/>
    </xf>
    <xf numFmtId="0" fontId="8" fillId="0" borderId="84" xfId="98" applyFont="1" applyBorder="1" applyAlignment="1">
      <alignment vertical="center" shrinkToFit="1"/>
    </xf>
    <xf numFmtId="0" fontId="8" fillId="0" borderId="54" xfId="98" applyFont="1" applyBorder="1" applyAlignment="1">
      <alignment vertical="center" shrinkToFit="1"/>
    </xf>
    <xf numFmtId="0" fontId="8" fillId="0" borderId="60" xfId="98" applyFont="1" applyBorder="1" applyAlignment="1">
      <alignment vertical="center" shrinkToFit="1"/>
    </xf>
    <xf numFmtId="0" fontId="35" fillId="0" borderId="61" xfId="98" applyFont="1" applyBorder="1" applyAlignment="1">
      <alignment vertical="center" shrinkToFit="1"/>
    </xf>
    <xf numFmtId="0" fontId="35" fillId="0" borderId="62" xfId="98" applyFont="1" applyBorder="1" applyAlignment="1">
      <alignment vertical="center" shrinkToFit="1"/>
    </xf>
    <xf numFmtId="0" fontId="35" fillId="0" borderId="63" xfId="98" applyFont="1" applyBorder="1" applyAlignment="1">
      <alignment vertical="center" shrinkToFit="1"/>
    </xf>
    <xf numFmtId="0" fontId="35" fillId="0" borderId="54" xfId="98" applyFont="1" applyBorder="1" applyAlignment="1">
      <alignment vertical="center" shrinkToFit="1"/>
    </xf>
    <xf numFmtId="0" fontId="35" fillId="0" borderId="69" xfId="98" applyFont="1" applyBorder="1" applyAlignment="1">
      <alignment vertical="center" shrinkToFit="1"/>
    </xf>
    <xf numFmtId="0" fontId="25" fillId="0" borderId="63" xfId="98" applyFont="1" applyBorder="1" applyAlignment="1">
      <alignment vertical="center" shrinkToFit="1"/>
    </xf>
    <xf numFmtId="0" fontId="25" fillId="0" borderId="0" xfId="98" applyFont="1" applyAlignment="1">
      <alignment vertical="center" shrinkToFit="1"/>
    </xf>
    <xf numFmtId="0" fontId="72" fillId="0" borderId="5" xfId="98" applyFont="1" applyBorder="1" applyAlignment="1">
      <alignment horizontal="center" vertical="center" shrinkToFit="1"/>
    </xf>
    <xf numFmtId="0" fontId="35" fillId="0" borderId="78" xfId="98" applyFont="1" applyBorder="1" applyAlignment="1">
      <alignment vertical="center" shrinkToFit="1"/>
    </xf>
    <xf numFmtId="0" fontId="59" fillId="4" borderId="0" xfId="98" applyFont="1" applyFill="1" applyAlignment="1">
      <alignment horizontal="center" vertical="center" wrapText="1" shrinkToFit="1"/>
    </xf>
    <xf numFmtId="0" fontId="53" fillId="0" borderId="0" xfId="98" applyFont="1" applyAlignment="1">
      <alignment vertical="center"/>
    </xf>
    <xf numFmtId="0" fontId="46" fillId="0" borderId="0" xfId="98" applyFont="1" applyAlignment="1">
      <alignment horizontal="center" vertical="center" shrinkToFit="1"/>
    </xf>
    <xf numFmtId="0" fontId="45" fillId="0" borderId="39" xfId="98" applyFont="1" applyBorder="1" applyAlignment="1">
      <alignment vertical="center" wrapText="1" shrinkToFit="1"/>
    </xf>
    <xf numFmtId="0" fontId="45" fillId="0" borderId="0" xfId="98" applyFont="1" applyAlignment="1">
      <alignment vertical="center" wrapText="1" shrinkToFit="1"/>
    </xf>
    <xf numFmtId="0" fontId="45" fillId="0" borderId="48" xfId="98" applyFont="1" applyBorder="1" applyAlignment="1">
      <alignment vertical="center" wrapText="1" shrinkToFit="1"/>
    </xf>
    <xf numFmtId="0" fontId="61" fillId="4" borderId="0" xfId="98" applyFont="1" applyFill="1" applyAlignment="1">
      <alignment horizontal="center" vertical="center" shrinkToFit="1"/>
    </xf>
    <xf numFmtId="0" fontId="46" fillId="0" borderId="0" xfId="98" applyFont="1" applyAlignment="1">
      <alignment vertical="center" shrinkToFit="1"/>
    </xf>
    <xf numFmtId="0" fontId="63" fillId="0" borderId="0" xfId="98" applyFont="1" applyAlignment="1">
      <alignment horizontal="center" vertical="center" shrinkToFit="1"/>
    </xf>
    <xf numFmtId="0" fontId="63" fillId="4" borderId="0" xfId="98" applyFont="1" applyFill="1" applyAlignment="1">
      <alignment horizontal="center" vertical="center" shrinkToFit="1"/>
    </xf>
    <xf numFmtId="0" fontId="72" fillId="0" borderId="0" xfId="98" applyFont="1" applyAlignment="1">
      <alignment horizontal="center" vertical="center"/>
    </xf>
    <xf numFmtId="0" fontId="66" fillId="4" borderId="0" xfId="98" applyFont="1" applyFill="1" applyAlignment="1">
      <alignment horizontal="center" vertical="center" shrinkToFit="1"/>
    </xf>
    <xf numFmtId="0" fontId="25" fillId="4" borderId="0" xfId="98" applyFont="1" applyFill="1" applyAlignment="1">
      <alignment vertical="center" shrinkToFit="1"/>
    </xf>
    <xf numFmtId="0" fontId="61" fillId="0" borderId="5" xfId="98" applyFont="1" applyBorder="1" applyAlignment="1">
      <alignment vertical="center" shrinkToFit="1"/>
    </xf>
    <xf numFmtId="0" fontId="61" fillId="0" borderId="0" xfId="98" applyFont="1" applyAlignment="1">
      <alignment horizontal="center" vertical="center" shrinkToFit="1"/>
    </xf>
    <xf numFmtId="0" fontId="71" fillId="0" borderId="0" xfId="98" applyFont="1" applyAlignment="1">
      <alignment vertical="center"/>
    </xf>
    <xf numFmtId="0" fontId="71" fillId="0" borderId="5" xfId="98" applyFont="1" applyBorder="1" applyAlignment="1">
      <alignment vertical="center"/>
    </xf>
    <xf numFmtId="0" fontId="64" fillId="20" borderId="32" xfId="98" applyFont="1" applyFill="1" applyBorder="1" applyAlignment="1">
      <alignment vertical="center" wrapText="1"/>
    </xf>
    <xf numFmtId="0" fontId="64" fillId="20" borderId="31" xfId="98" applyFont="1" applyFill="1" applyBorder="1" applyAlignment="1">
      <alignment vertical="center" wrapText="1"/>
    </xf>
    <xf numFmtId="0" fontId="71" fillId="0" borderId="4" xfId="98" applyFont="1" applyBorder="1" applyAlignment="1">
      <alignment vertical="center"/>
    </xf>
    <xf numFmtId="0" fontId="64" fillId="20" borderId="0" xfId="98" applyFont="1" applyFill="1" applyAlignment="1">
      <alignment vertical="center" wrapText="1"/>
    </xf>
    <xf numFmtId="0" fontId="64" fillId="20" borderId="1" xfId="98" applyFont="1" applyFill="1" applyBorder="1" applyAlignment="1">
      <alignment vertical="center" wrapText="1"/>
    </xf>
    <xf numFmtId="0" fontId="71" fillId="0" borderId="80" xfId="98" applyFont="1" applyBorder="1" applyAlignment="1">
      <alignment vertical="center"/>
    </xf>
    <xf numFmtId="0" fontId="64" fillId="21" borderId="1" xfId="98" applyFont="1" applyFill="1" applyBorder="1" applyAlignment="1">
      <alignment vertical="center" wrapText="1"/>
    </xf>
    <xf numFmtId="0" fontId="71" fillId="20" borderId="10" xfId="98" applyFont="1" applyFill="1" applyBorder="1" applyAlignment="1">
      <alignment horizontal="center" vertical="center"/>
    </xf>
    <xf numFmtId="0" fontId="71" fillId="20" borderId="0" xfId="98" applyFont="1" applyFill="1" applyAlignment="1">
      <alignment horizontal="center" vertical="center"/>
    </xf>
    <xf numFmtId="0" fontId="71" fillId="20" borderId="1" xfId="98" applyFont="1" applyFill="1" applyBorder="1" applyAlignment="1">
      <alignment horizontal="center" vertical="center"/>
    </xf>
    <xf numFmtId="0" fontId="71" fillId="21" borderId="10" xfId="98" applyFont="1" applyFill="1" applyBorder="1" applyAlignment="1">
      <alignment horizontal="center" vertical="center"/>
    </xf>
    <xf numFmtId="0" fontId="71" fillId="21" borderId="0" xfId="98" applyFont="1" applyFill="1" applyAlignment="1">
      <alignment horizontal="center" vertical="center"/>
    </xf>
    <xf numFmtId="0" fontId="71" fillId="21" borderId="1" xfId="98" applyFont="1" applyFill="1" applyBorder="1" applyAlignment="1">
      <alignment vertical="center"/>
    </xf>
    <xf numFmtId="0" fontId="71" fillId="0" borderId="1" xfId="98" applyFont="1" applyBorder="1" applyAlignment="1">
      <alignment vertical="center"/>
    </xf>
    <xf numFmtId="0" fontId="75" fillId="0" borderId="0" xfId="98" applyFont="1" applyAlignment="1">
      <alignment horizontal="right" vertical="center" shrinkToFit="1"/>
    </xf>
    <xf numFmtId="0" fontId="83" fillId="0" borderId="0" xfId="98" applyFont="1" applyAlignment="1">
      <alignment vertical="top" shrinkToFit="1"/>
    </xf>
    <xf numFmtId="0" fontId="84" fillId="0" borderId="0" xfId="98" applyFont="1" applyAlignment="1">
      <alignment vertical="top" shrinkToFit="1"/>
    </xf>
    <xf numFmtId="0" fontId="85" fillId="0" borderId="0" xfId="98" applyFont="1" applyAlignment="1">
      <alignment vertical="center" shrinkToFit="1"/>
    </xf>
    <xf numFmtId="0" fontId="86" fillId="0" borderId="0" xfId="98" applyFont="1" applyAlignment="1">
      <alignment vertical="center" shrinkToFit="1"/>
    </xf>
    <xf numFmtId="0" fontId="8" fillId="0" borderId="3" xfId="98" applyFont="1" applyBorder="1" applyAlignment="1">
      <alignment vertical="center" shrinkToFit="1"/>
    </xf>
    <xf numFmtId="0" fontId="37" fillId="0" borderId="48" xfId="98" applyFont="1" applyBorder="1" applyAlignment="1">
      <alignment vertical="center" shrinkToFit="1"/>
    </xf>
    <xf numFmtId="0" fontId="80" fillId="0" borderId="48" xfId="98" applyFont="1" applyBorder="1" applyAlignment="1">
      <alignment vertical="center" shrinkToFit="1"/>
    </xf>
    <xf numFmtId="0" fontId="8" fillId="0" borderId="2" xfId="98" applyFont="1" applyBorder="1" applyAlignment="1">
      <alignment vertical="center" shrinkToFit="1"/>
    </xf>
    <xf numFmtId="164" fontId="5" fillId="11" borderId="0" xfId="0" applyFont="1" applyFill="1" applyAlignment="1">
      <alignment horizontal="left" vertical="center"/>
    </xf>
    <xf numFmtId="164" fontId="5" fillId="0" borderId="0" xfId="0" applyFont="1" applyAlignment="1">
      <alignment horizontal="left" vertical="center"/>
    </xf>
    <xf numFmtId="164" fontId="10" fillId="5" borderId="0" xfId="0" applyFont="1" applyFill="1" applyAlignment="1">
      <alignment horizontal="left" vertical="center"/>
    </xf>
    <xf numFmtId="164" fontId="10" fillId="5" borderId="0" xfId="0" applyFont="1" applyFill="1" applyAlignment="1">
      <alignment horizontal="left" vertical="center" wrapText="1"/>
    </xf>
    <xf numFmtId="164" fontId="5" fillId="0" borderId="0" xfId="0" applyFont="1" applyBorder="1" applyAlignment="1">
      <alignment horizontal="left" vertical="center"/>
    </xf>
    <xf numFmtId="164" fontId="5" fillId="11" borderId="0" xfId="0" applyFont="1" applyFill="1" applyBorder="1" applyAlignment="1">
      <alignment horizontal="left" vertical="center"/>
    </xf>
    <xf numFmtId="164" fontId="5" fillId="0" borderId="0" xfId="0" applyFont="1" applyBorder="1" applyAlignment="1">
      <alignment horizontal="center" vertical="center"/>
    </xf>
    <xf numFmtId="164" fontId="5" fillId="0" borderId="0" xfId="0" applyNumberFormat="1" applyFont="1" applyBorder="1" applyAlignment="1">
      <alignment horizontal="left" vertical="center"/>
    </xf>
    <xf numFmtId="164" fontId="5" fillId="11" borderId="0" xfId="0" applyNumberFormat="1" applyFont="1" applyFill="1" applyBorder="1" applyAlignment="1">
      <alignment horizontal="left" vertical="center"/>
    </xf>
    <xf numFmtId="164" fontId="10" fillId="5" borderId="0" xfId="0" applyFont="1" applyFill="1" applyBorder="1" applyAlignment="1">
      <alignment horizontal="left" vertical="center"/>
    </xf>
    <xf numFmtId="164" fontId="10" fillId="5" borderId="0" xfId="0" applyFont="1" applyFill="1" applyBorder="1" applyAlignment="1">
      <alignment horizontal="left" vertical="center" wrapText="1"/>
    </xf>
    <xf numFmtId="164" fontId="10" fillId="5" borderId="0" xfId="0" applyNumberFormat="1" applyFont="1" applyFill="1" applyBorder="1" applyAlignment="1">
      <alignment horizontal="left" vertical="center"/>
    </xf>
    <xf numFmtId="164" fontId="10" fillId="5" borderId="0" xfId="0" applyFont="1" applyFill="1" applyBorder="1" applyAlignment="1">
      <alignment horizontal="center" vertical="center"/>
    </xf>
    <xf numFmtId="164" fontId="4" fillId="2" borderId="0" xfId="0"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center" vertical="center"/>
    </xf>
    <xf numFmtId="0" fontId="23" fillId="12" borderId="0" xfId="9" applyFill="1" applyAlignment="1"/>
    <xf numFmtId="164" fontId="5" fillId="0" borderId="0" xfId="0" applyFont="1" applyAlignment="1" applyProtection="1">
      <alignment horizontal="left" vertical="center"/>
      <protection locked="0"/>
    </xf>
    <xf numFmtId="0" fontId="10" fillId="0" borderId="10" xfId="0" applyNumberFormat="1" applyFont="1" applyBorder="1" applyAlignment="1" applyProtection="1">
      <alignment horizontal="center" vertical="center"/>
      <protection hidden="1"/>
    </xf>
    <xf numFmtId="164" fontId="5" fillId="0" borderId="10" xfId="0" applyFont="1" applyBorder="1" applyAlignment="1" applyProtection="1">
      <alignment horizontal="center" vertical="center"/>
      <protection locked="0" hidden="1"/>
    </xf>
    <xf numFmtId="164" fontId="7" fillId="0" borderId="10" xfId="0" applyFont="1" applyBorder="1" applyAlignment="1" applyProtection="1">
      <alignment horizontal="center" vertical="center"/>
      <protection locked="0"/>
    </xf>
    <xf numFmtId="164" fontId="22" fillId="0" borderId="10" xfId="0" applyFont="1" applyBorder="1" applyAlignment="1" applyProtection="1">
      <alignment horizontal="center" vertical="center"/>
      <protection locked="0"/>
    </xf>
    <xf numFmtId="0" fontId="22" fillId="0" borderId="10" xfId="0" applyNumberFormat="1" applyFont="1" applyBorder="1" applyAlignment="1" applyProtection="1">
      <alignment horizontal="center" vertical="center"/>
      <protection hidden="1"/>
    </xf>
    <xf numFmtId="164" fontId="32" fillId="0" borderId="10" xfId="0" applyFont="1" applyBorder="1" applyAlignment="1" applyProtection="1">
      <alignment horizontal="center" vertical="center"/>
      <protection locked="0"/>
    </xf>
    <xf numFmtId="164" fontId="5" fillId="0" borderId="1" xfId="0" applyFont="1" applyBorder="1" applyAlignment="1" applyProtection="1">
      <alignment horizontal="left" vertical="center"/>
      <protection locked="0"/>
    </xf>
    <xf numFmtId="164" fontId="5" fillId="0" borderId="31" xfId="0" applyFont="1" applyBorder="1" applyAlignment="1" applyProtection="1">
      <alignment horizontal="left" vertical="center"/>
      <protection locked="0"/>
    </xf>
    <xf numFmtId="164" fontId="5" fillId="0" borderId="32" xfId="0" applyFont="1" applyBorder="1" applyAlignment="1" applyProtection="1">
      <alignment horizontal="center" vertical="center"/>
      <protection locked="0"/>
    </xf>
    <xf numFmtId="164" fontId="5" fillId="0" borderId="33" xfId="0" applyFont="1" applyBorder="1" applyAlignment="1" applyProtection="1">
      <alignment horizontal="center" vertical="center"/>
      <protection locked="0"/>
    </xf>
    <xf numFmtId="164" fontId="10" fillId="5" borderId="0" xfId="0" applyFont="1" applyFill="1" applyAlignment="1" applyProtection="1">
      <alignment horizontal="center" vertical="center" wrapText="1"/>
      <protection locked="0"/>
    </xf>
    <xf numFmtId="164" fontId="5" fillId="5" borderId="0" xfId="0" applyFont="1" applyFill="1" applyAlignment="1" applyProtection="1">
      <alignment horizontal="center" vertical="center"/>
      <protection locked="0"/>
    </xf>
    <xf numFmtId="164" fontId="5" fillId="0" borderId="0" xfId="0" applyFont="1" applyAlignment="1" applyProtection="1">
      <alignment horizontal="center" vertical="center"/>
      <protection hidden="1"/>
    </xf>
    <xf numFmtId="164" fontId="10" fillId="0" borderId="0" xfId="0" applyFont="1" applyAlignment="1" applyProtection="1">
      <alignment horizontal="left" vertical="center"/>
      <protection locked="0"/>
    </xf>
    <xf numFmtId="164" fontId="10" fillId="0" borderId="0" xfId="0" applyFont="1" applyAlignment="1" applyProtection="1">
      <alignment horizontal="center" vertical="center"/>
      <protection locked="0"/>
    </xf>
    <xf numFmtId="164" fontId="7" fillId="0" borderId="0" xfId="0" applyFont="1" applyAlignment="1" applyProtection="1">
      <alignment horizontal="center" vertical="center"/>
      <protection locked="0"/>
    </xf>
    <xf numFmtId="164" fontId="22" fillId="0" borderId="0" xfId="0" applyFont="1" applyAlignment="1" applyProtection="1">
      <alignment horizontal="center" vertical="center"/>
      <protection locked="0"/>
    </xf>
    <xf numFmtId="164" fontId="32" fillId="0" borderId="0" xfId="0" applyFont="1" applyAlignment="1" applyProtection="1">
      <alignment horizontal="center" vertical="center"/>
      <protection locked="0"/>
    </xf>
    <xf numFmtId="164" fontId="10" fillId="5" borderId="0" xfId="0" applyFont="1" applyFill="1" applyAlignment="1" applyProtection="1">
      <alignment horizontal="center" vertical="center"/>
      <protection hidden="1"/>
    </xf>
    <xf numFmtId="164" fontId="10" fillId="5" borderId="0" xfId="0" applyFont="1" applyFill="1" applyAlignment="1" applyProtection="1">
      <alignment horizontal="center" vertical="center"/>
      <protection locked="0" hidden="1"/>
    </xf>
    <xf numFmtId="164" fontId="5" fillId="0" borderId="0" xfId="0" applyFont="1" applyAlignment="1" applyProtection="1">
      <alignment horizontal="center" vertical="center"/>
      <protection locked="0" hidden="1"/>
    </xf>
    <xf numFmtId="0" fontId="10" fillId="5" borderId="0" xfId="0" applyNumberFormat="1" applyFont="1" applyFill="1" applyAlignment="1" applyProtection="1">
      <alignment horizontal="center" vertical="center"/>
      <protection hidden="1"/>
    </xf>
    <xf numFmtId="164" fontId="5" fillId="0" borderId="0" xfId="0" applyFont="1" applyAlignment="1" applyProtection="1">
      <alignment horizontal="left" vertical="center"/>
      <protection locked="0" hidden="1"/>
    </xf>
    <xf numFmtId="164" fontId="10" fillId="0" borderId="0" xfId="0" applyFont="1" applyAlignment="1" applyProtection="1">
      <alignment horizontal="center" vertical="center"/>
      <protection locked="0" hidden="1"/>
    </xf>
    <xf numFmtId="164" fontId="10" fillId="0" borderId="10" xfId="0" applyFont="1" applyBorder="1" applyAlignment="1" applyProtection="1">
      <alignment horizontal="center" vertical="center"/>
      <protection locked="0"/>
    </xf>
    <xf numFmtId="164" fontId="7" fillId="0" borderId="0" xfId="0" applyFont="1" applyAlignment="1" applyProtection="1">
      <alignment horizontal="center" vertical="center"/>
      <protection hidden="1"/>
    </xf>
    <xf numFmtId="164" fontId="7" fillId="0" borderId="0" xfId="0" applyFont="1" applyAlignment="1" applyProtection="1">
      <alignment horizontal="center" vertical="center"/>
      <protection locked="0" hidden="1"/>
    </xf>
    <xf numFmtId="164" fontId="22" fillId="0" borderId="0" xfId="0" applyFont="1" applyAlignment="1" applyProtection="1">
      <alignment horizontal="center" vertical="center"/>
      <protection locked="0" hidden="1"/>
    </xf>
    <xf numFmtId="164" fontId="19" fillId="0" borderId="0" xfId="0" applyFont="1" applyAlignment="1" applyProtection="1">
      <alignment horizontal="center" vertical="center"/>
      <protection locked="0"/>
    </xf>
    <xf numFmtId="166" fontId="5" fillId="0" borderId="31" xfId="0" applyNumberFormat="1" applyFont="1" applyFill="1" applyBorder="1" applyAlignment="1" applyProtection="1">
      <alignment horizontal="center" vertical="center"/>
      <protection locked="0"/>
    </xf>
    <xf numFmtId="164" fontId="10" fillId="5" borderId="0" xfId="0" applyFont="1" applyFill="1" applyAlignment="1" applyProtection="1">
      <alignment horizontal="left" vertical="center" wrapText="1"/>
      <protection locked="0"/>
    </xf>
    <xf numFmtId="164" fontId="7" fillId="0" borderId="0" xfId="0" applyFont="1" applyAlignment="1" applyProtection="1">
      <alignment horizontal="left" vertical="center"/>
      <protection locked="0"/>
    </xf>
    <xf numFmtId="164" fontId="22" fillId="0" borderId="0" xfId="0" applyFont="1" applyAlignment="1" applyProtection="1">
      <alignment horizontal="left" vertical="center"/>
      <protection locked="0"/>
    </xf>
    <xf numFmtId="164" fontId="32" fillId="0" borderId="0" xfId="0" applyFont="1" applyAlignment="1" applyProtection="1">
      <alignment horizontal="left" vertical="center"/>
      <protection locked="0"/>
    </xf>
    <xf numFmtId="164" fontId="5" fillId="0" borderId="32" xfId="0" applyFont="1" applyBorder="1" applyAlignment="1" applyProtection="1">
      <alignment horizontal="left" vertical="center"/>
      <protection locked="0"/>
    </xf>
    <xf numFmtId="0" fontId="0" fillId="12" borderId="0" xfId="9" applyFont="1" applyFill="1"/>
    <xf numFmtId="164" fontId="5" fillId="0" borderId="0" xfId="0" applyFont="1" applyBorder="1" applyAlignment="1" applyProtection="1">
      <alignment horizontal="center" vertical="center"/>
      <protection locked="0"/>
    </xf>
    <xf numFmtId="164" fontId="7" fillId="0" borderId="0" xfId="0" applyFont="1" applyBorder="1" applyAlignment="1" applyProtection="1">
      <alignment horizontal="center" vertical="center"/>
      <protection locked="0"/>
    </xf>
    <xf numFmtId="164" fontId="7" fillId="0" borderId="0" xfId="0" applyFont="1" applyBorder="1" applyAlignment="1" applyProtection="1">
      <alignment horizontal="center" vertical="center"/>
      <protection locked="0" hidden="1"/>
    </xf>
    <xf numFmtId="164" fontId="5" fillId="0" borderId="32" xfId="0" applyFont="1" applyBorder="1" applyAlignment="1" applyProtection="1">
      <alignment horizontal="center" vertical="center"/>
      <protection locked="0" hidden="1"/>
    </xf>
    <xf numFmtId="164" fontId="5" fillId="0" borderId="0" xfId="0" applyFont="1" applyBorder="1" applyAlignment="1" applyProtection="1">
      <alignment horizontal="center" vertical="center"/>
      <protection locked="0" hidden="1"/>
    </xf>
    <xf numFmtId="164" fontId="24" fillId="6" borderId="37" xfId="0" quotePrefix="1" applyFont="1" applyFill="1" applyBorder="1" applyAlignment="1" applyProtection="1">
      <alignment horizontal="center" vertical="center"/>
      <protection locked="0" hidden="1"/>
    </xf>
    <xf numFmtId="164" fontId="15" fillId="8" borderId="1" xfId="0" applyFont="1" applyFill="1" applyBorder="1" applyAlignment="1" applyProtection="1">
      <alignment horizontal="center" vertical="center"/>
      <protection locked="0" hidden="1"/>
    </xf>
    <xf numFmtId="164" fontId="7" fillId="0" borderId="1" xfId="0" applyFont="1" applyBorder="1" applyAlignment="1" applyProtection="1">
      <alignment horizontal="left" vertical="center"/>
      <protection locked="0"/>
    </xf>
    <xf numFmtId="164" fontId="22" fillId="0" borderId="1" xfId="0" applyFont="1" applyBorder="1" applyAlignment="1" applyProtection="1">
      <alignment horizontal="left" vertical="center"/>
      <protection locked="0"/>
    </xf>
    <xf numFmtId="0" fontId="32" fillId="0" borderId="1" xfId="0" applyNumberFormat="1" applyFont="1" applyBorder="1" applyAlignment="1" applyProtection="1">
      <alignment horizontal="left" vertical="center"/>
      <protection locked="0"/>
    </xf>
    <xf numFmtId="164" fontId="32" fillId="0" borderId="1" xfId="0" applyFont="1" applyBorder="1" applyAlignment="1" applyProtection="1">
      <alignment horizontal="left" vertical="center"/>
      <protection locked="0"/>
    </xf>
    <xf numFmtId="0" fontId="8" fillId="0" borderId="1" xfId="0" applyNumberFormat="1" applyFont="1" applyBorder="1" applyAlignment="1" applyProtection="1">
      <alignment horizontal="left" vertical="center"/>
      <protection locked="0"/>
    </xf>
    <xf numFmtId="0" fontId="0" fillId="12" borderId="0" xfId="9" applyFont="1" applyFill="1" applyAlignment="1">
      <alignment horizontal="left"/>
    </xf>
    <xf numFmtId="0" fontId="87" fillId="0" borderId="0" xfId="9" applyFont="1" applyAlignment="1">
      <alignment vertical="center"/>
    </xf>
    <xf numFmtId="164" fontId="10" fillId="5" borderId="0" xfId="0" applyFont="1" applyFill="1" applyBorder="1" applyAlignment="1" applyProtection="1">
      <alignment horizontal="center" vertical="center"/>
      <protection locked="0" hidden="1"/>
    </xf>
    <xf numFmtId="164" fontId="15" fillId="8" borderId="36" xfId="0" applyFont="1" applyFill="1" applyBorder="1" applyAlignment="1" applyProtection="1">
      <alignment horizontal="center" vertical="center"/>
      <protection locked="0" hidden="1"/>
    </xf>
    <xf numFmtId="164" fontId="89" fillId="0" borderId="0" xfId="0" applyFont="1" applyAlignment="1" applyProtection="1">
      <alignment horizontal="left" vertical="center"/>
      <protection locked="0"/>
    </xf>
    <xf numFmtId="0" fontId="12" fillId="0" borderId="30" xfId="0" applyNumberFormat="1" applyFont="1" applyFill="1" applyBorder="1" applyAlignment="1" applyProtection="1">
      <alignment horizontal="center" vertical="center"/>
    </xf>
    <xf numFmtId="0" fontId="12" fillId="0" borderId="17" xfId="0" applyNumberFormat="1" applyFont="1" applyFill="1" applyBorder="1" applyAlignment="1" applyProtection="1">
      <alignment horizontal="center" vertical="center"/>
    </xf>
    <xf numFmtId="0" fontId="12" fillId="0" borderId="18" xfId="0" applyNumberFormat="1" applyFont="1" applyFill="1" applyBorder="1" applyAlignment="1" applyProtection="1">
      <alignment horizontal="center" vertical="center"/>
    </xf>
    <xf numFmtId="0" fontId="2" fillId="3" borderId="16" xfId="0" applyNumberFormat="1" applyFont="1" applyFill="1" applyBorder="1" applyAlignment="1" applyProtection="1">
      <alignment horizontal="center" vertical="center"/>
      <protection locked="0"/>
    </xf>
    <xf numFmtId="0" fontId="2" fillId="3" borderId="17" xfId="0" applyNumberFormat="1" applyFont="1" applyFill="1" applyBorder="1" applyAlignment="1" applyProtection="1">
      <alignment horizontal="center" vertical="center"/>
      <protection locked="0"/>
    </xf>
    <xf numFmtId="164" fontId="11" fillId="0" borderId="11" xfId="0" applyFont="1" applyFill="1" applyBorder="1" applyAlignment="1" applyProtection="1">
      <alignment horizontal="center" vertical="center"/>
      <protection locked="0"/>
    </xf>
    <xf numFmtId="164" fontId="11" fillId="0" borderId="12" xfId="0" applyFont="1" applyFill="1" applyBorder="1" applyAlignment="1" applyProtection="1">
      <alignment horizontal="center" vertical="center"/>
      <protection locked="0"/>
    </xf>
    <xf numFmtId="0" fontId="4" fillId="3" borderId="2" xfId="0" applyNumberFormat="1" applyFont="1" applyFill="1" applyBorder="1" applyAlignment="1" applyProtection="1">
      <alignment horizontal="center" vertical="center"/>
      <protection locked="0"/>
    </xf>
    <xf numFmtId="0" fontId="4" fillId="3" borderId="3" xfId="0" applyNumberFormat="1" applyFont="1" applyFill="1" applyBorder="1" applyAlignment="1" applyProtection="1">
      <alignment horizontal="center" vertical="center"/>
      <protection locked="0"/>
    </xf>
    <xf numFmtId="0" fontId="4" fillId="3" borderId="4" xfId="0" applyNumberFormat="1" applyFont="1" applyFill="1" applyBorder="1" applyAlignment="1" applyProtection="1">
      <alignment horizontal="center" vertical="center"/>
      <protection locked="0"/>
    </xf>
    <xf numFmtId="0" fontId="4" fillId="3" borderId="5" xfId="0" applyNumberFormat="1" applyFont="1" applyFill="1" applyBorder="1" applyAlignment="1" applyProtection="1">
      <alignment horizontal="center" vertical="center"/>
      <protection locked="0"/>
    </xf>
    <xf numFmtId="0" fontId="6" fillId="0" borderId="8" xfId="0" applyNumberFormat="1" applyFont="1" applyFill="1" applyBorder="1" applyAlignment="1" applyProtection="1">
      <alignment horizontal="center" vertical="center"/>
      <protection locked="0"/>
    </xf>
    <xf numFmtId="0" fontId="6" fillId="0" borderId="9" xfId="0" applyNumberFormat="1" applyFont="1" applyFill="1" applyBorder="1" applyAlignment="1" applyProtection="1">
      <alignment horizontal="center" vertical="center"/>
      <protection locked="0"/>
    </xf>
    <xf numFmtId="0" fontId="2" fillId="3" borderId="18" xfId="0" applyNumberFormat="1" applyFont="1" applyFill="1" applyBorder="1" applyAlignment="1" applyProtection="1">
      <alignment horizontal="center" vertical="center"/>
      <protection locked="0"/>
    </xf>
    <xf numFmtId="0" fontId="12" fillId="0" borderId="16" xfId="0" applyNumberFormat="1" applyFont="1" applyFill="1" applyBorder="1" applyAlignment="1" applyProtection="1">
      <alignment horizontal="center" vertical="center"/>
    </xf>
    <xf numFmtId="0" fontId="12" fillId="0" borderId="86" xfId="0" applyNumberFormat="1" applyFont="1" applyFill="1" applyBorder="1" applyAlignment="1" applyProtection="1">
      <alignment horizontal="center" vertical="center"/>
    </xf>
    <xf numFmtId="164" fontId="5" fillId="0" borderId="31" xfId="0" applyFont="1" applyFill="1" applyBorder="1" applyAlignment="1" applyProtection="1">
      <alignment horizontal="center" vertical="center"/>
      <protection locked="0"/>
    </xf>
    <xf numFmtId="164" fontId="5" fillId="0" borderId="32" xfId="0" applyFont="1" applyFill="1" applyBorder="1" applyAlignment="1" applyProtection="1">
      <alignment horizontal="center" vertical="center"/>
      <protection locked="0"/>
    </xf>
    <xf numFmtId="164" fontId="4" fillId="2" borderId="8" xfId="0" applyFont="1" applyFill="1" applyBorder="1" applyAlignment="1" applyProtection="1">
      <alignment horizontal="center" vertical="center"/>
      <protection locked="0"/>
    </xf>
    <xf numFmtId="164" fontId="4" fillId="2" borderId="38" xfId="0" applyFont="1" applyFill="1" applyBorder="1" applyAlignment="1" applyProtection="1">
      <alignment horizontal="center" vertical="center"/>
      <protection locked="0"/>
    </xf>
    <xf numFmtId="0" fontId="3" fillId="0" borderId="4" xfId="0" applyNumberFormat="1" applyFont="1" applyBorder="1" applyAlignment="1" applyProtection="1">
      <alignment horizontal="center" vertical="center"/>
    </xf>
    <xf numFmtId="0" fontId="3" fillId="0" borderId="5" xfId="0" applyNumberFormat="1" applyFont="1" applyBorder="1" applyAlignment="1" applyProtection="1">
      <alignment horizontal="center" vertical="center"/>
    </xf>
    <xf numFmtId="0" fontId="3" fillId="0" borderId="6" xfId="0" applyNumberFormat="1" applyFont="1" applyBorder="1" applyAlignment="1" applyProtection="1">
      <alignment horizontal="center" vertical="center"/>
    </xf>
    <xf numFmtId="0" fontId="3" fillId="0" borderId="7" xfId="0" applyNumberFormat="1" applyFont="1" applyBorder="1" applyAlignment="1" applyProtection="1">
      <alignment horizontal="center" vertical="center"/>
    </xf>
    <xf numFmtId="0" fontId="12" fillId="4" borderId="16" xfId="0" applyNumberFormat="1" applyFont="1" applyFill="1" applyBorder="1" applyAlignment="1" applyProtection="1">
      <alignment horizontal="center" vertical="center"/>
    </xf>
    <xf numFmtId="0" fontId="12" fillId="4" borderId="17" xfId="0" applyNumberFormat="1" applyFont="1" applyFill="1" applyBorder="1" applyAlignment="1" applyProtection="1">
      <alignment horizontal="center" vertical="center"/>
    </xf>
    <xf numFmtId="0" fontId="12" fillId="4" borderId="18" xfId="0" applyNumberFormat="1" applyFont="1" applyFill="1" applyBorder="1" applyAlignment="1" applyProtection="1">
      <alignment horizontal="center" vertical="center"/>
    </xf>
    <xf numFmtId="0" fontId="4" fillId="3" borderId="6" xfId="0" applyNumberFormat="1" applyFont="1" applyFill="1" applyBorder="1" applyAlignment="1" applyProtection="1">
      <alignment horizontal="center" vertical="center"/>
      <protection locked="0"/>
    </xf>
    <xf numFmtId="0" fontId="4" fillId="3" borderId="7" xfId="0" applyNumberFormat="1" applyFont="1" applyFill="1" applyBorder="1" applyAlignment="1" applyProtection="1">
      <alignment horizontal="center" vertical="center"/>
      <protection locked="0"/>
    </xf>
    <xf numFmtId="0" fontId="3" fillId="0" borderId="2" xfId="0" applyNumberFormat="1" applyFont="1" applyBorder="1" applyAlignment="1" applyProtection="1">
      <alignment horizontal="center" vertical="center"/>
    </xf>
    <xf numFmtId="0" fontId="3" fillId="0" borderId="3" xfId="0" applyNumberFormat="1" applyFont="1" applyBorder="1" applyAlignment="1" applyProtection="1">
      <alignment horizontal="center" vertical="center"/>
    </xf>
    <xf numFmtId="0" fontId="46" fillId="0" borderId="43" xfId="9" applyFont="1" applyBorder="1" applyAlignment="1">
      <alignment horizontal="center" vertical="center" shrinkToFit="1"/>
    </xf>
    <xf numFmtId="0" fontId="46" fillId="0" borderId="44" xfId="9" applyFont="1" applyBorder="1" applyAlignment="1">
      <alignment horizontal="center" vertical="center" shrinkToFit="1"/>
    </xf>
    <xf numFmtId="0" fontId="40" fillId="0" borderId="34" xfId="9" applyFont="1" applyBorder="1" applyAlignment="1">
      <alignment horizontal="center" vertical="center" shrinkToFit="1"/>
    </xf>
    <xf numFmtId="0" fontId="40" fillId="0" borderId="43" xfId="9" applyFont="1" applyBorder="1" applyAlignment="1">
      <alignment horizontal="center" vertical="center" shrinkToFit="1"/>
    </xf>
    <xf numFmtId="0" fontId="40" fillId="0" borderId="42" xfId="9" applyFont="1" applyBorder="1" applyAlignment="1">
      <alignment horizontal="center" vertical="center" shrinkToFit="1"/>
    </xf>
    <xf numFmtId="0" fontId="46" fillId="0" borderId="45" xfId="9" applyFont="1" applyBorder="1" applyAlignment="1">
      <alignment horizontal="center" vertical="center" shrinkToFit="1"/>
    </xf>
    <xf numFmtId="0" fontId="40" fillId="0" borderId="79" xfId="9" applyFont="1" applyBorder="1" applyAlignment="1">
      <alignment horizontal="center" vertical="center" shrinkToFit="1"/>
    </xf>
    <xf numFmtId="0" fontId="40" fillId="0" borderId="48" xfId="9" applyFont="1" applyBorder="1" applyAlignment="1">
      <alignment horizontal="center" vertical="center" shrinkToFit="1"/>
    </xf>
    <xf numFmtId="0" fontId="49" fillId="15" borderId="6" xfId="9" applyFont="1" applyFill="1" applyBorder="1" applyAlignment="1">
      <alignment horizontal="center" vertical="center" shrinkToFit="1"/>
    </xf>
    <xf numFmtId="0" fontId="49" fillId="15" borderId="39" xfId="9" applyFont="1" applyFill="1" applyBorder="1" applyAlignment="1">
      <alignment horizontal="center" vertical="center" shrinkToFit="1"/>
    </xf>
    <xf numFmtId="0" fontId="49" fillId="15" borderId="7" xfId="9" applyFont="1" applyFill="1" applyBorder="1" applyAlignment="1">
      <alignment horizontal="center" vertical="center" shrinkToFit="1"/>
    </xf>
    <xf numFmtId="0" fontId="60" fillId="14" borderId="2" xfId="9" applyFont="1" applyFill="1" applyBorder="1" applyAlignment="1">
      <alignment horizontal="center" vertical="center" wrapText="1" shrinkToFit="1"/>
    </xf>
    <xf numFmtId="0" fontId="60" fillId="14" borderId="48" xfId="9" applyFont="1" applyFill="1" applyBorder="1" applyAlignment="1">
      <alignment horizontal="center" vertical="center" wrapText="1" shrinkToFit="1"/>
    </xf>
    <xf numFmtId="0" fontId="60" fillId="14" borderId="3" xfId="9" applyFont="1" applyFill="1" applyBorder="1" applyAlignment="1">
      <alignment horizontal="center" vertical="center" wrapText="1" shrinkToFit="1"/>
    </xf>
    <xf numFmtId="0" fontId="60" fillId="14" borderId="4" xfId="9" applyFont="1" applyFill="1" applyBorder="1" applyAlignment="1">
      <alignment horizontal="center" vertical="center" wrapText="1" shrinkToFit="1"/>
    </xf>
    <xf numFmtId="0" fontId="60" fillId="14" borderId="0" xfId="9" applyFont="1" applyFill="1" applyAlignment="1">
      <alignment horizontal="center" vertical="center" wrapText="1" shrinkToFit="1"/>
    </xf>
    <xf numFmtId="0" fontId="60" fillId="14" borderId="5" xfId="9" applyFont="1" applyFill="1" applyBorder="1" applyAlignment="1">
      <alignment horizontal="center" vertical="center" wrapText="1" shrinkToFit="1"/>
    </xf>
    <xf numFmtId="0" fontId="60" fillId="14" borderId="6" xfId="9" applyFont="1" applyFill="1" applyBorder="1" applyAlignment="1">
      <alignment horizontal="center" vertical="center" wrapText="1" shrinkToFit="1"/>
    </xf>
    <xf numFmtId="0" fontId="60" fillId="14" borderId="39" xfId="9" applyFont="1" applyFill="1" applyBorder="1" applyAlignment="1">
      <alignment horizontal="center" vertical="center" wrapText="1" shrinkToFit="1"/>
    </xf>
    <xf numFmtId="0" fontId="60" fillId="14" borderId="7" xfId="9" applyFont="1" applyFill="1" applyBorder="1" applyAlignment="1">
      <alignment horizontal="center" vertical="center" wrapText="1" shrinkToFit="1"/>
    </xf>
    <xf numFmtId="0" fontId="46" fillId="0" borderId="56" xfId="9" applyFont="1" applyBorder="1" applyAlignment="1">
      <alignment horizontal="center" vertical="center" shrinkToFit="1"/>
    </xf>
    <xf numFmtId="0" fontId="46" fillId="0" borderId="58" xfId="9" applyFont="1" applyBorder="1" applyAlignment="1">
      <alignment horizontal="center" vertical="center" shrinkToFit="1"/>
    </xf>
    <xf numFmtId="0" fontId="25" fillId="0" borderId="76" xfId="9" applyFont="1" applyBorder="1" applyAlignment="1">
      <alignment vertical="center" wrapText="1" shrinkToFit="1"/>
    </xf>
    <xf numFmtId="0" fontId="25" fillId="0" borderId="74" xfId="9" applyFont="1" applyBorder="1" applyAlignment="1">
      <alignment vertical="center" wrapText="1" shrinkToFit="1"/>
    </xf>
    <xf numFmtId="0" fontId="46" fillId="0" borderId="47" xfId="9" applyFont="1" applyBorder="1" applyAlignment="1">
      <alignment horizontal="center" vertical="center" shrinkToFit="1"/>
    </xf>
    <xf numFmtId="0" fontId="46" fillId="0" borderId="32" xfId="9" applyFont="1" applyBorder="1" applyAlignment="1">
      <alignment horizontal="center" vertical="center" shrinkToFit="1"/>
    </xf>
    <xf numFmtId="0" fontId="46" fillId="0" borderId="33" xfId="9" applyFont="1" applyBorder="1" applyAlignment="1">
      <alignment horizontal="center" vertical="center" shrinkToFit="1"/>
    </xf>
    <xf numFmtId="0" fontId="47" fillId="0" borderId="45" xfId="9" applyFont="1" applyBorder="1" applyAlignment="1">
      <alignment horizontal="center" vertical="center" shrinkToFit="1"/>
    </xf>
    <xf numFmtId="0" fontId="47" fillId="0" borderId="43" xfId="9" applyFont="1" applyBorder="1" applyAlignment="1">
      <alignment horizontal="center" vertical="center" shrinkToFit="1"/>
    </xf>
    <xf numFmtId="0" fontId="47" fillId="0" borderId="44" xfId="9" applyFont="1" applyBorder="1" applyAlignment="1">
      <alignment horizontal="center" vertical="center" shrinkToFit="1"/>
    </xf>
    <xf numFmtId="0" fontId="47" fillId="0" borderId="59" xfId="9" applyFont="1" applyBorder="1" applyAlignment="1">
      <alignment horizontal="center" vertical="center" wrapText="1" shrinkToFit="1"/>
    </xf>
    <xf numFmtId="0" fontId="47" fillId="0" borderId="56" xfId="9" applyFont="1" applyBorder="1" applyAlignment="1">
      <alignment horizontal="center" vertical="center" shrinkToFit="1"/>
    </xf>
    <xf numFmtId="0" fontId="40" fillId="0" borderId="51" xfId="9" applyFont="1" applyBorder="1" applyAlignment="1">
      <alignment horizontal="center" vertical="center" shrinkToFit="1"/>
    </xf>
    <xf numFmtId="0" fontId="40" fillId="0" borderId="50" xfId="9" applyFont="1" applyBorder="1" applyAlignment="1">
      <alignment horizontal="center" vertical="center" shrinkToFit="1"/>
    </xf>
    <xf numFmtId="0" fontId="40" fillId="0" borderId="49" xfId="9" applyFont="1" applyBorder="1" applyAlignment="1">
      <alignment horizontal="center" vertical="center" shrinkToFit="1"/>
    </xf>
    <xf numFmtId="0" fontId="46" fillId="0" borderId="59" xfId="9" applyFont="1" applyBorder="1" applyAlignment="1">
      <alignment horizontal="center" vertical="center" shrinkToFit="1"/>
    </xf>
    <xf numFmtId="0" fontId="46" fillId="0" borderId="53" xfId="9" applyFont="1" applyBorder="1" applyAlignment="1">
      <alignment horizontal="center" vertical="center" shrinkToFit="1"/>
    </xf>
    <xf numFmtId="0" fontId="46" fillId="0" borderId="50" xfId="9" applyFont="1" applyBorder="1" applyAlignment="1">
      <alignment horizontal="center" vertical="center" shrinkToFit="1"/>
    </xf>
    <xf numFmtId="0" fontId="46" fillId="0" borderId="52" xfId="9" applyFont="1" applyBorder="1" applyAlignment="1">
      <alignment horizontal="center" vertical="center" shrinkToFit="1"/>
    </xf>
    <xf numFmtId="14" fontId="36" fillId="4" borderId="0" xfId="9" applyNumberFormat="1" applyFont="1" applyFill="1" applyAlignment="1">
      <alignment horizontal="center" vertical="center" shrinkToFit="1"/>
    </xf>
    <xf numFmtId="0" fontId="11" fillId="13" borderId="8" xfId="9" applyFont="1" applyFill="1" applyBorder="1" applyAlignment="1">
      <alignment horizontal="center" vertical="center" shrinkToFit="1"/>
    </xf>
    <xf numFmtId="0" fontId="11" fillId="13" borderId="38" xfId="9" applyFont="1" applyFill="1" applyBorder="1" applyAlignment="1">
      <alignment horizontal="center" vertical="center" shrinkToFit="1"/>
    </xf>
    <xf numFmtId="0" fontId="41" fillId="0" borderId="41" xfId="9" applyFont="1" applyBorder="1" applyAlignment="1">
      <alignment horizontal="center" vertical="center" wrapText="1" shrinkToFit="1"/>
    </xf>
    <xf numFmtId="0" fontId="41" fillId="0" borderId="12" xfId="9" applyFont="1" applyBorder="1" applyAlignment="1">
      <alignment horizontal="center" vertical="center" wrapText="1" shrinkToFit="1"/>
    </xf>
    <xf numFmtId="0" fontId="41" fillId="0" borderId="36" xfId="9" applyFont="1" applyBorder="1" applyAlignment="1">
      <alignment horizontal="center" vertical="center" wrapText="1" shrinkToFit="1"/>
    </xf>
    <xf numFmtId="0" fontId="40" fillId="0" borderId="11" xfId="9" applyFont="1" applyBorder="1" applyAlignment="1">
      <alignment horizontal="center" vertical="center" shrinkToFit="1"/>
    </xf>
    <xf numFmtId="0" fontId="40" fillId="0" borderId="12" xfId="9" applyFont="1" applyBorder="1" applyAlignment="1">
      <alignment horizontal="center" vertical="center" shrinkToFit="1"/>
    </xf>
    <xf numFmtId="0" fontId="40" fillId="0" borderId="40" xfId="9" applyFont="1" applyBorder="1" applyAlignment="1">
      <alignment horizontal="center" vertical="center" shrinkToFit="1"/>
    </xf>
    <xf numFmtId="0" fontId="41" fillId="0" borderId="45" xfId="9" applyFont="1" applyBorder="1" applyAlignment="1">
      <alignment horizontal="center" vertical="center" wrapText="1" shrinkToFit="1"/>
    </xf>
    <xf numFmtId="0" fontId="41" fillId="0" borderId="43" xfId="9" applyFont="1" applyBorder="1" applyAlignment="1">
      <alignment horizontal="center" vertical="center" wrapText="1" shrinkToFit="1"/>
    </xf>
    <xf numFmtId="0" fontId="41" fillId="0" borderId="44" xfId="9" applyFont="1" applyBorder="1" applyAlignment="1">
      <alignment horizontal="center" vertical="center" wrapText="1" shrinkToFit="1"/>
    </xf>
    <xf numFmtId="0" fontId="40" fillId="0" borderId="34" xfId="9" applyFont="1" applyBorder="1" applyAlignment="1">
      <alignment horizontal="center" vertical="center" wrapText="1" shrinkToFit="1"/>
    </xf>
    <xf numFmtId="0" fontId="40" fillId="0" borderId="43" xfId="9" applyFont="1" applyBorder="1" applyAlignment="1">
      <alignment horizontal="center" vertical="center" wrapText="1" shrinkToFit="1"/>
    </xf>
    <xf numFmtId="0" fontId="40" fillId="0" borderId="42" xfId="9" applyFont="1" applyBorder="1" applyAlignment="1">
      <alignment horizontal="center" vertical="center" wrapText="1" shrinkToFit="1"/>
    </xf>
    <xf numFmtId="0" fontId="44" fillId="14" borderId="8" xfId="9" applyFont="1" applyFill="1" applyBorder="1" applyAlignment="1">
      <alignment horizontal="center" vertical="center" shrinkToFit="1"/>
    </xf>
    <xf numFmtId="0" fontId="44" fillId="14" borderId="38" xfId="9" applyFont="1" applyFill="1" applyBorder="1" applyAlignment="1">
      <alignment horizontal="center" vertical="center" shrinkToFit="1"/>
    </xf>
    <xf numFmtId="0" fontId="44" fillId="14" borderId="9" xfId="9" applyFont="1" applyFill="1" applyBorder="1" applyAlignment="1">
      <alignment horizontal="center" vertical="center" shrinkToFit="1"/>
    </xf>
    <xf numFmtId="0" fontId="41" fillId="0" borderId="53" xfId="9" applyFont="1" applyBorder="1" applyAlignment="1">
      <alignment horizontal="center" vertical="center" wrapText="1" shrinkToFit="1"/>
    </xf>
    <xf numFmtId="0" fontId="41" fillId="0" borderId="50" xfId="9" applyFont="1" applyBorder="1" applyAlignment="1">
      <alignment horizontal="center" vertical="center" wrapText="1" shrinkToFit="1"/>
    </xf>
    <xf numFmtId="0" fontId="41" fillId="0" borderId="52" xfId="9" applyFont="1" applyBorder="1" applyAlignment="1">
      <alignment horizontal="center" vertical="center" wrapText="1" shrinkToFit="1"/>
    </xf>
    <xf numFmtId="0" fontId="39" fillId="0" borderId="8" xfId="9" applyFont="1" applyBorder="1" applyAlignment="1">
      <alignment horizontal="left" vertical="center" wrapText="1" shrinkToFit="1"/>
    </xf>
    <xf numFmtId="0" fontId="39" fillId="0" borderId="38" xfId="9" applyFont="1" applyBorder="1" applyAlignment="1">
      <alignment horizontal="left" vertical="center" wrapText="1" shrinkToFit="1"/>
    </xf>
    <xf numFmtId="0" fontId="39" fillId="0" borderId="9" xfId="9" applyFont="1" applyBorder="1" applyAlignment="1">
      <alignment horizontal="left" vertical="center" wrapText="1" shrinkToFit="1"/>
    </xf>
    <xf numFmtId="0" fontId="42" fillId="0" borderId="2" xfId="9" applyFont="1" applyBorder="1" applyAlignment="1">
      <alignment horizontal="left" vertical="top" wrapText="1" shrinkToFit="1"/>
    </xf>
    <xf numFmtId="0" fontId="42" fillId="0" borderId="48" xfId="9" applyFont="1" applyBorder="1" applyAlignment="1">
      <alignment horizontal="left" vertical="top" wrapText="1" shrinkToFit="1"/>
    </xf>
    <xf numFmtId="0" fontId="42" fillId="0" borderId="3" xfId="9" applyFont="1" applyBorder="1" applyAlignment="1">
      <alignment horizontal="left" vertical="top" wrapText="1" shrinkToFit="1"/>
    </xf>
    <xf numFmtId="0" fontId="42" fillId="0" borderId="4" xfId="9" applyFont="1" applyBorder="1" applyAlignment="1">
      <alignment horizontal="left" vertical="top" wrapText="1" shrinkToFit="1"/>
    </xf>
    <xf numFmtId="0" fontId="42" fillId="0" borderId="0" xfId="9" applyFont="1" applyAlignment="1">
      <alignment horizontal="left" vertical="top" wrapText="1" shrinkToFit="1"/>
    </xf>
    <xf numFmtId="0" fontId="42" fillId="0" borderId="5" xfId="9" applyFont="1" applyBorder="1" applyAlignment="1">
      <alignment horizontal="left" vertical="top" wrapText="1" shrinkToFit="1"/>
    </xf>
    <xf numFmtId="0" fontId="42" fillId="0" borderId="6" xfId="9" applyFont="1" applyBorder="1" applyAlignment="1">
      <alignment horizontal="left" vertical="top" wrapText="1" shrinkToFit="1"/>
    </xf>
    <xf numFmtId="0" fontId="42" fillId="0" borderId="39" xfId="9" applyFont="1" applyBorder="1" applyAlignment="1">
      <alignment horizontal="left" vertical="top" wrapText="1" shrinkToFit="1"/>
    </xf>
    <xf numFmtId="0" fontId="42" fillId="0" borderId="7" xfId="9" applyFont="1" applyBorder="1" applyAlignment="1">
      <alignment horizontal="left" vertical="top" wrapText="1" shrinkToFit="1"/>
    </xf>
    <xf numFmtId="0" fontId="41" fillId="0" borderId="47" xfId="9" applyFont="1" applyBorder="1" applyAlignment="1">
      <alignment horizontal="center" vertical="center" wrapText="1" shrinkToFit="1"/>
    </xf>
    <xf numFmtId="0" fontId="41" fillId="0" borderId="32" xfId="9" applyFont="1" applyBorder="1" applyAlignment="1">
      <alignment horizontal="center" vertical="center" wrapText="1" shrinkToFit="1"/>
    </xf>
    <xf numFmtId="0" fontId="41" fillId="0" borderId="33" xfId="9" applyFont="1" applyBorder="1" applyAlignment="1">
      <alignment horizontal="center" vertical="center" wrapText="1" shrinkToFit="1"/>
    </xf>
    <xf numFmtId="0" fontId="40" fillId="0" borderId="31" xfId="9" applyFont="1" applyBorder="1" applyAlignment="1">
      <alignment horizontal="center" vertical="center" shrinkToFit="1"/>
    </xf>
    <xf numFmtId="0" fontId="40" fillId="0" borderId="32" xfId="9" applyFont="1" applyBorder="1" applyAlignment="1">
      <alignment horizontal="center" vertical="center" shrinkToFit="1"/>
    </xf>
    <xf numFmtId="0" fontId="40" fillId="0" borderId="46" xfId="9" applyFont="1" applyBorder="1" applyAlignment="1">
      <alignment horizontal="center" vertical="center" shrinkToFit="1"/>
    </xf>
    <xf numFmtId="0" fontId="41" fillId="0" borderId="45" xfId="9" applyFont="1" applyBorder="1" applyAlignment="1">
      <alignment horizontal="center" vertical="center" shrinkToFit="1"/>
    </xf>
    <xf numFmtId="0" fontId="41" fillId="0" borderId="43" xfId="9" applyFont="1" applyBorder="1" applyAlignment="1">
      <alignment horizontal="center" vertical="center" shrinkToFit="1"/>
    </xf>
    <xf numFmtId="0" fontId="41" fillId="0" borderId="44" xfId="9" applyFont="1" applyBorder="1" applyAlignment="1">
      <alignment horizontal="center" vertical="center" shrinkToFit="1"/>
    </xf>
    <xf numFmtId="0" fontId="40" fillId="0" borderId="57" xfId="9" applyFont="1" applyBorder="1" applyAlignment="1">
      <alignment horizontal="center" vertical="center" shrinkToFit="1"/>
    </xf>
    <xf numFmtId="0" fontId="40" fillId="0" borderId="56" xfId="9" applyFont="1" applyBorder="1" applyAlignment="1">
      <alignment horizontal="center" vertical="center" shrinkToFit="1"/>
    </xf>
    <xf numFmtId="0" fontId="40" fillId="0" borderId="55" xfId="9" applyFont="1" applyBorder="1" applyAlignment="1">
      <alignment horizontal="center" vertical="center" shrinkToFit="1"/>
    </xf>
    <xf numFmtId="0" fontId="48" fillId="0" borderId="34" xfId="9" applyFont="1" applyBorder="1" applyAlignment="1">
      <alignment horizontal="center" vertical="center"/>
    </xf>
    <xf numFmtId="0" fontId="48" fillId="0" borderId="43" xfId="9" applyFont="1" applyBorder="1" applyAlignment="1">
      <alignment horizontal="center" vertical="center"/>
    </xf>
    <xf numFmtId="0" fontId="48" fillId="0" borderId="42" xfId="9" applyFont="1" applyBorder="1" applyAlignment="1">
      <alignment horizontal="center" vertical="center"/>
    </xf>
    <xf numFmtId="0" fontId="48" fillId="0" borderId="34" xfId="9" applyFont="1" applyBorder="1" applyAlignment="1">
      <alignment horizontal="center" vertical="center" shrinkToFit="1"/>
    </xf>
    <xf numFmtId="0" fontId="48" fillId="0" borderId="43" xfId="9" applyFont="1" applyBorder="1" applyAlignment="1">
      <alignment horizontal="center" vertical="center" shrinkToFit="1"/>
    </xf>
    <xf numFmtId="0" fontId="48" fillId="0" borderId="42" xfId="9" applyFont="1" applyBorder="1" applyAlignment="1">
      <alignment horizontal="center" vertical="center" shrinkToFit="1"/>
    </xf>
    <xf numFmtId="0" fontId="52" fillId="0" borderId="2" xfId="9" applyFont="1" applyBorder="1" applyAlignment="1">
      <alignment horizontal="center" vertical="center" wrapText="1" shrinkToFit="1"/>
    </xf>
    <xf numFmtId="0" fontId="52" fillId="0" borderId="48" xfId="9" applyFont="1" applyBorder="1" applyAlignment="1">
      <alignment horizontal="center" vertical="center" wrapText="1" shrinkToFit="1"/>
    </xf>
    <xf numFmtId="0" fontId="52" fillId="0" borderId="3" xfId="9" applyFont="1" applyBorder="1" applyAlignment="1">
      <alignment horizontal="center" vertical="center" wrapText="1" shrinkToFit="1"/>
    </xf>
    <xf numFmtId="0" fontId="52" fillId="0" borderId="6" xfId="9" applyFont="1" applyBorder="1" applyAlignment="1">
      <alignment horizontal="center" vertical="center" wrapText="1" shrinkToFit="1"/>
    </xf>
    <xf numFmtId="0" fontId="52" fillId="0" borderId="39" xfId="9" applyFont="1" applyBorder="1" applyAlignment="1">
      <alignment horizontal="center" vertical="center" wrapText="1" shrinkToFit="1"/>
    </xf>
    <xf numFmtId="0" fontId="52" fillId="0" borderId="7" xfId="9" applyFont="1" applyBorder="1" applyAlignment="1">
      <alignment horizontal="center" vertical="center" wrapText="1" shrinkToFit="1"/>
    </xf>
    <xf numFmtId="0" fontId="46" fillId="0" borderId="42" xfId="9" applyFont="1" applyBorder="1" applyAlignment="1">
      <alignment horizontal="center" vertical="center" shrinkToFit="1"/>
    </xf>
    <xf numFmtId="0" fontId="42" fillId="0" borderId="2" xfId="9" applyFont="1" applyBorder="1" applyAlignment="1">
      <alignment horizontal="left" vertical="center" wrapText="1" shrinkToFit="1"/>
    </xf>
    <xf numFmtId="0" fontId="42" fillId="0" borderId="48" xfId="9" applyFont="1" applyBorder="1" applyAlignment="1">
      <alignment horizontal="left" vertical="center" wrapText="1" shrinkToFit="1"/>
    </xf>
    <xf numFmtId="0" fontId="42" fillId="0" borderId="3" xfId="9" applyFont="1" applyBorder="1" applyAlignment="1">
      <alignment horizontal="left" vertical="center" wrapText="1" shrinkToFit="1"/>
    </xf>
    <xf numFmtId="0" fontId="42" fillId="0" borderId="4" xfId="9" applyFont="1" applyBorder="1" applyAlignment="1">
      <alignment horizontal="left" vertical="center" wrapText="1" shrinkToFit="1"/>
    </xf>
    <xf numFmtId="0" fontId="42" fillId="0" borderId="0" xfId="9" applyFont="1" applyAlignment="1">
      <alignment horizontal="left" vertical="center" wrapText="1" shrinkToFit="1"/>
    </xf>
    <xf numFmtId="0" fontId="42" fillId="0" borderId="5" xfId="9" applyFont="1" applyBorder="1" applyAlignment="1">
      <alignment horizontal="left" vertical="center" wrapText="1" shrinkToFit="1"/>
    </xf>
    <xf numFmtId="0" fontId="42" fillId="0" borderId="6" xfId="9" applyFont="1" applyBorder="1" applyAlignment="1">
      <alignment horizontal="left" vertical="center" wrapText="1" shrinkToFit="1"/>
    </xf>
    <xf numFmtId="0" fontId="42" fillId="0" borderId="39" xfId="9" applyFont="1" applyBorder="1" applyAlignment="1">
      <alignment horizontal="left" vertical="center" wrapText="1" shrinkToFit="1"/>
    </xf>
    <xf numFmtId="0" fontId="42" fillId="0" borderId="7" xfId="9" applyFont="1" applyBorder="1" applyAlignment="1">
      <alignment horizontal="left" vertical="center" wrapText="1" shrinkToFit="1"/>
    </xf>
    <xf numFmtId="0" fontId="49" fillId="15" borderId="8" xfId="9" applyFont="1" applyFill="1" applyBorder="1" applyAlignment="1">
      <alignment horizontal="center" vertical="center" shrinkToFit="1"/>
    </xf>
    <xf numFmtId="0" fontId="49" fillId="15" borderId="38" xfId="9" applyFont="1" applyFill="1" applyBorder="1" applyAlignment="1">
      <alignment horizontal="center" vertical="center" shrinkToFit="1"/>
    </xf>
    <xf numFmtId="0" fontId="49" fillId="15" borderId="9" xfId="9" applyFont="1" applyFill="1" applyBorder="1" applyAlignment="1">
      <alignment horizontal="center" vertical="center" shrinkToFit="1"/>
    </xf>
    <xf numFmtId="0" fontId="54" fillId="15" borderId="8" xfId="9" applyFont="1" applyFill="1" applyBorder="1" applyAlignment="1">
      <alignment horizontal="center" vertical="center" shrinkToFit="1"/>
    </xf>
    <xf numFmtId="0" fontId="54" fillId="15" borderId="38" xfId="9" applyFont="1" applyFill="1" applyBorder="1" applyAlignment="1">
      <alignment horizontal="center" vertical="center" shrinkToFit="1"/>
    </xf>
    <xf numFmtId="0" fontId="54" fillId="15" borderId="9" xfId="9" applyFont="1" applyFill="1" applyBorder="1" applyAlignment="1">
      <alignment horizontal="center" vertical="center" shrinkToFit="1"/>
    </xf>
    <xf numFmtId="0" fontId="46" fillId="0" borderId="65" xfId="9" applyFont="1" applyBorder="1" applyAlignment="1">
      <alignment horizontal="center" vertical="center" shrinkToFit="1"/>
    </xf>
    <xf numFmtId="0" fontId="46" fillId="0" borderId="35" xfId="9" applyFont="1" applyBorder="1" applyAlignment="1">
      <alignment horizontal="center" vertical="center" shrinkToFit="1"/>
    </xf>
    <xf numFmtId="0" fontId="72" fillId="20" borderId="0" xfId="9" applyFont="1" applyFill="1" applyAlignment="1">
      <alignment horizontal="center" vertical="center" wrapText="1"/>
    </xf>
    <xf numFmtId="0" fontId="72" fillId="20" borderId="10" xfId="9" applyFont="1" applyFill="1" applyBorder="1" applyAlignment="1">
      <alignment horizontal="center" vertical="center" wrapText="1"/>
    </xf>
    <xf numFmtId="0" fontId="72" fillId="20" borderId="32" xfId="9" applyFont="1" applyFill="1" applyBorder="1" applyAlignment="1">
      <alignment horizontal="center" vertical="center" wrapText="1"/>
    </xf>
    <xf numFmtId="0" fontId="72" fillId="20" borderId="33" xfId="9" applyFont="1" applyFill="1" applyBorder="1" applyAlignment="1">
      <alignment horizontal="center" vertical="center" wrapText="1"/>
    </xf>
    <xf numFmtId="0" fontId="49" fillId="15" borderId="2" xfId="9" applyFont="1" applyFill="1" applyBorder="1" applyAlignment="1">
      <alignment horizontal="center" vertical="center" shrinkToFit="1"/>
    </xf>
    <xf numFmtId="0" fontId="49" fillId="15" borderId="48" xfId="9" applyFont="1" applyFill="1" applyBorder="1" applyAlignment="1">
      <alignment horizontal="center" vertical="center" shrinkToFit="1"/>
    </xf>
    <xf numFmtId="0" fontId="40" fillId="0" borderId="37" xfId="9" applyFont="1" applyBorder="1" applyAlignment="1">
      <alignment horizontal="center" vertical="center" shrinkToFit="1"/>
    </xf>
    <xf numFmtId="0" fontId="53" fillId="0" borderId="37" xfId="9" applyFont="1" applyBorder="1" applyAlignment="1">
      <alignment vertical="center"/>
    </xf>
    <xf numFmtId="0" fontId="53" fillId="0" borderId="72" xfId="9" applyFont="1" applyBorder="1" applyAlignment="1">
      <alignment vertical="center"/>
    </xf>
    <xf numFmtId="0" fontId="40" fillId="0" borderId="28" xfId="9" applyFont="1" applyBorder="1" applyAlignment="1">
      <alignment horizontal="center" vertical="center" shrinkToFit="1"/>
    </xf>
    <xf numFmtId="0" fontId="53" fillId="0" borderId="28" xfId="9" applyFont="1" applyBorder="1" applyAlignment="1">
      <alignment vertical="center"/>
    </xf>
    <xf numFmtId="0" fontId="53" fillId="0" borderId="70" xfId="9" applyFont="1" applyBorder="1" applyAlignment="1">
      <alignment vertical="center"/>
    </xf>
    <xf numFmtId="0" fontId="53" fillId="0" borderId="35" xfId="9" applyFont="1" applyBorder="1" applyAlignment="1">
      <alignment vertical="center"/>
    </xf>
    <xf numFmtId="0" fontId="55" fillId="0" borderId="57" xfId="9" applyFont="1" applyBorder="1" applyAlignment="1">
      <alignment horizontal="center" vertical="center" wrapText="1" shrinkToFit="1"/>
    </xf>
    <xf numFmtId="0" fontId="55" fillId="0" borderId="56" xfId="9" applyFont="1" applyBorder="1" applyAlignment="1">
      <alignment horizontal="center" vertical="center" wrapText="1" shrinkToFit="1"/>
    </xf>
    <xf numFmtId="0" fontId="55" fillId="0" borderId="55" xfId="9" applyFont="1" applyBorder="1" applyAlignment="1">
      <alignment horizontal="center" vertical="center" wrapText="1" shrinkToFit="1"/>
    </xf>
    <xf numFmtId="0" fontId="11" fillId="13" borderId="9" xfId="9" applyFont="1" applyFill="1" applyBorder="1" applyAlignment="1">
      <alignment horizontal="center" vertical="center" shrinkToFit="1"/>
    </xf>
    <xf numFmtId="0" fontId="39" fillId="4" borderId="45" xfId="9" applyFont="1" applyFill="1" applyBorder="1" applyAlignment="1">
      <alignment horizontal="center" vertical="center" wrapText="1"/>
    </xf>
    <xf numFmtId="0" fontId="39" fillId="4" borderId="43" xfId="9" applyFont="1" applyFill="1" applyBorder="1" applyAlignment="1">
      <alignment horizontal="center" vertical="center" wrapText="1"/>
    </xf>
    <xf numFmtId="0" fontId="39" fillId="4" borderId="44" xfId="9" applyFont="1" applyFill="1" applyBorder="1" applyAlignment="1">
      <alignment horizontal="center" vertical="center" wrapText="1"/>
    </xf>
    <xf numFmtId="0" fontId="48" fillId="4" borderId="34" xfId="9" applyFont="1" applyFill="1" applyBorder="1" applyAlignment="1">
      <alignment horizontal="center" vertical="center" wrapText="1"/>
    </xf>
    <xf numFmtId="0" fontId="48" fillId="4" borderId="43" xfId="9" applyFont="1" applyFill="1" applyBorder="1" applyAlignment="1">
      <alignment horizontal="center" vertical="center" wrapText="1"/>
    </xf>
    <xf numFmtId="0" fontId="48" fillId="4" borderId="42" xfId="9" applyFont="1" applyFill="1" applyBorder="1" applyAlignment="1">
      <alignment horizontal="center" vertical="center" wrapText="1"/>
    </xf>
    <xf numFmtId="0" fontId="39" fillId="4" borderId="45" xfId="9" applyFont="1" applyFill="1" applyBorder="1" applyAlignment="1">
      <alignment horizontal="center" vertical="center" shrinkToFit="1"/>
    </xf>
    <xf numFmtId="0" fontId="39" fillId="4" borderId="43" xfId="9" applyFont="1" applyFill="1" applyBorder="1" applyAlignment="1">
      <alignment horizontal="center" vertical="center" shrinkToFit="1"/>
    </xf>
    <xf numFmtId="0" fontId="39" fillId="4" borderId="44" xfId="9" applyFont="1" applyFill="1" applyBorder="1" applyAlignment="1">
      <alignment horizontal="center" vertical="center" shrinkToFit="1"/>
    </xf>
    <xf numFmtId="0" fontId="45" fillId="0" borderId="35" xfId="9" applyFont="1" applyBorder="1" applyAlignment="1">
      <alignment vertical="center" wrapText="1" shrinkToFit="1"/>
    </xf>
    <xf numFmtId="0" fontId="48" fillId="4" borderId="34" xfId="9" applyFont="1" applyFill="1" applyBorder="1" applyAlignment="1">
      <alignment horizontal="center" vertical="center" shrinkToFit="1"/>
    </xf>
    <xf numFmtId="0" fontId="48" fillId="4" borderId="43" xfId="9" applyFont="1" applyFill="1" applyBorder="1" applyAlignment="1">
      <alignment horizontal="center" vertical="center" shrinkToFit="1"/>
    </xf>
    <xf numFmtId="0" fontId="48" fillId="4" borderId="42" xfId="9" applyFont="1" applyFill="1" applyBorder="1" applyAlignment="1">
      <alignment horizontal="center" vertical="center" shrinkToFit="1"/>
    </xf>
    <xf numFmtId="0" fontId="39" fillId="4" borderId="59" xfId="9" applyFont="1" applyFill="1" applyBorder="1" applyAlignment="1">
      <alignment horizontal="center" vertical="center" shrinkToFit="1"/>
    </xf>
    <xf numFmtId="0" fontId="39" fillId="4" borderId="56" xfId="9" applyFont="1" applyFill="1" applyBorder="1" applyAlignment="1">
      <alignment horizontal="center" vertical="center" shrinkToFit="1"/>
    </xf>
    <xf numFmtId="0" fontId="39" fillId="4" borderId="58" xfId="9" applyFont="1" applyFill="1" applyBorder="1" applyAlignment="1">
      <alignment horizontal="center" vertical="center" shrinkToFit="1"/>
    </xf>
    <xf numFmtId="0" fontId="48" fillId="4" borderId="57" xfId="9" applyFont="1" applyFill="1" applyBorder="1" applyAlignment="1">
      <alignment horizontal="center" vertical="center" wrapText="1"/>
    </xf>
    <xf numFmtId="0" fontId="48" fillId="4" borderId="56" xfId="9" applyFont="1" applyFill="1" applyBorder="1" applyAlignment="1">
      <alignment horizontal="center" vertical="center" wrapText="1"/>
    </xf>
    <xf numFmtId="0" fontId="48" fillId="4" borderId="55" xfId="9" applyFont="1" applyFill="1" applyBorder="1" applyAlignment="1">
      <alignment horizontal="center" vertical="center" wrapText="1"/>
    </xf>
    <xf numFmtId="0" fontId="64" fillId="0" borderId="2" xfId="9" applyFont="1" applyBorder="1" applyAlignment="1">
      <alignment horizontal="center" vertical="center" wrapText="1" shrinkToFit="1"/>
    </xf>
    <xf numFmtId="0" fontId="64" fillId="0" borderId="48" xfId="9" applyFont="1" applyBorder="1" applyAlignment="1">
      <alignment horizontal="center" vertical="center" wrapText="1" shrinkToFit="1"/>
    </xf>
    <xf numFmtId="0" fontId="64" fillId="0" borderId="3" xfId="9" applyFont="1" applyBorder="1" applyAlignment="1">
      <alignment horizontal="center" vertical="center" wrapText="1" shrinkToFit="1"/>
    </xf>
    <xf numFmtId="0" fontId="64" fillId="0" borderId="4" xfId="9" applyFont="1" applyBorder="1" applyAlignment="1">
      <alignment horizontal="center" vertical="center" wrapText="1" shrinkToFit="1"/>
    </xf>
    <xf numFmtId="0" fontId="64" fillId="0" borderId="0" xfId="9" applyFont="1" applyAlignment="1">
      <alignment horizontal="center" vertical="center" wrapText="1" shrinkToFit="1"/>
    </xf>
    <xf numFmtId="0" fontId="64" fillId="0" borderId="5" xfId="9" applyFont="1" applyBorder="1" applyAlignment="1">
      <alignment horizontal="center" vertical="center" wrapText="1" shrinkToFit="1"/>
    </xf>
    <xf numFmtId="0" fontId="64" fillId="0" borderId="6" xfId="9" applyFont="1" applyBorder="1" applyAlignment="1">
      <alignment horizontal="center" vertical="center" wrapText="1" shrinkToFit="1"/>
    </xf>
    <xf numFmtId="0" fontId="64" fillId="0" borderId="39" xfId="9" applyFont="1" applyBorder="1" applyAlignment="1">
      <alignment horizontal="center" vertical="center" wrapText="1" shrinkToFit="1"/>
    </xf>
    <xf numFmtId="0" fontId="64" fillId="0" borderId="7" xfId="9" applyFont="1" applyBorder="1" applyAlignment="1">
      <alignment horizontal="center" vertical="center" wrapText="1" shrinkToFit="1"/>
    </xf>
    <xf numFmtId="0" fontId="16" fillId="14" borderId="2" xfId="9" applyFont="1" applyFill="1" applyBorder="1" applyAlignment="1">
      <alignment horizontal="center" vertical="center" shrinkToFit="1"/>
    </xf>
    <xf numFmtId="0" fontId="16" fillId="14" borderId="48" xfId="9" applyFont="1" applyFill="1" applyBorder="1" applyAlignment="1">
      <alignment horizontal="center" vertical="center" shrinkToFit="1"/>
    </xf>
    <xf numFmtId="0" fontId="16" fillId="14" borderId="38" xfId="9" applyFont="1" applyFill="1" applyBorder="1" applyAlignment="1">
      <alignment horizontal="center" vertical="center" shrinkToFit="1"/>
    </xf>
    <xf numFmtId="0" fontId="16" fillId="14" borderId="3" xfId="9" applyFont="1" applyFill="1" applyBorder="1" applyAlignment="1">
      <alignment horizontal="center" vertical="center" shrinkToFit="1"/>
    </xf>
    <xf numFmtId="0" fontId="64" fillId="17" borderId="8" xfId="9" applyFont="1" applyFill="1" applyBorder="1" applyAlignment="1">
      <alignment horizontal="center" vertical="center" wrapText="1"/>
    </xf>
    <xf numFmtId="0" fontId="64" fillId="17" borderId="38" xfId="9" applyFont="1" applyFill="1" applyBorder="1" applyAlignment="1">
      <alignment horizontal="center" vertical="center" wrapText="1"/>
    </xf>
    <xf numFmtId="0" fontId="64" fillId="17" borderId="9" xfId="9" applyFont="1" applyFill="1" applyBorder="1" applyAlignment="1">
      <alignment horizontal="center" vertical="center" wrapText="1"/>
    </xf>
    <xf numFmtId="0" fontId="46" fillId="16" borderId="53" xfId="9" applyFont="1" applyFill="1" applyBorder="1" applyAlignment="1">
      <alignment horizontal="center" vertical="center" wrapText="1"/>
    </xf>
    <xf numFmtId="0" fontId="46" fillId="16" borderId="50" xfId="9" applyFont="1" applyFill="1" applyBorder="1" applyAlignment="1">
      <alignment horizontal="center" vertical="center" wrapText="1"/>
    </xf>
    <xf numFmtId="0" fontId="46" fillId="16" borderId="52" xfId="9" applyFont="1" applyFill="1" applyBorder="1" applyAlignment="1">
      <alignment horizontal="center" vertical="center" wrapText="1"/>
    </xf>
    <xf numFmtId="0" fontId="45" fillId="0" borderId="35" xfId="9" applyFont="1" applyBorder="1" applyAlignment="1">
      <alignment horizontal="center" vertical="center" wrapText="1" shrinkToFit="1"/>
    </xf>
    <xf numFmtId="0" fontId="48" fillId="0" borderId="34" xfId="9" applyFont="1" applyBorder="1" applyAlignment="1">
      <alignment horizontal="center" vertical="center" wrapText="1"/>
    </xf>
    <xf numFmtId="0" fontId="48" fillId="0" borderId="43" xfId="9" applyFont="1" applyBorder="1" applyAlignment="1">
      <alignment horizontal="center" vertical="center" wrapText="1"/>
    </xf>
    <xf numFmtId="0" fontId="48" fillId="0" borderId="42" xfId="9" applyFont="1" applyBorder="1" applyAlignment="1">
      <alignment horizontal="center" vertical="center" wrapText="1"/>
    </xf>
    <xf numFmtId="0" fontId="48" fillId="4" borderId="45" xfId="9" applyFont="1" applyFill="1" applyBorder="1" applyAlignment="1">
      <alignment horizontal="center" vertical="center" wrapText="1"/>
    </xf>
    <xf numFmtId="0" fontId="48" fillId="4" borderId="44" xfId="9" applyFont="1" applyFill="1" applyBorder="1" applyAlignment="1">
      <alignment horizontal="center" vertical="center" wrapText="1"/>
    </xf>
    <xf numFmtId="0" fontId="48" fillId="4" borderId="45" xfId="9" applyFont="1" applyFill="1" applyBorder="1" applyAlignment="1">
      <alignment horizontal="center" vertical="center"/>
    </xf>
    <xf numFmtId="0" fontId="48" fillId="4" borderId="43" xfId="9" applyFont="1" applyFill="1" applyBorder="1" applyAlignment="1">
      <alignment horizontal="center" vertical="center"/>
    </xf>
    <xf numFmtId="0" fontId="48" fillId="4" borderId="44" xfId="9" applyFont="1" applyFill="1" applyBorder="1" applyAlignment="1">
      <alignment horizontal="center" vertical="center"/>
    </xf>
    <xf numFmtId="0" fontId="54" fillId="16" borderId="31" xfId="9" applyFont="1" applyFill="1" applyBorder="1" applyAlignment="1">
      <alignment horizontal="center" vertical="center" wrapText="1"/>
    </xf>
    <xf numFmtId="0" fontId="54" fillId="16" borderId="32" xfId="9" applyFont="1" applyFill="1" applyBorder="1" applyAlignment="1">
      <alignment horizontal="center" vertical="center" wrapText="1"/>
    </xf>
    <xf numFmtId="0" fontId="54" fillId="16" borderId="46" xfId="9" applyFont="1" applyFill="1" applyBorder="1" applyAlignment="1">
      <alignment horizontal="center" vertical="center" wrapText="1"/>
    </xf>
    <xf numFmtId="0" fontId="64" fillId="17" borderId="2" xfId="9" applyFont="1" applyFill="1" applyBorder="1" applyAlignment="1">
      <alignment horizontal="center" vertical="center" wrapText="1"/>
    </xf>
    <xf numFmtId="0" fontId="64" fillId="17" borderId="48" xfId="9" applyFont="1" applyFill="1" applyBorder="1" applyAlignment="1">
      <alignment horizontal="center" vertical="center" wrapText="1"/>
    </xf>
    <xf numFmtId="0" fontId="64" fillId="17" borderId="3" xfId="9" applyFont="1" applyFill="1" applyBorder="1" applyAlignment="1">
      <alignment horizontal="center" vertical="center" wrapText="1"/>
    </xf>
    <xf numFmtId="0" fontId="77" fillId="0" borderId="0" xfId="9" applyFont="1" applyAlignment="1">
      <alignment vertical="center" shrinkToFit="1"/>
    </xf>
    <xf numFmtId="0" fontId="46" fillId="16" borderId="31" xfId="9" applyFont="1" applyFill="1" applyBorder="1" applyAlignment="1">
      <alignment horizontal="center" vertical="center" wrapText="1"/>
    </xf>
    <xf numFmtId="0" fontId="46" fillId="16" borderId="32" xfId="9" applyFont="1" applyFill="1" applyBorder="1" applyAlignment="1">
      <alignment horizontal="center" vertical="center" wrapText="1"/>
    </xf>
    <xf numFmtId="0" fontId="46" fillId="16" borderId="46" xfId="9" applyFont="1" applyFill="1" applyBorder="1" applyAlignment="1">
      <alignment horizontal="center" vertical="center" wrapText="1"/>
    </xf>
    <xf numFmtId="0" fontId="78" fillId="0" borderId="0" xfId="9" applyFont="1" applyAlignment="1">
      <alignment horizontal="left" vertical="center" shrinkToFit="1"/>
    </xf>
    <xf numFmtId="0" fontId="77" fillId="0" borderId="0" xfId="9" applyFont="1" applyAlignment="1">
      <alignment horizontal="left" vertical="center" shrinkToFit="1"/>
    </xf>
    <xf numFmtId="0" fontId="70" fillId="4" borderId="2" xfId="9" applyFont="1" applyFill="1" applyBorder="1" applyAlignment="1">
      <alignment horizontal="center" vertical="center"/>
    </xf>
    <xf numFmtId="0" fontId="69" fillId="0" borderId="48" xfId="9" applyFont="1" applyBorder="1" applyAlignment="1">
      <alignment horizontal="center" vertical="center"/>
    </xf>
    <xf numFmtId="0" fontId="69" fillId="0" borderId="3" xfId="9" applyFont="1" applyBorder="1" applyAlignment="1">
      <alignment horizontal="center" vertical="center"/>
    </xf>
    <xf numFmtId="0" fontId="69" fillId="0" borderId="6" xfId="9" applyFont="1" applyBorder="1" applyAlignment="1">
      <alignment horizontal="center" vertical="center"/>
    </xf>
    <xf numFmtId="0" fontId="69" fillId="0" borderId="39" xfId="9" applyFont="1" applyBorder="1" applyAlignment="1">
      <alignment horizontal="center" vertical="center"/>
    </xf>
    <xf numFmtId="0" fontId="69" fillId="0" borderId="7" xfId="9" applyFont="1" applyBorder="1" applyAlignment="1">
      <alignment horizontal="center" vertical="center"/>
    </xf>
    <xf numFmtId="0" fontId="68" fillId="4" borderId="2" xfId="9" applyFont="1" applyFill="1" applyBorder="1" applyAlignment="1">
      <alignment horizontal="center" vertical="center"/>
    </xf>
    <xf numFmtId="0" fontId="68" fillId="0" borderId="48" xfId="9" applyFont="1" applyBorder="1" applyAlignment="1">
      <alignment vertical="center"/>
    </xf>
    <xf numFmtId="0" fontId="68" fillId="0" borderId="3" xfId="9" applyFont="1" applyBorder="1" applyAlignment="1">
      <alignment vertical="center"/>
    </xf>
    <xf numFmtId="0" fontId="68" fillId="0" borderId="6" xfId="9" applyFont="1" applyBorder="1" applyAlignment="1">
      <alignment vertical="center"/>
    </xf>
    <xf numFmtId="0" fontId="68" fillId="0" borderId="39" xfId="9" applyFont="1" applyBorder="1" applyAlignment="1">
      <alignment vertical="center"/>
    </xf>
    <xf numFmtId="0" fontId="68" fillId="0" borderId="7" xfId="9" applyFont="1" applyBorder="1" applyAlignment="1">
      <alignment vertical="center"/>
    </xf>
    <xf numFmtId="0" fontId="73" fillId="20" borderId="1" xfId="9" applyFont="1" applyFill="1" applyBorder="1" applyAlignment="1">
      <alignment horizontal="center" vertical="center"/>
    </xf>
    <xf numFmtId="0" fontId="73" fillId="20" borderId="0" xfId="9" applyFont="1" applyFill="1" applyAlignment="1">
      <alignment horizontal="center" vertical="center"/>
    </xf>
    <xf numFmtId="0" fontId="73" fillId="20" borderId="10" xfId="9" applyFont="1" applyFill="1" applyBorder="1" applyAlignment="1">
      <alignment horizontal="center" vertical="center"/>
    </xf>
    <xf numFmtId="0" fontId="72" fillId="21" borderId="1" xfId="9" applyFont="1" applyFill="1" applyBorder="1" applyAlignment="1">
      <alignment horizontal="center" vertical="center" wrapText="1"/>
    </xf>
    <xf numFmtId="0" fontId="72" fillId="21" borderId="0" xfId="9" applyFont="1" applyFill="1" applyAlignment="1">
      <alignment horizontal="center" vertical="center" wrapText="1"/>
    </xf>
    <xf numFmtId="0" fontId="72" fillId="21" borderId="10" xfId="9" applyFont="1" applyFill="1" applyBorder="1" applyAlignment="1">
      <alignment horizontal="center" vertical="center" wrapText="1"/>
    </xf>
    <xf numFmtId="0" fontId="72" fillId="21" borderId="31" xfId="9" applyFont="1" applyFill="1" applyBorder="1" applyAlignment="1">
      <alignment horizontal="center" vertical="center" wrapText="1"/>
    </xf>
    <xf numFmtId="0" fontId="72" fillId="21" borderId="32" xfId="9" applyFont="1" applyFill="1" applyBorder="1" applyAlignment="1">
      <alignment horizontal="center" vertical="center" wrapText="1"/>
    </xf>
    <xf numFmtId="0" fontId="72" fillId="21" borderId="33" xfId="9" applyFont="1" applyFill="1" applyBorder="1" applyAlignment="1">
      <alignment horizontal="center" vertical="center" wrapText="1"/>
    </xf>
    <xf numFmtId="0" fontId="46" fillId="18" borderId="8" xfId="9" applyFont="1" applyFill="1" applyBorder="1" applyAlignment="1">
      <alignment horizontal="center" vertical="center" shrinkToFit="1"/>
    </xf>
    <xf numFmtId="0" fontId="50" fillId="0" borderId="38" xfId="9" applyFont="1" applyBorder="1" applyAlignment="1">
      <alignment vertical="center"/>
    </xf>
    <xf numFmtId="0" fontId="50" fillId="0" borderId="9" xfId="9" applyFont="1" applyBorder="1" applyAlignment="1">
      <alignment vertical="center"/>
    </xf>
    <xf numFmtId="0" fontId="46" fillId="18" borderId="38" xfId="9" applyFont="1" applyFill="1" applyBorder="1" applyAlignment="1">
      <alignment horizontal="center" vertical="center" shrinkToFit="1"/>
    </xf>
    <xf numFmtId="0" fontId="46" fillId="18" borderId="9" xfId="9" applyFont="1" applyFill="1" applyBorder="1" applyAlignment="1">
      <alignment horizontal="center" vertical="center" shrinkToFit="1"/>
    </xf>
    <xf numFmtId="0" fontId="40" fillId="0" borderId="72" xfId="9" applyFont="1" applyBorder="1" applyAlignment="1">
      <alignment horizontal="center" vertical="center" shrinkToFit="1"/>
    </xf>
    <xf numFmtId="0" fontId="74" fillId="20" borderId="11" xfId="9" applyFont="1" applyFill="1" applyBorder="1" applyAlignment="1">
      <alignment horizontal="center" vertical="center"/>
    </xf>
    <xf numFmtId="0" fontId="74" fillId="20" borderId="12" xfId="9" applyFont="1" applyFill="1" applyBorder="1" applyAlignment="1">
      <alignment horizontal="center" vertical="center"/>
    </xf>
    <xf numFmtId="0" fontId="74" fillId="20" borderId="36" xfId="9" applyFont="1" applyFill="1" applyBorder="1" applyAlignment="1">
      <alignment horizontal="center" vertical="center"/>
    </xf>
    <xf numFmtId="0" fontId="74" fillId="21" borderId="11" xfId="9" applyFont="1" applyFill="1" applyBorder="1" applyAlignment="1">
      <alignment horizontal="center" vertical="center"/>
    </xf>
    <xf numFmtId="0" fontId="74" fillId="21" borderId="12" xfId="9" applyFont="1" applyFill="1" applyBorder="1" applyAlignment="1">
      <alignment horizontal="center" vertical="center"/>
    </xf>
    <xf numFmtId="0" fontId="74" fillId="21" borderId="36" xfId="9" applyFont="1" applyFill="1" applyBorder="1" applyAlignment="1">
      <alignment horizontal="center" vertical="center"/>
    </xf>
    <xf numFmtId="0" fontId="57" fillId="19" borderId="2" xfId="9" applyFont="1" applyFill="1" applyBorder="1" applyAlignment="1">
      <alignment horizontal="center" vertical="center" wrapText="1" shrinkToFit="1"/>
    </xf>
    <xf numFmtId="0" fontId="57" fillId="19" borderId="48" xfId="9" applyFont="1" applyFill="1" applyBorder="1" applyAlignment="1">
      <alignment horizontal="center" vertical="center" shrinkToFit="1"/>
    </xf>
    <xf numFmtId="0" fontId="57" fillId="19" borderId="3" xfId="9" applyFont="1" applyFill="1" applyBorder="1" applyAlignment="1">
      <alignment horizontal="center" vertical="center" shrinkToFit="1"/>
    </xf>
    <xf numFmtId="0" fontId="57" fillId="19" borderId="6" xfId="9" applyFont="1" applyFill="1" applyBorder="1" applyAlignment="1">
      <alignment horizontal="center" vertical="center" shrinkToFit="1"/>
    </xf>
    <xf numFmtId="0" fontId="57" fillId="19" borderId="39" xfId="9" applyFont="1" applyFill="1" applyBorder="1" applyAlignment="1">
      <alignment horizontal="center" vertical="center" shrinkToFit="1"/>
    </xf>
    <xf numFmtId="0" fontId="57" fillId="19" borderId="7" xfId="9" applyFont="1" applyFill="1" applyBorder="1" applyAlignment="1">
      <alignment horizontal="center" vertical="center" shrinkToFit="1"/>
    </xf>
    <xf numFmtId="0" fontId="48" fillId="0" borderId="57" xfId="9" applyFont="1" applyBorder="1" applyAlignment="1">
      <alignment horizontal="center" vertical="center" wrapText="1"/>
    </xf>
    <xf numFmtId="0" fontId="48" fillId="0" borderId="56" xfId="9" applyFont="1" applyBorder="1" applyAlignment="1">
      <alignment horizontal="center" vertical="center" wrapText="1"/>
    </xf>
    <xf numFmtId="0" fontId="48" fillId="0" borderId="55" xfId="9" applyFont="1" applyBorder="1" applyAlignment="1">
      <alignment horizontal="center" vertical="center" wrapText="1"/>
    </xf>
    <xf numFmtId="0" fontId="40" fillId="0" borderId="35" xfId="9" applyFont="1" applyBorder="1" applyAlignment="1">
      <alignment horizontal="center" vertical="center" shrinkToFit="1"/>
    </xf>
    <xf numFmtId="0" fontId="40" fillId="0" borderId="64" xfId="9" applyFont="1" applyBorder="1" applyAlignment="1">
      <alignment horizontal="center" vertical="center" shrinkToFit="1"/>
    </xf>
    <xf numFmtId="0" fontId="48" fillId="4" borderId="59" xfId="9" applyFont="1" applyFill="1" applyBorder="1" applyAlignment="1">
      <alignment horizontal="center" vertical="center"/>
    </xf>
    <xf numFmtId="0" fontId="48" fillId="4" borderId="56" xfId="9" applyFont="1" applyFill="1" applyBorder="1" applyAlignment="1">
      <alignment horizontal="center" vertical="center"/>
    </xf>
    <xf numFmtId="0" fontId="48" fillId="4" borderId="58" xfId="9" applyFont="1" applyFill="1" applyBorder="1" applyAlignment="1">
      <alignment horizontal="center" vertical="center"/>
    </xf>
    <xf numFmtId="0" fontId="42" fillId="18" borderId="8" xfId="9" applyFont="1" applyFill="1" applyBorder="1" applyAlignment="1">
      <alignment horizontal="center" vertical="center" shrinkToFit="1"/>
    </xf>
    <xf numFmtId="0" fontId="42" fillId="18" borderId="38" xfId="9" applyFont="1" applyFill="1" applyBorder="1" applyAlignment="1">
      <alignment horizontal="center" vertical="center" shrinkToFit="1"/>
    </xf>
    <xf numFmtId="0" fontId="42" fillId="18" borderId="9" xfId="9" applyFont="1" applyFill="1" applyBorder="1" applyAlignment="1">
      <alignment horizontal="center" vertical="center" shrinkToFit="1"/>
    </xf>
    <xf numFmtId="0" fontId="46" fillId="0" borderId="0" xfId="9" applyFont="1" applyAlignment="1">
      <alignment horizontal="center" vertical="center" shrinkToFit="1"/>
    </xf>
    <xf numFmtId="0" fontId="48" fillId="0" borderId="0" xfId="9" applyFont="1" applyAlignment="1">
      <alignment horizontal="center" vertical="center" shrinkToFit="1"/>
    </xf>
    <xf numFmtId="0" fontId="44" fillId="14" borderId="53" xfId="9" applyFont="1" applyFill="1" applyBorder="1" applyAlignment="1">
      <alignment horizontal="center" vertical="center" shrinkToFit="1"/>
    </xf>
    <xf numFmtId="0" fontId="23" fillId="0" borderId="50" xfId="9" applyBorder="1" applyAlignment="1">
      <alignment vertical="center"/>
    </xf>
    <xf numFmtId="0" fontId="23" fillId="0" borderId="49" xfId="9" applyBorder="1" applyAlignment="1">
      <alignment vertical="center"/>
    </xf>
    <xf numFmtId="0" fontId="46" fillId="0" borderId="68" xfId="9" applyFont="1" applyBorder="1" applyAlignment="1">
      <alignment horizontal="center" vertical="center" shrinkToFit="1"/>
    </xf>
    <xf numFmtId="0" fontId="46" fillId="0" borderId="67" xfId="9" applyFont="1" applyBorder="1" applyAlignment="1">
      <alignment horizontal="center" vertical="center" shrinkToFit="1"/>
    </xf>
    <xf numFmtId="0" fontId="46" fillId="0" borderId="76" xfId="9" applyFont="1" applyBorder="1" applyAlignment="1">
      <alignment horizontal="center" vertical="center" shrinkToFit="1"/>
    </xf>
    <xf numFmtId="0" fontId="46" fillId="0" borderId="75" xfId="9" applyFont="1" applyBorder="1" applyAlignment="1">
      <alignment horizontal="center" vertical="center" shrinkToFit="1"/>
    </xf>
    <xf numFmtId="0" fontId="49" fillId="15" borderId="8" xfId="9" applyFont="1" applyFill="1" applyBorder="1" applyAlignment="1">
      <alignment horizontal="center" vertical="center" wrapText="1" shrinkToFit="1"/>
    </xf>
    <xf numFmtId="0" fontId="57" fillId="15" borderId="13" xfId="9" applyFont="1" applyFill="1" applyBorder="1" applyAlignment="1">
      <alignment horizontal="center" vertical="center" wrapText="1" shrinkToFit="1"/>
    </xf>
    <xf numFmtId="0" fontId="56" fillId="15" borderId="77" xfId="9" applyFont="1" applyFill="1" applyBorder="1" applyAlignment="1">
      <alignment vertical="center"/>
    </xf>
    <xf numFmtId="0" fontId="56" fillId="15" borderId="14" xfId="9" applyFont="1" applyFill="1" applyBorder="1" applyAlignment="1">
      <alignment vertical="center"/>
    </xf>
    <xf numFmtId="0" fontId="40" fillId="0" borderId="75" xfId="9" applyFont="1" applyBorder="1" applyAlignment="1">
      <alignment horizontal="center" vertical="center" shrinkToFit="1"/>
    </xf>
    <xf numFmtId="0" fontId="53" fillId="0" borderId="75" xfId="9" applyFont="1" applyBorder="1" applyAlignment="1">
      <alignment vertical="center"/>
    </xf>
    <xf numFmtId="0" fontId="53" fillId="0" borderId="74" xfId="9" applyFont="1" applyBorder="1" applyAlignment="1">
      <alignment vertical="center"/>
    </xf>
    <xf numFmtId="0" fontId="49" fillId="14" borderId="8" xfId="9" applyFont="1" applyFill="1" applyBorder="1" applyAlignment="1">
      <alignment horizontal="center" vertical="center" shrinkToFit="1"/>
    </xf>
    <xf numFmtId="0" fontId="58" fillId="14" borderId="38" xfId="9" applyFont="1" applyFill="1" applyBorder="1" applyAlignment="1">
      <alignment vertical="center"/>
    </xf>
    <xf numFmtId="0" fontId="58" fillId="14" borderId="9" xfId="9" applyFont="1" applyFill="1" applyBorder="1" applyAlignment="1">
      <alignment vertical="center"/>
    </xf>
    <xf numFmtId="0" fontId="47" fillId="0" borderId="56" xfId="9" applyFont="1" applyBorder="1" applyAlignment="1">
      <alignment horizontal="center" vertical="center" wrapText="1" shrinkToFit="1"/>
    </xf>
    <xf numFmtId="0" fontId="47" fillId="0" borderId="58" xfId="9" applyFont="1" applyBorder="1" applyAlignment="1">
      <alignment horizontal="center" vertical="center" wrapText="1" shrinkToFit="1"/>
    </xf>
    <xf numFmtId="0" fontId="47" fillId="0" borderId="53" xfId="9" applyFont="1" applyBorder="1" applyAlignment="1">
      <alignment horizontal="center" vertical="center" shrinkToFit="1"/>
    </xf>
    <xf numFmtId="0" fontId="47" fillId="0" borderId="50" xfId="9" applyFont="1" applyBorder="1" applyAlignment="1">
      <alignment horizontal="center" vertical="center" shrinkToFit="1"/>
    </xf>
    <xf numFmtId="0" fontId="47" fillId="0" borderId="52" xfId="9" applyFont="1" applyBorder="1" applyAlignment="1">
      <alignment horizontal="center" vertical="center" shrinkToFit="1"/>
    </xf>
    <xf numFmtId="0" fontId="47" fillId="0" borderId="45" xfId="9" applyFont="1" applyBorder="1" applyAlignment="1">
      <alignment horizontal="center" vertical="center" wrapText="1" shrinkToFit="1"/>
    </xf>
    <xf numFmtId="0" fontId="47" fillId="0" borderId="43" xfId="9" applyFont="1" applyBorder="1" applyAlignment="1">
      <alignment horizontal="center" vertical="center" wrapText="1" shrinkToFit="1"/>
    </xf>
    <xf numFmtId="0" fontId="47" fillId="0" borderId="44" xfId="9" applyFont="1" applyBorder="1" applyAlignment="1">
      <alignment horizontal="center" vertical="center" wrapText="1" shrinkToFit="1"/>
    </xf>
    <xf numFmtId="0" fontId="48" fillId="0" borderId="35" xfId="9" applyFont="1" applyBorder="1" applyAlignment="1">
      <alignment horizontal="center" vertical="center" shrinkToFit="1"/>
    </xf>
    <xf numFmtId="0" fontId="48" fillId="0" borderId="64" xfId="9" applyFont="1" applyBorder="1" applyAlignment="1">
      <alignment horizontal="center" vertical="center" shrinkToFit="1"/>
    </xf>
    <xf numFmtId="0" fontId="46" fillId="0" borderId="55" xfId="9" applyFont="1" applyBorder="1" applyAlignment="1">
      <alignment horizontal="center" vertical="center" shrinkToFit="1"/>
    </xf>
    <xf numFmtId="0" fontId="40" fillId="0" borderId="74" xfId="9" applyFont="1" applyBorder="1" applyAlignment="1">
      <alignment horizontal="center" vertical="center" shrinkToFit="1"/>
    </xf>
    <xf numFmtId="0" fontId="40" fillId="0" borderId="67" xfId="9" applyFont="1" applyBorder="1" applyAlignment="1">
      <alignment horizontal="center" vertical="center" shrinkToFit="1"/>
    </xf>
    <xf numFmtId="0" fontId="40" fillId="0" borderId="66" xfId="9" applyFont="1" applyBorder="1" applyAlignment="1">
      <alignment horizontal="center" vertical="center" shrinkToFit="1"/>
    </xf>
    <xf numFmtId="0" fontId="46" fillId="4" borderId="53" xfId="9" applyFont="1" applyFill="1" applyBorder="1" applyAlignment="1">
      <alignment horizontal="center" vertical="center" shrinkToFit="1"/>
    </xf>
    <xf numFmtId="0" fontId="46" fillId="4" borderId="50" xfId="9" applyFont="1" applyFill="1" applyBorder="1" applyAlignment="1">
      <alignment horizontal="center" vertical="center" shrinkToFit="1"/>
    </xf>
    <xf numFmtId="0" fontId="46" fillId="4" borderId="52" xfId="9" applyFont="1" applyFill="1" applyBorder="1" applyAlignment="1">
      <alignment horizontal="center" vertical="center" shrinkToFit="1"/>
    </xf>
    <xf numFmtId="0" fontId="48" fillId="0" borderId="51" xfId="9" applyFont="1" applyBorder="1" applyAlignment="1">
      <alignment horizontal="center" vertical="center" shrinkToFit="1"/>
    </xf>
    <xf numFmtId="0" fontId="48" fillId="0" borderId="50" xfId="9" applyFont="1" applyBorder="1" applyAlignment="1">
      <alignment horizontal="center" vertical="center" shrinkToFit="1"/>
    </xf>
    <xf numFmtId="0" fontId="48" fillId="0" borderId="49" xfId="9" applyFont="1" applyBorder="1" applyAlignment="1">
      <alignment horizontal="center" vertical="center" shrinkToFit="1"/>
    </xf>
    <xf numFmtId="0" fontId="49" fillId="0" borderId="45" xfId="9" applyFont="1" applyBorder="1" applyAlignment="1">
      <alignment horizontal="center" vertical="center" shrinkToFit="1"/>
    </xf>
    <xf numFmtId="0" fontId="49" fillId="0" borderId="43" xfId="9" applyFont="1" applyBorder="1" applyAlignment="1">
      <alignment horizontal="center" vertical="center" shrinkToFit="1"/>
    </xf>
    <xf numFmtId="0" fontId="49" fillId="0" borderId="44" xfId="9" applyFont="1" applyBorder="1" applyAlignment="1">
      <alignment horizontal="center" vertical="center" shrinkToFit="1"/>
    </xf>
    <xf numFmtId="0" fontId="53" fillId="0" borderId="64" xfId="9" applyFont="1" applyBorder="1" applyAlignment="1">
      <alignment vertical="center"/>
    </xf>
    <xf numFmtId="0" fontId="46" fillId="0" borderId="73" xfId="9" applyFont="1" applyBorder="1" applyAlignment="1">
      <alignment horizontal="center" vertical="center" shrinkToFit="1"/>
    </xf>
    <xf numFmtId="0" fontId="46" fillId="0" borderId="71" xfId="9" applyFont="1" applyBorder="1" applyAlignment="1">
      <alignment horizontal="center" vertical="center" shrinkToFit="1"/>
    </xf>
    <xf numFmtId="0" fontId="72" fillId="0" borderId="34" xfId="98" applyFont="1" applyBorder="1" applyAlignment="1">
      <alignment horizontal="center" vertical="center" shrinkToFit="1"/>
    </xf>
    <xf numFmtId="0" fontId="72" fillId="0" borderId="43" xfId="98" applyFont="1" applyBorder="1" applyAlignment="1">
      <alignment horizontal="center" vertical="center" shrinkToFit="1"/>
    </xf>
    <xf numFmtId="0" fontId="72" fillId="0" borderId="42" xfId="98" applyFont="1" applyBorder="1" applyAlignment="1">
      <alignment horizontal="center" vertical="center" shrinkToFit="1"/>
    </xf>
    <xf numFmtId="0" fontId="45" fillId="0" borderId="35" xfId="98" applyFont="1" applyBorder="1" applyAlignment="1">
      <alignment horizontal="center" vertical="center" wrapText="1" shrinkToFit="1"/>
    </xf>
    <xf numFmtId="0" fontId="45" fillId="0" borderId="35" xfId="98" applyFont="1" applyBorder="1" applyAlignment="1">
      <alignment vertical="center" wrapText="1" shrinkToFit="1"/>
    </xf>
    <xf numFmtId="0" fontId="72" fillId="4" borderId="45" xfId="98" applyFont="1" applyFill="1" applyBorder="1" applyAlignment="1">
      <alignment horizontal="center" vertical="center" wrapText="1"/>
    </xf>
    <xf numFmtId="0" fontId="72" fillId="4" borderId="43" xfId="98" applyFont="1" applyFill="1" applyBorder="1" applyAlignment="1">
      <alignment horizontal="center" vertical="center" wrapText="1"/>
    </xf>
    <xf numFmtId="0" fontId="72" fillId="4" borderId="44" xfId="98" applyFont="1" applyFill="1" applyBorder="1" applyAlignment="1">
      <alignment horizontal="center" vertical="center" wrapText="1"/>
    </xf>
    <xf numFmtId="0" fontId="72" fillId="4" borderId="34" xfId="98" applyFont="1" applyFill="1" applyBorder="1" applyAlignment="1">
      <alignment horizontal="center" vertical="center" shrinkToFit="1"/>
    </xf>
    <xf numFmtId="0" fontId="23" fillId="4" borderId="43" xfId="98" applyFill="1" applyBorder="1" applyAlignment="1">
      <alignment vertical="center" shrinkToFit="1"/>
    </xf>
    <xf numFmtId="0" fontId="23" fillId="4" borderId="42" xfId="98" applyFill="1" applyBorder="1" applyAlignment="1">
      <alignment vertical="center" shrinkToFit="1"/>
    </xf>
    <xf numFmtId="0" fontId="72" fillId="4" borderId="43" xfId="98" applyFont="1" applyFill="1" applyBorder="1" applyAlignment="1">
      <alignment horizontal="center" vertical="center" shrinkToFit="1"/>
    </xf>
    <xf numFmtId="0" fontId="72" fillId="4" borderId="42" xfId="98" applyFont="1" applyFill="1" applyBorder="1" applyAlignment="1">
      <alignment horizontal="center" vertical="center" shrinkToFit="1"/>
    </xf>
    <xf numFmtId="0" fontId="72" fillId="4" borderId="59" xfId="98" applyFont="1" applyFill="1" applyBorder="1" applyAlignment="1">
      <alignment horizontal="center" vertical="center"/>
    </xf>
    <xf numFmtId="0" fontId="72" fillId="4" borderId="56" xfId="98" applyFont="1" applyFill="1" applyBorder="1" applyAlignment="1">
      <alignment horizontal="center" vertical="center"/>
    </xf>
    <xf numFmtId="0" fontId="72" fillId="4" borderId="58" xfId="98" applyFont="1" applyFill="1" applyBorder="1" applyAlignment="1">
      <alignment horizontal="center" vertical="center"/>
    </xf>
    <xf numFmtId="0" fontId="16" fillId="14" borderId="8" xfId="98" applyFont="1" applyFill="1" applyBorder="1" applyAlignment="1">
      <alignment horizontal="center" vertical="center" shrinkToFit="1"/>
    </xf>
    <xf numFmtId="0" fontId="16" fillId="14" borderId="38" xfId="98" applyFont="1" applyFill="1" applyBorder="1" applyAlignment="1">
      <alignment horizontal="center" vertical="center" shrinkToFit="1"/>
    </xf>
    <xf numFmtId="0" fontId="16" fillId="14" borderId="9" xfId="98" applyFont="1" applyFill="1" applyBorder="1" applyAlignment="1">
      <alignment horizontal="center" vertical="center" shrinkToFit="1"/>
    </xf>
    <xf numFmtId="0" fontId="72" fillId="0" borderId="57" xfId="98" applyFont="1" applyBorder="1" applyAlignment="1">
      <alignment horizontal="center" vertical="center" shrinkToFit="1"/>
    </xf>
    <xf numFmtId="0" fontId="23" fillId="0" borderId="56" xfId="98" applyBorder="1" applyAlignment="1">
      <alignment vertical="center" shrinkToFit="1"/>
    </xf>
    <xf numFmtId="0" fontId="23" fillId="0" borderId="55" xfId="98" applyBorder="1" applyAlignment="1">
      <alignment vertical="center" shrinkToFit="1"/>
    </xf>
    <xf numFmtId="0" fontId="72" fillId="4" borderId="57" xfId="98" applyFont="1" applyFill="1" applyBorder="1" applyAlignment="1">
      <alignment horizontal="center" vertical="center" shrinkToFit="1"/>
    </xf>
    <xf numFmtId="0" fontId="72" fillId="4" borderId="56" xfId="98" applyFont="1" applyFill="1" applyBorder="1" applyAlignment="1">
      <alignment horizontal="center" vertical="center" shrinkToFit="1"/>
    </xf>
    <xf numFmtId="0" fontId="72" fillId="4" borderId="55" xfId="98" applyFont="1" applyFill="1" applyBorder="1" applyAlignment="1">
      <alignment horizontal="center" vertical="center" shrinkToFit="1"/>
    </xf>
    <xf numFmtId="0" fontId="72" fillId="4" borderId="59" xfId="98" applyFont="1" applyFill="1" applyBorder="1" applyAlignment="1">
      <alignment horizontal="center" vertical="center" wrapText="1"/>
    </xf>
    <xf numFmtId="0" fontId="72" fillId="4" borderId="56" xfId="98" applyFont="1" applyFill="1" applyBorder="1" applyAlignment="1">
      <alignment horizontal="center" vertical="center" wrapText="1"/>
    </xf>
    <xf numFmtId="0" fontId="72" fillId="4" borderId="58" xfId="98" applyFont="1" applyFill="1" applyBorder="1" applyAlignment="1">
      <alignment horizontal="center" vertical="center" wrapText="1"/>
    </xf>
    <xf numFmtId="0" fontId="23" fillId="4" borderId="56" xfId="98" applyFill="1" applyBorder="1" applyAlignment="1">
      <alignment vertical="center" shrinkToFit="1"/>
    </xf>
    <xf numFmtId="0" fontId="23" fillId="4" borderId="55" xfId="98" applyFill="1" applyBorder="1" applyAlignment="1">
      <alignment vertical="center" shrinkToFit="1"/>
    </xf>
    <xf numFmtId="0" fontId="64" fillId="17" borderId="8" xfId="98" applyFont="1" applyFill="1" applyBorder="1" applyAlignment="1">
      <alignment horizontal="center" vertical="center" wrapText="1"/>
    </xf>
    <xf numFmtId="0" fontId="64" fillId="17" borderId="38" xfId="98" applyFont="1" applyFill="1" applyBorder="1" applyAlignment="1">
      <alignment horizontal="center" vertical="center" wrapText="1"/>
    </xf>
    <xf numFmtId="0" fontId="64" fillId="17" borderId="9" xfId="98" applyFont="1" applyFill="1" applyBorder="1" applyAlignment="1">
      <alignment horizontal="center" vertical="center" wrapText="1"/>
    </xf>
    <xf numFmtId="0" fontId="62" fillId="18" borderId="8" xfId="98" applyFont="1" applyFill="1" applyBorder="1" applyAlignment="1">
      <alignment horizontal="center" vertical="center" shrinkToFit="1"/>
    </xf>
    <xf numFmtId="0" fontId="62" fillId="18" borderId="38" xfId="98" applyFont="1" applyFill="1" applyBorder="1" applyAlignment="1">
      <alignment horizontal="center" vertical="center" shrinkToFit="1"/>
    </xf>
    <xf numFmtId="0" fontId="62" fillId="18" borderId="9" xfId="98" applyFont="1" applyFill="1" applyBorder="1" applyAlignment="1">
      <alignment horizontal="center" vertical="center" shrinkToFit="1"/>
    </xf>
    <xf numFmtId="0" fontId="77" fillId="0" borderId="0" xfId="98" applyFont="1" applyAlignment="1">
      <alignment vertical="center" shrinkToFit="1"/>
    </xf>
    <xf numFmtId="0" fontId="78" fillId="0" borderId="0" xfId="98" applyFont="1" applyAlignment="1">
      <alignment horizontal="left" vertical="center" shrinkToFit="1"/>
    </xf>
    <xf numFmtId="0" fontId="73" fillId="20" borderId="1" xfId="98" applyFont="1" applyFill="1" applyBorder="1" applyAlignment="1">
      <alignment horizontal="center" vertical="center"/>
    </xf>
    <xf numFmtId="0" fontId="73" fillId="20" borderId="0" xfId="98" applyFont="1" applyFill="1" applyAlignment="1">
      <alignment horizontal="center" vertical="center"/>
    </xf>
    <xf numFmtId="0" fontId="73" fillId="20" borderId="10" xfId="98" applyFont="1" applyFill="1" applyBorder="1" applyAlignment="1">
      <alignment horizontal="center" vertical="center"/>
    </xf>
    <xf numFmtId="0" fontId="64" fillId="21" borderId="1" xfId="98" applyFont="1" applyFill="1" applyBorder="1" applyAlignment="1">
      <alignment horizontal="center" vertical="center" wrapText="1"/>
    </xf>
    <xf numFmtId="0" fontId="64" fillId="21" borderId="0" xfId="98" applyFont="1" applyFill="1" applyAlignment="1">
      <alignment horizontal="center" vertical="center" wrapText="1"/>
    </xf>
    <xf numFmtId="0" fontId="64" fillId="21" borderId="10" xfId="98" applyFont="1" applyFill="1" applyBorder="1" applyAlignment="1">
      <alignment horizontal="center" vertical="center" wrapText="1"/>
    </xf>
    <xf numFmtId="0" fontId="64" fillId="21" borderId="31" xfId="98" applyFont="1" applyFill="1" applyBorder="1" applyAlignment="1">
      <alignment horizontal="center" vertical="center" wrapText="1"/>
    </xf>
    <xf numFmtId="0" fontId="64" fillId="21" borderId="32" xfId="98" applyFont="1" applyFill="1" applyBorder="1" applyAlignment="1">
      <alignment horizontal="center" vertical="center" wrapText="1"/>
    </xf>
    <xf numFmtId="0" fontId="64" fillId="21" borderId="33" xfId="98" applyFont="1" applyFill="1" applyBorder="1" applyAlignment="1">
      <alignment horizontal="center" vertical="center" wrapText="1"/>
    </xf>
    <xf numFmtId="0" fontId="64" fillId="20" borderId="0" xfId="98" applyFont="1" applyFill="1" applyAlignment="1">
      <alignment horizontal="center" vertical="center" wrapText="1"/>
    </xf>
    <xf numFmtId="0" fontId="64" fillId="20" borderId="10" xfId="98" applyFont="1" applyFill="1" applyBorder="1" applyAlignment="1">
      <alignment horizontal="center" vertical="center" wrapText="1"/>
    </xf>
    <xf numFmtId="0" fontId="64" fillId="20" borderId="32" xfId="98" applyFont="1" applyFill="1" applyBorder="1" applyAlignment="1">
      <alignment horizontal="center" vertical="center" wrapText="1"/>
    </xf>
    <xf numFmtId="0" fontId="64" fillId="20" borderId="33" xfId="98" applyFont="1" applyFill="1" applyBorder="1" applyAlignment="1">
      <alignment horizontal="center" vertical="center" wrapText="1"/>
    </xf>
    <xf numFmtId="0" fontId="64" fillId="4" borderId="53" xfId="98" applyFont="1" applyFill="1" applyBorder="1" applyAlignment="1">
      <alignment horizontal="center" vertical="center" wrapText="1"/>
    </xf>
    <xf numFmtId="0" fontId="64" fillId="4" borderId="50" xfId="98" applyFont="1" applyFill="1" applyBorder="1" applyAlignment="1">
      <alignment horizontal="center" vertical="center" wrapText="1"/>
    </xf>
    <xf numFmtId="0" fontId="64" fillId="4" borderId="52" xfId="98" applyFont="1" applyFill="1" applyBorder="1" applyAlignment="1">
      <alignment horizontal="center" vertical="center" wrapText="1"/>
    </xf>
    <xf numFmtId="0" fontId="74" fillId="20" borderId="11" xfId="98" applyFont="1" applyFill="1" applyBorder="1" applyAlignment="1">
      <alignment horizontal="center" vertical="center"/>
    </xf>
    <xf numFmtId="0" fontId="74" fillId="20" borderId="12" xfId="98" applyFont="1" applyFill="1" applyBorder="1" applyAlignment="1">
      <alignment horizontal="center" vertical="center"/>
    </xf>
    <xf numFmtId="0" fontId="74" fillId="20" borderId="36" xfId="98" applyFont="1" applyFill="1" applyBorder="1" applyAlignment="1">
      <alignment horizontal="center" vertical="center"/>
    </xf>
    <xf numFmtId="0" fontId="74" fillId="21" borderId="11" xfId="98" applyFont="1" applyFill="1" applyBorder="1" applyAlignment="1">
      <alignment horizontal="center" vertical="center"/>
    </xf>
    <xf numFmtId="0" fontId="74" fillId="21" borderId="12" xfId="98" applyFont="1" applyFill="1" applyBorder="1" applyAlignment="1">
      <alignment horizontal="center" vertical="center"/>
    </xf>
    <xf numFmtId="0" fontId="74" fillId="21" borderId="36" xfId="98" applyFont="1" applyFill="1" applyBorder="1" applyAlignment="1">
      <alignment horizontal="center" vertical="center"/>
    </xf>
    <xf numFmtId="0" fontId="62" fillId="18" borderId="2" xfId="98" applyFont="1" applyFill="1" applyBorder="1" applyAlignment="1">
      <alignment horizontal="center" vertical="center" shrinkToFit="1"/>
    </xf>
    <xf numFmtId="0" fontId="62" fillId="18" borderId="48" xfId="98" applyFont="1" applyFill="1" applyBorder="1" applyAlignment="1">
      <alignment horizontal="center" vertical="center" shrinkToFit="1"/>
    </xf>
    <xf numFmtId="0" fontId="62" fillId="18" borderId="3" xfId="98" applyFont="1" applyFill="1" applyBorder="1" applyAlignment="1">
      <alignment horizontal="center" vertical="center" shrinkToFit="1"/>
    </xf>
    <xf numFmtId="0" fontId="57" fillId="19" borderId="2" xfId="98" applyFont="1" applyFill="1" applyBorder="1" applyAlignment="1">
      <alignment horizontal="center" vertical="center" wrapText="1" shrinkToFit="1"/>
    </xf>
    <xf numFmtId="0" fontId="57" fillId="19" borderId="48" xfId="98" applyFont="1" applyFill="1" applyBorder="1" applyAlignment="1">
      <alignment horizontal="center" vertical="center" shrinkToFit="1"/>
    </xf>
    <xf numFmtId="0" fontId="57" fillId="19" borderId="3" xfId="98" applyFont="1" applyFill="1" applyBorder="1" applyAlignment="1">
      <alignment horizontal="center" vertical="center" shrinkToFit="1"/>
    </xf>
    <xf numFmtId="0" fontId="57" fillId="19" borderId="6" xfId="98" applyFont="1" applyFill="1" applyBorder="1" applyAlignment="1">
      <alignment horizontal="center" vertical="center" shrinkToFit="1"/>
    </xf>
    <xf numFmtId="0" fontId="57" fillId="19" borderId="39" xfId="98" applyFont="1" applyFill="1" applyBorder="1" applyAlignment="1">
      <alignment horizontal="center" vertical="center" shrinkToFit="1"/>
    </xf>
    <xf numFmtId="0" fontId="57" fillId="19" borderId="7" xfId="98" applyFont="1" applyFill="1" applyBorder="1" applyAlignment="1">
      <alignment horizontal="center" vertical="center" shrinkToFit="1"/>
    </xf>
    <xf numFmtId="0" fontId="64" fillId="16" borderId="31" xfId="98" applyFont="1" applyFill="1" applyBorder="1" applyAlignment="1">
      <alignment horizontal="center" vertical="center" wrapText="1"/>
    </xf>
    <xf numFmtId="0" fontId="23" fillId="0" borderId="32" xfId="98" applyBorder="1" applyAlignment="1">
      <alignment vertical="center"/>
    </xf>
    <xf numFmtId="0" fontId="23" fillId="0" borderId="46" xfId="98" applyBorder="1" applyAlignment="1">
      <alignment vertical="center"/>
    </xf>
    <xf numFmtId="0" fontId="25" fillId="0" borderId="76" xfId="98" applyFont="1" applyBorder="1" applyAlignment="1">
      <alignment vertical="center" wrapText="1" shrinkToFit="1"/>
    </xf>
    <xf numFmtId="0" fontId="25" fillId="0" borderId="74" xfId="98" applyFont="1" applyBorder="1" applyAlignment="1">
      <alignment vertical="center" wrapText="1" shrinkToFit="1"/>
    </xf>
    <xf numFmtId="0" fontId="64" fillId="4" borderId="31" xfId="98" applyFont="1" applyFill="1" applyBorder="1" applyAlignment="1">
      <alignment horizontal="center" vertical="center" wrapText="1"/>
    </xf>
    <xf numFmtId="0" fontId="64" fillId="4" borderId="32" xfId="98" applyFont="1" applyFill="1" applyBorder="1" applyAlignment="1">
      <alignment horizontal="center" vertical="center" wrapText="1"/>
    </xf>
    <xf numFmtId="0" fontId="64" fillId="4" borderId="46" xfId="98" applyFont="1" applyFill="1" applyBorder="1" applyAlignment="1">
      <alignment horizontal="center" vertical="center" wrapText="1"/>
    </xf>
    <xf numFmtId="0" fontId="49" fillId="15" borderId="8" xfId="98" applyFont="1" applyFill="1" applyBorder="1" applyAlignment="1">
      <alignment horizontal="center" vertical="center" shrinkToFit="1"/>
    </xf>
    <xf numFmtId="0" fontId="49" fillId="15" borderId="38" xfId="98" applyFont="1" applyFill="1" applyBorder="1" applyAlignment="1">
      <alignment horizontal="center" vertical="center" shrinkToFit="1"/>
    </xf>
    <xf numFmtId="0" fontId="49" fillId="15" borderId="9" xfId="98" applyFont="1" applyFill="1" applyBorder="1" applyAlignment="1">
      <alignment horizontal="center" vertical="center" shrinkToFit="1"/>
    </xf>
    <xf numFmtId="0" fontId="49" fillId="15" borderId="2" xfId="98" applyFont="1" applyFill="1" applyBorder="1" applyAlignment="1">
      <alignment horizontal="center" vertical="center" shrinkToFit="1"/>
    </xf>
    <xf numFmtId="0" fontId="49" fillId="15" borderId="48" xfId="98" applyFont="1" applyFill="1" applyBorder="1" applyAlignment="1">
      <alignment horizontal="center" vertical="center" shrinkToFit="1"/>
    </xf>
    <xf numFmtId="0" fontId="40" fillId="0" borderId="35" xfId="98" applyFont="1" applyBorder="1" applyAlignment="1">
      <alignment horizontal="center" vertical="center" shrinkToFit="1"/>
    </xf>
    <xf numFmtId="0" fontId="40" fillId="0" borderId="64" xfId="98" applyFont="1" applyBorder="1" applyAlignment="1">
      <alignment horizontal="center" vertical="center" shrinkToFit="1"/>
    </xf>
    <xf numFmtId="0" fontId="60" fillId="14" borderId="2" xfId="98" applyFont="1" applyFill="1" applyBorder="1" applyAlignment="1">
      <alignment horizontal="center" vertical="center" wrapText="1" shrinkToFit="1"/>
    </xf>
    <xf numFmtId="0" fontId="60" fillId="14" borderId="48" xfId="98" applyFont="1" applyFill="1" applyBorder="1" applyAlignment="1">
      <alignment horizontal="center" vertical="center" wrapText="1" shrinkToFit="1"/>
    </xf>
    <xf numFmtId="0" fontId="60" fillId="14" borderId="3" xfId="98" applyFont="1" applyFill="1" applyBorder="1" applyAlignment="1">
      <alignment horizontal="center" vertical="center" wrapText="1" shrinkToFit="1"/>
    </xf>
    <xf numFmtId="0" fontId="60" fillId="14" borderId="4" xfId="98" applyFont="1" applyFill="1" applyBorder="1" applyAlignment="1">
      <alignment horizontal="center" vertical="center" wrapText="1" shrinkToFit="1"/>
    </xf>
    <xf numFmtId="0" fontId="60" fillId="14" borderId="0" xfId="98" applyFont="1" applyFill="1" applyAlignment="1">
      <alignment horizontal="center" vertical="center" wrapText="1" shrinkToFit="1"/>
    </xf>
    <xf numFmtId="0" fontId="60" fillId="14" borderId="5" xfId="98" applyFont="1" applyFill="1" applyBorder="1" applyAlignment="1">
      <alignment horizontal="center" vertical="center" wrapText="1" shrinkToFit="1"/>
    </xf>
    <xf numFmtId="0" fontId="60" fillId="14" borderId="6" xfId="98" applyFont="1" applyFill="1" applyBorder="1" applyAlignment="1">
      <alignment horizontal="center" vertical="center" wrapText="1" shrinkToFit="1"/>
    </xf>
    <xf numFmtId="0" fontId="60" fillId="14" borderId="39" xfId="98" applyFont="1" applyFill="1" applyBorder="1" applyAlignment="1">
      <alignment horizontal="center" vertical="center" wrapText="1" shrinkToFit="1"/>
    </xf>
    <xf numFmtId="0" fontId="60" fillId="14" borderId="7" xfId="98" applyFont="1" applyFill="1" applyBorder="1" applyAlignment="1">
      <alignment horizontal="center" vertical="center" wrapText="1" shrinkToFit="1"/>
    </xf>
    <xf numFmtId="0" fontId="46" fillId="0" borderId="73" xfId="98" applyFont="1" applyBorder="1" applyAlignment="1">
      <alignment horizontal="center" vertical="center" shrinkToFit="1"/>
    </xf>
    <xf numFmtId="0" fontId="46" fillId="0" borderId="37" xfId="98" applyFont="1" applyBorder="1" applyAlignment="1">
      <alignment horizontal="center" vertical="center" shrinkToFit="1"/>
    </xf>
    <xf numFmtId="0" fontId="40" fillId="0" borderId="37" xfId="98" applyFont="1" applyBorder="1" applyAlignment="1">
      <alignment horizontal="center" vertical="center" shrinkToFit="1"/>
    </xf>
    <xf numFmtId="0" fontId="40" fillId="0" borderId="72" xfId="98" applyFont="1" applyBorder="1" applyAlignment="1">
      <alignment horizontal="center" vertical="center" shrinkToFit="1"/>
    </xf>
    <xf numFmtId="0" fontId="46" fillId="0" borderId="65" xfId="98" applyFont="1" applyBorder="1" applyAlignment="1">
      <alignment horizontal="center" vertical="center" shrinkToFit="1"/>
    </xf>
    <xf numFmtId="0" fontId="46" fillId="0" borderId="35" xfId="98" applyFont="1" applyBorder="1" applyAlignment="1">
      <alignment horizontal="center" vertical="center" shrinkToFit="1"/>
    </xf>
    <xf numFmtId="0" fontId="40" fillId="0" borderId="34" xfId="98" applyFont="1" applyBorder="1" applyAlignment="1">
      <alignment horizontal="center" vertical="center" shrinkToFit="1"/>
    </xf>
    <xf numFmtId="0" fontId="40" fillId="0" borderId="43" xfId="98" applyFont="1" applyBorder="1" applyAlignment="1">
      <alignment horizontal="center" vertical="center" shrinkToFit="1"/>
    </xf>
    <xf numFmtId="0" fontId="40" fillId="0" borderId="42" xfId="98" applyFont="1" applyBorder="1" applyAlignment="1">
      <alignment horizontal="center" vertical="center" shrinkToFit="1"/>
    </xf>
    <xf numFmtId="0" fontId="40" fillId="0" borderId="11" xfId="98" applyFont="1" applyBorder="1" applyAlignment="1">
      <alignment horizontal="center" vertical="center" shrinkToFit="1"/>
    </xf>
    <xf numFmtId="0" fontId="40" fillId="0" borderId="12" xfId="98" applyFont="1" applyBorder="1" applyAlignment="1">
      <alignment horizontal="center" vertical="center" shrinkToFit="1"/>
    </xf>
    <xf numFmtId="0" fontId="40" fillId="0" borderId="40" xfId="98" applyFont="1" applyBorder="1" applyAlignment="1">
      <alignment horizontal="center" vertical="center" shrinkToFit="1"/>
    </xf>
    <xf numFmtId="0" fontId="64" fillId="16" borderId="51" xfId="98" applyFont="1" applyFill="1" applyBorder="1" applyAlignment="1">
      <alignment horizontal="center" vertical="center" wrapText="1"/>
    </xf>
    <xf numFmtId="0" fontId="64" fillId="16" borderId="50" xfId="98" applyFont="1" applyFill="1" applyBorder="1" applyAlignment="1">
      <alignment horizontal="center" vertical="center" wrapText="1"/>
    </xf>
    <xf numFmtId="0" fontId="64" fillId="16" borderId="49" xfId="98" applyFont="1" applyFill="1" applyBorder="1" applyAlignment="1">
      <alignment horizontal="center" vertical="center" wrapText="1"/>
    </xf>
    <xf numFmtId="0" fontId="64" fillId="16" borderId="53" xfId="98" applyFont="1" applyFill="1" applyBorder="1" applyAlignment="1">
      <alignment horizontal="center" vertical="center" wrapText="1"/>
    </xf>
    <xf numFmtId="0" fontId="64" fillId="16" borderId="52" xfId="98" applyFont="1" applyFill="1" applyBorder="1" applyAlignment="1">
      <alignment horizontal="center" vertical="center" wrapText="1"/>
    </xf>
    <xf numFmtId="0" fontId="49" fillId="15" borderId="6" xfId="98" applyFont="1" applyFill="1" applyBorder="1" applyAlignment="1">
      <alignment horizontal="center" vertical="center" shrinkToFit="1"/>
    </xf>
    <xf numFmtId="0" fontId="49" fillId="15" borderId="39" xfId="98" applyFont="1" applyFill="1" applyBorder="1" applyAlignment="1">
      <alignment horizontal="center" vertical="center" shrinkToFit="1"/>
    </xf>
    <xf numFmtId="0" fontId="49" fillId="15" borderId="7" xfId="98" applyFont="1" applyFill="1" applyBorder="1" applyAlignment="1">
      <alignment horizontal="center" vertical="center" shrinkToFit="1"/>
    </xf>
    <xf numFmtId="0" fontId="46" fillId="0" borderId="68" xfId="98" applyFont="1" applyBorder="1" applyAlignment="1">
      <alignment horizontal="center" vertical="center" shrinkToFit="1"/>
    </xf>
    <xf numFmtId="0" fontId="46" fillId="0" borderId="67" xfId="98" applyFont="1" applyBorder="1" applyAlignment="1">
      <alignment horizontal="center" vertical="center" shrinkToFit="1"/>
    </xf>
    <xf numFmtId="0" fontId="46" fillId="0" borderId="45" xfId="98" applyFont="1" applyBorder="1" applyAlignment="1">
      <alignment horizontal="center" vertical="center" shrinkToFit="1"/>
    </xf>
    <xf numFmtId="0" fontId="46" fillId="0" borderId="43" xfId="98" applyFont="1" applyBorder="1" applyAlignment="1">
      <alignment horizontal="center" vertical="center" shrinkToFit="1"/>
    </xf>
    <xf numFmtId="0" fontId="46" fillId="0" borderId="44" xfId="98" applyFont="1" applyBorder="1" applyAlignment="1">
      <alignment horizontal="center" vertical="center" shrinkToFit="1"/>
    </xf>
    <xf numFmtId="0" fontId="40" fillId="0" borderId="57" xfId="98" applyFont="1" applyBorder="1" applyAlignment="1">
      <alignment horizontal="center" vertical="center" shrinkToFit="1"/>
    </xf>
    <xf numFmtId="0" fontId="53" fillId="0" borderId="56" xfId="98" applyFont="1" applyBorder="1" applyAlignment="1">
      <alignment vertical="center" shrinkToFit="1"/>
    </xf>
    <xf numFmtId="0" fontId="53" fillId="0" borderId="55" xfId="98" applyFont="1" applyBorder="1" applyAlignment="1">
      <alignment vertical="center" shrinkToFit="1"/>
    </xf>
    <xf numFmtId="0" fontId="46" fillId="0" borderId="41" xfId="98" applyFont="1" applyBorder="1" applyAlignment="1">
      <alignment horizontal="center" vertical="center" shrinkToFit="1"/>
    </xf>
    <xf numFmtId="0" fontId="46" fillId="0" borderId="12" xfId="98" applyFont="1" applyBorder="1" applyAlignment="1">
      <alignment horizontal="center" vertical="center" shrinkToFit="1"/>
    </xf>
    <xf numFmtId="0" fontId="46" fillId="0" borderId="36" xfId="98" applyFont="1" applyBorder="1" applyAlignment="1">
      <alignment horizontal="center" vertical="center" shrinkToFit="1"/>
    </xf>
    <xf numFmtId="0" fontId="37" fillId="0" borderId="0" xfId="98" applyFont="1" applyAlignment="1">
      <alignment horizontal="right" vertical="center" wrapText="1" shrinkToFit="1"/>
    </xf>
    <xf numFmtId="0" fontId="44" fillId="14" borderId="8" xfId="98" applyFont="1" applyFill="1" applyBorder="1" applyAlignment="1">
      <alignment horizontal="center" vertical="center" shrinkToFit="1"/>
    </xf>
    <xf numFmtId="0" fontId="44" fillId="14" borderId="38" xfId="98" applyFont="1" applyFill="1" applyBorder="1" applyAlignment="1">
      <alignment horizontal="center" vertical="center" shrinkToFit="1"/>
    </xf>
    <xf numFmtId="0" fontId="44" fillId="14" borderId="9" xfId="98" applyFont="1" applyFill="1" applyBorder="1" applyAlignment="1">
      <alignment horizontal="center" vertical="center" shrinkToFit="1"/>
    </xf>
    <xf numFmtId="0" fontId="55" fillId="0" borderId="57" xfId="98" applyFont="1" applyBorder="1" applyAlignment="1">
      <alignment horizontal="center" vertical="center" wrapText="1" shrinkToFit="1"/>
    </xf>
    <xf numFmtId="0" fontId="55" fillId="0" borderId="56" xfId="98" applyFont="1" applyBorder="1" applyAlignment="1">
      <alignment horizontal="center" vertical="center" wrapText="1" shrinkToFit="1"/>
    </xf>
    <xf numFmtId="0" fontId="55" fillId="0" borderId="55" xfId="98" applyFont="1" applyBorder="1" applyAlignment="1">
      <alignment horizontal="center" vertical="center" wrapText="1" shrinkToFit="1"/>
    </xf>
    <xf numFmtId="0" fontId="49" fillId="15" borderId="8" xfId="98" applyFont="1" applyFill="1" applyBorder="1" applyAlignment="1">
      <alignment horizontal="center" vertical="center" wrapText="1" shrinkToFit="1"/>
    </xf>
    <xf numFmtId="0" fontId="49" fillId="15" borderId="38" xfId="98" applyFont="1" applyFill="1" applyBorder="1" applyAlignment="1">
      <alignment horizontal="center" vertical="center" wrapText="1" shrinkToFit="1"/>
    </xf>
    <xf numFmtId="0" fontId="49" fillId="15" borderId="9" xfId="98" applyFont="1" applyFill="1" applyBorder="1" applyAlignment="1">
      <alignment horizontal="center" vertical="center" wrapText="1" shrinkToFit="1"/>
    </xf>
    <xf numFmtId="0" fontId="46" fillId="0" borderId="59" xfId="98" applyFont="1" applyBorder="1" applyAlignment="1">
      <alignment horizontal="center" vertical="center" shrinkToFit="1"/>
    </xf>
    <xf numFmtId="0" fontId="46" fillId="0" borderId="56" xfId="98" applyFont="1" applyBorder="1" applyAlignment="1">
      <alignment horizontal="center" vertical="center" shrinkToFit="1"/>
    </xf>
    <xf numFmtId="0" fontId="46" fillId="0" borderId="58" xfId="98" applyFont="1" applyBorder="1" applyAlignment="1">
      <alignment horizontal="center" vertical="center" shrinkToFit="1"/>
    </xf>
    <xf numFmtId="0" fontId="64" fillId="17" borderId="2" xfId="98" applyFont="1" applyFill="1" applyBorder="1" applyAlignment="1">
      <alignment horizontal="center" vertical="center" wrapText="1"/>
    </xf>
    <xf numFmtId="0" fontId="64" fillId="17" borderId="48" xfId="98" applyFont="1" applyFill="1" applyBorder="1" applyAlignment="1">
      <alignment horizontal="center" vertical="center" wrapText="1"/>
    </xf>
    <xf numFmtId="0" fontId="64" fillId="17" borderId="3" xfId="98" applyFont="1" applyFill="1" applyBorder="1" applyAlignment="1">
      <alignment horizontal="center" vertical="center" wrapText="1"/>
    </xf>
    <xf numFmtId="0" fontId="46" fillId="0" borderId="47" xfId="98" applyFont="1" applyBorder="1" applyAlignment="1">
      <alignment horizontal="center" vertical="center" shrinkToFit="1"/>
    </xf>
    <xf numFmtId="0" fontId="46" fillId="0" borderId="32" xfId="98" applyFont="1" applyBorder="1" applyAlignment="1">
      <alignment horizontal="center" vertical="center" shrinkToFit="1"/>
    </xf>
    <xf numFmtId="0" fontId="46" fillId="0" borderId="33" xfId="98" applyFont="1" applyBorder="1" applyAlignment="1">
      <alignment horizontal="center" vertical="center" shrinkToFit="1"/>
    </xf>
    <xf numFmtId="0" fontId="53" fillId="0" borderId="43" xfId="98" applyFont="1" applyBorder="1" applyAlignment="1">
      <alignment vertical="center" shrinkToFit="1"/>
    </xf>
    <xf numFmtId="0" fontId="53" fillId="0" borderId="42" xfId="98" applyFont="1" applyBorder="1" applyAlignment="1">
      <alignment vertical="center" shrinkToFit="1"/>
    </xf>
    <xf numFmtId="0" fontId="48" fillId="0" borderId="2" xfId="98" applyFont="1" applyBorder="1" applyAlignment="1">
      <alignment horizontal="center" vertical="center" wrapText="1" shrinkToFit="1"/>
    </xf>
    <xf numFmtId="0" fontId="48" fillId="0" borderId="48" xfId="98" applyFont="1" applyBorder="1" applyAlignment="1">
      <alignment horizontal="center" vertical="center" wrapText="1" shrinkToFit="1"/>
    </xf>
    <xf numFmtId="0" fontId="48" fillId="0" borderId="3" xfId="98" applyFont="1" applyBorder="1" applyAlignment="1">
      <alignment horizontal="center" vertical="center" wrapText="1" shrinkToFit="1"/>
    </xf>
    <xf numFmtId="0" fontId="48" fillId="0" borderId="6" xfId="98" applyFont="1" applyBorder="1" applyAlignment="1">
      <alignment horizontal="center" vertical="center" wrapText="1" shrinkToFit="1"/>
    </xf>
    <xf numFmtId="0" fontId="48" fillId="0" borderId="39" xfId="98" applyFont="1" applyBorder="1" applyAlignment="1">
      <alignment horizontal="center" vertical="center" wrapText="1" shrinkToFit="1"/>
    </xf>
    <xf numFmtId="0" fontId="48" fillId="0" borderId="7" xfId="98" applyFont="1" applyBorder="1" applyAlignment="1">
      <alignment horizontal="center" vertical="center" wrapText="1" shrinkToFit="1"/>
    </xf>
    <xf numFmtId="0" fontId="40" fillId="0" borderId="31" xfId="98" applyFont="1" applyBorder="1" applyAlignment="1">
      <alignment horizontal="center" vertical="center" shrinkToFit="1"/>
    </xf>
    <xf numFmtId="0" fontId="40" fillId="0" borderId="32" xfId="98" applyFont="1" applyBorder="1" applyAlignment="1">
      <alignment horizontal="center" vertical="center" shrinkToFit="1"/>
    </xf>
    <xf numFmtId="0" fontId="40" fillId="0" borderId="46" xfId="98" applyFont="1" applyBorder="1" applyAlignment="1">
      <alignment horizontal="center" vertical="center" shrinkToFit="1"/>
    </xf>
    <xf numFmtId="0" fontId="46" fillId="0" borderId="0" xfId="98" applyFont="1" applyAlignment="1">
      <alignment horizontal="center" vertical="center" shrinkToFit="1"/>
    </xf>
    <xf numFmtId="0" fontId="37" fillId="0" borderId="0" xfId="98" applyFont="1" applyAlignment="1">
      <alignment horizontal="center" vertical="center" wrapText="1" shrinkToFit="1"/>
    </xf>
    <xf numFmtId="0" fontId="40" fillId="0" borderId="35" xfId="98" applyFont="1" applyBorder="1" applyAlignment="1">
      <alignment horizontal="center" vertical="center" wrapText="1" shrinkToFit="1"/>
    </xf>
    <xf numFmtId="0" fontId="40" fillId="0" borderId="64" xfId="98" applyFont="1" applyBorder="1" applyAlignment="1">
      <alignment horizontal="center" vertical="center" wrapText="1" shrinkToFit="1"/>
    </xf>
    <xf numFmtId="0" fontId="40" fillId="0" borderId="56" xfId="98" applyFont="1" applyBorder="1" applyAlignment="1">
      <alignment horizontal="center" vertical="center" shrinkToFit="1"/>
    </xf>
    <xf numFmtId="0" fontId="40" fillId="0" borderId="55" xfId="98" applyFont="1" applyBorder="1" applyAlignment="1">
      <alignment horizontal="center" vertical="center" shrinkToFit="1"/>
    </xf>
    <xf numFmtId="0" fontId="40" fillId="0" borderId="8" xfId="98" applyFont="1" applyBorder="1" applyAlignment="1">
      <alignment horizontal="left" vertical="top" wrapText="1" shrinkToFit="1"/>
    </xf>
    <xf numFmtId="0" fontId="40" fillId="0" borderId="38" xfId="98" applyFont="1" applyBorder="1" applyAlignment="1">
      <alignment horizontal="left" vertical="top" wrapText="1" shrinkToFit="1"/>
    </xf>
    <xf numFmtId="0" fontId="40" fillId="0" borderId="9" xfId="98" applyFont="1" applyBorder="1" applyAlignment="1">
      <alignment horizontal="left" vertical="top" wrapText="1" shrinkToFit="1"/>
    </xf>
    <xf numFmtId="0" fontId="46" fillId="0" borderId="55" xfId="98" applyFont="1" applyBorder="1" applyAlignment="1">
      <alignment horizontal="center" vertical="center" shrinkToFit="1"/>
    </xf>
    <xf numFmtId="0" fontId="46" fillId="0" borderId="2" xfId="98" applyFont="1" applyBorder="1" applyAlignment="1">
      <alignment horizontal="center" vertical="center" shrinkToFit="1"/>
    </xf>
    <xf numFmtId="0" fontId="46" fillId="0" borderId="48" xfId="98" applyFont="1" applyBorder="1" applyAlignment="1">
      <alignment horizontal="center" vertical="center" shrinkToFit="1"/>
    </xf>
    <xf numFmtId="0" fontId="46" fillId="0" borderId="85" xfId="98" applyFont="1" applyBorder="1" applyAlignment="1">
      <alignment horizontal="center" vertical="center" shrinkToFit="1"/>
    </xf>
    <xf numFmtId="0" fontId="40" fillId="0" borderId="0" xfId="98" applyFont="1" applyAlignment="1">
      <alignment horizontal="center" vertical="center" shrinkToFit="1"/>
    </xf>
    <xf numFmtId="0" fontId="44" fillId="14" borderId="13" xfId="98" applyFont="1" applyFill="1" applyBorder="1" applyAlignment="1">
      <alignment horizontal="center" vertical="center" shrinkToFit="1"/>
    </xf>
    <xf numFmtId="0" fontId="23" fillId="0" borderId="77" xfId="98" applyBorder="1" applyAlignment="1">
      <alignment vertical="center"/>
    </xf>
    <xf numFmtId="0" fontId="23" fillId="0" borderId="14" xfId="98" applyBorder="1" applyAlignment="1">
      <alignment vertical="center"/>
    </xf>
    <xf numFmtId="0" fontId="11" fillId="13" borderId="8" xfId="98" applyFont="1" applyFill="1" applyBorder="1" applyAlignment="1">
      <alignment horizontal="center" vertical="center" shrinkToFit="1"/>
    </xf>
    <xf numFmtId="0" fontId="11" fillId="13" borderId="38" xfId="98" applyFont="1" applyFill="1" applyBorder="1" applyAlignment="1">
      <alignment horizontal="center" vertical="center" shrinkToFit="1"/>
    </xf>
    <xf numFmtId="0" fontId="23" fillId="0" borderId="38" xfId="98" applyBorder="1" applyAlignment="1">
      <alignment vertical="center"/>
    </xf>
    <xf numFmtId="0" fontId="23" fillId="0" borderId="9" xfId="98" applyBorder="1" applyAlignment="1">
      <alignment vertical="center"/>
    </xf>
    <xf numFmtId="0" fontId="42" fillId="0" borderId="2" xfId="98" applyFont="1" applyBorder="1" applyAlignment="1">
      <alignment horizontal="left" vertical="top" wrapText="1" shrinkToFit="1"/>
    </xf>
    <xf numFmtId="0" fontId="42" fillId="0" borderId="48" xfId="98" applyFont="1" applyBorder="1" applyAlignment="1">
      <alignment horizontal="left" vertical="top" wrapText="1" shrinkToFit="1"/>
    </xf>
    <xf numFmtId="0" fontId="42" fillId="0" borderId="3" xfId="98" applyFont="1" applyBorder="1" applyAlignment="1">
      <alignment horizontal="left" vertical="top" wrapText="1" shrinkToFit="1"/>
    </xf>
    <xf numFmtId="0" fontId="42" fillId="0" borderId="4" xfId="98" applyFont="1" applyBorder="1" applyAlignment="1">
      <alignment horizontal="left" vertical="top" wrapText="1" shrinkToFit="1"/>
    </xf>
    <xf numFmtId="0" fontId="42" fillId="0" borderId="0" xfId="98" applyFont="1" applyAlignment="1">
      <alignment horizontal="left" vertical="top" wrapText="1" shrinkToFit="1"/>
    </xf>
    <xf numFmtId="0" fontId="42" fillId="0" borderId="5" xfId="98" applyFont="1" applyBorder="1" applyAlignment="1">
      <alignment horizontal="left" vertical="top" wrapText="1" shrinkToFit="1"/>
    </xf>
    <xf numFmtId="0" fontId="42" fillId="0" borderId="6" xfId="98" applyFont="1" applyBorder="1" applyAlignment="1">
      <alignment horizontal="left" vertical="top" wrapText="1" shrinkToFit="1"/>
    </xf>
    <xf numFmtId="0" fontId="42" fillId="0" borderId="39" xfId="98" applyFont="1" applyBorder="1" applyAlignment="1">
      <alignment horizontal="left" vertical="top" wrapText="1" shrinkToFit="1"/>
    </xf>
    <xf numFmtId="0" fontId="42" fillId="0" borderId="7" xfId="98" applyFont="1" applyBorder="1" applyAlignment="1">
      <alignment horizontal="left" vertical="top" wrapText="1" shrinkToFit="1"/>
    </xf>
    <xf numFmtId="0" fontId="11" fillId="13" borderId="9" xfId="98" applyFont="1" applyFill="1" applyBorder="1" applyAlignment="1">
      <alignment horizontal="center" vertical="center" shrinkToFit="1"/>
    </xf>
    <xf numFmtId="0" fontId="42" fillId="0" borderId="2" xfId="98" applyFont="1" applyBorder="1" applyAlignment="1">
      <alignment horizontal="left" vertical="center" wrapText="1" shrinkToFit="1"/>
    </xf>
    <xf numFmtId="0" fontId="42" fillId="0" borderId="48" xfId="98" applyFont="1" applyBorder="1" applyAlignment="1">
      <alignment horizontal="left" vertical="center" wrapText="1" shrinkToFit="1"/>
    </xf>
    <xf numFmtId="0" fontId="42" fillId="0" borderId="3" xfId="98" applyFont="1" applyBorder="1" applyAlignment="1">
      <alignment horizontal="left" vertical="center" wrapText="1" shrinkToFit="1"/>
    </xf>
    <xf numFmtId="0" fontId="42" fillId="0" borderId="4" xfId="98" applyFont="1" applyBorder="1" applyAlignment="1">
      <alignment horizontal="left" vertical="center" wrapText="1" shrinkToFit="1"/>
    </xf>
    <xf numFmtId="0" fontId="42" fillId="0" borderId="0" xfId="98" applyFont="1" applyAlignment="1">
      <alignment horizontal="left" vertical="center" wrapText="1" shrinkToFit="1"/>
    </xf>
    <xf numFmtId="0" fontId="42" fillId="0" borderId="5" xfId="98" applyFont="1" applyBorder="1" applyAlignment="1">
      <alignment horizontal="left" vertical="center" wrapText="1" shrinkToFit="1"/>
    </xf>
    <xf numFmtId="0" fontId="42" fillId="0" borderId="6" xfId="98" applyFont="1" applyBorder="1" applyAlignment="1">
      <alignment horizontal="left" vertical="center" wrapText="1" shrinkToFit="1"/>
    </xf>
    <xf numFmtId="0" fontId="42" fillId="0" borderId="39" xfId="98" applyFont="1" applyBorder="1" applyAlignment="1">
      <alignment horizontal="left" vertical="center" wrapText="1" shrinkToFit="1"/>
    </xf>
    <xf numFmtId="0" fontId="42" fillId="0" borderId="7" xfId="98" applyFont="1" applyBorder="1" applyAlignment="1">
      <alignment horizontal="left" vertical="center" wrapText="1" shrinkToFit="1"/>
    </xf>
    <xf numFmtId="0" fontId="40" fillId="0" borderId="51" xfId="98" applyFont="1" applyBorder="1" applyAlignment="1">
      <alignment horizontal="center" vertical="center" shrinkToFit="1"/>
    </xf>
    <xf numFmtId="0" fontId="40" fillId="0" borderId="50" xfId="98" applyFont="1" applyBorder="1" applyAlignment="1">
      <alignment horizontal="center" vertical="center" shrinkToFit="1"/>
    </xf>
    <xf numFmtId="0" fontId="40" fillId="0" borderId="49" xfId="98" applyFont="1" applyBorder="1" applyAlignment="1">
      <alignment horizontal="center" vertical="center" shrinkToFit="1"/>
    </xf>
    <xf numFmtId="0" fontId="46" fillId="0" borderId="65" xfId="98" applyFont="1" applyBorder="1" applyAlignment="1">
      <alignment horizontal="center" vertical="center" wrapText="1" shrinkToFit="1"/>
    </xf>
    <xf numFmtId="0" fontId="46" fillId="0" borderId="35" xfId="98" applyFont="1" applyBorder="1" applyAlignment="1">
      <alignment horizontal="center" vertical="center" wrapText="1" shrinkToFit="1"/>
    </xf>
    <xf numFmtId="0" fontId="37" fillId="0" borderId="12" xfId="98" applyFont="1" applyBorder="1" applyAlignment="1">
      <alignment horizontal="center" vertical="center" wrapText="1" shrinkToFit="1"/>
    </xf>
    <xf numFmtId="0" fontId="46" fillId="0" borderId="71" xfId="98" applyFont="1" applyBorder="1" applyAlignment="1">
      <alignment horizontal="center" vertical="center" shrinkToFit="1"/>
    </xf>
    <xf numFmtId="0" fontId="46" fillId="0" borderId="28" xfId="98" applyFont="1" applyBorder="1" applyAlignment="1">
      <alignment horizontal="center" vertical="center" shrinkToFit="1"/>
    </xf>
    <xf numFmtId="0" fontId="40" fillId="0" borderId="28" xfId="98" applyFont="1" applyBorder="1" applyAlignment="1">
      <alignment horizontal="center" vertical="center" wrapText="1" shrinkToFit="1"/>
    </xf>
    <xf numFmtId="0" fontId="40" fillId="0" borderId="70" xfId="98" applyFont="1" applyBorder="1" applyAlignment="1">
      <alignment horizontal="center" vertical="center" wrapText="1" shrinkToFit="1"/>
    </xf>
    <xf numFmtId="14" fontId="36" fillId="4" borderId="0" xfId="98" applyNumberFormat="1" applyFont="1" applyFill="1" applyAlignment="1">
      <alignment horizontal="center" vertical="center" shrinkToFit="1"/>
    </xf>
    <xf numFmtId="0" fontId="44" fillId="14" borderId="83" xfId="98" applyFont="1" applyFill="1" applyBorder="1" applyAlignment="1">
      <alignment horizontal="center" vertical="center" shrinkToFit="1"/>
    </xf>
    <xf numFmtId="0" fontId="44" fillId="14" borderId="82" xfId="98" applyFont="1" applyFill="1" applyBorder="1" applyAlignment="1">
      <alignment horizontal="center" vertical="center" shrinkToFit="1"/>
    </xf>
    <xf numFmtId="0" fontId="44" fillId="14" borderId="81" xfId="98" applyFont="1" applyFill="1" applyBorder="1" applyAlignment="1">
      <alignment horizontal="center" vertical="center" shrinkToFit="1"/>
    </xf>
    <xf numFmtId="0" fontId="46" fillId="0" borderId="76" xfId="98" applyFont="1" applyBorder="1" applyAlignment="1">
      <alignment horizontal="center" vertical="center" shrinkToFit="1"/>
    </xf>
    <xf numFmtId="0" fontId="46" fillId="0" borderId="75" xfId="98" applyFont="1" applyBorder="1" applyAlignment="1">
      <alignment horizontal="center" vertical="center" shrinkToFit="1"/>
    </xf>
    <xf numFmtId="0" fontId="40" fillId="0" borderId="75" xfId="98" applyFont="1" applyBorder="1" applyAlignment="1">
      <alignment horizontal="center" vertical="center" shrinkToFit="1"/>
    </xf>
    <xf numFmtId="0" fontId="40" fillId="0" borderId="74" xfId="98" applyFont="1" applyBorder="1" applyAlignment="1">
      <alignment horizontal="center" vertical="center" shrinkToFit="1"/>
    </xf>
    <xf numFmtId="0" fontId="46" fillId="0" borderId="42" xfId="98" applyFont="1" applyBorder="1" applyAlignment="1">
      <alignment horizontal="center" vertical="center" shrinkToFit="1"/>
    </xf>
    <xf numFmtId="0" fontId="50" fillId="0" borderId="38" xfId="98" applyFont="1" applyBorder="1" applyAlignment="1">
      <alignment vertical="center"/>
    </xf>
    <xf numFmtId="0" fontId="50" fillId="0" borderId="9" xfId="98" applyFont="1" applyBorder="1" applyAlignment="1">
      <alignment vertical="center"/>
    </xf>
    <xf numFmtId="0" fontId="44" fillId="14" borderId="2" xfId="98" applyFont="1" applyFill="1" applyBorder="1" applyAlignment="1">
      <alignment horizontal="center" vertical="center" shrinkToFit="1"/>
    </xf>
    <xf numFmtId="0" fontId="50" fillId="0" borderId="48" xfId="98" applyFont="1" applyBorder="1" applyAlignment="1">
      <alignment vertical="center"/>
    </xf>
    <xf numFmtId="0" fontId="50" fillId="0" borderId="3" xfId="98" applyFont="1" applyBorder="1" applyAlignment="1">
      <alignment vertical="center"/>
    </xf>
    <xf numFmtId="0" fontId="40" fillId="0" borderId="67" xfId="98" applyFont="1" applyBorder="1" applyAlignment="1">
      <alignment horizontal="center" vertical="center" shrinkToFit="1"/>
    </xf>
    <xf numFmtId="0" fontId="40" fillId="0" borderId="66" xfId="98" applyFont="1" applyBorder="1" applyAlignment="1">
      <alignment horizontal="center" vertical="center" shrinkToFit="1"/>
    </xf>
    <xf numFmtId="0" fontId="23" fillId="0" borderId="43" xfId="98" applyBorder="1" applyAlignment="1">
      <alignment vertical="center" shrinkToFit="1"/>
    </xf>
    <xf numFmtId="0" fontId="23" fillId="0" borderId="42" xfId="98" applyBorder="1" applyAlignment="1">
      <alignment vertical="center" shrinkToFit="1"/>
    </xf>
    <xf numFmtId="0" fontId="70" fillId="4" borderId="2" xfId="98" applyFont="1" applyFill="1" applyBorder="1" applyAlignment="1">
      <alignment horizontal="center" vertical="center"/>
    </xf>
    <xf numFmtId="0" fontId="69" fillId="0" borderId="48" xfId="98" applyFont="1" applyBorder="1" applyAlignment="1">
      <alignment horizontal="center" vertical="center"/>
    </xf>
    <xf numFmtId="0" fontId="69" fillId="0" borderId="3" xfId="98" applyFont="1" applyBorder="1" applyAlignment="1">
      <alignment horizontal="center" vertical="center"/>
    </xf>
    <xf numFmtId="0" fontId="69" fillId="0" borderId="6" xfId="98" applyFont="1" applyBorder="1" applyAlignment="1">
      <alignment horizontal="center" vertical="center"/>
    </xf>
    <xf numFmtId="0" fontId="69" fillId="0" borderId="39" xfId="98" applyFont="1" applyBorder="1" applyAlignment="1">
      <alignment horizontal="center" vertical="center"/>
    </xf>
    <xf numFmtId="0" fontId="69" fillId="0" borderId="7" xfId="98" applyFont="1" applyBorder="1" applyAlignment="1">
      <alignment horizontal="center" vertical="center"/>
    </xf>
    <xf numFmtId="0" fontId="68" fillId="4" borderId="2" xfId="98" applyFont="1" applyFill="1" applyBorder="1" applyAlignment="1">
      <alignment horizontal="center" vertical="center"/>
    </xf>
    <xf numFmtId="0" fontId="68" fillId="4" borderId="48" xfId="98" applyFont="1" applyFill="1" applyBorder="1" applyAlignment="1">
      <alignment horizontal="center" vertical="center"/>
    </xf>
    <xf numFmtId="0" fontId="68" fillId="4" borderId="3" xfId="98" applyFont="1" applyFill="1" applyBorder="1" applyAlignment="1">
      <alignment horizontal="center" vertical="center"/>
    </xf>
    <xf numFmtId="0" fontId="68" fillId="4" borderId="6" xfId="98" applyFont="1" applyFill="1" applyBorder="1" applyAlignment="1">
      <alignment horizontal="center" vertical="center"/>
    </xf>
    <xf numFmtId="0" fontId="68" fillId="4" borderId="39" xfId="98" applyFont="1" applyFill="1" applyBorder="1" applyAlignment="1">
      <alignment horizontal="center" vertical="center"/>
    </xf>
    <xf numFmtId="0" fontId="68" fillId="4" borderId="7" xfId="98" applyFont="1" applyFill="1" applyBorder="1" applyAlignment="1">
      <alignment horizontal="center" vertical="center"/>
    </xf>
    <xf numFmtId="0" fontId="46" fillId="0" borderId="53" xfId="98" applyFont="1" applyBorder="1" applyAlignment="1">
      <alignment horizontal="center" vertical="center" shrinkToFit="1"/>
    </xf>
    <xf numFmtId="0" fontId="46" fillId="0" borderId="50" xfId="98" applyFont="1" applyBorder="1" applyAlignment="1">
      <alignment horizontal="center" vertical="center" shrinkToFit="1"/>
    </xf>
    <xf numFmtId="0" fontId="46" fillId="0" borderId="52" xfId="98" applyFont="1" applyBorder="1" applyAlignment="1">
      <alignment horizontal="center" vertical="center" shrinkToFit="1"/>
    </xf>
    <xf numFmtId="0" fontId="57" fillId="15" borderId="8" xfId="98" applyFont="1" applyFill="1" applyBorder="1" applyAlignment="1">
      <alignment horizontal="center" vertical="center" wrapText="1" shrinkToFit="1"/>
    </xf>
    <xf numFmtId="0" fontId="57" fillId="15" borderId="38" xfId="98" applyFont="1" applyFill="1" applyBorder="1" applyAlignment="1">
      <alignment horizontal="center" vertical="center" wrapText="1" shrinkToFit="1"/>
    </xf>
    <xf numFmtId="0" fontId="57" fillId="15" borderId="9" xfId="98" applyFont="1" applyFill="1" applyBorder="1" applyAlignment="1">
      <alignment horizontal="center" vertical="center" wrapText="1" shrinkToFit="1"/>
    </xf>
    <xf numFmtId="0" fontId="64" fillId="0" borderId="2" xfId="98" applyFont="1" applyBorder="1" applyAlignment="1">
      <alignment horizontal="center" vertical="center" wrapText="1" shrinkToFit="1"/>
    </xf>
    <xf numFmtId="0" fontId="64" fillId="0" borderId="48" xfId="98" applyFont="1" applyBorder="1" applyAlignment="1">
      <alignment horizontal="center" vertical="center" wrapText="1" shrinkToFit="1"/>
    </xf>
    <xf numFmtId="0" fontId="64" fillId="0" borderId="3" xfId="98" applyFont="1" applyBorder="1" applyAlignment="1">
      <alignment horizontal="center" vertical="center" wrapText="1" shrinkToFit="1"/>
    </xf>
    <xf numFmtId="0" fontId="64" fillId="0" borderId="4" xfId="98" applyFont="1" applyBorder="1" applyAlignment="1">
      <alignment horizontal="center" vertical="center" wrapText="1" shrinkToFit="1"/>
    </xf>
    <xf numFmtId="0" fontId="64" fillId="0" borderId="0" xfId="98" applyFont="1" applyAlignment="1">
      <alignment horizontal="center" vertical="center" wrapText="1" shrinkToFit="1"/>
    </xf>
    <xf numFmtId="0" fontId="64" fillId="0" borderId="5" xfId="98" applyFont="1" applyBorder="1" applyAlignment="1">
      <alignment horizontal="center" vertical="center" wrapText="1" shrinkToFit="1"/>
    </xf>
    <xf numFmtId="0" fontId="64" fillId="0" borderId="6" xfId="98" applyFont="1" applyBorder="1" applyAlignment="1">
      <alignment horizontal="center" vertical="center" wrapText="1" shrinkToFit="1"/>
    </xf>
    <xf numFmtId="0" fontId="64" fillId="0" borderId="39" xfId="98" applyFont="1" applyBorder="1" applyAlignment="1">
      <alignment horizontal="center" vertical="center" wrapText="1" shrinkToFit="1"/>
    </xf>
    <xf numFmtId="0" fontId="64" fillId="0" borderId="7" xfId="98" applyFont="1" applyBorder="1" applyAlignment="1">
      <alignment horizontal="center" vertical="center" wrapText="1" shrinkToFit="1"/>
    </xf>
    <xf numFmtId="0" fontId="40" fillId="0" borderId="79" xfId="98" applyFont="1" applyBorder="1" applyAlignment="1">
      <alignment horizontal="center" vertical="center" shrinkToFit="1"/>
    </xf>
    <xf numFmtId="0" fontId="40" fillId="0" borderId="48" xfId="98" applyFont="1" applyBorder="1" applyAlignment="1">
      <alignment horizontal="center" vertical="center" shrinkToFit="1"/>
    </xf>
    <xf numFmtId="0" fontId="53" fillId="0" borderId="35" xfId="98" applyFont="1" applyBorder="1" applyAlignment="1">
      <alignment vertical="center"/>
    </xf>
    <xf numFmtId="0" fontId="53" fillId="0" borderId="64" xfId="98" applyFont="1" applyBorder="1" applyAlignment="1">
      <alignment vertical="center"/>
    </xf>
    <xf numFmtId="0" fontId="40" fillId="0" borderId="28" xfId="98" applyFont="1" applyBorder="1" applyAlignment="1">
      <alignment horizontal="center" vertical="center" shrinkToFit="1"/>
    </xf>
    <xf numFmtId="0" fontId="53" fillId="0" borderId="28" xfId="98" applyFont="1" applyBorder="1" applyAlignment="1">
      <alignment vertical="center"/>
    </xf>
    <xf numFmtId="0" fontId="53" fillId="0" borderId="70" xfId="98" applyFont="1" applyBorder="1" applyAlignment="1">
      <alignment vertical="center"/>
    </xf>
    <xf numFmtId="0" fontId="53" fillId="0" borderId="37" xfId="98" applyFont="1" applyBorder="1" applyAlignment="1">
      <alignment vertical="center"/>
    </xf>
    <xf numFmtId="0" fontId="53" fillId="0" borderId="72" xfId="98" applyFont="1" applyBorder="1" applyAlignment="1">
      <alignment vertical="center"/>
    </xf>
    <xf numFmtId="0" fontId="45" fillId="0" borderId="35" xfId="98" applyFont="1" applyBorder="1" applyAlignment="1">
      <alignment horizontal="left" vertical="center" shrinkToFit="1"/>
    </xf>
    <xf numFmtId="0" fontId="53" fillId="0" borderId="67" xfId="98" applyFont="1" applyBorder="1" applyAlignment="1">
      <alignment vertical="center" shrinkToFit="1"/>
    </xf>
    <xf numFmtId="0" fontId="53" fillId="0" borderId="66" xfId="98" applyFont="1" applyBorder="1" applyAlignment="1">
      <alignment vertical="center" shrinkToFit="1"/>
    </xf>
    <xf numFmtId="0" fontId="26" fillId="0" borderId="0" xfId="1" applyNumberFormat="1" applyFont="1" applyAlignment="1">
      <alignment horizontal="center" vertical="center"/>
    </xf>
  </cellXfs>
  <cellStyles count="99">
    <cellStyle name="Normal" xfId="0" builtinId="0"/>
    <cellStyle name="Normal 10" xfId="9" xr:uid="{00000000-0005-0000-0000-000001000000}"/>
    <cellStyle name="Normal 11" xfId="10" xr:uid="{00000000-0005-0000-0000-000002000000}"/>
    <cellStyle name="Normal 12" xfId="28" xr:uid="{00000000-0005-0000-0000-000003000000}"/>
    <cellStyle name="Normal 12 2" xfId="73" xr:uid="{00000000-0005-0000-0000-000004000000}"/>
    <cellStyle name="Normal 12 3" xfId="31" xr:uid="{00000000-0005-0000-0000-000005000000}"/>
    <cellStyle name="Normal 13" xfId="29" xr:uid="{00000000-0005-0000-0000-000006000000}"/>
    <cellStyle name="Normal 13 2" xfId="74" xr:uid="{00000000-0005-0000-0000-000007000000}"/>
    <cellStyle name="Normal 13 3" xfId="32" xr:uid="{00000000-0005-0000-0000-000008000000}"/>
    <cellStyle name="Normal 14" xfId="21" xr:uid="{00000000-0005-0000-0000-000009000000}"/>
    <cellStyle name="Normal 14 2" xfId="66" xr:uid="{00000000-0005-0000-0000-00000A000000}"/>
    <cellStyle name="Normal 14 3" xfId="33" xr:uid="{00000000-0005-0000-0000-00000B000000}"/>
    <cellStyle name="Normal 15" xfId="25" xr:uid="{00000000-0005-0000-0000-00000C000000}"/>
    <cellStyle name="Normal 15 2" xfId="70" xr:uid="{00000000-0005-0000-0000-00000D000000}"/>
    <cellStyle name="Normal 15 3" xfId="34" xr:uid="{00000000-0005-0000-0000-00000E000000}"/>
    <cellStyle name="Normal 16" xfId="22" xr:uid="{00000000-0005-0000-0000-00000F000000}"/>
    <cellStyle name="Normal 16 2" xfId="67" xr:uid="{00000000-0005-0000-0000-000010000000}"/>
    <cellStyle name="Normal 16 3" xfId="35" xr:uid="{00000000-0005-0000-0000-000011000000}"/>
    <cellStyle name="Normal 17" xfId="36" xr:uid="{00000000-0005-0000-0000-000012000000}"/>
    <cellStyle name="Normal 18" xfId="16" xr:uid="{00000000-0005-0000-0000-000013000000}"/>
    <cellStyle name="Normal 18 2" xfId="61" xr:uid="{00000000-0005-0000-0000-000014000000}"/>
    <cellStyle name="Normal 18 3" xfId="37" xr:uid="{00000000-0005-0000-0000-000015000000}"/>
    <cellStyle name="Normal 19" xfId="14" xr:uid="{00000000-0005-0000-0000-000016000000}"/>
    <cellStyle name="Normal 19 2" xfId="59" xr:uid="{00000000-0005-0000-0000-000017000000}"/>
    <cellStyle name="Normal 19 3" xfId="38" xr:uid="{00000000-0005-0000-0000-000018000000}"/>
    <cellStyle name="Normal 2" xfId="1" xr:uid="{00000000-0005-0000-0000-000019000000}"/>
    <cellStyle name="Normal 2 10" xfId="97" xr:uid="{00000000-0005-0000-0000-00001A000000}"/>
    <cellStyle name="Normal 20" xfId="26" xr:uid="{00000000-0005-0000-0000-00001B000000}"/>
    <cellStyle name="Normal 20 2" xfId="71" xr:uid="{00000000-0005-0000-0000-00001C000000}"/>
    <cellStyle name="Normal 20 3" xfId="39" xr:uid="{00000000-0005-0000-0000-00001D000000}"/>
    <cellStyle name="Normal 21" xfId="23" xr:uid="{00000000-0005-0000-0000-00001E000000}"/>
    <cellStyle name="Normal 21 2" xfId="68" xr:uid="{00000000-0005-0000-0000-00001F000000}"/>
    <cellStyle name="Normal 21 3" xfId="40" xr:uid="{00000000-0005-0000-0000-000020000000}"/>
    <cellStyle name="Normal 22" xfId="18" xr:uid="{00000000-0005-0000-0000-000021000000}"/>
    <cellStyle name="Normal 22 2" xfId="63" xr:uid="{00000000-0005-0000-0000-000022000000}"/>
    <cellStyle name="Normal 22 3" xfId="41" xr:uid="{00000000-0005-0000-0000-000023000000}"/>
    <cellStyle name="Normal 23" xfId="11" xr:uid="{00000000-0005-0000-0000-000024000000}"/>
    <cellStyle name="Normal 23 2" xfId="56" xr:uid="{00000000-0005-0000-0000-000025000000}"/>
    <cellStyle name="Normal 23 3" xfId="42" xr:uid="{00000000-0005-0000-0000-000026000000}"/>
    <cellStyle name="Normal 24" xfId="19" xr:uid="{00000000-0005-0000-0000-000027000000}"/>
    <cellStyle name="Normal 24 2" xfId="64" xr:uid="{00000000-0005-0000-0000-000028000000}"/>
    <cellStyle name="Normal 24 3" xfId="43" xr:uid="{00000000-0005-0000-0000-000029000000}"/>
    <cellStyle name="Normal 25" xfId="27" xr:uid="{00000000-0005-0000-0000-00002A000000}"/>
    <cellStyle name="Normal 25 2" xfId="72" xr:uid="{00000000-0005-0000-0000-00002B000000}"/>
    <cellStyle name="Normal 25 3" xfId="44" xr:uid="{00000000-0005-0000-0000-00002C000000}"/>
    <cellStyle name="Normal 26" xfId="24" xr:uid="{00000000-0005-0000-0000-00002D000000}"/>
    <cellStyle name="Normal 26 2" xfId="69" xr:uid="{00000000-0005-0000-0000-00002E000000}"/>
    <cellStyle name="Normal 26 3" xfId="45" xr:uid="{00000000-0005-0000-0000-00002F000000}"/>
    <cellStyle name="Normal 27" xfId="15" xr:uid="{00000000-0005-0000-0000-000030000000}"/>
    <cellStyle name="Normal 27 2" xfId="60" xr:uid="{00000000-0005-0000-0000-000031000000}"/>
    <cellStyle name="Normal 27 3" xfId="46" xr:uid="{00000000-0005-0000-0000-000032000000}"/>
    <cellStyle name="Normal 28" xfId="13" xr:uid="{00000000-0005-0000-0000-000033000000}"/>
    <cellStyle name="Normal 28 2" xfId="58" xr:uid="{00000000-0005-0000-0000-000034000000}"/>
    <cellStyle name="Normal 28 3" xfId="47" xr:uid="{00000000-0005-0000-0000-000035000000}"/>
    <cellStyle name="Normal 29" xfId="20" xr:uid="{00000000-0005-0000-0000-000036000000}"/>
    <cellStyle name="Normal 29 2" xfId="65" xr:uid="{00000000-0005-0000-0000-000037000000}"/>
    <cellStyle name="Normal 29 3" xfId="48" xr:uid="{00000000-0005-0000-0000-000038000000}"/>
    <cellStyle name="Normal 3" xfId="2" xr:uid="{00000000-0005-0000-0000-000039000000}"/>
    <cellStyle name="Normal 30" xfId="17" xr:uid="{00000000-0005-0000-0000-00003A000000}"/>
    <cellStyle name="Normal 30 2" xfId="62" xr:uid="{00000000-0005-0000-0000-00003B000000}"/>
    <cellStyle name="Normal 30 3" xfId="49" xr:uid="{00000000-0005-0000-0000-00003C000000}"/>
    <cellStyle name="Normal 31" xfId="12" xr:uid="{00000000-0005-0000-0000-00003D000000}"/>
    <cellStyle name="Normal 31 2" xfId="57" xr:uid="{00000000-0005-0000-0000-00003E000000}"/>
    <cellStyle name="Normal 31 3" xfId="50" xr:uid="{00000000-0005-0000-0000-00003F000000}"/>
    <cellStyle name="Normal 32" xfId="51" xr:uid="{00000000-0005-0000-0000-000040000000}"/>
    <cellStyle name="Normal 33" xfId="54" xr:uid="{00000000-0005-0000-0000-000041000000}"/>
    <cellStyle name="Normal 34" xfId="55" xr:uid="{00000000-0005-0000-0000-000042000000}"/>
    <cellStyle name="Normal 35" xfId="53" xr:uid="{00000000-0005-0000-0000-000043000000}"/>
    <cellStyle name="Normal 36" xfId="76" xr:uid="{00000000-0005-0000-0000-000044000000}"/>
    <cellStyle name="Normal 37" xfId="75" xr:uid="{00000000-0005-0000-0000-000045000000}"/>
    <cellStyle name="Normal 38" xfId="52" xr:uid="{00000000-0005-0000-0000-000046000000}"/>
    <cellStyle name="Normal 39" xfId="79" xr:uid="{00000000-0005-0000-0000-000047000000}"/>
    <cellStyle name="Normal 4" xfId="3" xr:uid="{00000000-0005-0000-0000-000048000000}"/>
    <cellStyle name="Normal 40" xfId="77" xr:uid="{00000000-0005-0000-0000-000049000000}"/>
    <cellStyle name="Normal 41" xfId="78" xr:uid="{00000000-0005-0000-0000-00004A000000}"/>
    <cellStyle name="Normal 42" xfId="80" xr:uid="{00000000-0005-0000-0000-00004B000000}"/>
    <cellStyle name="Normal 43" xfId="81" xr:uid="{00000000-0005-0000-0000-00004C000000}"/>
    <cellStyle name="Normal 44" xfId="85" xr:uid="{00000000-0005-0000-0000-00004D000000}"/>
    <cellStyle name="Normal 45" xfId="83" xr:uid="{00000000-0005-0000-0000-00004E000000}"/>
    <cellStyle name="Normal 46" xfId="82" xr:uid="{00000000-0005-0000-0000-00004F000000}"/>
    <cellStyle name="Normal 47" xfId="86" xr:uid="{00000000-0005-0000-0000-000050000000}"/>
    <cellStyle name="Normal 48" xfId="84" xr:uid="{00000000-0005-0000-0000-000051000000}"/>
    <cellStyle name="Normal 49" xfId="87" xr:uid="{00000000-0005-0000-0000-000052000000}"/>
    <cellStyle name="Normal 5" xfId="4" xr:uid="{00000000-0005-0000-0000-000053000000}"/>
    <cellStyle name="Normal 50" xfId="88" xr:uid="{00000000-0005-0000-0000-000054000000}"/>
    <cellStyle name="Normal 51" xfId="89" xr:uid="{00000000-0005-0000-0000-000055000000}"/>
    <cellStyle name="Normal 52" xfId="91" xr:uid="{00000000-0005-0000-0000-000056000000}"/>
    <cellStyle name="Normal 53" xfId="90" xr:uid="{00000000-0005-0000-0000-000057000000}"/>
    <cellStyle name="Normal 54" xfId="93" xr:uid="{00000000-0005-0000-0000-000058000000}"/>
    <cellStyle name="Normal 55" xfId="94" xr:uid="{00000000-0005-0000-0000-000059000000}"/>
    <cellStyle name="Normal 56" xfId="92" xr:uid="{00000000-0005-0000-0000-00005A000000}"/>
    <cellStyle name="Normal 57" xfId="30" xr:uid="{00000000-0005-0000-0000-00005B000000}"/>
    <cellStyle name="Normal 58" xfId="95" xr:uid="{00000000-0005-0000-0000-00005C000000}"/>
    <cellStyle name="Normal 59" xfId="96" xr:uid="{00000000-0005-0000-0000-00005D000000}"/>
    <cellStyle name="Normal 6" xfId="5" xr:uid="{00000000-0005-0000-0000-00005E000000}"/>
    <cellStyle name="Normal 60" xfId="98" xr:uid="{00000000-0005-0000-0000-00005F000000}"/>
    <cellStyle name="Normal 7" xfId="6" xr:uid="{00000000-0005-0000-0000-000060000000}"/>
    <cellStyle name="Normal 8" xfId="7" xr:uid="{00000000-0005-0000-0000-000061000000}"/>
    <cellStyle name="Normal 9" xfId="8" xr:uid="{00000000-0005-0000-0000-000062000000}"/>
  </cellStyles>
  <dxfs count="30">
    <dxf>
      <fill>
        <patternFill>
          <bgColor rgb="FFFF0000"/>
        </patternFill>
      </fill>
    </dxf>
    <dxf>
      <fill>
        <patternFill>
          <bgColor rgb="FFFF0000"/>
        </patternFill>
      </fill>
    </dxf>
    <dxf>
      <fill>
        <patternFill>
          <bgColor rgb="FFFF0000"/>
        </patternFill>
      </fill>
    </dxf>
    <dxf>
      <numFmt numFmtId="167" formatCode="&quot;SDPO - 1&quot;"/>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bottom/>
        <horizontal/>
      </border>
      <protection locked="1" hidden="1"/>
    </dxf>
    <dxf>
      <font>
        <b val="0"/>
        <i val="0"/>
        <strike val="0"/>
        <condense val="0"/>
        <extend val="0"/>
        <outline val="0"/>
        <shadow val="0"/>
        <u val="none"/>
        <vertAlign val="baseline"/>
        <sz val="10"/>
        <color auto="1"/>
        <name val="Calibri"/>
        <scheme val="minor"/>
      </font>
      <numFmt numFmtId="166" formatCode="d/m/yy;@"/>
      <fill>
        <patternFill patternType="none">
          <fgColor indexed="64"/>
          <bgColor auto="1"/>
        </patternFill>
      </fill>
      <alignment horizontal="center" vertical="center" textRotation="0" wrapText="0" indent="0" justifyLastLine="0" shrinkToFit="0" readingOrder="0"/>
      <border diagonalUp="0" diagonalDown="0">
        <left style="thin">
          <color indexed="64"/>
        </left>
        <right/>
        <top/>
        <bottom/>
        <horizontal/>
      </border>
      <protection locked="0" hidden="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horizontal/>
      </border>
      <protection locked="0" hidden="1"/>
    </dxf>
    <dxf>
      <font>
        <b/>
        <i val="0"/>
        <strike val="0"/>
        <condense val="0"/>
        <extend val="0"/>
        <outline val="0"/>
        <shadow val="0"/>
        <u val="none"/>
        <vertAlign val="baseline"/>
        <sz val="10"/>
        <color rgb="FFC00000"/>
        <name val="Calibri"/>
        <scheme val="minor"/>
      </font>
      <fill>
        <patternFill patternType="none">
          <fgColor indexed="64"/>
          <bgColor auto="1"/>
        </patternFill>
      </fill>
      <alignment horizontal="center" vertical="center" textRotation="0" wrapText="0" indent="0" justifyLastLine="0" shrinkToFit="0" readingOrder="0"/>
      <protection locked="0" hidden="1"/>
    </dxf>
    <dxf>
      <font>
        <b/>
        <i val="0"/>
        <strike val="0"/>
        <condense val="0"/>
        <extend val="0"/>
        <outline val="0"/>
        <shadow val="0"/>
        <u val="none"/>
        <vertAlign val="baseline"/>
        <sz val="10"/>
        <color rgb="FFC00000"/>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0"/>
        <color rgb="FFC00000"/>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top/>
        <bottom/>
      </border>
      <protection locked="0" hidden="0"/>
    </dxf>
    <dxf>
      <font>
        <b/>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protection locked="1" hidden="1"/>
    </dxf>
    <dxf>
      <font>
        <b/>
        <i val="0"/>
        <strike val="0"/>
        <condense val="0"/>
        <extend val="0"/>
        <outline val="0"/>
        <shadow val="0"/>
        <u val="none"/>
        <vertAlign val="baseline"/>
        <sz val="10"/>
        <color rgb="FFC00000"/>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bottom/>
      </border>
      <protection locked="1" hidden="1"/>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protection locked="0" hidden="0"/>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164" formatCode="[$-416]d\-mmm\-yy;@"/>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top/>
        <bottom/>
      </border>
      <protection locked="0" hidden="0"/>
    </dxf>
    <dxf>
      <border diagonalUp="0" diagonalDown="0">
        <left style="thin">
          <color indexed="64"/>
        </left>
        <right style="thin">
          <color indexed="64"/>
        </right>
        <top style="thin">
          <color indexed="64"/>
        </top>
        <bottom style="thin">
          <color indexed="64"/>
        </bottom>
      </border>
    </dxf>
    <dxf>
      <protection locked="0" hidden="0"/>
    </dxf>
    <dxf>
      <border>
        <bottom style="thin">
          <color indexed="64"/>
        </bottom>
      </border>
    </dxf>
    <dxf>
      <font>
        <b val="0"/>
        <i val="0"/>
        <strike val="0"/>
        <condense val="0"/>
        <extend val="0"/>
        <outline val="0"/>
        <shadow val="0"/>
        <u val="none"/>
        <vertAlign val="baseline"/>
        <sz val="10"/>
        <color theme="0"/>
        <name val="Calibri"/>
        <scheme val="minor"/>
      </font>
      <fill>
        <patternFill patternType="solid">
          <fgColor indexed="64"/>
          <bgColor theme="1"/>
        </patternFill>
      </fill>
      <alignment horizontal="center" vertical="center" textRotation="0" wrapText="0" indent="0" justifyLastLine="0" shrinkToFit="0" readingOrder="0"/>
      <border diagonalUp="0" diagonalDown="0">
        <left/>
        <right/>
        <top/>
        <bottom/>
        <vertical/>
        <horizontal/>
      </border>
      <protection locked="0" hidden="0"/>
    </dxf>
    <dxf>
      <font>
        <b/>
        <i val="0"/>
        <color theme="9" tint="-0.24994659260841701"/>
      </font>
    </dxf>
    <dxf>
      <font>
        <b/>
        <i val="0"/>
        <color rgb="FF006600"/>
      </font>
    </dxf>
    <dxf>
      <font>
        <b/>
        <i val="0"/>
        <color rgb="FFC00000"/>
      </font>
    </dxf>
    <dxf>
      <font>
        <b/>
        <i val="0"/>
        <color theme="0"/>
      </font>
      <fill>
        <patternFill>
          <bgColor rgb="FFFF0000"/>
        </patternFill>
      </fill>
    </dxf>
    <dxf>
      <font>
        <b/>
        <i val="0"/>
        <color theme="0"/>
      </font>
      <fill>
        <patternFill>
          <bgColor rgb="FF006600"/>
        </patternFill>
      </fill>
    </dxf>
    <dxf>
      <font>
        <b/>
        <i val="0"/>
        <color theme="9" tint="-0.24994659260841701"/>
      </font>
    </dxf>
    <dxf>
      <font>
        <b/>
        <i val="0"/>
        <color rgb="FF006600"/>
      </font>
    </dxf>
    <dxf>
      <font>
        <b/>
        <i val="0"/>
        <color rgb="FFC00000"/>
      </font>
    </dxf>
    <dxf>
      <font>
        <color theme="0"/>
      </font>
    </dxf>
  </dxfs>
  <tableStyles count="0" defaultTableStyle="TableStyleMedium9" defaultPivotStyle="PivotStyleLight16"/>
  <colors>
    <mruColors>
      <color rgb="FF66CCFF"/>
      <color rgb="FFFF99CC"/>
      <color rgb="FFFFCCFF"/>
      <color rgb="FFFF33CC"/>
      <color rgb="FF0000FF"/>
      <color rgb="FFFF0000"/>
      <color rgb="FFFF99FF"/>
      <color rgb="FFFF9999"/>
      <color rgb="FFFF66CC"/>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6.jpeg"/><Relationship Id="rId7" Type="http://schemas.openxmlformats.org/officeDocument/2006/relationships/image" Target="../media/image10.jpeg"/><Relationship Id="rId2" Type="http://schemas.openxmlformats.org/officeDocument/2006/relationships/image" Target="../media/image5.jpe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12.jpeg"/><Relationship Id="rId7" Type="http://schemas.openxmlformats.org/officeDocument/2006/relationships/image" Target="../media/image10.jpeg"/><Relationship Id="rId2" Type="http://schemas.openxmlformats.org/officeDocument/2006/relationships/image" Target="../media/image11.jpe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7.pn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12</xdr:col>
      <xdr:colOff>123824</xdr:colOff>
      <xdr:row>203</xdr:row>
      <xdr:rowOff>119742</xdr:rowOff>
    </xdr:from>
    <xdr:to>
      <xdr:col>13</xdr:col>
      <xdr:colOff>1172193</xdr:colOff>
      <xdr:row>203</xdr:row>
      <xdr:rowOff>500743</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10999" y="42896517"/>
          <a:ext cx="1909084" cy="38100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2070100</xdr:colOff>
          <xdr:row>1</xdr:row>
          <xdr:rowOff>25400</xdr:rowOff>
        </xdr:from>
        <xdr:to>
          <xdr:col>2</xdr:col>
          <xdr:colOff>355600</xdr:colOff>
          <xdr:row>1</xdr:row>
          <xdr:rowOff>330200</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pitchFamily="2" charset="0"/>
                  <a:cs typeface="Calibri" pitchFamily="2" charset="0"/>
                </a:rPr>
                <a:t>LIMPA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2057400</xdr:colOff>
          <xdr:row>2</xdr:row>
          <xdr:rowOff>25400</xdr:rowOff>
        </xdr:from>
        <xdr:to>
          <xdr:col>2</xdr:col>
          <xdr:colOff>355600</xdr:colOff>
          <xdr:row>2</xdr:row>
          <xdr:rowOff>292100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pitchFamily="2" charset="0"/>
                  <a:cs typeface="Calibri" pitchFamily="2" charset="0"/>
                </a:rPr>
                <a:t>EMPRESAS</a:t>
              </a:r>
            </a:p>
          </xdr:txBody>
        </xdr:sp>
        <xdr:clientData fPrintsWithSheet="0"/>
      </xdr:twoCellAnchor>
    </mc:Choice>
    <mc:Fallback/>
  </mc:AlternateContent>
  <xdr:twoCellAnchor editAs="oneCell">
    <xdr:from>
      <xdr:col>1</xdr:col>
      <xdr:colOff>57150</xdr:colOff>
      <xdr:row>1</xdr:row>
      <xdr:rowOff>57150</xdr:rowOff>
    </xdr:from>
    <xdr:to>
      <xdr:col>1</xdr:col>
      <xdr:colOff>1884219</xdr:colOff>
      <xdr:row>2</xdr:row>
      <xdr:rowOff>268896</xdr:rowOff>
    </xdr:to>
    <xdr:pic>
      <xdr:nvPicPr>
        <xdr:cNvPr id="11" name="Imagem 10">
          <a:extLst>
            <a:ext uri="{FF2B5EF4-FFF2-40B4-BE49-F238E27FC236}">
              <a16:creationId xmlns:a16="http://schemas.microsoft.com/office/drawing/2014/main" id="{00000000-0008-0000-0000-00000B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9211" t="20900" r="8832" b="21575"/>
        <a:stretch/>
      </xdr:blipFill>
      <xdr:spPr>
        <a:xfrm>
          <a:off x="152400" y="143741"/>
          <a:ext cx="1827069" cy="558110"/>
        </a:xfrm>
        <a:prstGeom prst="rect">
          <a:avLst/>
        </a:prstGeom>
      </xdr:spPr>
    </xdr:pic>
    <xdr:clientData/>
  </xdr:twoCellAnchor>
  <xdr:twoCellAnchor editAs="oneCell">
    <xdr:from>
      <xdr:col>10</xdr:col>
      <xdr:colOff>409575</xdr:colOff>
      <xdr:row>203</xdr:row>
      <xdr:rowOff>38100</xdr:rowOff>
    </xdr:from>
    <xdr:to>
      <xdr:col>11</xdr:col>
      <xdr:colOff>731694</xdr:colOff>
      <xdr:row>203</xdr:row>
      <xdr:rowOff>592746</xdr:rowOff>
    </xdr:to>
    <xdr:pic>
      <xdr:nvPicPr>
        <xdr:cNvPr id="7" name="Imagem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9211" t="20900" r="8832" b="21575"/>
        <a:stretch/>
      </xdr:blipFill>
      <xdr:spPr>
        <a:xfrm>
          <a:off x="10248900" y="42872025"/>
          <a:ext cx="1827069" cy="554646"/>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406400</xdr:colOff>
          <xdr:row>1</xdr:row>
          <xdr:rowOff>50800</xdr:rowOff>
        </xdr:from>
        <xdr:to>
          <xdr:col>2</xdr:col>
          <xdr:colOff>2006600</xdr:colOff>
          <xdr:row>2</xdr:row>
          <xdr:rowOff>279400</xdr:rowOff>
        </xdr:to>
        <xdr:sp macro="" textlink="">
          <xdr:nvSpPr>
            <xdr:cNvPr id="1195" name="Button 140"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pitchFamily="2" charset="0"/>
                  <a:cs typeface="Calibri" pitchFamily="2" charset="0"/>
                </a:rPr>
                <a:t>LIMPA</a:t>
              </a:r>
            </a:p>
            <a:p>
              <a:pPr algn="ctr" rtl="0">
                <a:defRPr sz="1000"/>
              </a:pPr>
              <a:r>
                <a:rPr lang="en-US" sz="1000" b="0" i="0" u="none" strike="noStrike" baseline="0">
                  <a:solidFill>
                    <a:srgbClr val="000000"/>
                  </a:solidFill>
                  <a:latin typeface="Calibri" pitchFamily="2" charset="0"/>
                  <a:cs typeface="Calibri" pitchFamily="2" charset="0"/>
                </a:rPr>
                <a:t>EMBARQUE / DESEMBARQUE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476250</xdr:colOff>
      <xdr:row>5</xdr:row>
      <xdr:rowOff>142875</xdr:rowOff>
    </xdr:from>
    <xdr:to>
      <xdr:col>11</xdr:col>
      <xdr:colOff>266700</xdr:colOff>
      <xdr:row>5</xdr:row>
      <xdr:rowOff>314325</xdr:rowOff>
    </xdr:to>
    <xdr:grpSp>
      <xdr:nvGrpSpPr>
        <xdr:cNvPr id="2" name="Group 214">
          <a:extLst>
            <a:ext uri="{FF2B5EF4-FFF2-40B4-BE49-F238E27FC236}">
              <a16:creationId xmlns:a16="http://schemas.microsoft.com/office/drawing/2014/main" id="{00000000-0008-0000-0100-000002000000}"/>
            </a:ext>
          </a:extLst>
        </xdr:cNvPr>
        <xdr:cNvGrpSpPr>
          <a:grpSpLocks/>
        </xdr:cNvGrpSpPr>
      </xdr:nvGrpSpPr>
      <xdr:grpSpPr bwMode="auto">
        <a:xfrm>
          <a:off x="7195705" y="2451966"/>
          <a:ext cx="3461904" cy="171450"/>
          <a:chOff x="701" y="33"/>
          <a:chExt cx="111" cy="9"/>
        </a:xfrm>
      </xdr:grpSpPr>
      <xdr:sp macro="" textlink="">
        <xdr:nvSpPr>
          <xdr:cNvPr id="3" name="Oval 202">
            <a:extLst>
              <a:ext uri="{FF2B5EF4-FFF2-40B4-BE49-F238E27FC236}">
                <a16:creationId xmlns:a16="http://schemas.microsoft.com/office/drawing/2014/main" id="{00000000-0008-0000-0100-000003000000}"/>
              </a:ext>
            </a:extLst>
          </xdr:cNvPr>
          <xdr:cNvSpPr>
            <a:spLocks noChangeArrowheads="1"/>
          </xdr:cNvSpPr>
        </xdr:nvSpPr>
        <xdr:spPr bwMode="auto">
          <a:xfrm>
            <a:off x="701" y="33"/>
            <a:ext cx="9" cy="9"/>
          </a:xfrm>
          <a:prstGeom prst="ellipse">
            <a:avLst/>
          </a:prstGeom>
          <a:solidFill>
            <a:srgbClr val="000000"/>
          </a:solidFill>
          <a:ln w="9525">
            <a:solidFill>
              <a:srgbClr val="000000"/>
            </a:solidFill>
            <a:round/>
            <a:headEnd/>
            <a:tailEnd/>
          </a:ln>
        </xdr:spPr>
      </xdr:sp>
      <xdr:sp macro="" textlink="">
        <xdr:nvSpPr>
          <xdr:cNvPr id="4" name="Oval 203">
            <a:extLst>
              <a:ext uri="{FF2B5EF4-FFF2-40B4-BE49-F238E27FC236}">
                <a16:creationId xmlns:a16="http://schemas.microsoft.com/office/drawing/2014/main" id="{00000000-0008-0000-0100-000004000000}"/>
              </a:ext>
            </a:extLst>
          </xdr:cNvPr>
          <xdr:cNvSpPr>
            <a:spLocks noChangeArrowheads="1"/>
          </xdr:cNvSpPr>
        </xdr:nvSpPr>
        <xdr:spPr bwMode="auto">
          <a:xfrm>
            <a:off x="718" y="33"/>
            <a:ext cx="9" cy="9"/>
          </a:xfrm>
          <a:prstGeom prst="ellipse">
            <a:avLst/>
          </a:prstGeom>
          <a:solidFill>
            <a:srgbClr val="000000"/>
          </a:solidFill>
          <a:ln w="9525">
            <a:solidFill>
              <a:srgbClr val="000000"/>
            </a:solidFill>
            <a:round/>
            <a:headEnd/>
            <a:tailEnd/>
          </a:ln>
        </xdr:spPr>
      </xdr:sp>
      <xdr:sp macro="" textlink="">
        <xdr:nvSpPr>
          <xdr:cNvPr id="5" name="Oval 204">
            <a:extLst>
              <a:ext uri="{FF2B5EF4-FFF2-40B4-BE49-F238E27FC236}">
                <a16:creationId xmlns:a16="http://schemas.microsoft.com/office/drawing/2014/main" id="{00000000-0008-0000-0100-000005000000}"/>
              </a:ext>
            </a:extLst>
          </xdr:cNvPr>
          <xdr:cNvSpPr>
            <a:spLocks noChangeArrowheads="1"/>
          </xdr:cNvSpPr>
        </xdr:nvSpPr>
        <xdr:spPr bwMode="auto">
          <a:xfrm>
            <a:off x="735" y="33"/>
            <a:ext cx="9" cy="9"/>
          </a:xfrm>
          <a:prstGeom prst="ellipse">
            <a:avLst/>
          </a:prstGeom>
          <a:solidFill>
            <a:srgbClr val="000000"/>
          </a:solidFill>
          <a:ln w="9525">
            <a:solidFill>
              <a:srgbClr val="000000"/>
            </a:solidFill>
            <a:round/>
            <a:headEnd/>
            <a:tailEnd/>
          </a:ln>
        </xdr:spPr>
      </xdr:sp>
      <xdr:sp macro="" textlink="">
        <xdr:nvSpPr>
          <xdr:cNvPr id="6" name="Oval 205">
            <a:extLst>
              <a:ext uri="{FF2B5EF4-FFF2-40B4-BE49-F238E27FC236}">
                <a16:creationId xmlns:a16="http://schemas.microsoft.com/office/drawing/2014/main" id="{00000000-0008-0000-0100-000006000000}"/>
              </a:ext>
            </a:extLst>
          </xdr:cNvPr>
          <xdr:cNvSpPr>
            <a:spLocks noChangeArrowheads="1"/>
          </xdr:cNvSpPr>
        </xdr:nvSpPr>
        <xdr:spPr bwMode="auto">
          <a:xfrm>
            <a:off x="752" y="33"/>
            <a:ext cx="9" cy="9"/>
          </a:xfrm>
          <a:prstGeom prst="ellipse">
            <a:avLst/>
          </a:prstGeom>
          <a:solidFill>
            <a:srgbClr val="000000"/>
          </a:solidFill>
          <a:ln w="9525">
            <a:solidFill>
              <a:srgbClr val="000000"/>
            </a:solidFill>
            <a:round/>
            <a:headEnd/>
            <a:tailEnd/>
          </a:ln>
        </xdr:spPr>
      </xdr:sp>
      <xdr:sp macro="" textlink="">
        <xdr:nvSpPr>
          <xdr:cNvPr id="7" name="Oval 206">
            <a:extLst>
              <a:ext uri="{FF2B5EF4-FFF2-40B4-BE49-F238E27FC236}">
                <a16:creationId xmlns:a16="http://schemas.microsoft.com/office/drawing/2014/main" id="{00000000-0008-0000-0100-000007000000}"/>
              </a:ext>
            </a:extLst>
          </xdr:cNvPr>
          <xdr:cNvSpPr>
            <a:spLocks noChangeArrowheads="1"/>
          </xdr:cNvSpPr>
        </xdr:nvSpPr>
        <xdr:spPr bwMode="auto">
          <a:xfrm>
            <a:off x="768" y="33"/>
            <a:ext cx="9" cy="9"/>
          </a:xfrm>
          <a:prstGeom prst="ellipse">
            <a:avLst/>
          </a:prstGeom>
          <a:solidFill>
            <a:srgbClr val="000000"/>
          </a:solidFill>
          <a:ln w="9525">
            <a:solidFill>
              <a:srgbClr val="000000"/>
            </a:solidFill>
            <a:round/>
            <a:headEnd/>
            <a:tailEnd/>
          </a:ln>
        </xdr:spPr>
      </xdr:sp>
      <xdr:sp macro="" textlink="">
        <xdr:nvSpPr>
          <xdr:cNvPr id="8" name="Oval 207">
            <a:extLst>
              <a:ext uri="{FF2B5EF4-FFF2-40B4-BE49-F238E27FC236}">
                <a16:creationId xmlns:a16="http://schemas.microsoft.com/office/drawing/2014/main" id="{00000000-0008-0000-0100-000008000000}"/>
              </a:ext>
            </a:extLst>
          </xdr:cNvPr>
          <xdr:cNvSpPr>
            <a:spLocks noChangeArrowheads="1"/>
          </xdr:cNvSpPr>
        </xdr:nvSpPr>
        <xdr:spPr bwMode="auto">
          <a:xfrm>
            <a:off x="785" y="33"/>
            <a:ext cx="9" cy="9"/>
          </a:xfrm>
          <a:prstGeom prst="ellipse">
            <a:avLst/>
          </a:prstGeom>
          <a:solidFill>
            <a:srgbClr val="000000"/>
          </a:solidFill>
          <a:ln w="9525">
            <a:solidFill>
              <a:srgbClr val="000000"/>
            </a:solidFill>
            <a:round/>
            <a:headEnd/>
            <a:tailEnd/>
          </a:ln>
        </xdr:spPr>
      </xdr:sp>
      <xdr:sp macro="" textlink="">
        <xdr:nvSpPr>
          <xdr:cNvPr id="9" name="Oval 208">
            <a:extLst>
              <a:ext uri="{FF2B5EF4-FFF2-40B4-BE49-F238E27FC236}">
                <a16:creationId xmlns:a16="http://schemas.microsoft.com/office/drawing/2014/main" id="{00000000-0008-0000-0100-000009000000}"/>
              </a:ext>
            </a:extLst>
          </xdr:cNvPr>
          <xdr:cNvSpPr>
            <a:spLocks noChangeArrowheads="1"/>
          </xdr:cNvSpPr>
        </xdr:nvSpPr>
        <xdr:spPr bwMode="auto">
          <a:xfrm>
            <a:off x="803" y="33"/>
            <a:ext cx="9" cy="9"/>
          </a:xfrm>
          <a:prstGeom prst="ellipse">
            <a:avLst/>
          </a:prstGeom>
          <a:solidFill>
            <a:srgbClr val="000000"/>
          </a:solidFill>
          <a:ln w="9525">
            <a:solidFill>
              <a:srgbClr val="000000"/>
            </a:solidFill>
            <a:round/>
            <a:headEnd/>
            <a:tailEnd/>
          </a:ln>
        </xdr:spPr>
      </xdr:sp>
    </xdr:grpSp>
    <xdr:clientData/>
  </xdr:twoCellAnchor>
  <xdr:twoCellAnchor>
    <xdr:from>
      <xdr:col>27</xdr:col>
      <xdr:colOff>323850</xdr:colOff>
      <xdr:row>4</xdr:row>
      <xdr:rowOff>352425</xdr:rowOff>
    </xdr:from>
    <xdr:to>
      <xdr:col>29</xdr:col>
      <xdr:colOff>704850</xdr:colOff>
      <xdr:row>6</xdr:row>
      <xdr:rowOff>57150</xdr:rowOff>
    </xdr:to>
    <xdr:grpSp>
      <xdr:nvGrpSpPr>
        <xdr:cNvPr id="10" name="Group 245">
          <a:extLst>
            <a:ext uri="{FF2B5EF4-FFF2-40B4-BE49-F238E27FC236}">
              <a16:creationId xmlns:a16="http://schemas.microsoft.com/office/drawing/2014/main" id="{00000000-0008-0000-0100-00000A000000}"/>
            </a:ext>
          </a:extLst>
        </xdr:cNvPr>
        <xdr:cNvGrpSpPr>
          <a:grpSpLocks/>
        </xdr:cNvGrpSpPr>
      </xdr:nvGrpSpPr>
      <xdr:grpSpPr bwMode="auto">
        <a:xfrm>
          <a:off x="27617305" y="2245880"/>
          <a:ext cx="2597727" cy="535997"/>
          <a:chOff x="1299" y="231"/>
          <a:chExt cx="120" cy="24"/>
        </a:xfrm>
      </xdr:grpSpPr>
      <xdr:grpSp>
        <xdr:nvGrpSpPr>
          <xdr:cNvPr id="11" name="Group 238">
            <a:extLst>
              <a:ext uri="{FF2B5EF4-FFF2-40B4-BE49-F238E27FC236}">
                <a16:creationId xmlns:a16="http://schemas.microsoft.com/office/drawing/2014/main" id="{00000000-0008-0000-0100-00000B000000}"/>
              </a:ext>
            </a:extLst>
          </xdr:cNvPr>
          <xdr:cNvGrpSpPr>
            <a:grpSpLocks/>
          </xdr:cNvGrpSpPr>
        </xdr:nvGrpSpPr>
        <xdr:grpSpPr bwMode="auto">
          <a:xfrm>
            <a:off x="1299" y="232"/>
            <a:ext cx="60" cy="23"/>
            <a:chOff x="1299" y="232"/>
            <a:chExt cx="60" cy="23"/>
          </a:xfrm>
        </xdr:grpSpPr>
        <xdr:sp macro="" textlink="">
          <xdr:nvSpPr>
            <xdr:cNvPr id="18" name="Rectangle 233">
              <a:extLst>
                <a:ext uri="{FF2B5EF4-FFF2-40B4-BE49-F238E27FC236}">
                  <a16:creationId xmlns:a16="http://schemas.microsoft.com/office/drawing/2014/main" id="{00000000-0008-0000-0100-000012000000}"/>
                </a:ext>
              </a:extLst>
            </xdr:cNvPr>
            <xdr:cNvSpPr>
              <a:spLocks noChangeArrowheads="1"/>
            </xdr:cNvSpPr>
          </xdr:nvSpPr>
          <xdr:spPr bwMode="auto">
            <a:xfrm>
              <a:off x="1299" y="233"/>
              <a:ext cx="15" cy="11"/>
            </a:xfrm>
            <a:prstGeom prst="rect">
              <a:avLst/>
            </a:prstGeom>
            <a:solidFill>
              <a:srgbClr val="000000"/>
            </a:solidFill>
            <a:ln w="9525">
              <a:solidFill>
                <a:srgbClr val="000000"/>
              </a:solidFill>
              <a:miter lim="800000"/>
              <a:headEnd/>
              <a:tailEnd/>
            </a:ln>
          </xdr:spPr>
        </xdr:sp>
        <xdr:sp macro="" textlink="">
          <xdr:nvSpPr>
            <xdr:cNvPr id="19" name="Rectangle 234">
              <a:extLst>
                <a:ext uri="{FF2B5EF4-FFF2-40B4-BE49-F238E27FC236}">
                  <a16:creationId xmlns:a16="http://schemas.microsoft.com/office/drawing/2014/main" id="{00000000-0008-0000-0100-000013000000}"/>
                </a:ext>
              </a:extLst>
            </xdr:cNvPr>
            <xdr:cNvSpPr>
              <a:spLocks noChangeArrowheads="1"/>
            </xdr:cNvSpPr>
          </xdr:nvSpPr>
          <xdr:spPr bwMode="auto">
            <a:xfrm>
              <a:off x="1314" y="244"/>
              <a:ext cx="15" cy="11"/>
            </a:xfrm>
            <a:prstGeom prst="rect">
              <a:avLst/>
            </a:prstGeom>
            <a:solidFill>
              <a:srgbClr val="000000"/>
            </a:solidFill>
            <a:ln w="9525">
              <a:solidFill>
                <a:srgbClr val="000000"/>
              </a:solidFill>
              <a:miter lim="800000"/>
              <a:headEnd/>
              <a:tailEnd/>
            </a:ln>
          </xdr:spPr>
        </xdr:sp>
        <xdr:grpSp>
          <xdr:nvGrpSpPr>
            <xdr:cNvPr id="20" name="Group 237">
              <a:extLst>
                <a:ext uri="{FF2B5EF4-FFF2-40B4-BE49-F238E27FC236}">
                  <a16:creationId xmlns:a16="http://schemas.microsoft.com/office/drawing/2014/main" id="{00000000-0008-0000-0100-000014000000}"/>
                </a:ext>
              </a:extLst>
            </xdr:cNvPr>
            <xdr:cNvGrpSpPr>
              <a:grpSpLocks/>
            </xdr:cNvGrpSpPr>
          </xdr:nvGrpSpPr>
          <xdr:grpSpPr bwMode="auto">
            <a:xfrm>
              <a:off x="1329" y="232"/>
              <a:ext cx="30" cy="22"/>
              <a:chOff x="1328" y="232"/>
              <a:chExt cx="30" cy="22"/>
            </a:xfrm>
          </xdr:grpSpPr>
          <xdr:sp macro="" textlink="">
            <xdr:nvSpPr>
              <xdr:cNvPr id="21" name="Rectangle 235">
                <a:extLst>
                  <a:ext uri="{FF2B5EF4-FFF2-40B4-BE49-F238E27FC236}">
                    <a16:creationId xmlns:a16="http://schemas.microsoft.com/office/drawing/2014/main" id="{00000000-0008-0000-0100-000015000000}"/>
                  </a:ext>
                </a:extLst>
              </xdr:cNvPr>
              <xdr:cNvSpPr>
                <a:spLocks noChangeArrowheads="1"/>
              </xdr:cNvSpPr>
            </xdr:nvSpPr>
            <xdr:spPr bwMode="auto">
              <a:xfrm>
                <a:off x="1328" y="232"/>
                <a:ext cx="15" cy="11"/>
              </a:xfrm>
              <a:prstGeom prst="rect">
                <a:avLst/>
              </a:prstGeom>
              <a:solidFill>
                <a:srgbClr val="000000"/>
              </a:solidFill>
              <a:ln w="9525">
                <a:solidFill>
                  <a:srgbClr val="000000"/>
                </a:solidFill>
                <a:miter lim="800000"/>
                <a:headEnd/>
                <a:tailEnd/>
              </a:ln>
            </xdr:spPr>
          </xdr:sp>
          <xdr:sp macro="" textlink="">
            <xdr:nvSpPr>
              <xdr:cNvPr id="22" name="Rectangle 236">
                <a:extLst>
                  <a:ext uri="{FF2B5EF4-FFF2-40B4-BE49-F238E27FC236}">
                    <a16:creationId xmlns:a16="http://schemas.microsoft.com/office/drawing/2014/main" id="{00000000-0008-0000-0100-000016000000}"/>
                  </a:ext>
                </a:extLst>
              </xdr:cNvPr>
              <xdr:cNvSpPr>
                <a:spLocks noChangeArrowheads="1"/>
              </xdr:cNvSpPr>
            </xdr:nvSpPr>
            <xdr:spPr bwMode="auto">
              <a:xfrm>
                <a:off x="1343" y="243"/>
                <a:ext cx="15" cy="11"/>
              </a:xfrm>
              <a:prstGeom prst="rect">
                <a:avLst/>
              </a:prstGeom>
              <a:solidFill>
                <a:srgbClr val="000000"/>
              </a:solidFill>
              <a:ln w="9525">
                <a:solidFill>
                  <a:srgbClr val="000000"/>
                </a:solidFill>
                <a:miter lim="800000"/>
                <a:headEnd/>
                <a:tailEnd/>
              </a:ln>
            </xdr:spPr>
          </xdr:sp>
        </xdr:grpSp>
      </xdr:grpSp>
      <xdr:grpSp>
        <xdr:nvGrpSpPr>
          <xdr:cNvPr id="12" name="Group 239">
            <a:extLst>
              <a:ext uri="{FF2B5EF4-FFF2-40B4-BE49-F238E27FC236}">
                <a16:creationId xmlns:a16="http://schemas.microsoft.com/office/drawing/2014/main" id="{00000000-0008-0000-0100-00000C000000}"/>
              </a:ext>
            </a:extLst>
          </xdr:cNvPr>
          <xdr:cNvGrpSpPr>
            <a:grpSpLocks/>
          </xdr:cNvGrpSpPr>
        </xdr:nvGrpSpPr>
        <xdr:grpSpPr bwMode="auto">
          <a:xfrm>
            <a:off x="1359" y="231"/>
            <a:ext cx="60" cy="23"/>
            <a:chOff x="1299" y="232"/>
            <a:chExt cx="60" cy="23"/>
          </a:xfrm>
        </xdr:grpSpPr>
        <xdr:sp macro="" textlink="">
          <xdr:nvSpPr>
            <xdr:cNvPr id="13" name="Rectangle 240">
              <a:extLst>
                <a:ext uri="{FF2B5EF4-FFF2-40B4-BE49-F238E27FC236}">
                  <a16:creationId xmlns:a16="http://schemas.microsoft.com/office/drawing/2014/main" id="{00000000-0008-0000-0100-00000D000000}"/>
                </a:ext>
              </a:extLst>
            </xdr:cNvPr>
            <xdr:cNvSpPr>
              <a:spLocks noChangeArrowheads="1"/>
            </xdr:cNvSpPr>
          </xdr:nvSpPr>
          <xdr:spPr bwMode="auto">
            <a:xfrm>
              <a:off x="1299" y="233"/>
              <a:ext cx="15" cy="11"/>
            </a:xfrm>
            <a:prstGeom prst="rect">
              <a:avLst/>
            </a:prstGeom>
            <a:solidFill>
              <a:srgbClr val="000000"/>
            </a:solidFill>
            <a:ln w="9525">
              <a:solidFill>
                <a:srgbClr val="000000"/>
              </a:solidFill>
              <a:miter lim="800000"/>
              <a:headEnd/>
              <a:tailEnd/>
            </a:ln>
          </xdr:spPr>
        </xdr:sp>
        <xdr:sp macro="" textlink="">
          <xdr:nvSpPr>
            <xdr:cNvPr id="14" name="Rectangle 241">
              <a:extLst>
                <a:ext uri="{FF2B5EF4-FFF2-40B4-BE49-F238E27FC236}">
                  <a16:creationId xmlns:a16="http://schemas.microsoft.com/office/drawing/2014/main" id="{00000000-0008-0000-0100-00000E000000}"/>
                </a:ext>
              </a:extLst>
            </xdr:cNvPr>
            <xdr:cNvSpPr>
              <a:spLocks noChangeArrowheads="1"/>
            </xdr:cNvSpPr>
          </xdr:nvSpPr>
          <xdr:spPr bwMode="auto">
            <a:xfrm>
              <a:off x="1314" y="244"/>
              <a:ext cx="15" cy="11"/>
            </a:xfrm>
            <a:prstGeom prst="rect">
              <a:avLst/>
            </a:prstGeom>
            <a:solidFill>
              <a:srgbClr val="000000"/>
            </a:solidFill>
            <a:ln w="9525">
              <a:solidFill>
                <a:srgbClr val="000000"/>
              </a:solidFill>
              <a:miter lim="800000"/>
              <a:headEnd/>
              <a:tailEnd/>
            </a:ln>
          </xdr:spPr>
        </xdr:sp>
        <xdr:grpSp>
          <xdr:nvGrpSpPr>
            <xdr:cNvPr id="15" name="Group 242">
              <a:extLst>
                <a:ext uri="{FF2B5EF4-FFF2-40B4-BE49-F238E27FC236}">
                  <a16:creationId xmlns:a16="http://schemas.microsoft.com/office/drawing/2014/main" id="{00000000-0008-0000-0100-00000F000000}"/>
                </a:ext>
              </a:extLst>
            </xdr:cNvPr>
            <xdr:cNvGrpSpPr>
              <a:grpSpLocks/>
            </xdr:cNvGrpSpPr>
          </xdr:nvGrpSpPr>
          <xdr:grpSpPr bwMode="auto">
            <a:xfrm>
              <a:off x="1329" y="232"/>
              <a:ext cx="30" cy="22"/>
              <a:chOff x="1328" y="232"/>
              <a:chExt cx="30" cy="22"/>
            </a:xfrm>
          </xdr:grpSpPr>
          <xdr:sp macro="" textlink="">
            <xdr:nvSpPr>
              <xdr:cNvPr id="16" name="Rectangle 243">
                <a:extLst>
                  <a:ext uri="{FF2B5EF4-FFF2-40B4-BE49-F238E27FC236}">
                    <a16:creationId xmlns:a16="http://schemas.microsoft.com/office/drawing/2014/main" id="{00000000-0008-0000-0100-000010000000}"/>
                  </a:ext>
                </a:extLst>
              </xdr:cNvPr>
              <xdr:cNvSpPr>
                <a:spLocks noChangeArrowheads="1"/>
              </xdr:cNvSpPr>
            </xdr:nvSpPr>
            <xdr:spPr bwMode="auto">
              <a:xfrm>
                <a:off x="1328" y="232"/>
                <a:ext cx="15" cy="11"/>
              </a:xfrm>
              <a:prstGeom prst="rect">
                <a:avLst/>
              </a:prstGeom>
              <a:solidFill>
                <a:srgbClr val="000000"/>
              </a:solidFill>
              <a:ln w="9525">
                <a:solidFill>
                  <a:srgbClr val="000000"/>
                </a:solidFill>
                <a:miter lim="800000"/>
                <a:headEnd/>
                <a:tailEnd/>
              </a:ln>
            </xdr:spPr>
          </xdr:sp>
          <xdr:sp macro="" textlink="">
            <xdr:nvSpPr>
              <xdr:cNvPr id="17" name="Rectangle 244">
                <a:extLst>
                  <a:ext uri="{FF2B5EF4-FFF2-40B4-BE49-F238E27FC236}">
                    <a16:creationId xmlns:a16="http://schemas.microsoft.com/office/drawing/2014/main" id="{00000000-0008-0000-0100-000011000000}"/>
                  </a:ext>
                </a:extLst>
              </xdr:cNvPr>
              <xdr:cNvSpPr>
                <a:spLocks noChangeArrowheads="1"/>
              </xdr:cNvSpPr>
            </xdr:nvSpPr>
            <xdr:spPr bwMode="auto">
              <a:xfrm>
                <a:off x="1343" y="243"/>
                <a:ext cx="15" cy="11"/>
              </a:xfrm>
              <a:prstGeom prst="rect">
                <a:avLst/>
              </a:prstGeom>
              <a:solidFill>
                <a:srgbClr val="000000"/>
              </a:solidFill>
              <a:ln w="9525">
                <a:solidFill>
                  <a:srgbClr val="000000"/>
                </a:solidFill>
                <a:miter lim="800000"/>
                <a:headEnd/>
                <a:tailEnd/>
              </a:ln>
            </xdr:spPr>
          </xdr:sp>
        </xdr:grpSp>
      </xdr:grpSp>
    </xdr:grpSp>
    <xdr:clientData/>
  </xdr:twoCellAnchor>
  <xdr:twoCellAnchor>
    <xdr:from>
      <xdr:col>1</xdr:col>
      <xdr:colOff>390525</xdr:colOff>
      <xdr:row>5</xdr:row>
      <xdr:rowOff>104775</xdr:rowOff>
    </xdr:from>
    <xdr:to>
      <xdr:col>5</xdr:col>
      <xdr:colOff>304800</xdr:colOff>
      <xdr:row>6</xdr:row>
      <xdr:rowOff>0</xdr:rowOff>
    </xdr:to>
    <xdr:sp macro="" textlink="">
      <xdr:nvSpPr>
        <xdr:cNvPr id="23" name="Rectangle 216">
          <a:extLst>
            <a:ext uri="{FF2B5EF4-FFF2-40B4-BE49-F238E27FC236}">
              <a16:creationId xmlns:a16="http://schemas.microsoft.com/office/drawing/2014/main" id="{00000000-0008-0000-0100-000017000000}"/>
            </a:ext>
          </a:extLst>
        </xdr:cNvPr>
        <xdr:cNvSpPr>
          <a:spLocks noChangeArrowheads="1"/>
        </xdr:cNvSpPr>
      </xdr:nvSpPr>
      <xdr:spPr bwMode="auto">
        <a:xfrm>
          <a:off x="1000125" y="1057275"/>
          <a:ext cx="2352675" cy="85725"/>
        </a:xfrm>
        <a:prstGeom prst="rect">
          <a:avLst/>
        </a:prstGeom>
        <a:solidFill>
          <a:srgbClr val="000000"/>
        </a:solidFill>
        <a:ln w="9525">
          <a:solidFill>
            <a:srgbClr val="000000"/>
          </a:solidFill>
          <a:miter lim="800000"/>
          <a:headEnd/>
          <a:tailEnd/>
        </a:ln>
      </xdr:spPr>
    </xdr:sp>
    <xdr:clientData/>
  </xdr:twoCellAnchor>
  <xdr:oneCellAnchor>
    <xdr:from>
      <xdr:col>13</xdr:col>
      <xdr:colOff>438150</xdr:colOff>
      <xdr:row>5</xdr:row>
      <xdr:rowOff>142875</xdr:rowOff>
    </xdr:from>
    <xdr:ext cx="3024187" cy="298450"/>
    <xdr:pic>
      <xdr:nvPicPr>
        <xdr:cNvPr id="24" name="Picture 5180">
          <a:extLst>
            <a:ext uri="{FF2B5EF4-FFF2-40B4-BE49-F238E27FC236}">
              <a16:creationId xmlns:a16="http://schemas.microsoft.com/office/drawing/2014/main" id="{00000000-0008-0000-01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62950" y="1095375"/>
          <a:ext cx="3024187" cy="298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19</xdr:col>
      <xdr:colOff>457201</xdr:colOff>
      <xdr:row>6</xdr:row>
      <xdr:rowOff>361950</xdr:rowOff>
    </xdr:from>
    <xdr:ext cx="930251" cy="1095375"/>
    <xdr:pic>
      <xdr:nvPicPr>
        <xdr:cNvPr id="25" name="Picture 105" descr="blue1-orange.JPG">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039601" y="1333500"/>
          <a:ext cx="930251"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26</xdr:col>
      <xdr:colOff>438150</xdr:colOff>
      <xdr:row>6</xdr:row>
      <xdr:rowOff>370549</xdr:rowOff>
    </xdr:from>
    <xdr:ext cx="869949" cy="1086776"/>
    <xdr:pic>
      <xdr:nvPicPr>
        <xdr:cNvPr id="26" name="Picture 106" descr="yellow-orange.JPG">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6287750" y="1332574"/>
          <a:ext cx="869949" cy="10867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13</xdr:col>
      <xdr:colOff>76202</xdr:colOff>
      <xdr:row>7</xdr:row>
      <xdr:rowOff>38100</xdr:rowOff>
    </xdr:from>
    <xdr:ext cx="892173" cy="835025"/>
    <xdr:pic>
      <xdr:nvPicPr>
        <xdr:cNvPr id="27" name="Imagem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01002" y="1371600"/>
          <a:ext cx="892173" cy="8350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361950</xdr:colOff>
      <xdr:row>6</xdr:row>
      <xdr:rowOff>342900</xdr:rowOff>
    </xdr:from>
    <xdr:ext cx="1005742" cy="1162050"/>
    <xdr:pic>
      <xdr:nvPicPr>
        <xdr:cNvPr id="28" name="Picture 938">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71550" y="1333500"/>
          <a:ext cx="1005742"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xdr:col>
      <xdr:colOff>381000</xdr:colOff>
      <xdr:row>6</xdr:row>
      <xdr:rowOff>304800</xdr:rowOff>
    </xdr:from>
    <xdr:ext cx="1004155" cy="1162050"/>
    <xdr:pic>
      <xdr:nvPicPr>
        <xdr:cNvPr id="29" name="Picture 93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648200" y="1333500"/>
          <a:ext cx="100415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26</xdr:col>
      <xdr:colOff>666748</xdr:colOff>
      <xdr:row>1</xdr:row>
      <xdr:rowOff>65770</xdr:rowOff>
    </xdr:from>
    <xdr:to>
      <xdr:col>31</xdr:col>
      <xdr:colOff>477835</xdr:colOff>
      <xdr:row>3</xdr:row>
      <xdr:rowOff>95251</xdr:rowOff>
    </xdr:to>
    <xdr:sp macro="" textlink="">
      <xdr:nvSpPr>
        <xdr:cNvPr id="30" name="TextBox 1">
          <a:extLst>
            <a:ext uri="{FF2B5EF4-FFF2-40B4-BE49-F238E27FC236}">
              <a16:creationId xmlns:a16="http://schemas.microsoft.com/office/drawing/2014/main" id="{00000000-0008-0000-0100-00001E000000}"/>
            </a:ext>
          </a:extLst>
        </xdr:cNvPr>
        <xdr:cNvSpPr txBox="1"/>
      </xdr:nvSpPr>
      <xdr:spPr>
        <a:xfrm>
          <a:off x="16459198" y="256270"/>
          <a:ext cx="2916237" cy="410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800" b="1" u="sng">
              <a:latin typeface="Calibri" pitchFamily="34" charset="0"/>
            </a:rPr>
            <a:t>CADEIA DE COMANDO</a:t>
          </a:r>
        </a:p>
        <a:p>
          <a:pPr algn="ctr"/>
          <a:r>
            <a:rPr lang="pt-BR" sz="1800" b="1">
              <a:latin typeface="Calibri" pitchFamily="34" charset="0"/>
            </a:rPr>
            <a:t>COMANDANTE/OIM</a:t>
          </a:r>
        </a:p>
        <a:p>
          <a:pPr algn="ctr"/>
          <a:r>
            <a:rPr lang="pt-BR" sz="1800" b="1">
              <a:latin typeface="Calibri" pitchFamily="34" charset="0"/>
            </a:rPr>
            <a:t>IMEDIATO</a:t>
          </a:r>
          <a:endParaRPr lang="pt-BR" sz="1800" b="1" baseline="0">
            <a:latin typeface="Calibri" pitchFamily="34" charset="0"/>
          </a:endParaRPr>
        </a:p>
        <a:p>
          <a:pPr algn="ctr"/>
          <a:r>
            <a:rPr lang="pt-BR" sz="1800" b="1" baseline="0">
              <a:latin typeface="Calibri" pitchFamily="34" charset="0"/>
            </a:rPr>
            <a:t>SUPERINTENDENTE DE SONDA</a:t>
          </a:r>
          <a:endParaRPr lang="pt-BR" sz="1800" b="1">
            <a:latin typeface="Calibri" pitchFamily="34" charset="0"/>
          </a:endParaRPr>
        </a:p>
      </xdr:txBody>
    </xdr:sp>
    <xdr:clientData/>
  </xdr:twoCellAnchor>
  <xdr:twoCellAnchor>
    <xdr:from>
      <xdr:col>20</xdr:col>
      <xdr:colOff>533400</xdr:colOff>
      <xdr:row>5</xdr:row>
      <xdr:rowOff>38100</xdr:rowOff>
    </xdr:from>
    <xdr:to>
      <xdr:col>23</xdr:col>
      <xdr:colOff>114300</xdr:colOff>
      <xdr:row>6</xdr:row>
      <xdr:rowOff>19050</xdr:rowOff>
    </xdr:to>
    <xdr:grpSp>
      <xdr:nvGrpSpPr>
        <xdr:cNvPr id="31" name="Group 232">
          <a:extLst>
            <a:ext uri="{FF2B5EF4-FFF2-40B4-BE49-F238E27FC236}">
              <a16:creationId xmlns:a16="http://schemas.microsoft.com/office/drawing/2014/main" id="{00000000-0008-0000-0100-00001F000000}"/>
            </a:ext>
          </a:extLst>
        </xdr:cNvPr>
        <xdr:cNvGrpSpPr>
          <a:grpSpLocks/>
        </xdr:cNvGrpSpPr>
      </xdr:nvGrpSpPr>
      <xdr:grpSpPr bwMode="auto">
        <a:xfrm>
          <a:off x="20830309" y="2347191"/>
          <a:ext cx="2905991" cy="396586"/>
          <a:chOff x="1187" y="280"/>
          <a:chExt cx="125" cy="22"/>
        </a:xfrm>
      </xdr:grpSpPr>
      <xdr:grpSp>
        <xdr:nvGrpSpPr>
          <xdr:cNvPr id="32" name="Group 224">
            <a:extLst>
              <a:ext uri="{FF2B5EF4-FFF2-40B4-BE49-F238E27FC236}">
                <a16:creationId xmlns:a16="http://schemas.microsoft.com/office/drawing/2014/main" id="{00000000-0008-0000-0100-000020000000}"/>
              </a:ext>
            </a:extLst>
          </xdr:cNvPr>
          <xdr:cNvGrpSpPr>
            <a:grpSpLocks/>
          </xdr:cNvGrpSpPr>
        </xdr:nvGrpSpPr>
        <xdr:grpSpPr bwMode="auto">
          <a:xfrm>
            <a:off x="1187" y="280"/>
            <a:ext cx="65" cy="21"/>
            <a:chOff x="1187" y="280"/>
            <a:chExt cx="65" cy="21"/>
          </a:xfrm>
        </xdr:grpSpPr>
        <xdr:grpSp>
          <xdr:nvGrpSpPr>
            <xdr:cNvPr id="40" name="Group 220">
              <a:extLst>
                <a:ext uri="{FF2B5EF4-FFF2-40B4-BE49-F238E27FC236}">
                  <a16:creationId xmlns:a16="http://schemas.microsoft.com/office/drawing/2014/main" id="{00000000-0008-0000-0100-000028000000}"/>
                </a:ext>
              </a:extLst>
            </xdr:cNvPr>
            <xdr:cNvGrpSpPr>
              <a:grpSpLocks/>
            </xdr:cNvGrpSpPr>
          </xdr:nvGrpSpPr>
          <xdr:grpSpPr bwMode="auto">
            <a:xfrm>
              <a:off x="1187" y="280"/>
              <a:ext cx="35" cy="21"/>
              <a:chOff x="1187" y="280"/>
              <a:chExt cx="35" cy="21"/>
            </a:xfrm>
          </xdr:grpSpPr>
          <xdr:sp macro="" textlink="">
            <xdr:nvSpPr>
              <xdr:cNvPr id="44" name="AutoShape 218">
                <a:extLst>
                  <a:ext uri="{FF2B5EF4-FFF2-40B4-BE49-F238E27FC236}">
                    <a16:creationId xmlns:a16="http://schemas.microsoft.com/office/drawing/2014/main" id="{00000000-0008-0000-0100-00002C000000}"/>
                  </a:ext>
                </a:extLst>
              </xdr:cNvPr>
              <xdr:cNvSpPr>
                <a:spLocks noChangeArrowheads="1"/>
              </xdr:cNvSpPr>
            </xdr:nvSpPr>
            <xdr:spPr bwMode="auto">
              <a:xfrm>
                <a:off x="1187" y="280"/>
                <a:ext cx="20" cy="21"/>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7200 h 21600"/>
                </a:gdLst>
                <a:ahLst/>
                <a:cxnLst>
                  <a:cxn ang="T8">
                    <a:pos x="T0" y="T1"/>
                  </a:cxn>
                  <a:cxn ang="T9">
                    <a:pos x="T2" y="T3"/>
                  </a:cxn>
                  <a:cxn ang="T10">
                    <a:pos x="T4" y="T5"/>
                  </a:cxn>
                  <a:cxn ang="T11">
                    <a:pos x="T6" y="T7"/>
                  </a:cxn>
                </a:cxnLst>
                <a:rect l="T12" t="T13" r="T14" b="T15"/>
                <a:pathLst>
                  <a:path w="21600" h="21600">
                    <a:moveTo>
                      <a:pt x="5400" y="10800"/>
                    </a:moveTo>
                    <a:cubicBezTo>
                      <a:pt x="5400" y="7817"/>
                      <a:pt x="7817" y="5400"/>
                      <a:pt x="10800" y="5400"/>
                    </a:cubicBezTo>
                    <a:cubicBezTo>
                      <a:pt x="13782" y="5399"/>
                      <a:pt x="16199" y="7817"/>
                      <a:pt x="16200" y="10799"/>
                    </a:cubicBezTo>
                    <a:lnTo>
                      <a:pt x="21600" y="10800"/>
                    </a:lnTo>
                    <a:cubicBezTo>
                      <a:pt x="21600" y="4835"/>
                      <a:pt x="16764" y="0"/>
                      <a:pt x="10800" y="0"/>
                    </a:cubicBezTo>
                    <a:cubicBezTo>
                      <a:pt x="4835" y="0"/>
                      <a:pt x="0" y="4835"/>
                      <a:pt x="0" y="10800"/>
                    </a:cubicBezTo>
                    <a:lnTo>
                      <a:pt x="5400" y="10800"/>
                    </a:lnTo>
                    <a:close/>
                  </a:path>
                </a:pathLst>
              </a:custGeom>
              <a:solidFill>
                <a:srgbClr val="000000"/>
              </a:solidFill>
              <a:ln w="9525">
                <a:solidFill>
                  <a:srgbClr val="000000"/>
                </a:solidFill>
                <a:miter lim="800000"/>
                <a:headEnd/>
                <a:tailEnd/>
              </a:ln>
            </xdr:spPr>
          </xdr:sp>
          <xdr:sp macro="" textlink="">
            <xdr:nvSpPr>
              <xdr:cNvPr id="45" name="AutoShape 219">
                <a:extLst>
                  <a:ext uri="{FF2B5EF4-FFF2-40B4-BE49-F238E27FC236}">
                    <a16:creationId xmlns:a16="http://schemas.microsoft.com/office/drawing/2014/main" id="{00000000-0008-0000-0100-00002D000000}"/>
                  </a:ext>
                </a:extLst>
              </xdr:cNvPr>
              <xdr:cNvSpPr>
                <a:spLocks noChangeArrowheads="1"/>
              </xdr:cNvSpPr>
            </xdr:nvSpPr>
            <xdr:spPr bwMode="auto">
              <a:xfrm rot="10800000">
                <a:off x="1202" y="280"/>
                <a:ext cx="20" cy="21"/>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7200 h 21600"/>
                </a:gdLst>
                <a:ahLst/>
                <a:cxnLst>
                  <a:cxn ang="T8">
                    <a:pos x="T0" y="T1"/>
                  </a:cxn>
                  <a:cxn ang="T9">
                    <a:pos x="T2" y="T3"/>
                  </a:cxn>
                  <a:cxn ang="T10">
                    <a:pos x="T4" y="T5"/>
                  </a:cxn>
                  <a:cxn ang="T11">
                    <a:pos x="T6" y="T7"/>
                  </a:cxn>
                </a:cxnLst>
                <a:rect l="T12" t="T13" r="T14" b="T15"/>
                <a:pathLst>
                  <a:path w="21600" h="21600">
                    <a:moveTo>
                      <a:pt x="5400" y="10800"/>
                    </a:moveTo>
                    <a:cubicBezTo>
                      <a:pt x="5400" y="7817"/>
                      <a:pt x="7817" y="5400"/>
                      <a:pt x="10800" y="5400"/>
                    </a:cubicBezTo>
                    <a:cubicBezTo>
                      <a:pt x="13782" y="5399"/>
                      <a:pt x="16199" y="7817"/>
                      <a:pt x="16200" y="10799"/>
                    </a:cubicBezTo>
                    <a:lnTo>
                      <a:pt x="21600" y="10800"/>
                    </a:lnTo>
                    <a:cubicBezTo>
                      <a:pt x="21600" y="4835"/>
                      <a:pt x="16764" y="0"/>
                      <a:pt x="10800" y="0"/>
                    </a:cubicBezTo>
                    <a:cubicBezTo>
                      <a:pt x="4835" y="0"/>
                      <a:pt x="0" y="4835"/>
                      <a:pt x="0" y="10800"/>
                    </a:cubicBezTo>
                    <a:lnTo>
                      <a:pt x="5400" y="10800"/>
                    </a:lnTo>
                    <a:close/>
                  </a:path>
                </a:pathLst>
              </a:custGeom>
              <a:solidFill>
                <a:srgbClr val="000000"/>
              </a:solidFill>
              <a:ln w="9525">
                <a:solidFill>
                  <a:srgbClr val="000000"/>
                </a:solidFill>
                <a:miter lim="800000"/>
                <a:headEnd/>
                <a:tailEnd/>
              </a:ln>
            </xdr:spPr>
          </xdr:sp>
        </xdr:grpSp>
        <xdr:grpSp>
          <xdr:nvGrpSpPr>
            <xdr:cNvPr id="41" name="Group 221">
              <a:extLst>
                <a:ext uri="{FF2B5EF4-FFF2-40B4-BE49-F238E27FC236}">
                  <a16:creationId xmlns:a16="http://schemas.microsoft.com/office/drawing/2014/main" id="{00000000-0008-0000-0100-000029000000}"/>
                </a:ext>
              </a:extLst>
            </xdr:cNvPr>
            <xdr:cNvGrpSpPr>
              <a:grpSpLocks/>
            </xdr:cNvGrpSpPr>
          </xdr:nvGrpSpPr>
          <xdr:grpSpPr bwMode="auto">
            <a:xfrm>
              <a:off x="1217" y="280"/>
              <a:ext cx="35" cy="21"/>
              <a:chOff x="1187" y="280"/>
              <a:chExt cx="35" cy="21"/>
            </a:xfrm>
          </xdr:grpSpPr>
          <xdr:sp macro="" textlink="">
            <xdr:nvSpPr>
              <xdr:cNvPr id="42" name="AutoShape 222">
                <a:extLst>
                  <a:ext uri="{FF2B5EF4-FFF2-40B4-BE49-F238E27FC236}">
                    <a16:creationId xmlns:a16="http://schemas.microsoft.com/office/drawing/2014/main" id="{00000000-0008-0000-0100-00002A000000}"/>
                  </a:ext>
                </a:extLst>
              </xdr:cNvPr>
              <xdr:cNvSpPr>
                <a:spLocks noChangeArrowheads="1"/>
              </xdr:cNvSpPr>
            </xdr:nvSpPr>
            <xdr:spPr bwMode="auto">
              <a:xfrm>
                <a:off x="1187" y="280"/>
                <a:ext cx="20" cy="21"/>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7200 h 21600"/>
                </a:gdLst>
                <a:ahLst/>
                <a:cxnLst>
                  <a:cxn ang="T8">
                    <a:pos x="T0" y="T1"/>
                  </a:cxn>
                  <a:cxn ang="T9">
                    <a:pos x="T2" y="T3"/>
                  </a:cxn>
                  <a:cxn ang="T10">
                    <a:pos x="T4" y="T5"/>
                  </a:cxn>
                  <a:cxn ang="T11">
                    <a:pos x="T6" y="T7"/>
                  </a:cxn>
                </a:cxnLst>
                <a:rect l="T12" t="T13" r="T14" b="T15"/>
                <a:pathLst>
                  <a:path w="21600" h="21600">
                    <a:moveTo>
                      <a:pt x="5400" y="10800"/>
                    </a:moveTo>
                    <a:cubicBezTo>
                      <a:pt x="5400" y="7817"/>
                      <a:pt x="7817" y="5400"/>
                      <a:pt x="10800" y="5400"/>
                    </a:cubicBezTo>
                    <a:cubicBezTo>
                      <a:pt x="13782" y="5399"/>
                      <a:pt x="16199" y="7817"/>
                      <a:pt x="16200" y="10799"/>
                    </a:cubicBezTo>
                    <a:lnTo>
                      <a:pt x="21600" y="10800"/>
                    </a:lnTo>
                    <a:cubicBezTo>
                      <a:pt x="21600" y="4835"/>
                      <a:pt x="16764" y="0"/>
                      <a:pt x="10800" y="0"/>
                    </a:cubicBezTo>
                    <a:cubicBezTo>
                      <a:pt x="4835" y="0"/>
                      <a:pt x="0" y="4835"/>
                      <a:pt x="0" y="10800"/>
                    </a:cubicBezTo>
                    <a:lnTo>
                      <a:pt x="5400" y="10800"/>
                    </a:lnTo>
                    <a:close/>
                  </a:path>
                </a:pathLst>
              </a:custGeom>
              <a:solidFill>
                <a:srgbClr val="000000"/>
              </a:solidFill>
              <a:ln w="9525">
                <a:solidFill>
                  <a:srgbClr val="000000"/>
                </a:solidFill>
                <a:miter lim="800000"/>
                <a:headEnd/>
                <a:tailEnd/>
              </a:ln>
            </xdr:spPr>
          </xdr:sp>
          <xdr:sp macro="" textlink="">
            <xdr:nvSpPr>
              <xdr:cNvPr id="43" name="AutoShape 223">
                <a:extLst>
                  <a:ext uri="{FF2B5EF4-FFF2-40B4-BE49-F238E27FC236}">
                    <a16:creationId xmlns:a16="http://schemas.microsoft.com/office/drawing/2014/main" id="{00000000-0008-0000-0100-00002B000000}"/>
                  </a:ext>
                </a:extLst>
              </xdr:cNvPr>
              <xdr:cNvSpPr>
                <a:spLocks noChangeArrowheads="1"/>
              </xdr:cNvSpPr>
            </xdr:nvSpPr>
            <xdr:spPr bwMode="auto">
              <a:xfrm rot="10800000">
                <a:off x="1202" y="280"/>
                <a:ext cx="20" cy="21"/>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7200 h 21600"/>
                </a:gdLst>
                <a:ahLst/>
                <a:cxnLst>
                  <a:cxn ang="T8">
                    <a:pos x="T0" y="T1"/>
                  </a:cxn>
                  <a:cxn ang="T9">
                    <a:pos x="T2" y="T3"/>
                  </a:cxn>
                  <a:cxn ang="T10">
                    <a:pos x="T4" y="T5"/>
                  </a:cxn>
                  <a:cxn ang="T11">
                    <a:pos x="T6" y="T7"/>
                  </a:cxn>
                </a:cxnLst>
                <a:rect l="T12" t="T13" r="T14" b="T15"/>
                <a:pathLst>
                  <a:path w="21600" h="21600">
                    <a:moveTo>
                      <a:pt x="5400" y="10800"/>
                    </a:moveTo>
                    <a:cubicBezTo>
                      <a:pt x="5400" y="7817"/>
                      <a:pt x="7817" y="5400"/>
                      <a:pt x="10800" y="5400"/>
                    </a:cubicBezTo>
                    <a:cubicBezTo>
                      <a:pt x="13782" y="5399"/>
                      <a:pt x="16199" y="7817"/>
                      <a:pt x="16200" y="10799"/>
                    </a:cubicBezTo>
                    <a:lnTo>
                      <a:pt x="21600" y="10800"/>
                    </a:lnTo>
                    <a:cubicBezTo>
                      <a:pt x="21600" y="4835"/>
                      <a:pt x="16764" y="0"/>
                      <a:pt x="10800" y="0"/>
                    </a:cubicBezTo>
                    <a:cubicBezTo>
                      <a:pt x="4835" y="0"/>
                      <a:pt x="0" y="4835"/>
                      <a:pt x="0" y="10800"/>
                    </a:cubicBezTo>
                    <a:lnTo>
                      <a:pt x="5400" y="10800"/>
                    </a:lnTo>
                    <a:close/>
                  </a:path>
                </a:pathLst>
              </a:custGeom>
              <a:solidFill>
                <a:srgbClr val="000000"/>
              </a:solidFill>
              <a:ln w="9525">
                <a:solidFill>
                  <a:srgbClr val="000000"/>
                </a:solidFill>
                <a:miter lim="800000"/>
                <a:headEnd/>
                <a:tailEnd/>
              </a:ln>
            </xdr:spPr>
          </xdr:sp>
        </xdr:grpSp>
      </xdr:grpSp>
      <xdr:grpSp>
        <xdr:nvGrpSpPr>
          <xdr:cNvPr id="33" name="Group 225">
            <a:extLst>
              <a:ext uri="{FF2B5EF4-FFF2-40B4-BE49-F238E27FC236}">
                <a16:creationId xmlns:a16="http://schemas.microsoft.com/office/drawing/2014/main" id="{00000000-0008-0000-0100-000021000000}"/>
              </a:ext>
            </a:extLst>
          </xdr:cNvPr>
          <xdr:cNvGrpSpPr>
            <a:grpSpLocks/>
          </xdr:cNvGrpSpPr>
        </xdr:nvGrpSpPr>
        <xdr:grpSpPr bwMode="auto">
          <a:xfrm>
            <a:off x="1247" y="281"/>
            <a:ext cx="65" cy="21"/>
            <a:chOff x="1187" y="280"/>
            <a:chExt cx="65" cy="21"/>
          </a:xfrm>
        </xdr:grpSpPr>
        <xdr:grpSp>
          <xdr:nvGrpSpPr>
            <xdr:cNvPr id="34" name="Group 226">
              <a:extLst>
                <a:ext uri="{FF2B5EF4-FFF2-40B4-BE49-F238E27FC236}">
                  <a16:creationId xmlns:a16="http://schemas.microsoft.com/office/drawing/2014/main" id="{00000000-0008-0000-0100-000022000000}"/>
                </a:ext>
              </a:extLst>
            </xdr:cNvPr>
            <xdr:cNvGrpSpPr>
              <a:grpSpLocks/>
            </xdr:cNvGrpSpPr>
          </xdr:nvGrpSpPr>
          <xdr:grpSpPr bwMode="auto">
            <a:xfrm>
              <a:off x="1187" y="280"/>
              <a:ext cx="35" cy="21"/>
              <a:chOff x="1187" y="280"/>
              <a:chExt cx="35" cy="21"/>
            </a:xfrm>
          </xdr:grpSpPr>
          <xdr:sp macro="" textlink="">
            <xdr:nvSpPr>
              <xdr:cNvPr id="38" name="AutoShape 227">
                <a:extLst>
                  <a:ext uri="{FF2B5EF4-FFF2-40B4-BE49-F238E27FC236}">
                    <a16:creationId xmlns:a16="http://schemas.microsoft.com/office/drawing/2014/main" id="{00000000-0008-0000-0100-000026000000}"/>
                  </a:ext>
                </a:extLst>
              </xdr:cNvPr>
              <xdr:cNvSpPr>
                <a:spLocks noChangeArrowheads="1"/>
              </xdr:cNvSpPr>
            </xdr:nvSpPr>
            <xdr:spPr bwMode="auto">
              <a:xfrm>
                <a:off x="1187" y="280"/>
                <a:ext cx="20" cy="21"/>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7200 h 21600"/>
                </a:gdLst>
                <a:ahLst/>
                <a:cxnLst>
                  <a:cxn ang="T8">
                    <a:pos x="T0" y="T1"/>
                  </a:cxn>
                  <a:cxn ang="T9">
                    <a:pos x="T2" y="T3"/>
                  </a:cxn>
                  <a:cxn ang="T10">
                    <a:pos x="T4" y="T5"/>
                  </a:cxn>
                  <a:cxn ang="T11">
                    <a:pos x="T6" y="T7"/>
                  </a:cxn>
                </a:cxnLst>
                <a:rect l="T12" t="T13" r="T14" b="T15"/>
                <a:pathLst>
                  <a:path w="21600" h="21600">
                    <a:moveTo>
                      <a:pt x="5400" y="10800"/>
                    </a:moveTo>
                    <a:cubicBezTo>
                      <a:pt x="5400" y="7817"/>
                      <a:pt x="7817" y="5400"/>
                      <a:pt x="10800" y="5400"/>
                    </a:cubicBezTo>
                    <a:cubicBezTo>
                      <a:pt x="13782" y="5399"/>
                      <a:pt x="16199" y="7817"/>
                      <a:pt x="16200" y="10799"/>
                    </a:cubicBezTo>
                    <a:lnTo>
                      <a:pt x="21600" y="10800"/>
                    </a:lnTo>
                    <a:cubicBezTo>
                      <a:pt x="21600" y="4835"/>
                      <a:pt x="16764" y="0"/>
                      <a:pt x="10800" y="0"/>
                    </a:cubicBezTo>
                    <a:cubicBezTo>
                      <a:pt x="4835" y="0"/>
                      <a:pt x="0" y="4835"/>
                      <a:pt x="0" y="10800"/>
                    </a:cubicBezTo>
                    <a:lnTo>
                      <a:pt x="5400" y="10800"/>
                    </a:lnTo>
                    <a:close/>
                  </a:path>
                </a:pathLst>
              </a:custGeom>
              <a:solidFill>
                <a:srgbClr val="000000"/>
              </a:solidFill>
              <a:ln w="9525">
                <a:solidFill>
                  <a:srgbClr val="000000"/>
                </a:solidFill>
                <a:miter lim="800000"/>
                <a:headEnd/>
                <a:tailEnd/>
              </a:ln>
            </xdr:spPr>
          </xdr:sp>
          <xdr:sp macro="" textlink="">
            <xdr:nvSpPr>
              <xdr:cNvPr id="39" name="AutoShape 228">
                <a:extLst>
                  <a:ext uri="{FF2B5EF4-FFF2-40B4-BE49-F238E27FC236}">
                    <a16:creationId xmlns:a16="http://schemas.microsoft.com/office/drawing/2014/main" id="{00000000-0008-0000-0100-000027000000}"/>
                  </a:ext>
                </a:extLst>
              </xdr:cNvPr>
              <xdr:cNvSpPr>
                <a:spLocks noChangeArrowheads="1"/>
              </xdr:cNvSpPr>
            </xdr:nvSpPr>
            <xdr:spPr bwMode="auto">
              <a:xfrm rot="10800000">
                <a:off x="1202" y="280"/>
                <a:ext cx="20" cy="21"/>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7200 h 21600"/>
                </a:gdLst>
                <a:ahLst/>
                <a:cxnLst>
                  <a:cxn ang="T8">
                    <a:pos x="T0" y="T1"/>
                  </a:cxn>
                  <a:cxn ang="T9">
                    <a:pos x="T2" y="T3"/>
                  </a:cxn>
                  <a:cxn ang="T10">
                    <a:pos x="T4" y="T5"/>
                  </a:cxn>
                  <a:cxn ang="T11">
                    <a:pos x="T6" y="T7"/>
                  </a:cxn>
                </a:cxnLst>
                <a:rect l="T12" t="T13" r="T14" b="T15"/>
                <a:pathLst>
                  <a:path w="21600" h="21600">
                    <a:moveTo>
                      <a:pt x="5400" y="10800"/>
                    </a:moveTo>
                    <a:cubicBezTo>
                      <a:pt x="5400" y="7817"/>
                      <a:pt x="7817" y="5400"/>
                      <a:pt x="10800" y="5400"/>
                    </a:cubicBezTo>
                    <a:cubicBezTo>
                      <a:pt x="13782" y="5399"/>
                      <a:pt x="16199" y="7817"/>
                      <a:pt x="16200" y="10799"/>
                    </a:cubicBezTo>
                    <a:lnTo>
                      <a:pt x="21600" y="10800"/>
                    </a:lnTo>
                    <a:cubicBezTo>
                      <a:pt x="21600" y="4835"/>
                      <a:pt x="16764" y="0"/>
                      <a:pt x="10800" y="0"/>
                    </a:cubicBezTo>
                    <a:cubicBezTo>
                      <a:pt x="4835" y="0"/>
                      <a:pt x="0" y="4835"/>
                      <a:pt x="0" y="10800"/>
                    </a:cubicBezTo>
                    <a:lnTo>
                      <a:pt x="5400" y="10800"/>
                    </a:lnTo>
                    <a:close/>
                  </a:path>
                </a:pathLst>
              </a:custGeom>
              <a:solidFill>
                <a:srgbClr val="000000"/>
              </a:solidFill>
              <a:ln w="9525">
                <a:solidFill>
                  <a:srgbClr val="000000"/>
                </a:solidFill>
                <a:miter lim="800000"/>
                <a:headEnd/>
                <a:tailEnd/>
              </a:ln>
            </xdr:spPr>
          </xdr:sp>
        </xdr:grpSp>
        <xdr:grpSp>
          <xdr:nvGrpSpPr>
            <xdr:cNvPr id="35" name="Group 229">
              <a:extLst>
                <a:ext uri="{FF2B5EF4-FFF2-40B4-BE49-F238E27FC236}">
                  <a16:creationId xmlns:a16="http://schemas.microsoft.com/office/drawing/2014/main" id="{00000000-0008-0000-0100-000023000000}"/>
                </a:ext>
              </a:extLst>
            </xdr:cNvPr>
            <xdr:cNvGrpSpPr>
              <a:grpSpLocks/>
            </xdr:cNvGrpSpPr>
          </xdr:nvGrpSpPr>
          <xdr:grpSpPr bwMode="auto">
            <a:xfrm>
              <a:off x="1217" y="280"/>
              <a:ext cx="35" cy="21"/>
              <a:chOff x="1187" y="280"/>
              <a:chExt cx="35" cy="21"/>
            </a:xfrm>
          </xdr:grpSpPr>
          <xdr:sp macro="" textlink="">
            <xdr:nvSpPr>
              <xdr:cNvPr id="36" name="AutoShape 230">
                <a:extLst>
                  <a:ext uri="{FF2B5EF4-FFF2-40B4-BE49-F238E27FC236}">
                    <a16:creationId xmlns:a16="http://schemas.microsoft.com/office/drawing/2014/main" id="{00000000-0008-0000-0100-000024000000}"/>
                  </a:ext>
                </a:extLst>
              </xdr:cNvPr>
              <xdr:cNvSpPr>
                <a:spLocks noChangeArrowheads="1"/>
              </xdr:cNvSpPr>
            </xdr:nvSpPr>
            <xdr:spPr bwMode="auto">
              <a:xfrm>
                <a:off x="1187" y="280"/>
                <a:ext cx="20" cy="21"/>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7200 h 21600"/>
                </a:gdLst>
                <a:ahLst/>
                <a:cxnLst>
                  <a:cxn ang="T8">
                    <a:pos x="T0" y="T1"/>
                  </a:cxn>
                  <a:cxn ang="T9">
                    <a:pos x="T2" y="T3"/>
                  </a:cxn>
                  <a:cxn ang="T10">
                    <a:pos x="T4" y="T5"/>
                  </a:cxn>
                  <a:cxn ang="T11">
                    <a:pos x="T6" y="T7"/>
                  </a:cxn>
                </a:cxnLst>
                <a:rect l="T12" t="T13" r="T14" b="T15"/>
                <a:pathLst>
                  <a:path w="21600" h="21600">
                    <a:moveTo>
                      <a:pt x="5400" y="10800"/>
                    </a:moveTo>
                    <a:cubicBezTo>
                      <a:pt x="5400" y="7817"/>
                      <a:pt x="7817" y="5400"/>
                      <a:pt x="10800" y="5400"/>
                    </a:cubicBezTo>
                    <a:cubicBezTo>
                      <a:pt x="13782" y="5399"/>
                      <a:pt x="16199" y="7817"/>
                      <a:pt x="16200" y="10799"/>
                    </a:cubicBezTo>
                    <a:lnTo>
                      <a:pt x="21600" y="10800"/>
                    </a:lnTo>
                    <a:cubicBezTo>
                      <a:pt x="21600" y="4835"/>
                      <a:pt x="16764" y="0"/>
                      <a:pt x="10800" y="0"/>
                    </a:cubicBezTo>
                    <a:cubicBezTo>
                      <a:pt x="4835" y="0"/>
                      <a:pt x="0" y="4835"/>
                      <a:pt x="0" y="10800"/>
                    </a:cubicBezTo>
                    <a:lnTo>
                      <a:pt x="5400" y="10800"/>
                    </a:lnTo>
                    <a:close/>
                  </a:path>
                </a:pathLst>
              </a:custGeom>
              <a:solidFill>
                <a:srgbClr val="000000"/>
              </a:solidFill>
              <a:ln w="9525">
                <a:solidFill>
                  <a:srgbClr val="000000"/>
                </a:solidFill>
                <a:miter lim="800000"/>
                <a:headEnd/>
                <a:tailEnd/>
              </a:ln>
            </xdr:spPr>
          </xdr:sp>
          <xdr:sp macro="" textlink="">
            <xdr:nvSpPr>
              <xdr:cNvPr id="37" name="AutoShape 231">
                <a:extLst>
                  <a:ext uri="{FF2B5EF4-FFF2-40B4-BE49-F238E27FC236}">
                    <a16:creationId xmlns:a16="http://schemas.microsoft.com/office/drawing/2014/main" id="{00000000-0008-0000-0100-000025000000}"/>
                  </a:ext>
                </a:extLst>
              </xdr:cNvPr>
              <xdr:cNvSpPr>
                <a:spLocks noChangeArrowheads="1"/>
              </xdr:cNvSpPr>
            </xdr:nvSpPr>
            <xdr:spPr bwMode="auto">
              <a:xfrm rot="10800000">
                <a:off x="1202" y="280"/>
                <a:ext cx="20" cy="21"/>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7200 h 21600"/>
                </a:gdLst>
                <a:ahLst/>
                <a:cxnLst>
                  <a:cxn ang="T8">
                    <a:pos x="T0" y="T1"/>
                  </a:cxn>
                  <a:cxn ang="T9">
                    <a:pos x="T2" y="T3"/>
                  </a:cxn>
                  <a:cxn ang="T10">
                    <a:pos x="T4" y="T5"/>
                  </a:cxn>
                  <a:cxn ang="T11">
                    <a:pos x="T6" y="T7"/>
                  </a:cxn>
                </a:cxnLst>
                <a:rect l="T12" t="T13" r="T14" b="T15"/>
                <a:pathLst>
                  <a:path w="21600" h="21600">
                    <a:moveTo>
                      <a:pt x="5400" y="10800"/>
                    </a:moveTo>
                    <a:cubicBezTo>
                      <a:pt x="5400" y="7817"/>
                      <a:pt x="7817" y="5400"/>
                      <a:pt x="10800" y="5400"/>
                    </a:cubicBezTo>
                    <a:cubicBezTo>
                      <a:pt x="13782" y="5399"/>
                      <a:pt x="16199" y="7817"/>
                      <a:pt x="16200" y="10799"/>
                    </a:cubicBezTo>
                    <a:lnTo>
                      <a:pt x="21600" y="10800"/>
                    </a:lnTo>
                    <a:cubicBezTo>
                      <a:pt x="21600" y="4835"/>
                      <a:pt x="16764" y="0"/>
                      <a:pt x="10800" y="0"/>
                    </a:cubicBezTo>
                    <a:cubicBezTo>
                      <a:pt x="4835" y="0"/>
                      <a:pt x="0" y="4835"/>
                      <a:pt x="0" y="10800"/>
                    </a:cubicBezTo>
                    <a:lnTo>
                      <a:pt x="5400" y="10800"/>
                    </a:lnTo>
                    <a:close/>
                  </a:path>
                </a:pathLst>
              </a:custGeom>
              <a:solidFill>
                <a:srgbClr val="000000"/>
              </a:solidFill>
              <a:ln w="9525">
                <a:solidFill>
                  <a:srgbClr val="000000"/>
                </a:solidFill>
                <a:miter lim="800000"/>
                <a:headEnd/>
                <a:tailEnd/>
              </a:ln>
            </xdr:spPr>
          </xdr:sp>
        </xdr:grpSp>
      </xdr:grpSp>
    </xdr:grpSp>
    <xdr:clientData/>
  </xdr:twoCellAnchor>
  <xdr:oneCellAnchor>
    <xdr:from>
      <xdr:col>1</xdr:col>
      <xdr:colOff>495300</xdr:colOff>
      <xdr:row>89</xdr:row>
      <xdr:rowOff>113864</xdr:rowOff>
    </xdr:from>
    <xdr:ext cx="22258903" cy="7496984"/>
    <xdr:pic>
      <xdr:nvPicPr>
        <xdr:cNvPr id="46" name="Picture 63">
          <a:extLst>
            <a:ext uri="{FF2B5EF4-FFF2-40B4-BE49-F238E27FC236}">
              <a16:creationId xmlns:a16="http://schemas.microsoft.com/office/drawing/2014/main" id="{00000000-0008-0000-0100-00002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04900" y="17068364"/>
          <a:ext cx="22258903" cy="7496984"/>
        </a:xfrm>
        <a:prstGeom prst="rect">
          <a:avLst/>
        </a:prstGeom>
        <a:ln w="9525"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oneCellAnchor>
  <xdr:oneCellAnchor>
    <xdr:from>
      <xdr:col>0</xdr:col>
      <xdr:colOff>673247</xdr:colOff>
      <xdr:row>1</xdr:row>
      <xdr:rowOff>333375</xdr:rowOff>
    </xdr:from>
    <xdr:ext cx="3390753" cy="1166812"/>
    <xdr:pic>
      <xdr:nvPicPr>
        <xdr:cNvPr id="47" name="Imagem 46">
          <a:extLst>
            <a:ext uri="{FF2B5EF4-FFF2-40B4-BE49-F238E27FC236}">
              <a16:creationId xmlns:a16="http://schemas.microsoft.com/office/drawing/2014/main" id="{00000000-0008-0000-0100-00002F000000}"/>
            </a:ext>
          </a:extLst>
        </xdr:cNvPr>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06572" y="381000"/>
          <a:ext cx="3390753" cy="1166812"/>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7</xdr:col>
      <xdr:colOff>476250</xdr:colOff>
      <xdr:row>4</xdr:row>
      <xdr:rowOff>142875</xdr:rowOff>
    </xdr:from>
    <xdr:to>
      <xdr:col>11</xdr:col>
      <xdr:colOff>266700</xdr:colOff>
      <xdr:row>4</xdr:row>
      <xdr:rowOff>314325</xdr:rowOff>
    </xdr:to>
    <xdr:grpSp>
      <xdr:nvGrpSpPr>
        <xdr:cNvPr id="2" name="Group 214">
          <a:extLst>
            <a:ext uri="{FF2B5EF4-FFF2-40B4-BE49-F238E27FC236}">
              <a16:creationId xmlns:a16="http://schemas.microsoft.com/office/drawing/2014/main" id="{00000000-0008-0000-0200-000002000000}"/>
            </a:ext>
          </a:extLst>
        </xdr:cNvPr>
        <xdr:cNvGrpSpPr>
          <a:grpSpLocks/>
        </xdr:cNvGrpSpPr>
      </xdr:nvGrpSpPr>
      <xdr:grpSpPr bwMode="auto">
        <a:xfrm>
          <a:off x="6699250" y="2265589"/>
          <a:ext cx="3346450" cy="171450"/>
          <a:chOff x="701" y="33"/>
          <a:chExt cx="111" cy="9"/>
        </a:xfrm>
      </xdr:grpSpPr>
      <xdr:sp macro="" textlink="">
        <xdr:nvSpPr>
          <xdr:cNvPr id="3" name="Oval 202">
            <a:extLst>
              <a:ext uri="{FF2B5EF4-FFF2-40B4-BE49-F238E27FC236}">
                <a16:creationId xmlns:a16="http://schemas.microsoft.com/office/drawing/2014/main" id="{00000000-0008-0000-0200-000003000000}"/>
              </a:ext>
            </a:extLst>
          </xdr:cNvPr>
          <xdr:cNvSpPr>
            <a:spLocks noChangeArrowheads="1"/>
          </xdr:cNvSpPr>
        </xdr:nvSpPr>
        <xdr:spPr bwMode="auto">
          <a:xfrm>
            <a:off x="701" y="33"/>
            <a:ext cx="9" cy="9"/>
          </a:xfrm>
          <a:prstGeom prst="ellipse">
            <a:avLst/>
          </a:prstGeom>
          <a:solidFill>
            <a:srgbClr val="000000"/>
          </a:solidFill>
          <a:ln w="9525">
            <a:solidFill>
              <a:srgbClr val="000000"/>
            </a:solidFill>
            <a:round/>
            <a:headEnd/>
            <a:tailEnd/>
          </a:ln>
        </xdr:spPr>
      </xdr:sp>
      <xdr:sp macro="" textlink="">
        <xdr:nvSpPr>
          <xdr:cNvPr id="4" name="Oval 203">
            <a:extLst>
              <a:ext uri="{FF2B5EF4-FFF2-40B4-BE49-F238E27FC236}">
                <a16:creationId xmlns:a16="http://schemas.microsoft.com/office/drawing/2014/main" id="{00000000-0008-0000-0200-000004000000}"/>
              </a:ext>
            </a:extLst>
          </xdr:cNvPr>
          <xdr:cNvSpPr>
            <a:spLocks noChangeArrowheads="1"/>
          </xdr:cNvSpPr>
        </xdr:nvSpPr>
        <xdr:spPr bwMode="auto">
          <a:xfrm>
            <a:off x="718" y="33"/>
            <a:ext cx="9" cy="9"/>
          </a:xfrm>
          <a:prstGeom prst="ellipse">
            <a:avLst/>
          </a:prstGeom>
          <a:solidFill>
            <a:srgbClr val="000000"/>
          </a:solidFill>
          <a:ln w="9525">
            <a:solidFill>
              <a:srgbClr val="000000"/>
            </a:solidFill>
            <a:round/>
            <a:headEnd/>
            <a:tailEnd/>
          </a:ln>
        </xdr:spPr>
      </xdr:sp>
      <xdr:sp macro="" textlink="">
        <xdr:nvSpPr>
          <xdr:cNvPr id="5" name="Oval 204">
            <a:extLst>
              <a:ext uri="{FF2B5EF4-FFF2-40B4-BE49-F238E27FC236}">
                <a16:creationId xmlns:a16="http://schemas.microsoft.com/office/drawing/2014/main" id="{00000000-0008-0000-0200-000005000000}"/>
              </a:ext>
            </a:extLst>
          </xdr:cNvPr>
          <xdr:cNvSpPr>
            <a:spLocks noChangeArrowheads="1"/>
          </xdr:cNvSpPr>
        </xdr:nvSpPr>
        <xdr:spPr bwMode="auto">
          <a:xfrm>
            <a:off x="735" y="33"/>
            <a:ext cx="9" cy="9"/>
          </a:xfrm>
          <a:prstGeom prst="ellipse">
            <a:avLst/>
          </a:prstGeom>
          <a:solidFill>
            <a:srgbClr val="000000"/>
          </a:solidFill>
          <a:ln w="9525">
            <a:solidFill>
              <a:srgbClr val="000000"/>
            </a:solidFill>
            <a:round/>
            <a:headEnd/>
            <a:tailEnd/>
          </a:ln>
        </xdr:spPr>
      </xdr:sp>
      <xdr:sp macro="" textlink="">
        <xdr:nvSpPr>
          <xdr:cNvPr id="6" name="Oval 205">
            <a:extLst>
              <a:ext uri="{FF2B5EF4-FFF2-40B4-BE49-F238E27FC236}">
                <a16:creationId xmlns:a16="http://schemas.microsoft.com/office/drawing/2014/main" id="{00000000-0008-0000-0200-000006000000}"/>
              </a:ext>
            </a:extLst>
          </xdr:cNvPr>
          <xdr:cNvSpPr>
            <a:spLocks noChangeArrowheads="1"/>
          </xdr:cNvSpPr>
        </xdr:nvSpPr>
        <xdr:spPr bwMode="auto">
          <a:xfrm>
            <a:off x="752" y="33"/>
            <a:ext cx="9" cy="9"/>
          </a:xfrm>
          <a:prstGeom prst="ellipse">
            <a:avLst/>
          </a:prstGeom>
          <a:solidFill>
            <a:srgbClr val="000000"/>
          </a:solidFill>
          <a:ln w="9525">
            <a:solidFill>
              <a:srgbClr val="000000"/>
            </a:solidFill>
            <a:round/>
            <a:headEnd/>
            <a:tailEnd/>
          </a:ln>
        </xdr:spPr>
      </xdr:sp>
      <xdr:sp macro="" textlink="">
        <xdr:nvSpPr>
          <xdr:cNvPr id="7" name="Oval 206">
            <a:extLst>
              <a:ext uri="{FF2B5EF4-FFF2-40B4-BE49-F238E27FC236}">
                <a16:creationId xmlns:a16="http://schemas.microsoft.com/office/drawing/2014/main" id="{00000000-0008-0000-0200-000007000000}"/>
              </a:ext>
            </a:extLst>
          </xdr:cNvPr>
          <xdr:cNvSpPr>
            <a:spLocks noChangeArrowheads="1"/>
          </xdr:cNvSpPr>
        </xdr:nvSpPr>
        <xdr:spPr bwMode="auto">
          <a:xfrm>
            <a:off x="768" y="33"/>
            <a:ext cx="9" cy="9"/>
          </a:xfrm>
          <a:prstGeom prst="ellipse">
            <a:avLst/>
          </a:prstGeom>
          <a:solidFill>
            <a:srgbClr val="000000"/>
          </a:solidFill>
          <a:ln w="9525">
            <a:solidFill>
              <a:srgbClr val="000000"/>
            </a:solidFill>
            <a:round/>
            <a:headEnd/>
            <a:tailEnd/>
          </a:ln>
        </xdr:spPr>
      </xdr:sp>
      <xdr:sp macro="" textlink="">
        <xdr:nvSpPr>
          <xdr:cNvPr id="8" name="Oval 207">
            <a:extLst>
              <a:ext uri="{FF2B5EF4-FFF2-40B4-BE49-F238E27FC236}">
                <a16:creationId xmlns:a16="http://schemas.microsoft.com/office/drawing/2014/main" id="{00000000-0008-0000-0200-000008000000}"/>
              </a:ext>
            </a:extLst>
          </xdr:cNvPr>
          <xdr:cNvSpPr>
            <a:spLocks noChangeArrowheads="1"/>
          </xdr:cNvSpPr>
        </xdr:nvSpPr>
        <xdr:spPr bwMode="auto">
          <a:xfrm>
            <a:off x="785" y="33"/>
            <a:ext cx="9" cy="9"/>
          </a:xfrm>
          <a:prstGeom prst="ellipse">
            <a:avLst/>
          </a:prstGeom>
          <a:solidFill>
            <a:srgbClr val="000000"/>
          </a:solidFill>
          <a:ln w="9525">
            <a:solidFill>
              <a:srgbClr val="000000"/>
            </a:solidFill>
            <a:round/>
            <a:headEnd/>
            <a:tailEnd/>
          </a:ln>
        </xdr:spPr>
      </xdr:sp>
      <xdr:sp macro="" textlink="">
        <xdr:nvSpPr>
          <xdr:cNvPr id="9" name="Oval 208">
            <a:extLst>
              <a:ext uri="{FF2B5EF4-FFF2-40B4-BE49-F238E27FC236}">
                <a16:creationId xmlns:a16="http://schemas.microsoft.com/office/drawing/2014/main" id="{00000000-0008-0000-0200-000009000000}"/>
              </a:ext>
            </a:extLst>
          </xdr:cNvPr>
          <xdr:cNvSpPr>
            <a:spLocks noChangeArrowheads="1"/>
          </xdr:cNvSpPr>
        </xdr:nvSpPr>
        <xdr:spPr bwMode="auto">
          <a:xfrm>
            <a:off x="803" y="33"/>
            <a:ext cx="9" cy="9"/>
          </a:xfrm>
          <a:prstGeom prst="ellipse">
            <a:avLst/>
          </a:prstGeom>
          <a:solidFill>
            <a:srgbClr val="000000"/>
          </a:solidFill>
          <a:ln w="9525">
            <a:solidFill>
              <a:srgbClr val="000000"/>
            </a:solidFill>
            <a:round/>
            <a:headEnd/>
            <a:tailEnd/>
          </a:ln>
        </xdr:spPr>
      </xdr:sp>
    </xdr:grpSp>
    <xdr:clientData/>
  </xdr:twoCellAnchor>
  <xdr:twoCellAnchor>
    <xdr:from>
      <xdr:col>27</xdr:col>
      <xdr:colOff>323850</xdr:colOff>
      <xdr:row>3</xdr:row>
      <xdr:rowOff>352425</xdr:rowOff>
    </xdr:from>
    <xdr:to>
      <xdr:col>29</xdr:col>
      <xdr:colOff>704850</xdr:colOff>
      <xdr:row>5</xdr:row>
      <xdr:rowOff>57150</xdr:rowOff>
    </xdr:to>
    <xdr:grpSp>
      <xdr:nvGrpSpPr>
        <xdr:cNvPr id="10" name="Group 245">
          <a:extLst>
            <a:ext uri="{FF2B5EF4-FFF2-40B4-BE49-F238E27FC236}">
              <a16:creationId xmlns:a16="http://schemas.microsoft.com/office/drawing/2014/main" id="{00000000-0008-0000-0200-00000A000000}"/>
            </a:ext>
          </a:extLst>
        </xdr:cNvPr>
        <xdr:cNvGrpSpPr>
          <a:grpSpLocks/>
        </xdr:cNvGrpSpPr>
      </xdr:nvGrpSpPr>
      <xdr:grpSpPr bwMode="auto">
        <a:xfrm>
          <a:off x="24272421" y="2094139"/>
          <a:ext cx="2159000" cy="466725"/>
          <a:chOff x="1299" y="231"/>
          <a:chExt cx="120" cy="24"/>
        </a:xfrm>
      </xdr:grpSpPr>
      <xdr:grpSp>
        <xdr:nvGrpSpPr>
          <xdr:cNvPr id="11" name="Group 238">
            <a:extLst>
              <a:ext uri="{FF2B5EF4-FFF2-40B4-BE49-F238E27FC236}">
                <a16:creationId xmlns:a16="http://schemas.microsoft.com/office/drawing/2014/main" id="{00000000-0008-0000-0200-00000B000000}"/>
              </a:ext>
            </a:extLst>
          </xdr:cNvPr>
          <xdr:cNvGrpSpPr>
            <a:grpSpLocks/>
          </xdr:cNvGrpSpPr>
        </xdr:nvGrpSpPr>
        <xdr:grpSpPr bwMode="auto">
          <a:xfrm>
            <a:off x="1299" y="232"/>
            <a:ext cx="60" cy="23"/>
            <a:chOff x="1299" y="232"/>
            <a:chExt cx="60" cy="23"/>
          </a:xfrm>
        </xdr:grpSpPr>
        <xdr:sp macro="" textlink="">
          <xdr:nvSpPr>
            <xdr:cNvPr id="18" name="Rectangle 233">
              <a:extLst>
                <a:ext uri="{FF2B5EF4-FFF2-40B4-BE49-F238E27FC236}">
                  <a16:creationId xmlns:a16="http://schemas.microsoft.com/office/drawing/2014/main" id="{00000000-0008-0000-0200-000012000000}"/>
                </a:ext>
              </a:extLst>
            </xdr:cNvPr>
            <xdr:cNvSpPr>
              <a:spLocks noChangeArrowheads="1"/>
            </xdr:cNvSpPr>
          </xdr:nvSpPr>
          <xdr:spPr bwMode="auto">
            <a:xfrm>
              <a:off x="1299" y="233"/>
              <a:ext cx="15" cy="11"/>
            </a:xfrm>
            <a:prstGeom prst="rect">
              <a:avLst/>
            </a:prstGeom>
            <a:solidFill>
              <a:srgbClr val="000000"/>
            </a:solidFill>
            <a:ln w="9525">
              <a:solidFill>
                <a:srgbClr val="000000"/>
              </a:solidFill>
              <a:miter lim="800000"/>
              <a:headEnd/>
              <a:tailEnd/>
            </a:ln>
          </xdr:spPr>
        </xdr:sp>
        <xdr:sp macro="" textlink="">
          <xdr:nvSpPr>
            <xdr:cNvPr id="19" name="Rectangle 234">
              <a:extLst>
                <a:ext uri="{FF2B5EF4-FFF2-40B4-BE49-F238E27FC236}">
                  <a16:creationId xmlns:a16="http://schemas.microsoft.com/office/drawing/2014/main" id="{00000000-0008-0000-0200-000013000000}"/>
                </a:ext>
              </a:extLst>
            </xdr:cNvPr>
            <xdr:cNvSpPr>
              <a:spLocks noChangeArrowheads="1"/>
            </xdr:cNvSpPr>
          </xdr:nvSpPr>
          <xdr:spPr bwMode="auto">
            <a:xfrm>
              <a:off x="1314" y="244"/>
              <a:ext cx="15" cy="11"/>
            </a:xfrm>
            <a:prstGeom prst="rect">
              <a:avLst/>
            </a:prstGeom>
            <a:solidFill>
              <a:srgbClr val="000000"/>
            </a:solidFill>
            <a:ln w="9525">
              <a:solidFill>
                <a:srgbClr val="000000"/>
              </a:solidFill>
              <a:miter lim="800000"/>
              <a:headEnd/>
              <a:tailEnd/>
            </a:ln>
          </xdr:spPr>
        </xdr:sp>
        <xdr:grpSp>
          <xdr:nvGrpSpPr>
            <xdr:cNvPr id="20" name="Group 237">
              <a:extLst>
                <a:ext uri="{FF2B5EF4-FFF2-40B4-BE49-F238E27FC236}">
                  <a16:creationId xmlns:a16="http://schemas.microsoft.com/office/drawing/2014/main" id="{00000000-0008-0000-0200-000014000000}"/>
                </a:ext>
              </a:extLst>
            </xdr:cNvPr>
            <xdr:cNvGrpSpPr>
              <a:grpSpLocks/>
            </xdr:cNvGrpSpPr>
          </xdr:nvGrpSpPr>
          <xdr:grpSpPr bwMode="auto">
            <a:xfrm>
              <a:off x="1329" y="232"/>
              <a:ext cx="30" cy="22"/>
              <a:chOff x="1328" y="232"/>
              <a:chExt cx="30" cy="22"/>
            </a:xfrm>
          </xdr:grpSpPr>
          <xdr:sp macro="" textlink="">
            <xdr:nvSpPr>
              <xdr:cNvPr id="21" name="Rectangle 235">
                <a:extLst>
                  <a:ext uri="{FF2B5EF4-FFF2-40B4-BE49-F238E27FC236}">
                    <a16:creationId xmlns:a16="http://schemas.microsoft.com/office/drawing/2014/main" id="{00000000-0008-0000-0200-000015000000}"/>
                  </a:ext>
                </a:extLst>
              </xdr:cNvPr>
              <xdr:cNvSpPr>
                <a:spLocks noChangeArrowheads="1"/>
              </xdr:cNvSpPr>
            </xdr:nvSpPr>
            <xdr:spPr bwMode="auto">
              <a:xfrm>
                <a:off x="1328" y="232"/>
                <a:ext cx="15" cy="11"/>
              </a:xfrm>
              <a:prstGeom prst="rect">
                <a:avLst/>
              </a:prstGeom>
              <a:solidFill>
                <a:srgbClr val="000000"/>
              </a:solidFill>
              <a:ln w="9525">
                <a:solidFill>
                  <a:srgbClr val="000000"/>
                </a:solidFill>
                <a:miter lim="800000"/>
                <a:headEnd/>
                <a:tailEnd/>
              </a:ln>
            </xdr:spPr>
          </xdr:sp>
          <xdr:sp macro="" textlink="">
            <xdr:nvSpPr>
              <xdr:cNvPr id="22" name="Rectangle 236">
                <a:extLst>
                  <a:ext uri="{FF2B5EF4-FFF2-40B4-BE49-F238E27FC236}">
                    <a16:creationId xmlns:a16="http://schemas.microsoft.com/office/drawing/2014/main" id="{00000000-0008-0000-0200-000016000000}"/>
                  </a:ext>
                </a:extLst>
              </xdr:cNvPr>
              <xdr:cNvSpPr>
                <a:spLocks noChangeArrowheads="1"/>
              </xdr:cNvSpPr>
            </xdr:nvSpPr>
            <xdr:spPr bwMode="auto">
              <a:xfrm>
                <a:off x="1343" y="243"/>
                <a:ext cx="15" cy="11"/>
              </a:xfrm>
              <a:prstGeom prst="rect">
                <a:avLst/>
              </a:prstGeom>
              <a:solidFill>
                <a:srgbClr val="000000"/>
              </a:solidFill>
              <a:ln w="9525">
                <a:solidFill>
                  <a:srgbClr val="000000"/>
                </a:solidFill>
                <a:miter lim="800000"/>
                <a:headEnd/>
                <a:tailEnd/>
              </a:ln>
            </xdr:spPr>
          </xdr:sp>
        </xdr:grpSp>
      </xdr:grpSp>
      <xdr:grpSp>
        <xdr:nvGrpSpPr>
          <xdr:cNvPr id="12" name="Group 239">
            <a:extLst>
              <a:ext uri="{FF2B5EF4-FFF2-40B4-BE49-F238E27FC236}">
                <a16:creationId xmlns:a16="http://schemas.microsoft.com/office/drawing/2014/main" id="{00000000-0008-0000-0200-00000C000000}"/>
              </a:ext>
            </a:extLst>
          </xdr:cNvPr>
          <xdr:cNvGrpSpPr>
            <a:grpSpLocks/>
          </xdr:cNvGrpSpPr>
        </xdr:nvGrpSpPr>
        <xdr:grpSpPr bwMode="auto">
          <a:xfrm>
            <a:off x="1359" y="231"/>
            <a:ext cx="60" cy="23"/>
            <a:chOff x="1299" y="232"/>
            <a:chExt cx="60" cy="23"/>
          </a:xfrm>
        </xdr:grpSpPr>
        <xdr:sp macro="" textlink="">
          <xdr:nvSpPr>
            <xdr:cNvPr id="13" name="Rectangle 240">
              <a:extLst>
                <a:ext uri="{FF2B5EF4-FFF2-40B4-BE49-F238E27FC236}">
                  <a16:creationId xmlns:a16="http://schemas.microsoft.com/office/drawing/2014/main" id="{00000000-0008-0000-0200-00000D000000}"/>
                </a:ext>
              </a:extLst>
            </xdr:cNvPr>
            <xdr:cNvSpPr>
              <a:spLocks noChangeArrowheads="1"/>
            </xdr:cNvSpPr>
          </xdr:nvSpPr>
          <xdr:spPr bwMode="auto">
            <a:xfrm>
              <a:off x="1299" y="233"/>
              <a:ext cx="15" cy="11"/>
            </a:xfrm>
            <a:prstGeom prst="rect">
              <a:avLst/>
            </a:prstGeom>
            <a:solidFill>
              <a:srgbClr val="000000"/>
            </a:solidFill>
            <a:ln w="9525">
              <a:solidFill>
                <a:srgbClr val="000000"/>
              </a:solidFill>
              <a:miter lim="800000"/>
              <a:headEnd/>
              <a:tailEnd/>
            </a:ln>
          </xdr:spPr>
        </xdr:sp>
        <xdr:sp macro="" textlink="">
          <xdr:nvSpPr>
            <xdr:cNvPr id="14" name="Rectangle 241">
              <a:extLst>
                <a:ext uri="{FF2B5EF4-FFF2-40B4-BE49-F238E27FC236}">
                  <a16:creationId xmlns:a16="http://schemas.microsoft.com/office/drawing/2014/main" id="{00000000-0008-0000-0200-00000E000000}"/>
                </a:ext>
              </a:extLst>
            </xdr:cNvPr>
            <xdr:cNvSpPr>
              <a:spLocks noChangeArrowheads="1"/>
            </xdr:cNvSpPr>
          </xdr:nvSpPr>
          <xdr:spPr bwMode="auto">
            <a:xfrm>
              <a:off x="1314" y="244"/>
              <a:ext cx="15" cy="11"/>
            </a:xfrm>
            <a:prstGeom prst="rect">
              <a:avLst/>
            </a:prstGeom>
            <a:solidFill>
              <a:srgbClr val="000000"/>
            </a:solidFill>
            <a:ln w="9525">
              <a:solidFill>
                <a:srgbClr val="000000"/>
              </a:solidFill>
              <a:miter lim="800000"/>
              <a:headEnd/>
              <a:tailEnd/>
            </a:ln>
          </xdr:spPr>
        </xdr:sp>
        <xdr:grpSp>
          <xdr:nvGrpSpPr>
            <xdr:cNvPr id="15" name="Group 242">
              <a:extLst>
                <a:ext uri="{FF2B5EF4-FFF2-40B4-BE49-F238E27FC236}">
                  <a16:creationId xmlns:a16="http://schemas.microsoft.com/office/drawing/2014/main" id="{00000000-0008-0000-0200-00000F000000}"/>
                </a:ext>
              </a:extLst>
            </xdr:cNvPr>
            <xdr:cNvGrpSpPr>
              <a:grpSpLocks/>
            </xdr:cNvGrpSpPr>
          </xdr:nvGrpSpPr>
          <xdr:grpSpPr bwMode="auto">
            <a:xfrm>
              <a:off x="1329" y="232"/>
              <a:ext cx="30" cy="22"/>
              <a:chOff x="1328" y="232"/>
              <a:chExt cx="30" cy="22"/>
            </a:xfrm>
          </xdr:grpSpPr>
          <xdr:sp macro="" textlink="">
            <xdr:nvSpPr>
              <xdr:cNvPr id="16" name="Rectangle 243">
                <a:extLst>
                  <a:ext uri="{FF2B5EF4-FFF2-40B4-BE49-F238E27FC236}">
                    <a16:creationId xmlns:a16="http://schemas.microsoft.com/office/drawing/2014/main" id="{00000000-0008-0000-0200-000010000000}"/>
                  </a:ext>
                </a:extLst>
              </xdr:cNvPr>
              <xdr:cNvSpPr>
                <a:spLocks noChangeArrowheads="1"/>
              </xdr:cNvSpPr>
            </xdr:nvSpPr>
            <xdr:spPr bwMode="auto">
              <a:xfrm>
                <a:off x="1328" y="232"/>
                <a:ext cx="15" cy="11"/>
              </a:xfrm>
              <a:prstGeom prst="rect">
                <a:avLst/>
              </a:prstGeom>
              <a:solidFill>
                <a:srgbClr val="000000"/>
              </a:solidFill>
              <a:ln w="9525">
                <a:solidFill>
                  <a:srgbClr val="000000"/>
                </a:solidFill>
                <a:miter lim="800000"/>
                <a:headEnd/>
                <a:tailEnd/>
              </a:ln>
            </xdr:spPr>
          </xdr:sp>
          <xdr:sp macro="" textlink="">
            <xdr:nvSpPr>
              <xdr:cNvPr id="17" name="Rectangle 244">
                <a:extLst>
                  <a:ext uri="{FF2B5EF4-FFF2-40B4-BE49-F238E27FC236}">
                    <a16:creationId xmlns:a16="http://schemas.microsoft.com/office/drawing/2014/main" id="{00000000-0008-0000-0200-000011000000}"/>
                  </a:ext>
                </a:extLst>
              </xdr:cNvPr>
              <xdr:cNvSpPr>
                <a:spLocks noChangeArrowheads="1"/>
              </xdr:cNvSpPr>
            </xdr:nvSpPr>
            <xdr:spPr bwMode="auto">
              <a:xfrm>
                <a:off x="1343" y="243"/>
                <a:ext cx="15" cy="11"/>
              </a:xfrm>
              <a:prstGeom prst="rect">
                <a:avLst/>
              </a:prstGeom>
              <a:solidFill>
                <a:srgbClr val="000000"/>
              </a:solidFill>
              <a:ln w="9525">
                <a:solidFill>
                  <a:srgbClr val="000000"/>
                </a:solidFill>
                <a:miter lim="800000"/>
                <a:headEnd/>
                <a:tailEnd/>
              </a:ln>
            </xdr:spPr>
          </xdr:sp>
        </xdr:grpSp>
      </xdr:grpSp>
    </xdr:grpSp>
    <xdr:clientData/>
  </xdr:twoCellAnchor>
  <xdr:twoCellAnchor>
    <xdr:from>
      <xdr:col>1</xdr:col>
      <xdr:colOff>390525</xdr:colOff>
      <xdr:row>4</xdr:row>
      <xdr:rowOff>104775</xdr:rowOff>
    </xdr:from>
    <xdr:to>
      <xdr:col>5</xdr:col>
      <xdr:colOff>304800</xdr:colOff>
      <xdr:row>5</xdr:row>
      <xdr:rowOff>0</xdr:rowOff>
    </xdr:to>
    <xdr:sp macro="" textlink="">
      <xdr:nvSpPr>
        <xdr:cNvPr id="23" name="Rectangle 216">
          <a:extLst>
            <a:ext uri="{FF2B5EF4-FFF2-40B4-BE49-F238E27FC236}">
              <a16:creationId xmlns:a16="http://schemas.microsoft.com/office/drawing/2014/main" id="{00000000-0008-0000-0200-000017000000}"/>
            </a:ext>
          </a:extLst>
        </xdr:cNvPr>
        <xdr:cNvSpPr>
          <a:spLocks noChangeArrowheads="1"/>
        </xdr:cNvSpPr>
      </xdr:nvSpPr>
      <xdr:spPr bwMode="auto">
        <a:xfrm>
          <a:off x="1000125" y="866775"/>
          <a:ext cx="2352675" cy="85725"/>
        </a:xfrm>
        <a:prstGeom prst="rect">
          <a:avLst/>
        </a:prstGeom>
        <a:solidFill>
          <a:srgbClr val="000000"/>
        </a:solidFill>
        <a:ln w="9525">
          <a:solidFill>
            <a:srgbClr val="000000"/>
          </a:solidFill>
          <a:miter lim="800000"/>
          <a:headEnd/>
          <a:tailEnd/>
        </a:ln>
      </xdr:spPr>
    </xdr:sp>
    <xdr:clientData/>
  </xdr:twoCellAnchor>
  <xdr:oneCellAnchor>
    <xdr:from>
      <xdr:col>13</xdr:col>
      <xdr:colOff>438150</xdr:colOff>
      <xdr:row>4</xdr:row>
      <xdr:rowOff>142875</xdr:rowOff>
    </xdr:from>
    <xdr:ext cx="2833256" cy="314325"/>
    <xdr:pic>
      <xdr:nvPicPr>
        <xdr:cNvPr id="24" name="Picture 5180">
          <a:extLst>
            <a:ext uri="{FF2B5EF4-FFF2-40B4-BE49-F238E27FC236}">
              <a16:creationId xmlns:a16="http://schemas.microsoft.com/office/drawing/2014/main" id="{00000000-0008-0000-02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62950" y="904875"/>
          <a:ext cx="2833256"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19</xdr:col>
      <xdr:colOff>152400</xdr:colOff>
      <xdr:row>5</xdr:row>
      <xdr:rowOff>266700</xdr:rowOff>
    </xdr:from>
    <xdr:ext cx="875089" cy="1066800"/>
    <xdr:pic>
      <xdr:nvPicPr>
        <xdr:cNvPr id="25" name="Picture 76" descr="blue1-orange.JPG">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734800" y="1143000"/>
          <a:ext cx="875089"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26</xdr:col>
      <xdr:colOff>123825</xdr:colOff>
      <xdr:row>5</xdr:row>
      <xdr:rowOff>247650</xdr:rowOff>
    </xdr:from>
    <xdr:ext cx="958387" cy="1143000"/>
    <xdr:pic>
      <xdr:nvPicPr>
        <xdr:cNvPr id="26" name="Picture 81" descr="yellow-orange.JPG">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5973425" y="1143000"/>
          <a:ext cx="958387"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xdr:col>
      <xdr:colOff>190501</xdr:colOff>
      <xdr:row>5</xdr:row>
      <xdr:rowOff>228600</xdr:rowOff>
    </xdr:from>
    <xdr:ext cx="997660" cy="1181100"/>
    <xdr:pic>
      <xdr:nvPicPr>
        <xdr:cNvPr id="27" name="Picture 938">
          <a:extLst>
            <a:ext uri="{FF2B5EF4-FFF2-40B4-BE49-F238E27FC236}">
              <a16:creationId xmlns:a16="http://schemas.microsoft.com/office/drawing/2014/main" id="{00000000-0008-0000-02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457701" y="1143000"/>
          <a:ext cx="997660" cy="1181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152400</xdr:colOff>
      <xdr:row>5</xdr:row>
      <xdr:rowOff>304800</xdr:rowOff>
    </xdr:from>
    <xdr:ext cx="949303" cy="1132609"/>
    <xdr:pic>
      <xdr:nvPicPr>
        <xdr:cNvPr id="28" name="Picture 938">
          <a:extLst>
            <a:ext uri="{FF2B5EF4-FFF2-40B4-BE49-F238E27FC236}">
              <a16:creationId xmlns:a16="http://schemas.microsoft.com/office/drawing/2014/main" id="{00000000-0008-0000-0200-00001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62000" y="1143000"/>
          <a:ext cx="949303" cy="11326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13</xdr:col>
      <xdr:colOff>95250</xdr:colOff>
      <xdr:row>5</xdr:row>
      <xdr:rowOff>285751</xdr:rowOff>
    </xdr:from>
    <xdr:ext cx="1238600" cy="990600"/>
    <xdr:pic>
      <xdr:nvPicPr>
        <xdr:cNvPr id="29" name="Imagem 28">
          <a:extLst>
            <a:ext uri="{FF2B5EF4-FFF2-40B4-BE49-F238E27FC236}">
              <a16:creationId xmlns:a16="http://schemas.microsoft.com/office/drawing/2014/main" id="{00000000-0008-0000-02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020050" y="1143001"/>
          <a:ext cx="1238600" cy="9906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438150</xdr:colOff>
      <xdr:row>89</xdr:row>
      <xdr:rowOff>190496</xdr:rowOff>
    </xdr:from>
    <xdr:ext cx="20524644" cy="7615613"/>
    <xdr:pic>
      <xdr:nvPicPr>
        <xdr:cNvPr id="30" name="Picture 79">
          <a:extLst>
            <a:ext uri="{FF2B5EF4-FFF2-40B4-BE49-F238E27FC236}">
              <a16:creationId xmlns:a16="http://schemas.microsoft.com/office/drawing/2014/main" id="{00000000-0008-0000-02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57350" y="17144996"/>
          <a:ext cx="20524644" cy="7615613"/>
        </a:xfrm>
        <a:prstGeom prst="rect">
          <a:avLst/>
        </a:prstGeom>
        <a:ln w="9525"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oneCellAnchor>
  <xdr:twoCellAnchor>
    <xdr:from>
      <xdr:col>20</xdr:col>
      <xdr:colOff>514350</xdr:colOff>
      <xdr:row>4</xdr:row>
      <xdr:rowOff>38100</xdr:rowOff>
    </xdr:from>
    <xdr:to>
      <xdr:col>23</xdr:col>
      <xdr:colOff>304800</xdr:colOff>
      <xdr:row>5</xdr:row>
      <xdr:rowOff>19050</xdr:rowOff>
    </xdr:to>
    <xdr:grpSp>
      <xdr:nvGrpSpPr>
        <xdr:cNvPr id="31" name="Group 232">
          <a:extLst>
            <a:ext uri="{FF2B5EF4-FFF2-40B4-BE49-F238E27FC236}">
              <a16:creationId xmlns:a16="http://schemas.microsoft.com/office/drawing/2014/main" id="{00000000-0008-0000-0200-00001F000000}"/>
            </a:ext>
          </a:extLst>
        </xdr:cNvPr>
        <xdr:cNvGrpSpPr>
          <a:grpSpLocks/>
        </xdr:cNvGrpSpPr>
      </xdr:nvGrpSpPr>
      <xdr:grpSpPr bwMode="auto">
        <a:xfrm>
          <a:off x="18530207" y="2160814"/>
          <a:ext cx="2457450" cy="361950"/>
          <a:chOff x="1187" y="280"/>
          <a:chExt cx="125" cy="22"/>
        </a:xfrm>
      </xdr:grpSpPr>
      <xdr:grpSp>
        <xdr:nvGrpSpPr>
          <xdr:cNvPr id="32" name="Group 224">
            <a:extLst>
              <a:ext uri="{FF2B5EF4-FFF2-40B4-BE49-F238E27FC236}">
                <a16:creationId xmlns:a16="http://schemas.microsoft.com/office/drawing/2014/main" id="{00000000-0008-0000-0200-000020000000}"/>
              </a:ext>
            </a:extLst>
          </xdr:cNvPr>
          <xdr:cNvGrpSpPr>
            <a:grpSpLocks/>
          </xdr:cNvGrpSpPr>
        </xdr:nvGrpSpPr>
        <xdr:grpSpPr bwMode="auto">
          <a:xfrm>
            <a:off x="1187" y="280"/>
            <a:ext cx="65" cy="21"/>
            <a:chOff x="1187" y="280"/>
            <a:chExt cx="65" cy="21"/>
          </a:xfrm>
        </xdr:grpSpPr>
        <xdr:grpSp>
          <xdr:nvGrpSpPr>
            <xdr:cNvPr id="40" name="Group 220">
              <a:extLst>
                <a:ext uri="{FF2B5EF4-FFF2-40B4-BE49-F238E27FC236}">
                  <a16:creationId xmlns:a16="http://schemas.microsoft.com/office/drawing/2014/main" id="{00000000-0008-0000-0200-000028000000}"/>
                </a:ext>
              </a:extLst>
            </xdr:cNvPr>
            <xdr:cNvGrpSpPr>
              <a:grpSpLocks/>
            </xdr:cNvGrpSpPr>
          </xdr:nvGrpSpPr>
          <xdr:grpSpPr bwMode="auto">
            <a:xfrm>
              <a:off x="1187" y="280"/>
              <a:ext cx="35" cy="21"/>
              <a:chOff x="1187" y="280"/>
              <a:chExt cx="35" cy="21"/>
            </a:xfrm>
          </xdr:grpSpPr>
          <xdr:sp macro="" textlink="">
            <xdr:nvSpPr>
              <xdr:cNvPr id="44" name="AutoShape 218">
                <a:extLst>
                  <a:ext uri="{FF2B5EF4-FFF2-40B4-BE49-F238E27FC236}">
                    <a16:creationId xmlns:a16="http://schemas.microsoft.com/office/drawing/2014/main" id="{00000000-0008-0000-0200-00002C000000}"/>
                  </a:ext>
                </a:extLst>
              </xdr:cNvPr>
              <xdr:cNvSpPr>
                <a:spLocks noChangeArrowheads="1"/>
              </xdr:cNvSpPr>
            </xdr:nvSpPr>
            <xdr:spPr bwMode="auto">
              <a:xfrm>
                <a:off x="1187" y="280"/>
                <a:ext cx="20" cy="21"/>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7200 h 21600"/>
                </a:gdLst>
                <a:ahLst/>
                <a:cxnLst>
                  <a:cxn ang="T8">
                    <a:pos x="T0" y="T1"/>
                  </a:cxn>
                  <a:cxn ang="T9">
                    <a:pos x="T2" y="T3"/>
                  </a:cxn>
                  <a:cxn ang="T10">
                    <a:pos x="T4" y="T5"/>
                  </a:cxn>
                  <a:cxn ang="T11">
                    <a:pos x="T6" y="T7"/>
                  </a:cxn>
                </a:cxnLst>
                <a:rect l="T12" t="T13" r="T14" b="T15"/>
                <a:pathLst>
                  <a:path w="21600" h="21600">
                    <a:moveTo>
                      <a:pt x="5400" y="10800"/>
                    </a:moveTo>
                    <a:cubicBezTo>
                      <a:pt x="5400" y="7817"/>
                      <a:pt x="7817" y="5400"/>
                      <a:pt x="10800" y="5400"/>
                    </a:cubicBezTo>
                    <a:cubicBezTo>
                      <a:pt x="13782" y="5399"/>
                      <a:pt x="16199" y="7817"/>
                      <a:pt x="16200" y="10799"/>
                    </a:cubicBezTo>
                    <a:lnTo>
                      <a:pt x="21600" y="10800"/>
                    </a:lnTo>
                    <a:cubicBezTo>
                      <a:pt x="21600" y="4835"/>
                      <a:pt x="16764" y="0"/>
                      <a:pt x="10800" y="0"/>
                    </a:cubicBezTo>
                    <a:cubicBezTo>
                      <a:pt x="4835" y="0"/>
                      <a:pt x="0" y="4835"/>
                      <a:pt x="0" y="10800"/>
                    </a:cubicBezTo>
                    <a:lnTo>
                      <a:pt x="5400" y="10800"/>
                    </a:lnTo>
                    <a:close/>
                  </a:path>
                </a:pathLst>
              </a:custGeom>
              <a:solidFill>
                <a:srgbClr val="000000"/>
              </a:solidFill>
              <a:ln w="9525">
                <a:solidFill>
                  <a:srgbClr val="000000"/>
                </a:solidFill>
                <a:miter lim="800000"/>
                <a:headEnd/>
                <a:tailEnd/>
              </a:ln>
            </xdr:spPr>
          </xdr:sp>
          <xdr:sp macro="" textlink="">
            <xdr:nvSpPr>
              <xdr:cNvPr id="45" name="AutoShape 219">
                <a:extLst>
                  <a:ext uri="{FF2B5EF4-FFF2-40B4-BE49-F238E27FC236}">
                    <a16:creationId xmlns:a16="http://schemas.microsoft.com/office/drawing/2014/main" id="{00000000-0008-0000-0200-00002D000000}"/>
                  </a:ext>
                </a:extLst>
              </xdr:cNvPr>
              <xdr:cNvSpPr>
                <a:spLocks noChangeArrowheads="1"/>
              </xdr:cNvSpPr>
            </xdr:nvSpPr>
            <xdr:spPr bwMode="auto">
              <a:xfrm rot="10800000">
                <a:off x="1202" y="280"/>
                <a:ext cx="20" cy="21"/>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7200 h 21600"/>
                </a:gdLst>
                <a:ahLst/>
                <a:cxnLst>
                  <a:cxn ang="T8">
                    <a:pos x="T0" y="T1"/>
                  </a:cxn>
                  <a:cxn ang="T9">
                    <a:pos x="T2" y="T3"/>
                  </a:cxn>
                  <a:cxn ang="T10">
                    <a:pos x="T4" y="T5"/>
                  </a:cxn>
                  <a:cxn ang="T11">
                    <a:pos x="T6" y="T7"/>
                  </a:cxn>
                </a:cxnLst>
                <a:rect l="T12" t="T13" r="T14" b="T15"/>
                <a:pathLst>
                  <a:path w="21600" h="21600">
                    <a:moveTo>
                      <a:pt x="5400" y="10800"/>
                    </a:moveTo>
                    <a:cubicBezTo>
                      <a:pt x="5400" y="7817"/>
                      <a:pt x="7817" y="5400"/>
                      <a:pt x="10800" y="5400"/>
                    </a:cubicBezTo>
                    <a:cubicBezTo>
                      <a:pt x="13782" y="5399"/>
                      <a:pt x="16199" y="7817"/>
                      <a:pt x="16200" y="10799"/>
                    </a:cubicBezTo>
                    <a:lnTo>
                      <a:pt x="21600" y="10800"/>
                    </a:lnTo>
                    <a:cubicBezTo>
                      <a:pt x="21600" y="4835"/>
                      <a:pt x="16764" y="0"/>
                      <a:pt x="10800" y="0"/>
                    </a:cubicBezTo>
                    <a:cubicBezTo>
                      <a:pt x="4835" y="0"/>
                      <a:pt x="0" y="4835"/>
                      <a:pt x="0" y="10800"/>
                    </a:cubicBezTo>
                    <a:lnTo>
                      <a:pt x="5400" y="10800"/>
                    </a:lnTo>
                    <a:close/>
                  </a:path>
                </a:pathLst>
              </a:custGeom>
              <a:solidFill>
                <a:srgbClr val="000000"/>
              </a:solidFill>
              <a:ln w="9525">
                <a:solidFill>
                  <a:srgbClr val="000000"/>
                </a:solidFill>
                <a:miter lim="800000"/>
                <a:headEnd/>
                <a:tailEnd/>
              </a:ln>
            </xdr:spPr>
          </xdr:sp>
        </xdr:grpSp>
        <xdr:grpSp>
          <xdr:nvGrpSpPr>
            <xdr:cNvPr id="41" name="Group 221">
              <a:extLst>
                <a:ext uri="{FF2B5EF4-FFF2-40B4-BE49-F238E27FC236}">
                  <a16:creationId xmlns:a16="http://schemas.microsoft.com/office/drawing/2014/main" id="{00000000-0008-0000-0200-000029000000}"/>
                </a:ext>
              </a:extLst>
            </xdr:cNvPr>
            <xdr:cNvGrpSpPr>
              <a:grpSpLocks/>
            </xdr:cNvGrpSpPr>
          </xdr:nvGrpSpPr>
          <xdr:grpSpPr bwMode="auto">
            <a:xfrm>
              <a:off x="1217" y="280"/>
              <a:ext cx="35" cy="21"/>
              <a:chOff x="1187" y="280"/>
              <a:chExt cx="35" cy="21"/>
            </a:xfrm>
          </xdr:grpSpPr>
          <xdr:sp macro="" textlink="">
            <xdr:nvSpPr>
              <xdr:cNvPr id="42" name="AutoShape 222">
                <a:extLst>
                  <a:ext uri="{FF2B5EF4-FFF2-40B4-BE49-F238E27FC236}">
                    <a16:creationId xmlns:a16="http://schemas.microsoft.com/office/drawing/2014/main" id="{00000000-0008-0000-0200-00002A000000}"/>
                  </a:ext>
                </a:extLst>
              </xdr:cNvPr>
              <xdr:cNvSpPr>
                <a:spLocks noChangeArrowheads="1"/>
              </xdr:cNvSpPr>
            </xdr:nvSpPr>
            <xdr:spPr bwMode="auto">
              <a:xfrm>
                <a:off x="1187" y="280"/>
                <a:ext cx="20" cy="21"/>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7200 h 21600"/>
                </a:gdLst>
                <a:ahLst/>
                <a:cxnLst>
                  <a:cxn ang="T8">
                    <a:pos x="T0" y="T1"/>
                  </a:cxn>
                  <a:cxn ang="T9">
                    <a:pos x="T2" y="T3"/>
                  </a:cxn>
                  <a:cxn ang="T10">
                    <a:pos x="T4" y="T5"/>
                  </a:cxn>
                  <a:cxn ang="T11">
                    <a:pos x="T6" y="T7"/>
                  </a:cxn>
                </a:cxnLst>
                <a:rect l="T12" t="T13" r="T14" b="T15"/>
                <a:pathLst>
                  <a:path w="21600" h="21600">
                    <a:moveTo>
                      <a:pt x="5400" y="10800"/>
                    </a:moveTo>
                    <a:cubicBezTo>
                      <a:pt x="5400" y="7817"/>
                      <a:pt x="7817" y="5400"/>
                      <a:pt x="10800" y="5400"/>
                    </a:cubicBezTo>
                    <a:cubicBezTo>
                      <a:pt x="13782" y="5399"/>
                      <a:pt x="16199" y="7817"/>
                      <a:pt x="16200" y="10799"/>
                    </a:cubicBezTo>
                    <a:lnTo>
                      <a:pt x="21600" y="10800"/>
                    </a:lnTo>
                    <a:cubicBezTo>
                      <a:pt x="21600" y="4835"/>
                      <a:pt x="16764" y="0"/>
                      <a:pt x="10800" y="0"/>
                    </a:cubicBezTo>
                    <a:cubicBezTo>
                      <a:pt x="4835" y="0"/>
                      <a:pt x="0" y="4835"/>
                      <a:pt x="0" y="10800"/>
                    </a:cubicBezTo>
                    <a:lnTo>
                      <a:pt x="5400" y="10800"/>
                    </a:lnTo>
                    <a:close/>
                  </a:path>
                </a:pathLst>
              </a:custGeom>
              <a:solidFill>
                <a:srgbClr val="000000"/>
              </a:solidFill>
              <a:ln w="9525">
                <a:solidFill>
                  <a:srgbClr val="000000"/>
                </a:solidFill>
                <a:miter lim="800000"/>
                <a:headEnd/>
                <a:tailEnd/>
              </a:ln>
            </xdr:spPr>
          </xdr:sp>
          <xdr:sp macro="" textlink="">
            <xdr:nvSpPr>
              <xdr:cNvPr id="43" name="AutoShape 223">
                <a:extLst>
                  <a:ext uri="{FF2B5EF4-FFF2-40B4-BE49-F238E27FC236}">
                    <a16:creationId xmlns:a16="http://schemas.microsoft.com/office/drawing/2014/main" id="{00000000-0008-0000-0200-00002B000000}"/>
                  </a:ext>
                </a:extLst>
              </xdr:cNvPr>
              <xdr:cNvSpPr>
                <a:spLocks noChangeArrowheads="1"/>
              </xdr:cNvSpPr>
            </xdr:nvSpPr>
            <xdr:spPr bwMode="auto">
              <a:xfrm rot="10800000">
                <a:off x="1202" y="280"/>
                <a:ext cx="20" cy="21"/>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7200 h 21600"/>
                </a:gdLst>
                <a:ahLst/>
                <a:cxnLst>
                  <a:cxn ang="T8">
                    <a:pos x="T0" y="T1"/>
                  </a:cxn>
                  <a:cxn ang="T9">
                    <a:pos x="T2" y="T3"/>
                  </a:cxn>
                  <a:cxn ang="T10">
                    <a:pos x="T4" y="T5"/>
                  </a:cxn>
                  <a:cxn ang="T11">
                    <a:pos x="T6" y="T7"/>
                  </a:cxn>
                </a:cxnLst>
                <a:rect l="T12" t="T13" r="T14" b="T15"/>
                <a:pathLst>
                  <a:path w="21600" h="21600">
                    <a:moveTo>
                      <a:pt x="5400" y="10800"/>
                    </a:moveTo>
                    <a:cubicBezTo>
                      <a:pt x="5400" y="7817"/>
                      <a:pt x="7817" y="5400"/>
                      <a:pt x="10800" y="5400"/>
                    </a:cubicBezTo>
                    <a:cubicBezTo>
                      <a:pt x="13782" y="5399"/>
                      <a:pt x="16199" y="7817"/>
                      <a:pt x="16200" y="10799"/>
                    </a:cubicBezTo>
                    <a:lnTo>
                      <a:pt x="21600" y="10800"/>
                    </a:lnTo>
                    <a:cubicBezTo>
                      <a:pt x="21600" y="4835"/>
                      <a:pt x="16764" y="0"/>
                      <a:pt x="10800" y="0"/>
                    </a:cubicBezTo>
                    <a:cubicBezTo>
                      <a:pt x="4835" y="0"/>
                      <a:pt x="0" y="4835"/>
                      <a:pt x="0" y="10800"/>
                    </a:cubicBezTo>
                    <a:lnTo>
                      <a:pt x="5400" y="10800"/>
                    </a:lnTo>
                    <a:close/>
                  </a:path>
                </a:pathLst>
              </a:custGeom>
              <a:solidFill>
                <a:srgbClr val="000000"/>
              </a:solidFill>
              <a:ln w="9525">
                <a:solidFill>
                  <a:srgbClr val="000000"/>
                </a:solidFill>
                <a:miter lim="800000"/>
                <a:headEnd/>
                <a:tailEnd/>
              </a:ln>
            </xdr:spPr>
          </xdr:sp>
        </xdr:grpSp>
      </xdr:grpSp>
      <xdr:grpSp>
        <xdr:nvGrpSpPr>
          <xdr:cNvPr id="33" name="Group 225">
            <a:extLst>
              <a:ext uri="{FF2B5EF4-FFF2-40B4-BE49-F238E27FC236}">
                <a16:creationId xmlns:a16="http://schemas.microsoft.com/office/drawing/2014/main" id="{00000000-0008-0000-0200-000021000000}"/>
              </a:ext>
            </a:extLst>
          </xdr:cNvPr>
          <xdr:cNvGrpSpPr>
            <a:grpSpLocks/>
          </xdr:cNvGrpSpPr>
        </xdr:nvGrpSpPr>
        <xdr:grpSpPr bwMode="auto">
          <a:xfrm>
            <a:off x="1247" y="281"/>
            <a:ext cx="65" cy="21"/>
            <a:chOff x="1187" y="280"/>
            <a:chExt cx="65" cy="21"/>
          </a:xfrm>
        </xdr:grpSpPr>
        <xdr:grpSp>
          <xdr:nvGrpSpPr>
            <xdr:cNvPr id="34" name="Group 226">
              <a:extLst>
                <a:ext uri="{FF2B5EF4-FFF2-40B4-BE49-F238E27FC236}">
                  <a16:creationId xmlns:a16="http://schemas.microsoft.com/office/drawing/2014/main" id="{00000000-0008-0000-0200-000022000000}"/>
                </a:ext>
              </a:extLst>
            </xdr:cNvPr>
            <xdr:cNvGrpSpPr>
              <a:grpSpLocks/>
            </xdr:cNvGrpSpPr>
          </xdr:nvGrpSpPr>
          <xdr:grpSpPr bwMode="auto">
            <a:xfrm>
              <a:off x="1187" y="280"/>
              <a:ext cx="35" cy="21"/>
              <a:chOff x="1187" y="280"/>
              <a:chExt cx="35" cy="21"/>
            </a:xfrm>
          </xdr:grpSpPr>
          <xdr:sp macro="" textlink="">
            <xdr:nvSpPr>
              <xdr:cNvPr id="38" name="AutoShape 227">
                <a:extLst>
                  <a:ext uri="{FF2B5EF4-FFF2-40B4-BE49-F238E27FC236}">
                    <a16:creationId xmlns:a16="http://schemas.microsoft.com/office/drawing/2014/main" id="{00000000-0008-0000-0200-000026000000}"/>
                  </a:ext>
                </a:extLst>
              </xdr:cNvPr>
              <xdr:cNvSpPr>
                <a:spLocks noChangeArrowheads="1"/>
              </xdr:cNvSpPr>
            </xdr:nvSpPr>
            <xdr:spPr bwMode="auto">
              <a:xfrm>
                <a:off x="1187" y="280"/>
                <a:ext cx="20" cy="21"/>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7200 h 21600"/>
                </a:gdLst>
                <a:ahLst/>
                <a:cxnLst>
                  <a:cxn ang="T8">
                    <a:pos x="T0" y="T1"/>
                  </a:cxn>
                  <a:cxn ang="T9">
                    <a:pos x="T2" y="T3"/>
                  </a:cxn>
                  <a:cxn ang="T10">
                    <a:pos x="T4" y="T5"/>
                  </a:cxn>
                  <a:cxn ang="T11">
                    <a:pos x="T6" y="T7"/>
                  </a:cxn>
                </a:cxnLst>
                <a:rect l="T12" t="T13" r="T14" b="T15"/>
                <a:pathLst>
                  <a:path w="21600" h="21600">
                    <a:moveTo>
                      <a:pt x="5400" y="10800"/>
                    </a:moveTo>
                    <a:cubicBezTo>
                      <a:pt x="5400" y="7817"/>
                      <a:pt x="7817" y="5400"/>
                      <a:pt x="10800" y="5400"/>
                    </a:cubicBezTo>
                    <a:cubicBezTo>
                      <a:pt x="13782" y="5399"/>
                      <a:pt x="16199" y="7817"/>
                      <a:pt x="16200" y="10799"/>
                    </a:cubicBezTo>
                    <a:lnTo>
                      <a:pt x="21600" y="10800"/>
                    </a:lnTo>
                    <a:cubicBezTo>
                      <a:pt x="21600" y="4835"/>
                      <a:pt x="16764" y="0"/>
                      <a:pt x="10800" y="0"/>
                    </a:cubicBezTo>
                    <a:cubicBezTo>
                      <a:pt x="4835" y="0"/>
                      <a:pt x="0" y="4835"/>
                      <a:pt x="0" y="10800"/>
                    </a:cubicBezTo>
                    <a:lnTo>
                      <a:pt x="5400" y="10800"/>
                    </a:lnTo>
                    <a:close/>
                  </a:path>
                </a:pathLst>
              </a:custGeom>
              <a:solidFill>
                <a:srgbClr val="000000"/>
              </a:solidFill>
              <a:ln w="9525">
                <a:solidFill>
                  <a:srgbClr val="000000"/>
                </a:solidFill>
                <a:miter lim="800000"/>
                <a:headEnd/>
                <a:tailEnd/>
              </a:ln>
            </xdr:spPr>
          </xdr:sp>
          <xdr:sp macro="" textlink="">
            <xdr:nvSpPr>
              <xdr:cNvPr id="39" name="AutoShape 228">
                <a:extLst>
                  <a:ext uri="{FF2B5EF4-FFF2-40B4-BE49-F238E27FC236}">
                    <a16:creationId xmlns:a16="http://schemas.microsoft.com/office/drawing/2014/main" id="{00000000-0008-0000-0200-000027000000}"/>
                  </a:ext>
                </a:extLst>
              </xdr:cNvPr>
              <xdr:cNvSpPr>
                <a:spLocks noChangeArrowheads="1"/>
              </xdr:cNvSpPr>
            </xdr:nvSpPr>
            <xdr:spPr bwMode="auto">
              <a:xfrm rot="10800000">
                <a:off x="1202" y="280"/>
                <a:ext cx="20" cy="21"/>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7200 h 21600"/>
                </a:gdLst>
                <a:ahLst/>
                <a:cxnLst>
                  <a:cxn ang="T8">
                    <a:pos x="T0" y="T1"/>
                  </a:cxn>
                  <a:cxn ang="T9">
                    <a:pos x="T2" y="T3"/>
                  </a:cxn>
                  <a:cxn ang="T10">
                    <a:pos x="T4" y="T5"/>
                  </a:cxn>
                  <a:cxn ang="T11">
                    <a:pos x="T6" y="T7"/>
                  </a:cxn>
                </a:cxnLst>
                <a:rect l="T12" t="T13" r="T14" b="T15"/>
                <a:pathLst>
                  <a:path w="21600" h="21600">
                    <a:moveTo>
                      <a:pt x="5400" y="10800"/>
                    </a:moveTo>
                    <a:cubicBezTo>
                      <a:pt x="5400" y="7817"/>
                      <a:pt x="7817" y="5400"/>
                      <a:pt x="10800" y="5400"/>
                    </a:cubicBezTo>
                    <a:cubicBezTo>
                      <a:pt x="13782" y="5399"/>
                      <a:pt x="16199" y="7817"/>
                      <a:pt x="16200" y="10799"/>
                    </a:cubicBezTo>
                    <a:lnTo>
                      <a:pt x="21600" y="10800"/>
                    </a:lnTo>
                    <a:cubicBezTo>
                      <a:pt x="21600" y="4835"/>
                      <a:pt x="16764" y="0"/>
                      <a:pt x="10800" y="0"/>
                    </a:cubicBezTo>
                    <a:cubicBezTo>
                      <a:pt x="4835" y="0"/>
                      <a:pt x="0" y="4835"/>
                      <a:pt x="0" y="10800"/>
                    </a:cubicBezTo>
                    <a:lnTo>
                      <a:pt x="5400" y="10800"/>
                    </a:lnTo>
                    <a:close/>
                  </a:path>
                </a:pathLst>
              </a:custGeom>
              <a:solidFill>
                <a:srgbClr val="000000"/>
              </a:solidFill>
              <a:ln w="9525">
                <a:solidFill>
                  <a:srgbClr val="000000"/>
                </a:solidFill>
                <a:miter lim="800000"/>
                <a:headEnd/>
                <a:tailEnd/>
              </a:ln>
            </xdr:spPr>
          </xdr:sp>
        </xdr:grpSp>
        <xdr:grpSp>
          <xdr:nvGrpSpPr>
            <xdr:cNvPr id="35" name="Group 229">
              <a:extLst>
                <a:ext uri="{FF2B5EF4-FFF2-40B4-BE49-F238E27FC236}">
                  <a16:creationId xmlns:a16="http://schemas.microsoft.com/office/drawing/2014/main" id="{00000000-0008-0000-0200-000023000000}"/>
                </a:ext>
              </a:extLst>
            </xdr:cNvPr>
            <xdr:cNvGrpSpPr>
              <a:grpSpLocks/>
            </xdr:cNvGrpSpPr>
          </xdr:nvGrpSpPr>
          <xdr:grpSpPr bwMode="auto">
            <a:xfrm>
              <a:off x="1217" y="280"/>
              <a:ext cx="35" cy="21"/>
              <a:chOff x="1187" y="280"/>
              <a:chExt cx="35" cy="21"/>
            </a:xfrm>
          </xdr:grpSpPr>
          <xdr:sp macro="" textlink="">
            <xdr:nvSpPr>
              <xdr:cNvPr id="36" name="AutoShape 230">
                <a:extLst>
                  <a:ext uri="{FF2B5EF4-FFF2-40B4-BE49-F238E27FC236}">
                    <a16:creationId xmlns:a16="http://schemas.microsoft.com/office/drawing/2014/main" id="{00000000-0008-0000-0200-000024000000}"/>
                  </a:ext>
                </a:extLst>
              </xdr:cNvPr>
              <xdr:cNvSpPr>
                <a:spLocks noChangeArrowheads="1"/>
              </xdr:cNvSpPr>
            </xdr:nvSpPr>
            <xdr:spPr bwMode="auto">
              <a:xfrm>
                <a:off x="1187" y="280"/>
                <a:ext cx="20" cy="21"/>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7200 h 21600"/>
                </a:gdLst>
                <a:ahLst/>
                <a:cxnLst>
                  <a:cxn ang="T8">
                    <a:pos x="T0" y="T1"/>
                  </a:cxn>
                  <a:cxn ang="T9">
                    <a:pos x="T2" y="T3"/>
                  </a:cxn>
                  <a:cxn ang="T10">
                    <a:pos x="T4" y="T5"/>
                  </a:cxn>
                  <a:cxn ang="T11">
                    <a:pos x="T6" y="T7"/>
                  </a:cxn>
                </a:cxnLst>
                <a:rect l="T12" t="T13" r="T14" b="T15"/>
                <a:pathLst>
                  <a:path w="21600" h="21600">
                    <a:moveTo>
                      <a:pt x="5400" y="10800"/>
                    </a:moveTo>
                    <a:cubicBezTo>
                      <a:pt x="5400" y="7817"/>
                      <a:pt x="7817" y="5400"/>
                      <a:pt x="10800" y="5400"/>
                    </a:cubicBezTo>
                    <a:cubicBezTo>
                      <a:pt x="13782" y="5399"/>
                      <a:pt x="16199" y="7817"/>
                      <a:pt x="16200" y="10799"/>
                    </a:cubicBezTo>
                    <a:lnTo>
                      <a:pt x="21600" y="10800"/>
                    </a:lnTo>
                    <a:cubicBezTo>
                      <a:pt x="21600" y="4835"/>
                      <a:pt x="16764" y="0"/>
                      <a:pt x="10800" y="0"/>
                    </a:cubicBezTo>
                    <a:cubicBezTo>
                      <a:pt x="4835" y="0"/>
                      <a:pt x="0" y="4835"/>
                      <a:pt x="0" y="10800"/>
                    </a:cubicBezTo>
                    <a:lnTo>
                      <a:pt x="5400" y="10800"/>
                    </a:lnTo>
                    <a:close/>
                  </a:path>
                </a:pathLst>
              </a:custGeom>
              <a:solidFill>
                <a:srgbClr val="000000"/>
              </a:solidFill>
              <a:ln w="9525">
                <a:solidFill>
                  <a:srgbClr val="000000"/>
                </a:solidFill>
                <a:miter lim="800000"/>
                <a:headEnd/>
                <a:tailEnd/>
              </a:ln>
            </xdr:spPr>
          </xdr:sp>
          <xdr:sp macro="" textlink="">
            <xdr:nvSpPr>
              <xdr:cNvPr id="37" name="AutoShape 231">
                <a:extLst>
                  <a:ext uri="{FF2B5EF4-FFF2-40B4-BE49-F238E27FC236}">
                    <a16:creationId xmlns:a16="http://schemas.microsoft.com/office/drawing/2014/main" id="{00000000-0008-0000-0200-000025000000}"/>
                  </a:ext>
                </a:extLst>
              </xdr:cNvPr>
              <xdr:cNvSpPr>
                <a:spLocks noChangeArrowheads="1"/>
              </xdr:cNvSpPr>
            </xdr:nvSpPr>
            <xdr:spPr bwMode="auto">
              <a:xfrm rot="10800000">
                <a:off x="1202" y="280"/>
                <a:ext cx="20" cy="21"/>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7200 h 21600"/>
                </a:gdLst>
                <a:ahLst/>
                <a:cxnLst>
                  <a:cxn ang="T8">
                    <a:pos x="T0" y="T1"/>
                  </a:cxn>
                  <a:cxn ang="T9">
                    <a:pos x="T2" y="T3"/>
                  </a:cxn>
                  <a:cxn ang="T10">
                    <a:pos x="T4" y="T5"/>
                  </a:cxn>
                  <a:cxn ang="T11">
                    <a:pos x="T6" y="T7"/>
                  </a:cxn>
                </a:cxnLst>
                <a:rect l="T12" t="T13" r="T14" b="T15"/>
                <a:pathLst>
                  <a:path w="21600" h="21600">
                    <a:moveTo>
                      <a:pt x="5400" y="10800"/>
                    </a:moveTo>
                    <a:cubicBezTo>
                      <a:pt x="5400" y="7817"/>
                      <a:pt x="7817" y="5400"/>
                      <a:pt x="10800" y="5400"/>
                    </a:cubicBezTo>
                    <a:cubicBezTo>
                      <a:pt x="13782" y="5399"/>
                      <a:pt x="16199" y="7817"/>
                      <a:pt x="16200" y="10799"/>
                    </a:cubicBezTo>
                    <a:lnTo>
                      <a:pt x="21600" y="10800"/>
                    </a:lnTo>
                    <a:cubicBezTo>
                      <a:pt x="21600" y="4835"/>
                      <a:pt x="16764" y="0"/>
                      <a:pt x="10800" y="0"/>
                    </a:cubicBezTo>
                    <a:cubicBezTo>
                      <a:pt x="4835" y="0"/>
                      <a:pt x="0" y="4835"/>
                      <a:pt x="0" y="10800"/>
                    </a:cubicBezTo>
                    <a:lnTo>
                      <a:pt x="5400" y="10800"/>
                    </a:lnTo>
                    <a:close/>
                  </a:path>
                </a:pathLst>
              </a:custGeom>
              <a:solidFill>
                <a:srgbClr val="000000"/>
              </a:solidFill>
              <a:ln w="9525">
                <a:solidFill>
                  <a:srgbClr val="000000"/>
                </a:solidFill>
                <a:miter lim="800000"/>
                <a:headEnd/>
                <a:tailEnd/>
              </a:ln>
            </xdr:spPr>
          </xdr:sp>
        </xdr:grpSp>
      </xdr:grpSp>
    </xdr:grpSp>
    <xdr:clientData/>
  </xdr:twoCellAnchor>
  <xdr:twoCellAnchor>
    <xdr:from>
      <xdr:col>26</xdr:col>
      <xdr:colOff>607868</xdr:colOff>
      <xdr:row>0</xdr:row>
      <xdr:rowOff>222250</xdr:rowOff>
    </xdr:from>
    <xdr:to>
      <xdr:col>30</xdr:col>
      <xdr:colOff>642504</xdr:colOff>
      <xdr:row>2</xdr:row>
      <xdr:rowOff>121227</xdr:rowOff>
    </xdr:to>
    <xdr:sp macro="" textlink="">
      <xdr:nvSpPr>
        <xdr:cNvPr id="46" name="TextBox 1">
          <a:extLst>
            <a:ext uri="{FF2B5EF4-FFF2-40B4-BE49-F238E27FC236}">
              <a16:creationId xmlns:a16="http://schemas.microsoft.com/office/drawing/2014/main" id="{00000000-0008-0000-0200-00002E000000}"/>
            </a:ext>
          </a:extLst>
        </xdr:cNvPr>
        <xdr:cNvSpPr txBox="1"/>
      </xdr:nvSpPr>
      <xdr:spPr>
        <a:xfrm>
          <a:off x="16457468" y="193675"/>
          <a:ext cx="2444461" cy="308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700" b="1" u="sng">
              <a:latin typeface="Calibri" pitchFamily="34" charset="0"/>
            </a:rPr>
            <a:t>CHAIN OF COMMAND</a:t>
          </a:r>
        </a:p>
        <a:p>
          <a:pPr algn="ctr"/>
          <a:r>
            <a:rPr lang="pt-BR" sz="1700" b="1">
              <a:latin typeface="Calibri" pitchFamily="34" charset="0"/>
            </a:rPr>
            <a:t>MASTER/OIM</a:t>
          </a:r>
        </a:p>
        <a:p>
          <a:pPr algn="ctr"/>
          <a:r>
            <a:rPr lang="pt-BR" sz="1700" b="1">
              <a:latin typeface="Calibri" pitchFamily="34" charset="0"/>
            </a:rPr>
            <a:t>CHIEF</a:t>
          </a:r>
          <a:r>
            <a:rPr lang="pt-BR" sz="1700" b="1" baseline="0">
              <a:latin typeface="Calibri" pitchFamily="34" charset="0"/>
            </a:rPr>
            <a:t> MATE</a:t>
          </a:r>
        </a:p>
        <a:p>
          <a:r>
            <a:rPr lang="pt-BR" sz="1700" b="1">
              <a:solidFill>
                <a:schemeClr val="dk1"/>
              </a:solidFill>
              <a:latin typeface="Calibri" pitchFamily="34" charset="0"/>
              <a:ea typeface="+mn-ea"/>
              <a:cs typeface="+mn-cs"/>
            </a:rPr>
            <a:t>           RIG. SUPERINTENDENT</a:t>
          </a:r>
        </a:p>
      </xdr:txBody>
    </xdr:sp>
    <xdr:clientData/>
  </xdr:twoCellAnchor>
  <xdr:oneCellAnchor>
    <xdr:from>
      <xdr:col>1</xdr:col>
      <xdr:colOff>78861</xdr:colOff>
      <xdr:row>0</xdr:row>
      <xdr:rowOff>265649</xdr:rowOff>
    </xdr:from>
    <xdr:ext cx="3432709" cy="1072180"/>
    <xdr:pic>
      <xdr:nvPicPr>
        <xdr:cNvPr id="47" name="Imagem 46">
          <a:extLst>
            <a:ext uri="{FF2B5EF4-FFF2-40B4-BE49-F238E27FC236}">
              <a16:creationId xmlns:a16="http://schemas.microsoft.com/office/drawing/2014/main" id="{00000000-0008-0000-0200-00002F000000}"/>
            </a:ext>
          </a:extLst>
        </xdr:cNvPr>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88461" y="189449"/>
          <a:ext cx="3432709" cy="1072180"/>
        </a:xfrm>
        <a:prstGeom prst="rect">
          <a:avLst/>
        </a:prstGeom>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POB" displayName="POB" ref="B4:N202" totalsRowShown="0" headerRowDxfId="20" dataDxfId="18" headerRowBorderDxfId="19" tableBorderDxfId="17">
  <autoFilter ref="B4:N202" xr:uid="{00000000-0009-0000-0100-000001000000}">
    <filterColumn colId="1">
      <filters>
        <filter val="COORD SEGURANÇA TRAB E TREIN"/>
        <filter val="TÉCNICO DE SEGURANÇA"/>
      </filters>
    </filterColumn>
  </autoFilter>
  <sortState xmlns:xlrd2="http://schemas.microsoft.com/office/spreadsheetml/2017/richdata2" ref="B5:N202">
    <sortCondition ref="B4:B202"/>
  </sortState>
  <tableColumns count="13">
    <tableColumn id="1" xr3:uid="{00000000-0010-0000-0000-000001000000}" name="NOME" dataDxfId="16"/>
    <tableColumn id="2" xr3:uid="{00000000-0010-0000-0000-000002000000}" name="FUNÇÃO ORIGINAL" dataDxfId="15"/>
    <tableColumn id="5" xr3:uid="{00000000-0010-0000-0000-000005000000}" name="FUNÇÃO EXERCIDA" dataDxfId="14"/>
    <tableColumn id="14" xr3:uid="{00000000-0010-0000-0000-00000E000000}" name="FUNÇÃO TABELA MESTRA" dataDxfId="13"/>
    <tableColumn id="3" xr3:uid="{00000000-0010-0000-0000-000003000000}" name="EMPRESA" dataDxfId="12"/>
    <tableColumn id="4" xr3:uid="{00000000-0010-0000-0000-000004000000}" name="DECK E CABINE" dataDxfId="11"/>
    <tableColumn id="6" xr3:uid="{00000000-0010-0000-0000-000006000000}" name="BALEEIRA" dataDxfId="10"/>
    <tableColumn id="7" xr3:uid="{00000000-0010-0000-0000-000007000000}" name="DEPARTAMENTO" dataDxfId="9"/>
    <tableColumn id="8" xr3:uid="{00000000-0010-0000-0000-000008000000}" name="NACIONALIDADE" dataDxfId="8"/>
    <tableColumn id="9" xr3:uid="{00000000-0010-0000-0000-000009000000}" name="POSIÇÃO DA CABINE" dataDxfId="7"/>
    <tableColumn id="10" xr3:uid="{00000000-0010-0000-0000-00000A000000}" name="RESERVADO" dataDxfId="6"/>
    <tableColumn id="11" xr3:uid="{00000000-0010-0000-0000-00000B000000}" name="DIA EMBARQUE" dataDxfId="5"/>
    <tableColumn id="12" xr3:uid="{00000000-0010-0000-0000-00000C000000}" name="DIAS EMBARCADO" dataDxfId="4">
      <calculatedColumnFormula>IF(M5="","",$L$3-M5)</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8B0CE17-A799-4B84-9867-1E8050BE3691}">
  <we:reference id="wa103582025" version="1.0.0.0" store="pt-BR" storeType="OMEX"/>
  <we:alternateReferences>
    <we:reference id="WA103582025" version="1.0.0.0" store="WA10358202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S4058"/>
  <sheetViews>
    <sheetView showGridLines="0" zoomScale="85" zoomScaleNormal="85" workbookViewId="0">
      <pane ySplit="4" topLeftCell="A7" activePane="bottomLeft" state="frozen"/>
      <selection pane="bottomLeft" activeCell="C83" sqref="C83"/>
    </sheetView>
  </sheetViews>
  <sheetFormatPr baseColWidth="10" defaultColWidth="9.1640625" defaultRowHeight="14" x14ac:dyDescent="0.2"/>
  <cols>
    <col min="1" max="1" width="1.5" style="1" customWidth="1"/>
    <col min="2" max="2" width="39.5" style="1" bestFit="1" customWidth="1"/>
    <col min="3" max="3" width="30.6640625" style="2" customWidth="1"/>
    <col min="4" max="4" width="28.5" style="1" bestFit="1" customWidth="1"/>
    <col min="5" max="5" width="24.33203125" style="1" customWidth="1"/>
    <col min="6" max="6" width="19.1640625" style="1" customWidth="1"/>
    <col min="7" max="7" width="9.5" style="1" bestFit="1" customWidth="1"/>
    <col min="8" max="8" width="8" style="1" customWidth="1"/>
    <col min="9" max="9" width="20.6640625" style="2" customWidth="1"/>
    <col min="10" max="10" width="15.1640625" style="1" customWidth="1"/>
    <col min="11" max="11" width="22.5" style="1" customWidth="1"/>
    <col min="12" max="12" width="13.83203125" style="1" customWidth="1"/>
    <col min="13" max="13" width="12.83203125" style="65" customWidth="1"/>
    <col min="14" max="14" width="19" style="1" customWidth="1"/>
    <col min="15" max="15" width="13.83203125" style="1" customWidth="1"/>
    <col min="16" max="16" width="29.6640625" style="1" customWidth="1"/>
    <col min="17" max="17" width="3.1640625" style="1" customWidth="1"/>
    <col min="18" max="16384" width="9.1640625" style="1"/>
  </cols>
  <sheetData>
    <row r="1" spans="1:17" ht="6.75" customHeight="1" x14ac:dyDescent="0.2"/>
    <row r="2" spans="1:17" ht="27" customHeight="1" x14ac:dyDescent="0.2">
      <c r="B2" s="293" t="s">
        <v>1513</v>
      </c>
      <c r="C2" s="294"/>
      <c r="D2" s="294"/>
      <c r="E2" s="294"/>
      <c r="F2" s="294"/>
      <c r="G2" s="294"/>
      <c r="H2" s="294"/>
      <c r="I2" s="294"/>
      <c r="J2" s="294"/>
      <c r="K2" s="294"/>
      <c r="L2" s="294"/>
      <c r="M2" s="294"/>
      <c r="N2" s="294"/>
      <c r="O2" s="27" t="s">
        <v>57</v>
      </c>
      <c r="P2" s="22"/>
    </row>
    <row r="3" spans="1:17" ht="27" customHeight="1" x14ac:dyDescent="0.2">
      <c r="B3" s="304"/>
      <c r="C3" s="305"/>
      <c r="D3" s="305"/>
      <c r="E3" s="305"/>
      <c r="F3" s="305"/>
      <c r="G3" s="305"/>
      <c r="H3" s="305"/>
      <c r="I3" s="305"/>
      <c r="J3" s="305"/>
      <c r="K3" s="32" t="s">
        <v>76</v>
      </c>
      <c r="L3" s="33">
        <v>44758</v>
      </c>
      <c r="M3" s="66" t="s">
        <v>1022</v>
      </c>
      <c r="N3" s="45">
        <f>SUM(L238,N238)</f>
        <v>169</v>
      </c>
      <c r="O3" s="30" t="str">
        <f>IF(I214=N3,"POB CORRETO","CHECAR POB")</f>
        <v>CHECAR POB</v>
      </c>
    </row>
    <row r="4" spans="1:17" ht="27" customHeight="1" x14ac:dyDescent="0.2">
      <c r="B4" s="57" t="s">
        <v>70</v>
      </c>
      <c r="C4" s="49" t="s">
        <v>1092</v>
      </c>
      <c r="D4" s="49" t="s">
        <v>1089</v>
      </c>
      <c r="E4" s="49" t="s">
        <v>1493</v>
      </c>
      <c r="F4" s="50" t="s">
        <v>72</v>
      </c>
      <c r="G4" s="51" t="s">
        <v>879</v>
      </c>
      <c r="H4" s="52" t="s">
        <v>73</v>
      </c>
      <c r="I4" s="49" t="s">
        <v>74</v>
      </c>
      <c r="J4" s="49" t="s">
        <v>75</v>
      </c>
      <c r="K4" s="53" t="s">
        <v>117</v>
      </c>
      <c r="L4" s="53" t="s">
        <v>118</v>
      </c>
      <c r="M4" s="67" t="s">
        <v>116</v>
      </c>
      <c r="N4" s="54" t="s">
        <v>115</v>
      </c>
      <c r="O4" s="31" t="s">
        <v>104</v>
      </c>
      <c r="Q4" s="1" t="s">
        <v>53</v>
      </c>
    </row>
    <row r="5" spans="1:17" ht="16.5" hidden="1" customHeight="1" x14ac:dyDescent="0.2">
      <c r="A5" s="1">
        <v>44403</v>
      </c>
      <c r="B5" s="60" t="s">
        <v>1557</v>
      </c>
      <c r="C5" s="60" t="s">
        <v>1102</v>
      </c>
      <c r="D5" s="60"/>
      <c r="E5" s="62"/>
      <c r="F5" s="61" t="s">
        <v>1037</v>
      </c>
      <c r="G5" s="247"/>
      <c r="H5" s="64"/>
      <c r="I5" s="62"/>
      <c r="J5" s="62"/>
      <c r="K5" s="255"/>
      <c r="L5" s="286"/>
      <c r="M5" s="68">
        <v>44762</v>
      </c>
      <c r="N5" s="79">
        <f t="shared" ref="N5:N36" si="0">IF(M5="","",$L$3-M5+1)</f>
        <v>-3</v>
      </c>
      <c r="P5" s="218" t="s">
        <v>1087</v>
      </c>
      <c r="Q5" s="8" t="str">
        <f t="shared" ref="Q5:Q37" si="1">K205</f>
        <v>OCYAN S.A</v>
      </c>
    </row>
    <row r="6" spans="1:17" ht="16.5" hidden="1" customHeight="1" x14ac:dyDescent="0.2">
      <c r="B6" s="234" t="s">
        <v>1570</v>
      </c>
      <c r="C6" s="234" t="s">
        <v>1039</v>
      </c>
      <c r="D6" s="62"/>
      <c r="E6" s="234"/>
      <c r="F6" s="61" t="s">
        <v>1037</v>
      </c>
      <c r="G6" s="247" t="s">
        <v>1011</v>
      </c>
      <c r="H6" s="64">
        <f>IF(C6="","",2)</f>
        <v>2</v>
      </c>
      <c r="I6" s="62" t="s">
        <v>77</v>
      </c>
      <c r="J6" s="62" t="s">
        <v>1049</v>
      </c>
      <c r="K6" s="255" t="s">
        <v>14</v>
      </c>
      <c r="L6" s="25" t="s">
        <v>357</v>
      </c>
      <c r="M6" s="69">
        <v>44758</v>
      </c>
      <c r="N6" s="48">
        <f t="shared" si="0"/>
        <v>1</v>
      </c>
      <c r="P6" s="218" t="s">
        <v>1094</v>
      </c>
      <c r="Q6" s="8" t="str">
        <f t="shared" si="1"/>
        <v>DNV</v>
      </c>
    </row>
    <row r="7" spans="1:17" ht="17.25" hidden="1" customHeight="1" x14ac:dyDescent="0.2">
      <c r="B7" s="234" t="s">
        <v>1611</v>
      </c>
      <c r="C7" s="234" t="s">
        <v>1612</v>
      </c>
      <c r="D7" s="62"/>
      <c r="E7" s="62"/>
      <c r="F7" s="61" t="s">
        <v>1025</v>
      </c>
      <c r="G7" s="247" t="s">
        <v>938</v>
      </c>
      <c r="H7" s="64">
        <f>IF(C7="","",3)</f>
        <v>3</v>
      </c>
      <c r="I7" s="62" t="s">
        <v>1030</v>
      </c>
      <c r="J7" s="62" t="s">
        <v>1038</v>
      </c>
      <c r="K7" s="255" t="s">
        <v>19</v>
      </c>
      <c r="L7" s="25" t="s">
        <v>357</v>
      </c>
      <c r="M7" s="69">
        <v>44760</v>
      </c>
      <c r="N7" s="48">
        <f t="shared" si="0"/>
        <v>-1</v>
      </c>
      <c r="P7" s="218" t="s">
        <v>1051</v>
      </c>
      <c r="Q7" s="8" t="str">
        <f t="shared" si="1"/>
        <v>CAMERON</v>
      </c>
    </row>
    <row r="8" spans="1:17" ht="16.5" hidden="1" customHeight="1" x14ac:dyDescent="0.2">
      <c r="B8" s="234" t="s">
        <v>1613</v>
      </c>
      <c r="C8" s="234" t="s">
        <v>1571</v>
      </c>
      <c r="D8" s="62"/>
      <c r="E8" s="62"/>
      <c r="F8" s="61" t="s">
        <v>1037</v>
      </c>
      <c r="G8" s="247" t="s">
        <v>1001</v>
      </c>
      <c r="H8" s="64">
        <f>IF(C8="","",3)</f>
        <v>3</v>
      </c>
      <c r="I8" s="62" t="s">
        <v>20</v>
      </c>
      <c r="J8" s="62" t="s">
        <v>1038</v>
      </c>
      <c r="K8" s="255" t="s">
        <v>39</v>
      </c>
      <c r="L8" s="26" t="s">
        <v>58</v>
      </c>
      <c r="M8" s="69">
        <v>44761</v>
      </c>
      <c r="N8" s="48">
        <f t="shared" si="0"/>
        <v>-2</v>
      </c>
      <c r="P8" s="218" t="s">
        <v>1489</v>
      </c>
      <c r="Q8" s="8" t="str">
        <f t="shared" si="1"/>
        <v>MAN</v>
      </c>
    </row>
    <row r="9" spans="1:17" ht="16.5" hidden="1" customHeight="1" x14ac:dyDescent="0.2">
      <c r="B9" s="234" t="s">
        <v>355</v>
      </c>
      <c r="C9" s="234" t="s">
        <v>108</v>
      </c>
      <c r="D9" s="62"/>
      <c r="E9" s="62"/>
      <c r="F9" s="61" t="s">
        <v>1037</v>
      </c>
      <c r="G9" s="247"/>
      <c r="H9" s="64"/>
      <c r="I9" s="62"/>
      <c r="J9" s="62"/>
      <c r="K9" s="275"/>
      <c r="L9" s="25"/>
      <c r="M9" s="69">
        <v>44749</v>
      </c>
      <c r="N9" s="48">
        <f t="shared" si="0"/>
        <v>10</v>
      </c>
      <c r="P9" s="219" t="s">
        <v>108</v>
      </c>
      <c r="Q9" s="8" t="str">
        <f t="shared" si="1"/>
        <v>GYROMARSAT</v>
      </c>
    </row>
    <row r="10" spans="1:17" ht="16.5" hidden="1" customHeight="1" x14ac:dyDescent="0.2">
      <c r="B10" s="234" t="s">
        <v>1572</v>
      </c>
      <c r="C10" s="234" t="s">
        <v>1039</v>
      </c>
      <c r="D10" s="234"/>
      <c r="E10" s="62"/>
      <c r="F10" s="61" t="s">
        <v>1109</v>
      </c>
      <c r="G10" s="247" t="s">
        <v>1017</v>
      </c>
      <c r="H10" s="64">
        <f>IF(C10="","",3)</f>
        <v>3</v>
      </c>
      <c r="I10" s="62" t="s">
        <v>87</v>
      </c>
      <c r="J10" s="62" t="s">
        <v>1038</v>
      </c>
      <c r="K10" s="255" t="s">
        <v>1026</v>
      </c>
      <c r="L10" s="25" t="s">
        <v>357</v>
      </c>
      <c r="M10" s="69">
        <v>44761</v>
      </c>
      <c r="N10" s="48">
        <f t="shared" si="0"/>
        <v>-2</v>
      </c>
      <c r="P10" s="218" t="s">
        <v>1125</v>
      </c>
      <c r="Q10" s="8" t="str">
        <f t="shared" si="1"/>
        <v>NEXA</v>
      </c>
    </row>
    <row r="11" spans="1:17" ht="16.5" hidden="1" customHeight="1" x14ac:dyDescent="0.2">
      <c r="B11" s="234" t="s">
        <v>354</v>
      </c>
      <c r="C11" s="234" t="s">
        <v>1052</v>
      </c>
      <c r="D11" s="62" t="s">
        <v>1111</v>
      </c>
      <c r="E11" s="62"/>
      <c r="F11" s="61" t="s">
        <v>1037</v>
      </c>
      <c r="G11" s="247" t="s">
        <v>896</v>
      </c>
      <c r="H11" s="235">
        <f>IF(C11="","",3)</f>
        <v>3</v>
      </c>
      <c r="I11" s="62"/>
      <c r="J11" s="249"/>
      <c r="K11" s="255" t="s">
        <v>46</v>
      </c>
      <c r="L11" s="21" t="s">
        <v>6</v>
      </c>
      <c r="M11" s="70">
        <v>44754</v>
      </c>
      <c r="N11" s="48">
        <f t="shared" si="0"/>
        <v>5</v>
      </c>
      <c r="P11" s="219" t="s">
        <v>1039</v>
      </c>
      <c r="Q11" s="8" t="str">
        <f t="shared" si="1"/>
        <v xml:space="preserve">OIL STATES </v>
      </c>
    </row>
    <row r="12" spans="1:17" ht="16.5" hidden="1" customHeight="1" x14ac:dyDescent="0.2">
      <c r="B12" s="234" t="s">
        <v>1590</v>
      </c>
      <c r="C12" s="234" t="s">
        <v>1591</v>
      </c>
      <c r="D12" s="234"/>
      <c r="E12" s="62"/>
      <c r="F12" s="61" t="s">
        <v>1062</v>
      </c>
      <c r="G12" s="247" t="s">
        <v>987</v>
      </c>
      <c r="H12" s="64">
        <f>IF(C12="","",1)</f>
        <v>1</v>
      </c>
      <c r="I12" s="62" t="s">
        <v>81</v>
      </c>
      <c r="J12" s="62" t="s">
        <v>1038</v>
      </c>
      <c r="K12" s="255" t="s">
        <v>32</v>
      </c>
      <c r="L12" s="25" t="s">
        <v>357</v>
      </c>
      <c r="M12" s="69">
        <v>44759</v>
      </c>
      <c r="N12" s="48">
        <f t="shared" si="0"/>
        <v>0</v>
      </c>
      <c r="P12" s="219" t="s">
        <v>1127</v>
      </c>
      <c r="Q12" s="8" t="str">
        <f t="shared" si="1"/>
        <v>LIFTING</v>
      </c>
    </row>
    <row r="13" spans="1:17" ht="16.5" hidden="1" customHeight="1" x14ac:dyDescent="0.2">
      <c r="B13" s="234" t="s">
        <v>174</v>
      </c>
      <c r="C13" s="234" t="s">
        <v>1523</v>
      </c>
      <c r="D13" s="62"/>
      <c r="E13" s="62"/>
      <c r="F13" s="61" t="s">
        <v>1037</v>
      </c>
      <c r="G13" s="247" t="s">
        <v>909</v>
      </c>
      <c r="H13" s="64">
        <f>IF(C13="","",1)</f>
        <v>1</v>
      </c>
      <c r="I13" s="62" t="s">
        <v>78</v>
      </c>
      <c r="J13" s="62" t="s">
        <v>1038</v>
      </c>
      <c r="K13" s="255" t="s">
        <v>10</v>
      </c>
      <c r="L13" s="25" t="s">
        <v>357</v>
      </c>
      <c r="M13" s="69">
        <v>44751</v>
      </c>
      <c r="N13" s="48">
        <f t="shared" si="0"/>
        <v>8</v>
      </c>
      <c r="P13" s="218" t="s">
        <v>1144</v>
      </c>
      <c r="Q13" s="8" t="str">
        <f t="shared" si="1"/>
        <v xml:space="preserve">LIFE SAFETY </v>
      </c>
    </row>
    <row r="14" spans="1:17" ht="16.5" hidden="1" customHeight="1" x14ac:dyDescent="0.2">
      <c r="A14" s="1">
        <v>44663</v>
      </c>
      <c r="B14" s="234" t="s">
        <v>368</v>
      </c>
      <c r="C14" s="234" t="s">
        <v>1124</v>
      </c>
      <c r="D14" s="62"/>
      <c r="E14" s="271"/>
      <c r="F14" s="61" t="s">
        <v>1037</v>
      </c>
      <c r="G14" s="260" t="s">
        <v>1015</v>
      </c>
      <c r="H14" s="235">
        <f>IF(C14="","",1)</f>
        <v>1</v>
      </c>
      <c r="I14" s="272"/>
      <c r="J14" s="272"/>
      <c r="K14" s="273"/>
      <c r="L14" s="25" t="s">
        <v>357</v>
      </c>
      <c r="M14" s="69">
        <v>44756</v>
      </c>
      <c r="N14" s="48">
        <f t="shared" si="0"/>
        <v>3</v>
      </c>
      <c r="P14" s="219" t="s">
        <v>1095</v>
      </c>
      <c r="Q14" s="8" t="str">
        <f t="shared" si="1"/>
        <v>BUREAU VERITAS</v>
      </c>
    </row>
    <row r="15" spans="1:17" ht="16.5" hidden="1" customHeight="1" x14ac:dyDescent="0.2">
      <c r="B15" s="234" t="s">
        <v>1614</v>
      </c>
      <c r="C15" s="234" t="s">
        <v>1521</v>
      </c>
      <c r="D15" s="62"/>
      <c r="E15" s="62"/>
      <c r="F15" s="61" t="s">
        <v>1037</v>
      </c>
      <c r="G15" s="247" t="s">
        <v>1013</v>
      </c>
      <c r="H15" s="64">
        <f>IF(C15="","",3)</f>
        <v>3</v>
      </c>
      <c r="I15" s="62" t="s">
        <v>85</v>
      </c>
      <c r="J15" s="62" t="s">
        <v>1082</v>
      </c>
      <c r="K15" s="255" t="s">
        <v>13</v>
      </c>
      <c r="L15" s="25" t="s">
        <v>357</v>
      </c>
      <c r="M15" s="69">
        <v>44761</v>
      </c>
      <c r="N15" s="48">
        <f t="shared" si="0"/>
        <v>-2</v>
      </c>
      <c r="P15" s="220" t="s">
        <v>1118</v>
      </c>
      <c r="Q15" s="8" t="str">
        <f t="shared" si="1"/>
        <v>CAMERON (Ocyan)</v>
      </c>
    </row>
    <row r="16" spans="1:17" ht="16.5" hidden="1" customHeight="1" x14ac:dyDescent="0.2">
      <c r="B16" s="60" t="s">
        <v>1558</v>
      </c>
      <c r="C16" s="60" t="s">
        <v>1090</v>
      </c>
      <c r="D16" s="80"/>
      <c r="E16" s="62"/>
      <c r="F16" s="61" t="s">
        <v>91</v>
      </c>
      <c r="G16" s="247" t="s">
        <v>989</v>
      </c>
      <c r="H16" s="64">
        <f>IF(C16="","",1)</f>
        <v>1</v>
      </c>
      <c r="I16" s="62" t="s">
        <v>33</v>
      </c>
      <c r="J16" s="62" t="s">
        <v>1038</v>
      </c>
      <c r="K16" s="255" t="s">
        <v>33</v>
      </c>
      <c r="L16" s="25" t="s">
        <v>357</v>
      </c>
      <c r="M16" s="69">
        <v>44752</v>
      </c>
      <c r="N16" s="48">
        <f t="shared" si="0"/>
        <v>7</v>
      </c>
      <c r="P16" s="219" t="s">
        <v>1111</v>
      </c>
      <c r="Q16" s="8" t="str">
        <f t="shared" si="1"/>
        <v>VERIPOS</v>
      </c>
    </row>
    <row r="17" spans="1:17" ht="16.5" hidden="1" customHeight="1" x14ac:dyDescent="0.2">
      <c r="B17" s="234" t="s">
        <v>350</v>
      </c>
      <c r="C17" s="234" t="s">
        <v>1129</v>
      </c>
      <c r="D17" s="62"/>
      <c r="E17" s="62"/>
      <c r="F17" s="61" t="s">
        <v>1076</v>
      </c>
      <c r="G17" s="247" t="s">
        <v>949</v>
      </c>
      <c r="H17" s="64">
        <f>IF(C17="","",3)</f>
        <v>3</v>
      </c>
      <c r="I17" s="62" t="s">
        <v>87</v>
      </c>
      <c r="J17" s="62" t="s">
        <v>1038</v>
      </c>
      <c r="K17" s="255" t="s">
        <v>1026</v>
      </c>
      <c r="L17" s="25" t="s">
        <v>357</v>
      </c>
      <c r="M17" s="69">
        <v>44758</v>
      </c>
      <c r="N17" s="48">
        <f t="shared" si="0"/>
        <v>1</v>
      </c>
      <c r="P17" s="218" t="s">
        <v>1079</v>
      </c>
      <c r="Q17" s="8" t="str">
        <f t="shared" si="1"/>
        <v>HEMOCLIN</v>
      </c>
    </row>
    <row r="18" spans="1:17" ht="16.5" hidden="1" customHeight="1" x14ac:dyDescent="0.2">
      <c r="B18" s="234" t="s">
        <v>208</v>
      </c>
      <c r="C18" s="234" t="s">
        <v>1078</v>
      </c>
      <c r="D18" s="62"/>
      <c r="E18" s="62"/>
      <c r="F18" s="61" t="s">
        <v>58</v>
      </c>
      <c r="G18" s="247"/>
      <c r="H18" s="64"/>
      <c r="I18" s="62"/>
      <c r="J18" s="62"/>
      <c r="K18" s="255"/>
      <c r="L18" s="25"/>
      <c r="M18" s="69">
        <v>44754</v>
      </c>
      <c r="N18" s="48">
        <f t="shared" si="0"/>
        <v>5</v>
      </c>
      <c r="P18" s="220" t="s">
        <v>1157</v>
      </c>
      <c r="Q18" s="8" t="str">
        <f t="shared" si="1"/>
        <v>SSE</v>
      </c>
    </row>
    <row r="19" spans="1:17" ht="16.5" hidden="1" customHeight="1" x14ac:dyDescent="0.2">
      <c r="A19" s="1" t="s">
        <v>1021</v>
      </c>
      <c r="B19" s="234" t="s">
        <v>1573</v>
      </c>
      <c r="C19" s="234" t="s">
        <v>1497</v>
      </c>
      <c r="D19" s="62"/>
      <c r="E19" s="62"/>
      <c r="F19" s="61" t="s">
        <v>1037</v>
      </c>
      <c r="G19" s="247" t="s">
        <v>930</v>
      </c>
      <c r="H19" s="64">
        <f>IF(C19="","",2)</f>
        <v>2</v>
      </c>
      <c r="I19" s="62"/>
      <c r="J19" s="62"/>
      <c r="K19" s="255" t="s">
        <v>1026</v>
      </c>
      <c r="L19" s="25" t="s">
        <v>357</v>
      </c>
      <c r="M19" s="69">
        <v>44756</v>
      </c>
      <c r="N19" s="48">
        <f t="shared" si="0"/>
        <v>3</v>
      </c>
      <c r="P19" s="219" t="s">
        <v>1145</v>
      </c>
      <c r="Q19" s="8" t="str">
        <f t="shared" si="1"/>
        <v>AES CLEAN</v>
      </c>
    </row>
    <row r="20" spans="1:17" ht="16.5" hidden="1" customHeight="1" x14ac:dyDescent="0.2">
      <c r="B20" s="60" t="s">
        <v>347</v>
      </c>
      <c r="C20" s="265" t="s">
        <v>1172</v>
      </c>
      <c r="D20" s="245"/>
      <c r="E20" s="62"/>
      <c r="F20" s="61" t="s">
        <v>1037</v>
      </c>
      <c r="G20" s="247" t="s">
        <v>919</v>
      </c>
      <c r="H20" s="64">
        <f>IF(C20="","",1)</f>
        <v>1</v>
      </c>
      <c r="I20" s="62" t="s">
        <v>17</v>
      </c>
      <c r="J20" s="62" t="s">
        <v>1038</v>
      </c>
      <c r="K20" s="255" t="s">
        <v>17</v>
      </c>
      <c r="L20" s="20" t="s">
        <v>8</v>
      </c>
      <c r="M20" s="69">
        <v>44762</v>
      </c>
      <c r="N20" s="48">
        <f t="shared" si="0"/>
        <v>-3</v>
      </c>
      <c r="P20" s="218" t="s">
        <v>1161</v>
      </c>
      <c r="Q20" s="8" t="str">
        <f t="shared" si="1"/>
        <v>MAERSK H2S</v>
      </c>
    </row>
    <row r="21" spans="1:17" ht="16.5" hidden="1" customHeight="1" x14ac:dyDescent="0.2">
      <c r="B21" s="234" t="s">
        <v>170</v>
      </c>
      <c r="C21" s="234" t="s">
        <v>1104</v>
      </c>
      <c r="D21" s="62"/>
      <c r="E21" s="234"/>
      <c r="F21" s="61" t="s">
        <v>1037</v>
      </c>
      <c r="G21" s="247" t="s">
        <v>1012</v>
      </c>
      <c r="H21" s="64">
        <f>IF(C21="","",3)</f>
        <v>3</v>
      </c>
      <c r="I21" s="62" t="s">
        <v>77</v>
      </c>
      <c r="J21" s="62" t="s">
        <v>1038</v>
      </c>
      <c r="K21" s="255" t="s">
        <v>24</v>
      </c>
      <c r="L21" s="26" t="s">
        <v>58</v>
      </c>
      <c r="M21" s="69">
        <v>44754</v>
      </c>
      <c r="N21" s="48">
        <f t="shared" si="0"/>
        <v>5</v>
      </c>
      <c r="P21" s="219" t="s">
        <v>1124</v>
      </c>
      <c r="Q21" s="8" t="str">
        <f t="shared" si="1"/>
        <v>MARFOOD</v>
      </c>
    </row>
    <row r="22" spans="1:17" ht="16.5" hidden="1" customHeight="1" x14ac:dyDescent="0.2">
      <c r="B22" s="234" t="s">
        <v>1498</v>
      </c>
      <c r="C22" s="234" t="s">
        <v>1499</v>
      </c>
      <c r="D22" s="62"/>
      <c r="E22" s="62"/>
      <c r="F22" s="61" t="s">
        <v>1076</v>
      </c>
      <c r="G22" s="247" t="s">
        <v>981</v>
      </c>
      <c r="H22" s="64">
        <f>IF(C22="","",1)</f>
        <v>1</v>
      </c>
      <c r="I22" s="62" t="s">
        <v>78</v>
      </c>
      <c r="J22" s="62" t="s">
        <v>1038</v>
      </c>
      <c r="K22" s="255" t="s">
        <v>28</v>
      </c>
      <c r="L22" s="25" t="s">
        <v>357</v>
      </c>
      <c r="M22" s="69">
        <v>44758</v>
      </c>
      <c r="N22" s="48">
        <f t="shared" si="0"/>
        <v>1</v>
      </c>
      <c r="P22" s="218" t="s">
        <v>1101</v>
      </c>
      <c r="Q22" s="8" t="str">
        <f t="shared" si="1"/>
        <v>FRANKS</v>
      </c>
    </row>
    <row r="23" spans="1:17" ht="16.5" hidden="1" customHeight="1" x14ac:dyDescent="0.2">
      <c r="B23" s="60" t="s">
        <v>1526</v>
      </c>
      <c r="C23" s="60" t="s">
        <v>1069</v>
      </c>
      <c r="D23" s="80"/>
      <c r="E23" s="62"/>
      <c r="F23" s="61" t="s">
        <v>1037</v>
      </c>
      <c r="G23" s="247" t="s">
        <v>920</v>
      </c>
      <c r="H23" s="64">
        <f>IF(C23="","",1)</f>
        <v>1</v>
      </c>
      <c r="I23" s="62" t="s">
        <v>17</v>
      </c>
      <c r="J23" s="62" t="s">
        <v>1038</v>
      </c>
      <c r="K23" s="255" t="s">
        <v>17</v>
      </c>
      <c r="L23" s="25" t="s">
        <v>357</v>
      </c>
      <c r="M23" s="69">
        <v>44755</v>
      </c>
      <c r="N23" s="48">
        <f t="shared" si="0"/>
        <v>4</v>
      </c>
      <c r="P23" s="219" t="s">
        <v>1133</v>
      </c>
      <c r="Q23" s="8" t="str">
        <f t="shared" si="1"/>
        <v>MHWIRTH</v>
      </c>
    </row>
    <row r="24" spans="1:17" ht="16.5" customHeight="1" x14ac:dyDescent="0.2">
      <c r="B24" s="234" t="s">
        <v>1511</v>
      </c>
      <c r="C24" s="234" t="s">
        <v>1096</v>
      </c>
      <c r="D24" s="62"/>
      <c r="F24" s="61" t="s">
        <v>58</v>
      </c>
      <c r="G24" s="247"/>
      <c r="H24" s="64"/>
      <c r="I24" s="62"/>
      <c r="J24" s="62"/>
      <c r="K24" s="255"/>
      <c r="L24" s="20"/>
      <c r="M24" s="69">
        <v>44756</v>
      </c>
      <c r="N24" s="48">
        <f t="shared" si="0"/>
        <v>3</v>
      </c>
      <c r="P24" s="219" t="s">
        <v>1113</v>
      </c>
      <c r="Q24" s="8" t="str">
        <f t="shared" si="1"/>
        <v>TYCO</v>
      </c>
    </row>
    <row r="25" spans="1:17" ht="16.5" hidden="1" customHeight="1" x14ac:dyDescent="0.2">
      <c r="B25" s="234" t="s">
        <v>205</v>
      </c>
      <c r="C25" s="234" t="s">
        <v>1091</v>
      </c>
      <c r="D25" s="234" t="s">
        <v>1081</v>
      </c>
      <c r="E25" s="251"/>
      <c r="F25" s="238" t="s">
        <v>1037</v>
      </c>
      <c r="G25" s="260" t="s">
        <v>1015</v>
      </c>
      <c r="H25" s="239">
        <f>IF(C25="","",3)</f>
        <v>3</v>
      </c>
      <c r="I25" s="251"/>
      <c r="J25" s="251"/>
      <c r="K25" s="262"/>
      <c r="L25" s="21" t="s">
        <v>55</v>
      </c>
      <c r="M25" s="70">
        <v>44755</v>
      </c>
      <c r="N25" s="48">
        <f t="shared" si="0"/>
        <v>4</v>
      </c>
      <c r="P25" s="220" t="s">
        <v>1050</v>
      </c>
      <c r="Q25" s="8" t="str">
        <f t="shared" si="1"/>
        <v>OCYAN-SI</v>
      </c>
    </row>
    <row r="26" spans="1:17" ht="16.5" hidden="1" customHeight="1" x14ac:dyDescent="0.2">
      <c r="B26" s="234" t="s">
        <v>1631</v>
      </c>
      <c r="C26" s="234" t="s">
        <v>107</v>
      </c>
      <c r="D26" s="234" t="s">
        <v>1632</v>
      </c>
      <c r="E26" s="252"/>
      <c r="F26" s="240" t="s">
        <v>1037</v>
      </c>
      <c r="G26" s="260" t="s">
        <v>1015</v>
      </c>
      <c r="H26" s="235">
        <f>IF(C26="","",3)</f>
        <v>3</v>
      </c>
      <c r="I26" s="251"/>
      <c r="J26" s="251"/>
      <c r="K26" s="261"/>
      <c r="L26" s="21" t="s">
        <v>55</v>
      </c>
      <c r="M26" s="70">
        <v>44749</v>
      </c>
      <c r="N26" s="48">
        <f t="shared" si="0"/>
        <v>10</v>
      </c>
      <c r="P26" s="219" t="s">
        <v>1098</v>
      </c>
      <c r="Q26" s="8" t="str">
        <f t="shared" si="1"/>
        <v>CAPROCK</v>
      </c>
    </row>
    <row r="27" spans="1:17" ht="16.5" hidden="1" customHeight="1" x14ac:dyDescent="0.2">
      <c r="B27" s="234" t="s">
        <v>344</v>
      </c>
      <c r="C27" s="234" t="s">
        <v>1047</v>
      </c>
      <c r="D27" s="62"/>
      <c r="E27" s="62"/>
      <c r="F27" s="61" t="s">
        <v>91</v>
      </c>
      <c r="G27" s="247"/>
      <c r="H27" s="64"/>
      <c r="I27" s="62"/>
      <c r="J27" s="62"/>
      <c r="K27" s="255"/>
      <c r="L27" s="25"/>
      <c r="M27" s="69">
        <v>44762</v>
      </c>
      <c r="N27" s="48">
        <f t="shared" si="0"/>
        <v>-3</v>
      </c>
      <c r="P27" s="221" t="s">
        <v>1172</v>
      </c>
      <c r="Q27" s="8" t="str">
        <f t="shared" si="1"/>
        <v>SUBSEA 7</v>
      </c>
    </row>
    <row r="28" spans="1:17" ht="16.5" hidden="1" customHeight="1" x14ac:dyDescent="0.2">
      <c r="B28" s="234" t="s">
        <v>1633</v>
      </c>
      <c r="C28" s="234" t="s">
        <v>1095</v>
      </c>
      <c r="D28" s="62"/>
      <c r="E28" s="62"/>
      <c r="F28" s="61" t="s">
        <v>1037</v>
      </c>
      <c r="G28" s="247" t="s">
        <v>998</v>
      </c>
      <c r="H28" s="64">
        <f>IF(C28="","",2)</f>
        <v>2</v>
      </c>
      <c r="I28" s="62" t="s">
        <v>20</v>
      </c>
      <c r="J28" s="62" t="s">
        <v>1038</v>
      </c>
      <c r="K28" s="255" t="s">
        <v>20</v>
      </c>
      <c r="L28" s="25" t="s">
        <v>357</v>
      </c>
      <c r="M28" s="69">
        <v>44761</v>
      </c>
      <c r="N28" s="48">
        <f t="shared" si="0"/>
        <v>-2</v>
      </c>
      <c r="P28" s="219" t="s">
        <v>1490</v>
      </c>
      <c r="Q28" s="8" t="str">
        <f t="shared" si="1"/>
        <v>SCHLUMBERGER (Ocyan)</v>
      </c>
    </row>
    <row r="29" spans="1:17" ht="16.5" hidden="1" customHeight="1" x14ac:dyDescent="0.2">
      <c r="B29" s="234" t="s">
        <v>1634</v>
      </c>
      <c r="C29" s="234" t="s">
        <v>1146</v>
      </c>
      <c r="D29" s="62"/>
      <c r="E29" s="62"/>
      <c r="F29" s="61" t="s">
        <v>60</v>
      </c>
      <c r="G29" s="247" t="s">
        <v>980</v>
      </c>
      <c r="H29" s="64">
        <f>IF(C29="","",1)</f>
        <v>1</v>
      </c>
      <c r="I29" s="62" t="s">
        <v>78</v>
      </c>
      <c r="J29" s="62" t="s">
        <v>1038</v>
      </c>
      <c r="K29" s="255" t="s">
        <v>29</v>
      </c>
      <c r="L29" s="25" t="s">
        <v>357</v>
      </c>
      <c r="M29" s="69">
        <v>44755</v>
      </c>
      <c r="N29" s="48">
        <f t="shared" si="0"/>
        <v>4</v>
      </c>
      <c r="P29" s="220" t="s">
        <v>1069</v>
      </c>
      <c r="Q29" s="8" t="str">
        <f t="shared" si="1"/>
        <v>MASTER</v>
      </c>
    </row>
    <row r="30" spans="1:17" ht="16.5" hidden="1" customHeight="1" x14ac:dyDescent="0.2">
      <c r="B30" s="234" t="s">
        <v>340</v>
      </c>
      <c r="C30" s="234" t="s">
        <v>1635</v>
      </c>
      <c r="D30" s="62"/>
      <c r="E30" s="62"/>
      <c r="F30" s="61" t="s">
        <v>93</v>
      </c>
      <c r="G30" s="247" t="s">
        <v>1064</v>
      </c>
      <c r="H30" s="64">
        <f>IF(C30="","",2)</f>
        <v>2</v>
      </c>
      <c r="I30" s="62" t="s">
        <v>87</v>
      </c>
      <c r="J30" s="62" t="s">
        <v>1038</v>
      </c>
      <c r="K30" s="255" t="s">
        <v>21</v>
      </c>
      <c r="L30" s="25" t="s">
        <v>357</v>
      </c>
      <c r="M30" s="69">
        <v>44759</v>
      </c>
      <c r="N30" s="48">
        <f t="shared" si="0"/>
        <v>0</v>
      </c>
      <c r="P30" s="220" t="s">
        <v>1097</v>
      </c>
      <c r="Q30" s="8" t="str">
        <f t="shared" si="1"/>
        <v>SEAL INSPECTION</v>
      </c>
    </row>
    <row r="31" spans="1:17" ht="16.5" hidden="1" customHeight="1" x14ac:dyDescent="0.2">
      <c r="B31" s="234" t="s">
        <v>1592</v>
      </c>
      <c r="C31" s="234" t="s">
        <v>1593</v>
      </c>
      <c r="D31" s="62"/>
      <c r="E31" s="62"/>
      <c r="F31" s="61" t="s">
        <v>1065</v>
      </c>
      <c r="G31" s="247" t="s">
        <v>1020</v>
      </c>
      <c r="H31" s="64">
        <f>IF(C31="","",2)</f>
        <v>2</v>
      </c>
      <c r="I31" s="62"/>
      <c r="J31" s="62"/>
      <c r="K31" s="255" t="s">
        <v>1033</v>
      </c>
      <c r="L31" s="84" t="s">
        <v>357</v>
      </c>
      <c r="M31" s="69">
        <v>44753</v>
      </c>
      <c r="N31" s="48">
        <f t="shared" si="0"/>
        <v>6</v>
      </c>
      <c r="P31" s="220" t="s">
        <v>1142</v>
      </c>
      <c r="Q31" s="8" t="str">
        <f t="shared" si="1"/>
        <v>QUALITECH</v>
      </c>
    </row>
    <row r="32" spans="1:17" ht="16.5" hidden="1" customHeight="1" x14ac:dyDescent="0.2">
      <c r="B32" s="234" t="s">
        <v>1615</v>
      </c>
      <c r="C32" s="234" t="s">
        <v>1616</v>
      </c>
      <c r="D32" s="62"/>
      <c r="E32" s="62"/>
      <c r="F32" s="61" t="s">
        <v>1037</v>
      </c>
      <c r="G32" s="247" t="s">
        <v>999</v>
      </c>
      <c r="H32" s="64">
        <f>IF(C32="","",2)</f>
        <v>2</v>
      </c>
      <c r="I32" s="62" t="s">
        <v>77</v>
      </c>
      <c r="J32" s="62" t="s">
        <v>1038</v>
      </c>
      <c r="K32" s="255" t="s">
        <v>23</v>
      </c>
      <c r="L32" s="26" t="s">
        <v>58</v>
      </c>
      <c r="M32" s="69">
        <v>44761</v>
      </c>
      <c r="N32" s="48">
        <f t="shared" si="0"/>
        <v>-2</v>
      </c>
      <c r="P32" s="218" t="s">
        <v>1143</v>
      </c>
      <c r="Q32" s="8" t="str">
        <f t="shared" si="1"/>
        <v>SIEMENS</v>
      </c>
    </row>
    <row r="33" spans="2:17" ht="15.75" hidden="1" customHeight="1" x14ac:dyDescent="0.2">
      <c r="B33" s="60" t="s">
        <v>336</v>
      </c>
      <c r="C33" s="265" t="s">
        <v>1510</v>
      </c>
      <c r="D33" s="245"/>
      <c r="E33" s="62"/>
      <c r="F33" s="61" t="s">
        <v>8</v>
      </c>
      <c r="G33" s="247" t="s">
        <v>940</v>
      </c>
      <c r="H33" s="64">
        <f>IF(C33="","",1)</f>
        <v>1</v>
      </c>
      <c r="I33" s="62" t="s">
        <v>87</v>
      </c>
      <c r="J33" s="62" t="s">
        <v>1038</v>
      </c>
      <c r="K33" s="255" t="s">
        <v>1026</v>
      </c>
      <c r="L33" s="25" t="s">
        <v>357</v>
      </c>
      <c r="M33" s="69">
        <v>44753</v>
      </c>
      <c r="N33" s="48">
        <f t="shared" si="0"/>
        <v>6</v>
      </c>
      <c r="P33" s="220" t="s">
        <v>1160</v>
      </c>
      <c r="Q33" s="8" t="str">
        <f t="shared" si="1"/>
        <v>ALIMAK</v>
      </c>
    </row>
    <row r="34" spans="2:17" ht="16.5" hidden="1" customHeight="1" x14ac:dyDescent="0.2">
      <c r="B34" s="234" t="s">
        <v>196</v>
      </c>
      <c r="C34" s="234" t="s">
        <v>107</v>
      </c>
      <c r="D34" s="62"/>
      <c r="E34" s="62"/>
      <c r="F34" s="61" t="s">
        <v>1037</v>
      </c>
      <c r="G34" s="247" t="s">
        <v>897</v>
      </c>
      <c r="H34" s="235">
        <f>IF(C34="","",3)</f>
        <v>3</v>
      </c>
      <c r="I34" s="62"/>
      <c r="J34" s="62"/>
      <c r="K34" s="255" t="s">
        <v>47</v>
      </c>
      <c r="L34" s="63" t="s">
        <v>55</v>
      </c>
      <c r="M34" s="71">
        <v>44749</v>
      </c>
      <c r="N34" s="48">
        <f t="shared" si="0"/>
        <v>10</v>
      </c>
      <c r="P34" s="218" t="s">
        <v>1491</v>
      </c>
      <c r="Q34" s="8" t="str">
        <f t="shared" si="1"/>
        <v>TRAUME</v>
      </c>
    </row>
    <row r="35" spans="2:17" ht="15.75" hidden="1" customHeight="1" x14ac:dyDescent="0.2">
      <c r="B35" s="234" t="s">
        <v>1559</v>
      </c>
      <c r="C35" s="234" t="s">
        <v>1560</v>
      </c>
      <c r="D35" s="62"/>
      <c r="E35" s="245"/>
      <c r="F35" s="3" t="s">
        <v>1080</v>
      </c>
      <c r="G35" s="253"/>
      <c r="H35" s="47"/>
      <c r="I35" s="80"/>
      <c r="J35" s="80"/>
      <c r="K35" s="254"/>
      <c r="L35" s="25"/>
      <c r="M35" s="69">
        <v>44749</v>
      </c>
      <c r="N35" s="48">
        <f t="shared" si="0"/>
        <v>10</v>
      </c>
      <c r="P35" s="219" t="s">
        <v>1119</v>
      </c>
      <c r="Q35" s="8" t="str">
        <f t="shared" si="1"/>
        <v>GE (Ocyan)</v>
      </c>
    </row>
    <row r="36" spans="2:17" ht="16.5" hidden="1" customHeight="1" x14ac:dyDescent="0.2">
      <c r="B36" s="60" t="s">
        <v>1561</v>
      </c>
      <c r="C36" s="60" t="s">
        <v>1097</v>
      </c>
      <c r="D36" s="80"/>
      <c r="E36" s="62"/>
      <c r="F36" s="61" t="s">
        <v>91</v>
      </c>
      <c r="G36" s="247" t="s">
        <v>986</v>
      </c>
      <c r="H36" s="64">
        <f>IF(C36="","",3)</f>
        <v>3</v>
      </c>
      <c r="I36" s="62" t="s">
        <v>80</v>
      </c>
      <c r="J36" s="62" t="s">
        <v>1038</v>
      </c>
      <c r="K36" s="255" t="s">
        <v>30</v>
      </c>
      <c r="L36" s="25" t="s">
        <v>357</v>
      </c>
      <c r="M36" s="69">
        <v>44744</v>
      </c>
      <c r="N36" s="48">
        <f t="shared" si="0"/>
        <v>15</v>
      </c>
      <c r="P36" s="218" t="s">
        <v>1492</v>
      </c>
      <c r="Q36" s="8" t="str">
        <f t="shared" si="1"/>
        <v>NOV</v>
      </c>
    </row>
    <row r="37" spans="2:17" ht="16.5" hidden="1" customHeight="1" x14ac:dyDescent="0.2">
      <c r="B37" s="234" t="s">
        <v>1517</v>
      </c>
      <c r="C37" s="234" t="s">
        <v>1494</v>
      </c>
      <c r="D37" s="62"/>
      <c r="E37" s="62"/>
      <c r="F37" s="61" t="s">
        <v>1037</v>
      </c>
      <c r="G37" s="247" t="s">
        <v>911</v>
      </c>
      <c r="H37" s="64">
        <f>IF(C37="","",1)</f>
        <v>1</v>
      </c>
      <c r="I37" s="62" t="s">
        <v>77</v>
      </c>
      <c r="J37" s="62" t="s">
        <v>1038</v>
      </c>
      <c r="K37" s="255" t="s">
        <v>15</v>
      </c>
      <c r="L37" s="20" t="s">
        <v>8</v>
      </c>
      <c r="M37" s="69">
        <v>44761</v>
      </c>
      <c r="N37" s="48">
        <f t="shared" ref="N37:N68" si="2">IF(M37="","",$L$3-M37+1)</f>
        <v>-2</v>
      </c>
      <c r="P37" s="219" t="s">
        <v>1131</v>
      </c>
      <c r="Q37" s="8" t="str">
        <f t="shared" si="1"/>
        <v>WEATHERFORD (Ocyan)</v>
      </c>
    </row>
    <row r="38" spans="2:17" ht="16.5" hidden="1" customHeight="1" x14ac:dyDescent="0.2">
      <c r="B38" s="234" t="s">
        <v>1574</v>
      </c>
      <c r="C38" s="234" t="s">
        <v>1163</v>
      </c>
      <c r="D38" s="62"/>
      <c r="E38" s="62"/>
      <c r="F38" s="61" t="s">
        <v>1037</v>
      </c>
      <c r="G38" s="247" t="s">
        <v>1043</v>
      </c>
      <c r="H38" s="64">
        <f>IF(C38="","",1)</f>
        <v>1</v>
      </c>
      <c r="I38" s="62" t="s">
        <v>1030</v>
      </c>
      <c r="J38" s="62" t="s">
        <v>1038</v>
      </c>
      <c r="K38" s="255" t="s">
        <v>1026</v>
      </c>
      <c r="L38" s="25" t="s">
        <v>357</v>
      </c>
      <c r="M38" s="69">
        <v>44748</v>
      </c>
      <c r="N38" s="48">
        <f t="shared" si="2"/>
        <v>11</v>
      </c>
      <c r="P38" s="218" t="s">
        <v>1054</v>
      </c>
      <c r="Q38" s="8" t="str">
        <f t="shared" ref="Q38:Q53" si="3">M205</f>
        <v>PETROBRAS</v>
      </c>
    </row>
    <row r="39" spans="2:17" ht="16.5" hidden="1" customHeight="1" x14ac:dyDescent="0.2">
      <c r="B39" s="234" t="s">
        <v>124</v>
      </c>
      <c r="C39" s="234" t="s">
        <v>1063</v>
      </c>
      <c r="D39" s="62"/>
      <c r="E39" s="62"/>
      <c r="F39" s="61" t="s">
        <v>91</v>
      </c>
      <c r="G39" s="247" t="s">
        <v>962</v>
      </c>
      <c r="H39" s="64">
        <f>IF(C39="","",3)</f>
        <v>3</v>
      </c>
      <c r="I39" s="62" t="s">
        <v>1030</v>
      </c>
      <c r="J39" s="62" t="s">
        <v>1038</v>
      </c>
      <c r="K39" s="255" t="s">
        <v>21</v>
      </c>
      <c r="L39" s="25" t="s">
        <v>357</v>
      </c>
      <c r="M39" s="69">
        <v>44756</v>
      </c>
      <c r="N39" s="48">
        <f t="shared" si="2"/>
        <v>3</v>
      </c>
      <c r="P39" s="218" t="s">
        <v>1104</v>
      </c>
      <c r="Q39" s="8" t="str">
        <f t="shared" si="3"/>
        <v>AKER BR</v>
      </c>
    </row>
    <row r="40" spans="2:17" ht="16.5" hidden="1" customHeight="1" x14ac:dyDescent="0.2">
      <c r="B40" s="234" t="s">
        <v>1528</v>
      </c>
      <c r="C40" s="234" t="s">
        <v>1119</v>
      </c>
      <c r="D40" s="62"/>
      <c r="E40" s="62"/>
      <c r="F40" s="61" t="s">
        <v>1025</v>
      </c>
      <c r="G40" s="247" t="s">
        <v>977</v>
      </c>
      <c r="H40" s="64">
        <f>IF(C40="","",2)</f>
        <v>2</v>
      </c>
      <c r="I40" s="62" t="s">
        <v>78</v>
      </c>
      <c r="J40" s="62" t="s">
        <v>1038</v>
      </c>
      <c r="K40" s="255" t="s">
        <v>27</v>
      </c>
      <c r="L40" s="25" t="s">
        <v>357</v>
      </c>
      <c r="M40" s="69">
        <v>44759</v>
      </c>
      <c r="N40" s="48">
        <f t="shared" si="2"/>
        <v>0</v>
      </c>
      <c r="P40" s="218" t="s">
        <v>1052</v>
      </c>
      <c r="Q40" s="8" t="str">
        <f t="shared" si="3"/>
        <v>ANP</v>
      </c>
    </row>
    <row r="41" spans="2:17" ht="16.5" hidden="1" customHeight="1" x14ac:dyDescent="0.2">
      <c r="B41" s="234" t="s">
        <v>660</v>
      </c>
      <c r="C41" s="234" t="s">
        <v>1496</v>
      </c>
      <c r="D41" s="62"/>
      <c r="E41" s="62"/>
      <c r="F41" s="61" t="s">
        <v>1076</v>
      </c>
      <c r="G41" s="247" t="s">
        <v>948</v>
      </c>
      <c r="H41" s="64">
        <f>IF(C41="","",3)</f>
        <v>3</v>
      </c>
      <c r="I41" s="62" t="s">
        <v>58</v>
      </c>
      <c r="J41" s="62" t="s">
        <v>1038</v>
      </c>
      <c r="K41" s="255" t="s">
        <v>1026</v>
      </c>
      <c r="L41" s="25" t="s">
        <v>357</v>
      </c>
      <c r="M41" s="69">
        <v>44745</v>
      </c>
      <c r="N41" s="48">
        <f t="shared" si="2"/>
        <v>14</v>
      </c>
      <c r="P41" s="219" t="s">
        <v>1063</v>
      </c>
      <c r="Q41" s="8" t="str">
        <f t="shared" si="3"/>
        <v>BAKER HUGHES</v>
      </c>
    </row>
    <row r="42" spans="2:17" ht="16.5" hidden="1" customHeight="1" x14ac:dyDescent="0.2">
      <c r="B42" s="234" t="s">
        <v>334</v>
      </c>
      <c r="C42" s="234" t="s">
        <v>108</v>
      </c>
      <c r="D42" s="62"/>
      <c r="E42" s="62"/>
      <c r="F42" s="61" t="s">
        <v>1037</v>
      </c>
      <c r="G42" s="247" t="s">
        <v>916</v>
      </c>
      <c r="H42" s="64">
        <f>IF(C42="","",2)</f>
        <v>2</v>
      </c>
      <c r="I42" s="62" t="s">
        <v>77</v>
      </c>
      <c r="J42" s="62" t="s">
        <v>1038</v>
      </c>
      <c r="K42" s="255" t="s">
        <v>114</v>
      </c>
      <c r="L42" s="20" t="s">
        <v>8</v>
      </c>
      <c r="M42" s="69">
        <v>44762</v>
      </c>
      <c r="N42" s="48">
        <f t="shared" si="2"/>
        <v>-3</v>
      </c>
      <c r="P42" s="219" t="s">
        <v>1116</v>
      </c>
      <c r="Q42" s="8" t="str">
        <f t="shared" si="3"/>
        <v>BJ</v>
      </c>
    </row>
    <row r="43" spans="2:17" ht="16.5" hidden="1" customHeight="1" x14ac:dyDescent="0.2">
      <c r="B43" s="234" t="s">
        <v>1538</v>
      </c>
      <c r="C43" s="234" t="s">
        <v>1103</v>
      </c>
      <c r="D43" s="62"/>
      <c r="E43" s="62"/>
      <c r="F43" s="61" t="s">
        <v>91</v>
      </c>
      <c r="G43" s="247" t="s">
        <v>899</v>
      </c>
      <c r="H43" s="64">
        <f>IF(C43="","",2)</f>
        <v>2</v>
      </c>
      <c r="I43" s="62" t="s">
        <v>1030</v>
      </c>
      <c r="J43" s="62" t="s">
        <v>1038</v>
      </c>
      <c r="K43" s="255" t="s">
        <v>9</v>
      </c>
      <c r="L43" s="25" t="s">
        <v>357</v>
      </c>
      <c r="M43" s="69">
        <v>44753</v>
      </c>
      <c r="N43" s="48">
        <f t="shared" si="2"/>
        <v>6</v>
      </c>
      <c r="P43" s="219" t="s">
        <v>1153</v>
      </c>
      <c r="Q43" s="8" t="str">
        <f t="shared" si="3"/>
        <v>DRIL-QUIP</v>
      </c>
    </row>
    <row r="44" spans="2:17" ht="16.5" hidden="1" customHeight="1" x14ac:dyDescent="0.2">
      <c r="B44" s="234" t="s">
        <v>1636</v>
      </c>
      <c r="C44" s="234" t="s">
        <v>1523</v>
      </c>
      <c r="D44" s="62" t="s">
        <v>1093</v>
      </c>
      <c r="E44" s="62"/>
      <c r="F44" s="61" t="s">
        <v>1025</v>
      </c>
      <c r="G44" s="247" t="s">
        <v>932</v>
      </c>
      <c r="H44" s="64">
        <f>IF(C44="","",2)</f>
        <v>2</v>
      </c>
      <c r="I44" s="62" t="s">
        <v>17</v>
      </c>
      <c r="J44" s="62" t="s">
        <v>1038</v>
      </c>
      <c r="K44" s="255" t="s">
        <v>17</v>
      </c>
      <c r="L44" s="277" t="s">
        <v>8</v>
      </c>
      <c r="M44" s="69">
        <v>44752</v>
      </c>
      <c r="N44" s="48">
        <f t="shared" si="2"/>
        <v>7</v>
      </c>
      <c r="P44" s="218" t="s">
        <v>1103</v>
      </c>
      <c r="Q44" s="8" t="str">
        <f t="shared" si="3"/>
        <v>DYNAMIC AIR</v>
      </c>
    </row>
    <row r="45" spans="2:17" ht="16.5" hidden="1" customHeight="1" x14ac:dyDescent="0.2">
      <c r="B45" s="234" t="s">
        <v>1562</v>
      </c>
      <c r="C45" s="234" t="s">
        <v>1056</v>
      </c>
      <c r="D45" s="62"/>
      <c r="E45" s="62"/>
      <c r="F45" s="61" t="s">
        <v>1025</v>
      </c>
      <c r="G45" s="247" t="s">
        <v>901</v>
      </c>
      <c r="H45" s="64">
        <f>IF(C45="","",2)</f>
        <v>2</v>
      </c>
      <c r="I45" s="62" t="s">
        <v>1030</v>
      </c>
      <c r="J45" s="62" t="s">
        <v>1038</v>
      </c>
      <c r="K45" s="255" t="s">
        <v>9</v>
      </c>
      <c r="L45" s="85" t="s">
        <v>357</v>
      </c>
      <c r="M45" s="65">
        <v>44759</v>
      </c>
      <c r="N45" s="48">
        <f t="shared" si="2"/>
        <v>0</v>
      </c>
      <c r="P45" s="219" t="s">
        <v>1152</v>
      </c>
      <c r="Q45" s="8" t="str">
        <f t="shared" si="3"/>
        <v>PUC</v>
      </c>
    </row>
    <row r="46" spans="2:17" ht="16.5" hidden="1" customHeight="1" x14ac:dyDescent="0.2">
      <c r="B46" s="234" t="s">
        <v>1575</v>
      </c>
      <c r="C46" s="234" t="s">
        <v>1133</v>
      </c>
      <c r="D46" s="62"/>
      <c r="E46" s="62"/>
      <c r="F46" s="61" t="s">
        <v>1025</v>
      </c>
      <c r="G46" s="247" t="s">
        <v>939</v>
      </c>
      <c r="H46" s="64">
        <f>IF(C46="","",1)</f>
        <v>1</v>
      </c>
      <c r="I46" s="62" t="s">
        <v>87</v>
      </c>
      <c r="J46" s="62" t="s">
        <v>1038</v>
      </c>
      <c r="K46" s="255" t="s">
        <v>1026</v>
      </c>
      <c r="L46" s="85" t="s">
        <v>357</v>
      </c>
      <c r="M46" s="65">
        <v>44760</v>
      </c>
      <c r="N46" s="48">
        <f t="shared" si="2"/>
        <v>-1</v>
      </c>
      <c r="P46" s="220" t="s">
        <v>1165</v>
      </c>
      <c r="Q46" s="8" t="str">
        <f t="shared" si="3"/>
        <v>EXPRO</v>
      </c>
    </row>
    <row r="47" spans="2:17" ht="16.5" hidden="1" customHeight="1" x14ac:dyDescent="0.2">
      <c r="B47" s="234" t="s">
        <v>1617</v>
      </c>
      <c r="C47" s="234" t="s">
        <v>1594</v>
      </c>
      <c r="D47" s="62"/>
      <c r="E47" s="62"/>
      <c r="F47" s="61" t="s">
        <v>1037</v>
      </c>
      <c r="G47" s="247" t="s">
        <v>1004</v>
      </c>
      <c r="H47" s="64">
        <f>IF(C47="","",2)</f>
        <v>2</v>
      </c>
      <c r="I47" s="62" t="s">
        <v>83</v>
      </c>
      <c r="J47" s="62" t="s">
        <v>1038</v>
      </c>
      <c r="K47" s="255" t="s">
        <v>37</v>
      </c>
      <c r="L47" s="25" t="s">
        <v>357</v>
      </c>
      <c r="M47" s="69">
        <v>44761</v>
      </c>
      <c r="N47" s="48">
        <f t="shared" si="2"/>
        <v>-2</v>
      </c>
      <c r="P47" s="220" t="s">
        <v>1147</v>
      </c>
      <c r="Q47" s="8" t="str">
        <f t="shared" si="3"/>
        <v>FMC</v>
      </c>
    </row>
    <row r="48" spans="2:17" ht="16.5" hidden="1" customHeight="1" x14ac:dyDescent="0.2">
      <c r="B48" s="234" t="s">
        <v>397</v>
      </c>
      <c r="C48" s="234" t="s">
        <v>1039</v>
      </c>
      <c r="D48" s="62"/>
      <c r="E48" s="62"/>
      <c r="F48" s="61" t="s">
        <v>91</v>
      </c>
      <c r="G48" s="247" t="s">
        <v>951</v>
      </c>
      <c r="H48" s="64">
        <f>IF(C48="","",3)</f>
        <v>3</v>
      </c>
      <c r="I48" s="62" t="s">
        <v>87</v>
      </c>
      <c r="J48" s="62" t="s">
        <v>1049</v>
      </c>
      <c r="K48" s="255" t="s">
        <v>1027</v>
      </c>
      <c r="L48" s="25" t="s">
        <v>357</v>
      </c>
      <c r="M48" s="69">
        <v>44760</v>
      </c>
      <c r="N48" s="48">
        <f t="shared" si="2"/>
        <v>-1</v>
      </c>
      <c r="P48" s="223" t="s">
        <v>1139</v>
      </c>
      <c r="Q48" s="8" t="str">
        <f t="shared" si="3"/>
        <v>GE OIL &amp; GAS</v>
      </c>
    </row>
    <row r="49" spans="2:17" ht="16.5" hidden="1" customHeight="1" x14ac:dyDescent="0.2">
      <c r="B49" s="234" t="s">
        <v>1576</v>
      </c>
      <c r="C49" s="234" t="s">
        <v>1577</v>
      </c>
      <c r="D49" s="62"/>
      <c r="E49" s="80"/>
      <c r="F49" s="3" t="s">
        <v>1037</v>
      </c>
      <c r="G49" s="256" t="s">
        <v>888</v>
      </c>
      <c r="H49" s="47">
        <f>IF(C49="","",2)</f>
        <v>2</v>
      </c>
      <c r="I49" s="80" t="s">
        <v>58</v>
      </c>
      <c r="J49" s="80" t="s">
        <v>1038</v>
      </c>
      <c r="K49" s="254" t="s">
        <v>48</v>
      </c>
      <c r="L49" s="26" t="s">
        <v>58</v>
      </c>
      <c r="M49" s="69">
        <v>44755</v>
      </c>
      <c r="N49" s="48">
        <f t="shared" si="2"/>
        <v>4</v>
      </c>
      <c r="P49" s="219" t="s">
        <v>1048</v>
      </c>
      <c r="Q49" s="8" t="str">
        <f t="shared" si="3"/>
        <v>GEOLOG</v>
      </c>
    </row>
    <row r="50" spans="2:17" ht="16.5" hidden="1" customHeight="1" x14ac:dyDescent="0.2">
      <c r="B50" s="234" t="s">
        <v>328</v>
      </c>
      <c r="C50" s="234" t="s">
        <v>1081</v>
      </c>
      <c r="D50" s="234" t="s">
        <v>108</v>
      </c>
      <c r="E50" s="62"/>
      <c r="F50" s="61" t="s">
        <v>91</v>
      </c>
      <c r="G50" s="247" t="s">
        <v>900</v>
      </c>
      <c r="H50" s="64">
        <f>IF(C50="","",2)</f>
        <v>2</v>
      </c>
      <c r="I50" s="62" t="s">
        <v>1030</v>
      </c>
      <c r="J50" s="62" t="s">
        <v>1038</v>
      </c>
      <c r="K50" s="255" t="s">
        <v>9</v>
      </c>
      <c r="L50" s="26" t="s">
        <v>58</v>
      </c>
      <c r="M50" s="69">
        <v>44753</v>
      </c>
      <c r="N50" s="48">
        <f t="shared" si="2"/>
        <v>6</v>
      </c>
      <c r="P50" s="222" t="s">
        <v>1077</v>
      </c>
      <c r="Q50" s="8" t="str">
        <f t="shared" si="3"/>
        <v>GYRODATA</v>
      </c>
    </row>
    <row r="51" spans="2:17" ht="16.5" hidden="1" customHeight="1" x14ac:dyDescent="0.2">
      <c r="B51" s="234" t="s">
        <v>1637</v>
      </c>
      <c r="C51" s="234" t="s">
        <v>1104</v>
      </c>
      <c r="D51" s="62"/>
      <c r="E51" s="62"/>
      <c r="F51" s="61" t="s">
        <v>91</v>
      </c>
      <c r="G51" s="247" t="s">
        <v>985</v>
      </c>
      <c r="H51" s="64">
        <f>IF(C51="","",1)</f>
        <v>1</v>
      </c>
      <c r="I51" s="62"/>
      <c r="J51" s="62"/>
      <c r="K51" s="275" t="s">
        <v>25</v>
      </c>
      <c r="L51" s="25" t="s">
        <v>357</v>
      </c>
      <c r="M51" s="69">
        <v>44753</v>
      </c>
      <c r="N51" s="48">
        <f t="shared" si="2"/>
        <v>6</v>
      </c>
      <c r="P51" s="224" t="s">
        <v>1088</v>
      </c>
      <c r="Q51" s="8" t="str">
        <f t="shared" si="3"/>
        <v>HALLIBURTON</v>
      </c>
    </row>
    <row r="52" spans="2:17" ht="16.5" hidden="1" customHeight="1" x14ac:dyDescent="0.2">
      <c r="B52" s="234" t="s">
        <v>1529</v>
      </c>
      <c r="C52" s="234" t="s">
        <v>1126</v>
      </c>
      <c r="D52" s="62"/>
      <c r="E52" s="62"/>
      <c r="F52" s="61" t="s">
        <v>91</v>
      </c>
      <c r="G52" s="247" t="s">
        <v>954</v>
      </c>
      <c r="H52" s="64">
        <f>IF(C52="","",3)</f>
        <v>3</v>
      </c>
      <c r="I52" s="62" t="s">
        <v>1030</v>
      </c>
      <c r="J52" s="62" t="s">
        <v>1038</v>
      </c>
      <c r="K52" s="255" t="s">
        <v>1074</v>
      </c>
      <c r="L52" s="20" t="s">
        <v>8</v>
      </c>
      <c r="M52" s="69">
        <v>44760</v>
      </c>
      <c r="N52" s="48">
        <f t="shared" si="2"/>
        <v>-1</v>
      </c>
      <c r="P52" s="223" t="s">
        <v>1075</v>
      </c>
      <c r="Q52" s="8" t="str">
        <f t="shared" si="3"/>
        <v>BUREAU VERITAS (BR)</v>
      </c>
    </row>
    <row r="53" spans="2:17" ht="16.5" hidden="1" customHeight="1" x14ac:dyDescent="0.2">
      <c r="B53" s="234" t="s">
        <v>1547</v>
      </c>
      <c r="C53" s="234" t="s">
        <v>107</v>
      </c>
      <c r="D53" s="234"/>
      <c r="E53" s="62"/>
      <c r="F53" s="61" t="s">
        <v>1037</v>
      </c>
      <c r="G53" s="247" t="s">
        <v>937</v>
      </c>
      <c r="H53" s="64">
        <f>IF(C53="","",3)</f>
        <v>3</v>
      </c>
      <c r="I53" s="62" t="s">
        <v>1030</v>
      </c>
      <c r="J53" s="62" t="s">
        <v>1038</v>
      </c>
      <c r="K53" s="255" t="s">
        <v>19</v>
      </c>
      <c r="L53" s="25" t="s">
        <v>357</v>
      </c>
      <c r="M53" s="69">
        <v>44754</v>
      </c>
      <c r="N53" s="48">
        <f t="shared" si="2"/>
        <v>5</v>
      </c>
      <c r="P53" s="222" t="s">
        <v>1163</v>
      </c>
      <c r="Q53" s="8" t="str">
        <f t="shared" si="3"/>
        <v>SMITH</v>
      </c>
    </row>
    <row r="54" spans="2:17" ht="16.5" hidden="1" customHeight="1" x14ac:dyDescent="0.2">
      <c r="B54" s="234" t="s">
        <v>189</v>
      </c>
      <c r="C54" s="234" t="s">
        <v>1500</v>
      </c>
      <c r="D54" s="62"/>
      <c r="E54" s="62"/>
      <c r="F54" s="61" t="s">
        <v>1025</v>
      </c>
      <c r="G54" s="247" t="s">
        <v>918</v>
      </c>
      <c r="H54" s="64">
        <f>IF(C54="","",1)</f>
        <v>1</v>
      </c>
      <c r="I54" s="62" t="s">
        <v>17</v>
      </c>
      <c r="J54" s="62" t="s">
        <v>1038</v>
      </c>
      <c r="K54" s="255" t="s">
        <v>17</v>
      </c>
      <c r="L54" s="25" t="s">
        <v>357</v>
      </c>
      <c r="M54" s="69">
        <v>44752</v>
      </c>
      <c r="N54" s="48">
        <f t="shared" si="2"/>
        <v>7</v>
      </c>
      <c r="P54" s="218" t="s">
        <v>1128</v>
      </c>
      <c r="Q54" s="8"/>
    </row>
    <row r="55" spans="2:17" ht="16.5" hidden="1" customHeight="1" x14ac:dyDescent="0.2">
      <c r="B55" s="234" t="s">
        <v>1595</v>
      </c>
      <c r="C55" s="234" t="s">
        <v>1131</v>
      </c>
      <c r="D55" s="62"/>
      <c r="E55" s="62"/>
      <c r="F55" s="61" t="s">
        <v>1025</v>
      </c>
      <c r="G55" s="247" t="s">
        <v>978</v>
      </c>
      <c r="H55" s="64">
        <f>IF(C55="","",2)</f>
        <v>2</v>
      </c>
      <c r="I55" s="62" t="s">
        <v>78</v>
      </c>
      <c r="J55" s="62" t="s">
        <v>1038</v>
      </c>
      <c r="K55" s="255" t="s">
        <v>28</v>
      </c>
      <c r="L55" s="25" t="s">
        <v>357</v>
      </c>
      <c r="M55" s="69">
        <v>44759</v>
      </c>
      <c r="N55" s="48">
        <f t="shared" si="2"/>
        <v>0</v>
      </c>
      <c r="P55" s="225" t="s">
        <v>1154</v>
      </c>
      <c r="Q55" s="8"/>
    </row>
    <row r="56" spans="2:17" ht="16.5" hidden="1" customHeight="1" x14ac:dyDescent="0.2">
      <c r="B56" s="234" t="s">
        <v>412</v>
      </c>
      <c r="C56" s="234" t="s">
        <v>1075</v>
      </c>
      <c r="D56" s="62"/>
      <c r="E56" s="62"/>
      <c r="F56" s="61" t="s">
        <v>1037</v>
      </c>
      <c r="G56" s="247" t="s">
        <v>906</v>
      </c>
      <c r="H56" s="64">
        <f>IF(C56="","",1)</f>
        <v>1</v>
      </c>
      <c r="I56" s="62" t="s">
        <v>77</v>
      </c>
      <c r="J56" s="62" t="s">
        <v>1038</v>
      </c>
      <c r="K56" s="255" t="s">
        <v>10</v>
      </c>
      <c r="L56" s="25" t="s">
        <v>357</v>
      </c>
      <c r="M56" s="69">
        <v>44761</v>
      </c>
      <c r="N56" s="48">
        <f t="shared" si="2"/>
        <v>-2</v>
      </c>
      <c r="P56" s="223" t="s">
        <v>1168</v>
      </c>
      <c r="Q56" s="8"/>
    </row>
    <row r="57" spans="2:17" ht="16.5" hidden="1" customHeight="1" x14ac:dyDescent="0.2">
      <c r="B57" s="60" t="s">
        <v>320</v>
      </c>
      <c r="C57" s="60" t="s">
        <v>1118</v>
      </c>
      <c r="D57" s="80"/>
      <c r="E57" s="62"/>
      <c r="F57" s="61" t="s">
        <v>8</v>
      </c>
      <c r="G57" s="247" t="s">
        <v>923</v>
      </c>
      <c r="H57" s="64">
        <f>IF(C57="","",2)</f>
        <v>2</v>
      </c>
      <c r="I57" s="62" t="s">
        <v>17</v>
      </c>
      <c r="J57" s="62" t="s">
        <v>1038</v>
      </c>
      <c r="K57" s="255" t="s">
        <v>17</v>
      </c>
      <c r="L57" s="20" t="s">
        <v>8</v>
      </c>
      <c r="M57" s="69">
        <v>44760</v>
      </c>
      <c r="N57" s="48">
        <f t="shared" si="2"/>
        <v>-1</v>
      </c>
      <c r="P57" s="219" t="s">
        <v>1169</v>
      </c>
      <c r="Q57" s="8" t="str">
        <f t="shared" ref="Q57:Q70" si="4">M224</f>
        <v>ONESUBSEA</v>
      </c>
    </row>
    <row r="58" spans="2:17" ht="16.5" hidden="1" customHeight="1" x14ac:dyDescent="0.2">
      <c r="B58" s="234" t="s">
        <v>685</v>
      </c>
      <c r="C58" s="234" t="s">
        <v>1159</v>
      </c>
      <c r="D58" s="62"/>
      <c r="E58" s="62"/>
      <c r="F58" s="61" t="s">
        <v>1037</v>
      </c>
      <c r="G58" s="247" t="s">
        <v>894</v>
      </c>
      <c r="H58" s="235">
        <f>IF(C58="","",2)</f>
        <v>2</v>
      </c>
      <c r="I58" s="249" t="s">
        <v>78</v>
      </c>
      <c r="J58" s="249" t="s">
        <v>1038</v>
      </c>
      <c r="K58" s="255" t="s">
        <v>38</v>
      </c>
      <c r="L58" s="25" t="s">
        <v>357</v>
      </c>
      <c r="M58" s="69">
        <v>44751</v>
      </c>
      <c r="N58" s="48">
        <f t="shared" si="2"/>
        <v>8</v>
      </c>
      <c r="P58" s="223" t="s">
        <v>107</v>
      </c>
      <c r="Q58" s="8" t="str">
        <f t="shared" si="4"/>
        <v>CONFAB</v>
      </c>
    </row>
    <row r="59" spans="2:17" ht="16.5" hidden="1" customHeight="1" x14ac:dyDescent="0.2">
      <c r="B59" s="234" t="s">
        <v>1539</v>
      </c>
      <c r="C59" s="234" t="s">
        <v>1094</v>
      </c>
      <c r="D59" s="62"/>
      <c r="E59" s="62"/>
      <c r="F59" s="61" t="s">
        <v>8</v>
      </c>
      <c r="G59" s="247" t="s">
        <v>942</v>
      </c>
      <c r="H59" s="64">
        <f>IF(C59="","",3)</f>
        <v>3</v>
      </c>
      <c r="I59" s="62"/>
      <c r="J59" s="62"/>
      <c r="K59" s="255" t="s">
        <v>1026</v>
      </c>
      <c r="L59" s="25" t="s">
        <v>357</v>
      </c>
      <c r="M59" s="69">
        <v>44753</v>
      </c>
      <c r="N59" s="48">
        <f t="shared" si="2"/>
        <v>6</v>
      </c>
      <c r="P59" s="226" t="s">
        <v>1138</v>
      </c>
      <c r="Q59" s="8" t="str">
        <f t="shared" si="4"/>
        <v>MASTER-BR</v>
      </c>
    </row>
    <row r="60" spans="2:17" ht="16.5" hidden="1" customHeight="1" x14ac:dyDescent="0.2">
      <c r="B60" s="234" t="s">
        <v>1638</v>
      </c>
      <c r="C60" s="234" t="s">
        <v>107</v>
      </c>
      <c r="D60" s="62"/>
      <c r="E60" s="62"/>
      <c r="F60" s="61" t="s">
        <v>1037</v>
      </c>
      <c r="G60" s="247" t="s">
        <v>953</v>
      </c>
      <c r="H60" s="64">
        <f>IF(C60="","",3)</f>
        <v>3</v>
      </c>
      <c r="I60" s="62" t="s">
        <v>1030</v>
      </c>
      <c r="J60" s="62" t="s">
        <v>1038</v>
      </c>
      <c r="K60" s="255" t="s">
        <v>1074</v>
      </c>
      <c r="L60" s="25" t="s">
        <v>357</v>
      </c>
      <c r="M60" s="69">
        <v>44758</v>
      </c>
      <c r="N60" s="48">
        <f t="shared" si="2"/>
        <v>1</v>
      </c>
      <c r="P60" s="222" t="s">
        <v>1040</v>
      </c>
      <c r="Q60" s="8" t="str">
        <f t="shared" si="4"/>
        <v>SCHLUMBERGER</v>
      </c>
    </row>
    <row r="61" spans="2:17" ht="16.5" hidden="1" customHeight="1" x14ac:dyDescent="0.2">
      <c r="B61" s="234" t="s">
        <v>1563</v>
      </c>
      <c r="C61" s="234" t="s">
        <v>1098</v>
      </c>
      <c r="D61" s="62"/>
      <c r="E61" s="62"/>
      <c r="F61" s="61" t="s">
        <v>1037</v>
      </c>
      <c r="G61" s="260" t="s">
        <v>1015</v>
      </c>
      <c r="H61" s="235">
        <f>IF(C61="","",2)</f>
        <v>2</v>
      </c>
      <c r="I61" s="250"/>
      <c r="J61" s="250"/>
      <c r="K61" s="261"/>
      <c r="L61" s="26" t="s">
        <v>58</v>
      </c>
      <c r="M61" s="69">
        <v>44749</v>
      </c>
      <c r="N61" s="48">
        <f t="shared" si="2"/>
        <v>10</v>
      </c>
      <c r="P61" s="222" t="s">
        <v>1146</v>
      </c>
      <c r="Q61" s="8" t="str">
        <f t="shared" si="4"/>
        <v>CONFAB  (TENARIS)</v>
      </c>
    </row>
    <row r="62" spans="2:17" ht="16.5" hidden="1" customHeight="1" x14ac:dyDescent="0.2">
      <c r="B62" s="234" t="s">
        <v>1639</v>
      </c>
      <c r="C62" s="234" t="s">
        <v>1140</v>
      </c>
      <c r="D62" s="62"/>
      <c r="E62" s="62"/>
      <c r="F62" s="61" t="s">
        <v>1037</v>
      </c>
      <c r="G62" s="247" t="s">
        <v>915</v>
      </c>
      <c r="H62" s="64">
        <f>IF(C62="","",1)</f>
        <v>1</v>
      </c>
      <c r="I62" s="62" t="s">
        <v>80</v>
      </c>
      <c r="J62" s="62" t="s">
        <v>1038</v>
      </c>
      <c r="K62" s="255" t="s">
        <v>16</v>
      </c>
      <c r="L62" s="26" t="s">
        <v>58</v>
      </c>
      <c r="M62" s="69">
        <v>44762</v>
      </c>
      <c r="N62" s="48">
        <f t="shared" si="2"/>
        <v>-3</v>
      </c>
      <c r="P62" s="223" t="s">
        <v>1071</v>
      </c>
      <c r="Q62" s="8" t="str">
        <f t="shared" si="4"/>
        <v xml:space="preserve">A.REINALDO </v>
      </c>
    </row>
    <row r="63" spans="2:17" ht="16.5" hidden="1" customHeight="1" x14ac:dyDescent="0.2">
      <c r="B63" s="234" t="s">
        <v>1578</v>
      </c>
      <c r="C63" s="234" t="s">
        <v>1579</v>
      </c>
      <c r="D63" s="62"/>
      <c r="E63" s="62"/>
      <c r="F63" s="61" t="s">
        <v>1072</v>
      </c>
      <c r="G63" s="247" t="s">
        <v>902</v>
      </c>
      <c r="H63" s="64">
        <f>IF(C63="","",2)</f>
        <v>2</v>
      </c>
      <c r="I63" s="62" t="s">
        <v>78</v>
      </c>
      <c r="J63" s="62" t="s">
        <v>1038</v>
      </c>
      <c r="K63" s="255" t="s">
        <v>9</v>
      </c>
      <c r="L63" s="25" t="s">
        <v>357</v>
      </c>
      <c r="M63" s="69">
        <v>44756</v>
      </c>
      <c r="N63" s="48">
        <f t="shared" si="2"/>
        <v>3</v>
      </c>
      <c r="P63" s="222" t="s">
        <v>1141</v>
      </c>
      <c r="Q63" s="8" t="str">
        <f t="shared" si="4"/>
        <v>SUPERIOR ENERGY</v>
      </c>
    </row>
    <row r="64" spans="2:17" ht="16.5" hidden="1" customHeight="1" x14ac:dyDescent="0.2">
      <c r="B64" s="234" t="s">
        <v>1580</v>
      </c>
      <c r="C64" s="234" t="s">
        <v>1581</v>
      </c>
      <c r="D64" s="62"/>
      <c r="E64" s="251"/>
      <c r="F64" s="238" t="s">
        <v>1037</v>
      </c>
      <c r="G64" s="260" t="s">
        <v>1015</v>
      </c>
      <c r="H64" s="239">
        <f>IF(C64="","",3)</f>
        <v>3</v>
      </c>
      <c r="I64" s="251"/>
      <c r="J64" s="251"/>
      <c r="K64" s="262"/>
      <c r="L64" s="21" t="s">
        <v>55</v>
      </c>
      <c r="M64" s="70">
        <v>44751</v>
      </c>
      <c r="N64" s="48">
        <f t="shared" si="2"/>
        <v>8</v>
      </c>
      <c r="P64" s="219" t="s">
        <v>1148</v>
      </c>
      <c r="Q64" s="8" t="str">
        <f t="shared" si="4"/>
        <v>TENARIS</v>
      </c>
    </row>
    <row r="65" spans="1:17" ht="16.5" hidden="1" customHeight="1" x14ac:dyDescent="0.2">
      <c r="B65" s="234" t="s">
        <v>168</v>
      </c>
      <c r="C65" s="234" t="s">
        <v>1098</v>
      </c>
      <c r="D65" s="62"/>
      <c r="E65" s="62"/>
      <c r="F65" s="61" t="s">
        <v>8</v>
      </c>
      <c r="G65" s="247" t="s">
        <v>925</v>
      </c>
      <c r="H65" s="64">
        <f>IF(C65="","",2)</f>
        <v>2</v>
      </c>
      <c r="I65" s="62" t="s">
        <v>1030</v>
      </c>
      <c r="J65" s="62" t="s">
        <v>1082</v>
      </c>
      <c r="K65" s="255" t="s">
        <v>1028</v>
      </c>
      <c r="L65" s="25" t="s">
        <v>357</v>
      </c>
      <c r="M65" s="69">
        <v>44753</v>
      </c>
      <c r="N65" s="48">
        <f t="shared" si="2"/>
        <v>6</v>
      </c>
      <c r="P65" s="225" t="s">
        <v>1056</v>
      </c>
      <c r="Q65" s="8" t="str">
        <f t="shared" si="4"/>
        <v>EQS</v>
      </c>
    </row>
    <row r="66" spans="1:17" ht="16.5" hidden="1" customHeight="1" x14ac:dyDescent="0.2">
      <c r="A66" s="1">
        <v>44324</v>
      </c>
      <c r="B66" s="234" t="s">
        <v>1554</v>
      </c>
      <c r="C66" s="234" t="s">
        <v>1088</v>
      </c>
      <c r="D66" s="234"/>
      <c r="E66" s="62"/>
      <c r="F66" s="61" t="s">
        <v>1037</v>
      </c>
      <c r="G66" s="247" t="s">
        <v>892</v>
      </c>
      <c r="H66" s="235">
        <f>IF(C66="","",3)</f>
        <v>3</v>
      </c>
      <c r="I66" s="62" t="s">
        <v>87</v>
      </c>
      <c r="J66" s="62" t="s">
        <v>1049</v>
      </c>
      <c r="K66" s="255" t="s">
        <v>1027</v>
      </c>
      <c r="L66" s="25" t="s">
        <v>357</v>
      </c>
      <c r="M66" s="69">
        <v>44748</v>
      </c>
      <c r="N66" s="48">
        <f t="shared" si="2"/>
        <v>11</v>
      </c>
      <c r="P66" s="222" t="s">
        <v>1140</v>
      </c>
      <c r="Q66" s="8" t="str">
        <f t="shared" si="4"/>
        <v>TRANSPETRO</v>
      </c>
    </row>
    <row r="67" spans="1:17" ht="16.5" hidden="1" customHeight="1" x14ac:dyDescent="0.2">
      <c r="B67" s="234" t="s">
        <v>317</v>
      </c>
      <c r="C67" s="234" t="s">
        <v>1522</v>
      </c>
      <c r="D67" s="62"/>
      <c r="E67" s="62"/>
      <c r="F67" s="61" t="s">
        <v>1037</v>
      </c>
      <c r="G67" s="247" t="s">
        <v>993</v>
      </c>
      <c r="H67" s="64">
        <f>IF(C67="","",3)</f>
        <v>3</v>
      </c>
      <c r="I67" s="62" t="s">
        <v>33</v>
      </c>
      <c r="J67" s="62" t="s">
        <v>1038</v>
      </c>
      <c r="K67" s="255" t="s">
        <v>31</v>
      </c>
      <c r="L67" s="25" t="s">
        <v>357</v>
      </c>
      <c r="M67" s="69">
        <v>44748</v>
      </c>
      <c r="N67" s="48">
        <f t="shared" si="2"/>
        <v>11</v>
      </c>
      <c r="P67" s="218" t="s">
        <v>1170</v>
      </c>
      <c r="Q67" s="8" t="str">
        <f t="shared" si="4"/>
        <v>VALLOUREC</v>
      </c>
    </row>
    <row r="68" spans="1:17" ht="16.5" customHeight="1" x14ac:dyDescent="0.2">
      <c r="B68" s="234" t="s">
        <v>316</v>
      </c>
      <c r="C68" s="234" t="s">
        <v>1096</v>
      </c>
      <c r="D68" s="62"/>
      <c r="E68" s="62"/>
      <c r="F68" s="61" t="s">
        <v>8</v>
      </c>
      <c r="G68" s="247" t="s">
        <v>928</v>
      </c>
      <c r="H68" s="64">
        <f>IF(C68="","",2)</f>
        <v>2</v>
      </c>
      <c r="I68" s="62" t="s">
        <v>1030</v>
      </c>
      <c r="J68" s="62" t="s">
        <v>1038</v>
      </c>
      <c r="K68" s="255" t="s">
        <v>1026</v>
      </c>
      <c r="L68" s="25" t="s">
        <v>357</v>
      </c>
      <c r="M68" s="69">
        <v>44746</v>
      </c>
      <c r="N68" s="48">
        <f t="shared" si="2"/>
        <v>13</v>
      </c>
      <c r="P68" s="223" t="s">
        <v>1126</v>
      </c>
      <c r="Q68" s="8" t="str">
        <f t="shared" si="4"/>
        <v>WELLTEC</v>
      </c>
    </row>
    <row r="69" spans="1:17" ht="16.5" hidden="1" customHeight="1" x14ac:dyDescent="0.2">
      <c r="B69" s="234" t="s">
        <v>1618</v>
      </c>
      <c r="C69" s="234" t="s">
        <v>1079</v>
      </c>
      <c r="D69" s="62"/>
      <c r="E69" s="62"/>
      <c r="F69" s="61" t="s">
        <v>1037</v>
      </c>
      <c r="G69" s="247" t="s">
        <v>1005</v>
      </c>
      <c r="H69" s="64">
        <f>IF(C69="","",3)</f>
        <v>3</v>
      </c>
      <c r="I69" s="62" t="s">
        <v>77</v>
      </c>
      <c r="J69" s="62" t="s">
        <v>1038</v>
      </c>
      <c r="K69" s="255" t="s">
        <v>24</v>
      </c>
      <c r="L69" s="25" t="s">
        <v>357</v>
      </c>
      <c r="M69" s="69">
        <v>44756</v>
      </c>
      <c r="N69" s="48">
        <f t="shared" ref="N69:N100" si="5">IF(M69="","",$L$3-M69+1)</f>
        <v>3</v>
      </c>
      <c r="P69" s="222" t="s">
        <v>1149</v>
      </c>
      <c r="Q69" s="8" t="str">
        <f t="shared" si="4"/>
        <v>WEATHERFORD (BR)</v>
      </c>
    </row>
    <row r="70" spans="1:17" ht="16.5" hidden="1" customHeight="1" x14ac:dyDescent="0.2">
      <c r="B70" s="234" t="s">
        <v>1640</v>
      </c>
      <c r="C70" s="234" t="s">
        <v>1641</v>
      </c>
      <c r="D70" s="62"/>
      <c r="E70" s="62"/>
      <c r="F70" s="61" t="s">
        <v>1062</v>
      </c>
      <c r="G70" s="247" t="s">
        <v>988</v>
      </c>
      <c r="H70" s="64">
        <f>IF(C70="","",1)</f>
        <v>1</v>
      </c>
      <c r="I70" s="62" t="s">
        <v>77</v>
      </c>
      <c r="J70" s="62" t="s">
        <v>1038</v>
      </c>
      <c r="K70" s="255" t="s">
        <v>32</v>
      </c>
      <c r="L70" s="25" t="s">
        <v>357</v>
      </c>
      <c r="M70" s="69">
        <v>44759</v>
      </c>
      <c r="N70" s="48">
        <f t="shared" si="5"/>
        <v>0</v>
      </c>
      <c r="P70" s="223" t="s">
        <v>1159</v>
      </c>
      <c r="Q70" s="8" t="str">
        <f t="shared" si="4"/>
        <v>VAZIO</v>
      </c>
    </row>
    <row r="71" spans="1:17" ht="16.5" hidden="1" customHeight="1" x14ac:dyDescent="0.2">
      <c r="B71" s="234" t="s">
        <v>1642</v>
      </c>
      <c r="C71" s="234" t="s">
        <v>1494</v>
      </c>
      <c r="D71" s="62"/>
      <c r="E71" s="62"/>
      <c r="F71" s="61" t="s">
        <v>1037</v>
      </c>
      <c r="G71" s="260" t="s">
        <v>1</v>
      </c>
      <c r="H71" s="235">
        <f>IF(C71="","",1)</f>
        <v>1</v>
      </c>
      <c r="I71" s="62"/>
      <c r="J71" s="62"/>
      <c r="K71" s="261"/>
      <c r="L71" s="63" t="s">
        <v>55</v>
      </c>
      <c r="M71" s="71">
        <v>44762</v>
      </c>
      <c r="N71" s="48">
        <f t="shared" si="5"/>
        <v>-3</v>
      </c>
      <c r="P71" s="222" t="s">
        <v>1158</v>
      </c>
    </row>
    <row r="72" spans="1:17" ht="16.5" hidden="1" customHeight="1" x14ac:dyDescent="0.2">
      <c r="B72" s="234" t="s">
        <v>1596</v>
      </c>
      <c r="C72" s="234" t="s">
        <v>1597</v>
      </c>
      <c r="D72" s="62"/>
      <c r="E72" s="62"/>
      <c r="F72" s="61" t="s">
        <v>1109</v>
      </c>
      <c r="G72" s="247" t="s">
        <v>952</v>
      </c>
      <c r="H72" s="64">
        <f>IF(C72="","",3)</f>
        <v>3</v>
      </c>
      <c r="I72" s="62" t="s">
        <v>87</v>
      </c>
      <c r="J72" s="62" t="s">
        <v>1038</v>
      </c>
      <c r="K72" s="255" t="s">
        <v>1026</v>
      </c>
      <c r="L72" s="26" t="s">
        <v>58</v>
      </c>
      <c r="M72" s="69">
        <v>44761</v>
      </c>
      <c r="N72" s="48">
        <f t="shared" si="5"/>
        <v>-2</v>
      </c>
      <c r="P72" s="226" t="s">
        <v>1047</v>
      </c>
      <c r="Q72" s="8"/>
    </row>
    <row r="73" spans="1:17" ht="16.5" hidden="1" customHeight="1" x14ac:dyDescent="0.2">
      <c r="B73" s="234" t="s">
        <v>313</v>
      </c>
      <c r="C73" s="234" t="s">
        <v>1087</v>
      </c>
      <c r="D73" s="62"/>
      <c r="E73" s="62"/>
      <c r="F73" s="61" t="s">
        <v>97</v>
      </c>
      <c r="G73" s="247" t="s">
        <v>968</v>
      </c>
      <c r="H73" s="64">
        <f>IF(C73="","",2)</f>
        <v>2</v>
      </c>
      <c r="I73" s="62" t="s">
        <v>87</v>
      </c>
      <c r="J73" s="62" t="s">
        <v>1038</v>
      </c>
      <c r="K73" s="255" t="s">
        <v>21</v>
      </c>
      <c r="L73" s="25" t="s">
        <v>357</v>
      </c>
      <c r="M73" s="69">
        <v>44755</v>
      </c>
      <c r="N73" s="48">
        <f t="shared" si="5"/>
        <v>4</v>
      </c>
      <c r="P73" s="222" t="s">
        <v>1120</v>
      </c>
      <c r="Q73" s="8"/>
    </row>
    <row r="74" spans="1:17" ht="16.5" hidden="1" customHeight="1" x14ac:dyDescent="0.2">
      <c r="B74" s="234" t="s">
        <v>1582</v>
      </c>
      <c r="C74" s="234" t="s">
        <v>1583</v>
      </c>
      <c r="D74" s="62"/>
      <c r="E74" s="62"/>
      <c r="F74" s="61" t="s">
        <v>58</v>
      </c>
      <c r="G74" s="247"/>
      <c r="H74" s="64"/>
      <c r="I74" s="62"/>
      <c r="J74" s="62"/>
      <c r="K74" s="275"/>
      <c r="L74" s="25"/>
      <c r="M74" s="69">
        <v>44749</v>
      </c>
      <c r="N74" s="48">
        <f t="shared" si="5"/>
        <v>10</v>
      </c>
      <c r="P74" s="227" t="s">
        <v>1110</v>
      </c>
      <c r="Q74" s="8"/>
    </row>
    <row r="75" spans="1:17" ht="16.5" hidden="1" customHeight="1" x14ac:dyDescent="0.2">
      <c r="B75" s="60" t="s">
        <v>1598</v>
      </c>
      <c r="C75" s="60" t="s">
        <v>1142</v>
      </c>
      <c r="D75" s="80"/>
      <c r="E75" s="62"/>
      <c r="F75" s="61" t="s">
        <v>1037</v>
      </c>
      <c r="G75" s="260" t="s">
        <v>1015</v>
      </c>
      <c r="H75" s="235">
        <f>IF(C75="","",2)</f>
        <v>2</v>
      </c>
      <c r="I75" s="250"/>
      <c r="J75" s="250"/>
      <c r="K75" s="261"/>
      <c r="L75" s="21" t="s">
        <v>55</v>
      </c>
      <c r="M75" s="70">
        <v>44762</v>
      </c>
      <c r="N75" s="48">
        <f t="shared" si="5"/>
        <v>-3</v>
      </c>
      <c r="P75" s="220" t="s">
        <v>1102</v>
      </c>
      <c r="Q75" s="8"/>
    </row>
    <row r="76" spans="1:17" ht="16.5" hidden="1" customHeight="1" x14ac:dyDescent="0.2">
      <c r="B76" s="234" t="s">
        <v>1619</v>
      </c>
      <c r="C76" s="234" t="s">
        <v>1612</v>
      </c>
      <c r="D76" s="62"/>
      <c r="E76" s="62"/>
      <c r="F76" s="61" t="s">
        <v>1151</v>
      </c>
      <c r="G76" s="247" t="s">
        <v>970</v>
      </c>
      <c r="H76" s="64">
        <f>IF(C76="","",1)</f>
        <v>1</v>
      </c>
      <c r="I76" s="62" t="s">
        <v>1030</v>
      </c>
      <c r="J76" s="62" t="s">
        <v>1038</v>
      </c>
      <c r="K76" s="255" t="s">
        <v>21</v>
      </c>
      <c r="L76" s="26" t="s">
        <v>58</v>
      </c>
      <c r="M76" s="69">
        <v>44758</v>
      </c>
      <c r="N76" s="48">
        <f t="shared" si="5"/>
        <v>1</v>
      </c>
      <c r="P76" s="218" t="s">
        <v>1086</v>
      </c>
      <c r="Q76" s="8"/>
    </row>
    <row r="77" spans="1:17" ht="16.5" hidden="1" customHeight="1" x14ac:dyDescent="0.2">
      <c r="B77" s="234" t="s">
        <v>1548</v>
      </c>
      <c r="C77" s="234" t="s">
        <v>1140</v>
      </c>
      <c r="D77" s="62"/>
      <c r="E77" s="234"/>
      <c r="F77" s="61" t="s">
        <v>91</v>
      </c>
      <c r="G77" s="247" t="s">
        <v>959</v>
      </c>
      <c r="H77" s="64">
        <f>IF(C77="","",3)</f>
        <v>3</v>
      </c>
      <c r="I77" s="62" t="s">
        <v>87</v>
      </c>
      <c r="J77" s="62" t="s">
        <v>1038</v>
      </c>
      <c r="K77" s="255" t="s">
        <v>1084</v>
      </c>
      <c r="L77" s="25" t="s">
        <v>357</v>
      </c>
      <c r="M77" s="69">
        <v>44752</v>
      </c>
      <c r="N77" s="48">
        <f t="shared" si="5"/>
        <v>7</v>
      </c>
      <c r="P77" s="228" t="s">
        <v>1117</v>
      </c>
      <c r="Q77" s="8"/>
    </row>
    <row r="78" spans="1:17" ht="16.5" hidden="1" customHeight="1" x14ac:dyDescent="0.2">
      <c r="B78" s="60" t="s">
        <v>1564</v>
      </c>
      <c r="C78" s="60" t="s">
        <v>1069</v>
      </c>
      <c r="D78" s="80"/>
      <c r="E78" s="62"/>
      <c r="F78" s="61" t="s">
        <v>1037</v>
      </c>
      <c r="G78" s="247" t="s">
        <v>922</v>
      </c>
      <c r="H78" s="64">
        <f>IF(C78="","",2)</f>
        <v>2</v>
      </c>
      <c r="I78" s="62" t="s">
        <v>17</v>
      </c>
      <c r="J78" s="62" t="s">
        <v>1038</v>
      </c>
      <c r="K78" s="255" t="s">
        <v>66</v>
      </c>
      <c r="L78" s="20" t="s">
        <v>8</v>
      </c>
      <c r="M78" s="69">
        <v>44758</v>
      </c>
      <c r="N78" s="48">
        <f t="shared" si="5"/>
        <v>1</v>
      </c>
      <c r="P78" s="226" t="s">
        <v>1166</v>
      </c>
      <c r="Q78" s="8"/>
    </row>
    <row r="79" spans="1:17" ht="16.5" hidden="1" customHeight="1" x14ac:dyDescent="0.2">
      <c r="B79" s="60" t="s">
        <v>158</v>
      </c>
      <c r="C79" s="60" t="s">
        <v>1050</v>
      </c>
      <c r="D79" s="80"/>
      <c r="E79" s="80"/>
      <c r="F79" s="3" t="s">
        <v>1037</v>
      </c>
      <c r="G79" s="253" t="s">
        <v>889</v>
      </c>
      <c r="H79" s="47">
        <f>IF(C79="","",1)</f>
        <v>1</v>
      </c>
      <c r="I79" s="80" t="s">
        <v>58</v>
      </c>
      <c r="J79" s="80" t="s">
        <v>1038</v>
      </c>
      <c r="K79" s="254" t="s">
        <v>49</v>
      </c>
      <c r="L79" s="25" t="s">
        <v>357</v>
      </c>
      <c r="M79" s="69">
        <v>44751</v>
      </c>
      <c r="N79" s="48">
        <f t="shared" si="5"/>
        <v>8</v>
      </c>
      <c r="P79" s="225" t="s">
        <v>1129</v>
      </c>
      <c r="Q79" s="8"/>
    </row>
    <row r="80" spans="1:17" ht="16.5" hidden="1" customHeight="1" x14ac:dyDescent="0.2">
      <c r="B80" s="234" t="s">
        <v>1643</v>
      </c>
      <c r="C80" s="234" t="s">
        <v>1063</v>
      </c>
      <c r="D80" s="62"/>
      <c r="E80" s="62"/>
      <c r="F80" s="61" t="s">
        <v>58</v>
      </c>
      <c r="G80" s="247"/>
      <c r="H80" s="64"/>
      <c r="I80" s="62"/>
      <c r="J80" s="62"/>
      <c r="K80" s="255"/>
      <c r="L80" s="25"/>
      <c r="M80" s="69">
        <v>44762</v>
      </c>
      <c r="N80" s="48">
        <f t="shared" si="5"/>
        <v>-3</v>
      </c>
      <c r="P80" s="229"/>
    </row>
    <row r="81" spans="2:16" ht="16.5" hidden="1" customHeight="1" x14ac:dyDescent="0.2">
      <c r="B81" s="234" t="s">
        <v>1530</v>
      </c>
      <c r="C81" s="234" t="s">
        <v>1514</v>
      </c>
      <c r="D81" s="234"/>
      <c r="E81" s="62"/>
      <c r="F81" s="61" t="s">
        <v>8</v>
      </c>
      <c r="G81" s="247" t="s">
        <v>947</v>
      </c>
      <c r="H81" s="64">
        <f>IF(C81="","",1)</f>
        <v>1</v>
      </c>
      <c r="I81" s="62" t="s">
        <v>1030</v>
      </c>
      <c r="J81" s="62" t="s">
        <v>1038</v>
      </c>
      <c r="K81" s="255" t="s">
        <v>1027</v>
      </c>
      <c r="L81" s="25" t="s">
        <v>357</v>
      </c>
      <c r="M81" s="69">
        <v>44753</v>
      </c>
      <c r="N81" s="48">
        <f t="shared" si="5"/>
        <v>6</v>
      </c>
      <c r="P81" s="219" t="s">
        <v>1137</v>
      </c>
    </row>
    <row r="82" spans="2:16" ht="16.5" hidden="1" customHeight="1" x14ac:dyDescent="0.2">
      <c r="B82" s="234" t="s">
        <v>1584</v>
      </c>
      <c r="C82" s="234" t="s">
        <v>1039</v>
      </c>
      <c r="D82" s="62"/>
      <c r="E82" s="234"/>
      <c r="F82" s="61" t="s">
        <v>91</v>
      </c>
      <c r="G82" s="247" t="s">
        <v>958</v>
      </c>
      <c r="H82" s="64">
        <f>IF(C82="","",3)</f>
        <v>3</v>
      </c>
      <c r="I82" s="62" t="s">
        <v>87</v>
      </c>
      <c r="J82" s="62" t="s">
        <v>1038</v>
      </c>
      <c r="K82" s="255" t="s">
        <v>1084</v>
      </c>
      <c r="L82" s="25" t="s">
        <v>357</v>
      </c>
      <c r="M82" s="69">
        <v>44746</v>
      </c>
      <c r="N82" s="48">
        <f t="shared" si="5"/>
        <v>13</v>
      </c>
      <c r="P82" s="218" t="s">
        <v>1155</v>
      </c>
    </row>
    <row r="83" spans="2:16" ht="16.5" customHeight="1" x14ac:dyDescent="0.2">
      <c r="B83" s="234" t="s">
        <v>1644</v>
      </c>
      <c r="C83" s="234" t="s">
        <v>1096</v>
      </c>
      <c r="D83" s="62"/>
      <c r="E83" s="80"/>
      <c r="F83" s="58" t="s">
        <v>1037</v>
      </c>
      <c r="G83" s="253" t="s">
        <v>885</v>
      </c>
      <c r="H83" s="47">
        <f>IF(C83="","",1)</f>
        <v>1</v>
      </c>
      <c r="I83" s="80" t="s">
        <v>78</v>
      </c>
      <c r="J83" s="80" t="s">
        <v>1038</v>
      </c>
      <c r="K83" s="254" t="s">
        <v>38</v>
      </c>
      <c r="L83" s="25" t="s">
        <v>357</v>
      </c>
      <c r="M83" s="69">
        <v>44748</v>
      </c>
      <c r="N83" s="48">
        <f t="shared" si="5"/>
        <v>11</v>
      </c>
      <c r="P83" s="225" t="s">
        <v>1162</v>
      </c>
    </row>
    <row r="84" spans="2:16" ht="16.5" hidden="1" customHeight="1" x14ac:dyDescent="0.2">
      <c r="B84" s="234" t="s">
        <v>200</v>
      </c>
      <c r="C84" s="234" t="s">
        <v>1050</v>
      </c>
      <c r="D84" s="234"/>
      <c r="E84" s="62"/>
      <c r="F84" s="61" t="s">
        <v>1037</v>
      </c>
      <c r="G84" s="247" t="s">
        <v>936</v>
      </c>
      <c r="H84" s="64">
        <f>IF(C84="","",1)</f>
        <v>1</v>
      </c>
      <c r="I84" s="62" t="s">
        <v>17</v>
      </c>
      <c r="J84" s="62" t="s">
        <v>1038</v>
      </c>
      <c r="K84" s="255" t="s">
        <v>17</v>
      </c>
      <c r="L84" s="25" t="s">
        <v>357</v>
      </c>
      <c r="M84" s="69">
        <v>44761</v>
      </c>
      <c r="N84" s="48">
        <f t="shared" si="5"/>
        <v>-2</v>
      </c>
      <c r="P84" s="223" t="s">
        <v>1156</v>
      </c>
    </row>
    <row r="85" spans="2:16" ht="16.5" hidden="1" customHeight="1" x14ac:dyDescent="0.2">
      <c r="B85" s="234" t="s">
        <v>299</v>
      </c>
      <c r="C85" s="234" t="s">
        <v>1091</v>
      </c>
      <c r="D85" s="62"/>
      <c r="E85" s="62"/>
      <c r="F85" s="61" t="s">
        <v>1037</v>
      </c>
      <c r="G85" s="247"/>
      <c r="H85" s="64"/>
      <c r="I85" s="62"/>
      <c r="J85" s="62"/>
      <c r="K85" s="255"/>
      <c r="L85" s="26"/>
      <c r="M85" s="69">
        <v>44761</v>
      </c>
      <c r="N85" s="48">
        <f t="shared" si="5"/>
        <v>-2</v>
      </c>
      <c r="P85" s="222" t="s">
        <v>1078</v>
      </c>
    </row>
    <row r="86" spans="2:16" ht="16.5" hidden="1" customHeight="1" x14ac:dyDescent="0.2">
      <c r="B86" s="234" t="s">
        <v>1531</v>
      </c>
      <c r="C86" s="234" t="s">
        <v>1148</v>
      </c>
      <c r="D86" s="62"/>
      <c r="E86" s="62"/>
      <c r="F86" s="61" t="s">
        <v>1072</v>
      </c>
      <c r="G86" s="247" t="s">
        <v>903</v>
      </c>
      <c r="H86" s="64">
        <f>IF(C86="","",1)</f>
        <v>1</v>
      </c>
      <c r="I86" s="62" t="s">
        <v>78</v>
      </c>
      <c r="J86" s="62" t="s">
        <v>1038</v>
      </c>
      <c r="K86" s="255" t="s">
        <v>9</v>
      </c>
      <c r="L86" s="25" t="s">
        <v>357</v>
      </c>
      <c r="M86" s="69">
        <v>44756</v>
      </c>
      <c r="N86" s="48">
        <f t="shared" si="5"/>
        <v>3</v>
      </c>
      <c r="P86" s="226" t="s">
        <v>1093</v>
      </c>
    </row>
    <row r="87" spans="2:16" ht="16.5" hidden="1" customHeight="1" x14ac:dyDescent="0.2">
      <c r="B87" s="234" t="s">
        <v>1565</v>
      </c>
      <c r="C87" s="234" t="s">
        <v>1566</v>
      </c>
      <c r="D87" s="62"/>
      <c r="E87" s="62"/>
      <c r="F87" s="61" t="s">
        <v>1037</v>
      </c>
      <c r="G87" s="260" t="s">
        <v>1015</v>
      </c>
      <c r="H87" s="235">
        <f>IF(C87="","",2)</f>
        <v>2</v>
      </c>
      <c r="I87" s="250"/>
      <c r="J87" s="263"/>
      <c r="K87" s="255"/>
      <c r="L87" s="25" t="s">
        <v>357</v>
      </c>
      <c r="M87" s="69">
        <v>44755</v>
      </c>
      <c r="N87" s="48">
        <f t="shared" si="5"/>
        <v>4</v>
      </c>
      <c r="P87" s="225" t="s">
        <v>1171</v>
      </c>
    </row>
    <row r="88" spans="2:16" ht="16.5" hidden="1" customHeight="1" x14ac:dyDescent="0.2">
      <c r="B88" s="234" t="s">
        <v>1645</v>
      </c>
      <c r="C88" s="234" t="s">
        <v>1540</v>
      </c>
      <c r="D88" s="62"/>
      <c r="E88" s="62"/>
      <c r="F88" s="61" t="s">
        <v>1025</v>
      </c>
      <c r="G88" s="247" t="s">
        <v>935</v>
      </c>
      <c r="H88" s="64">
        <f>IF(C88="","",1)</f>
        <v>1</v>
      </c>
      <c r="I88" s="62" t="s">
        <v>17</v>
      </c>
      <c r="J88" s="62" t="s">
        <v>1038</v>
      </c>
      <c r="K88" s="255" t="s">
        <v>17</v>
      </c>
      <c r="L88" s="20" t="s">
        <v>8</v>
      </c>
      <c r="M88" s="69">
        <v>44759</v>
      </c>
      <c r="N88" s="48">
        <f t="shared" si="5"/>
        <v>0</v>
      </c>
      <c r="P88" s="223" t="s">
        <v>1167</v>
      </c>
    </row>
    <row r="89" spans="2:16" ht="16.5" hidden="1" customHeight="1" x14ac:dyDescent="0.2">
      <c r="B89" s="234" t="s">
        <v>1567</v>
      </c>
      <c r="C89" s="234" t="s">
        <v>1077</v>
      </c>
      <c r="D89" s="234"/>
      <c r="E89" s="234"/>
      <c r="F89" s="61" t="s">
        <v>1037</v>
      </c>
      <c r="G89" s="247" t="s">
        <v>1010</v>
      </c>
      <c r="H89" s="64">
        <f>IF(C89="","",2)</f>
        <v>2</v>
      </c>
      <c r="I89" s="62" t="s">
        <v>77</v>
      </c>
      <c r="J89" s="62" t="s">
        <v>1038</v>
      </c>
      <c r="K89" s="255" t="s">
        <v>14</v>
      </c>
      <c r="L89" s="26" t="s">
        <v>58</v>
      </c>
      <c r="M89" s="69">
        <v>44755</v>
      </c>
      <c r="N89" s="48">
        <f t="shared" si="5"/>
        <v>4</v>
      </c>
      <c r="P89" s="219" t="s">
        <v>1096</v>
      </c>
    </row>
    <row r="90" spans="2:16" ht="16.5" hidden="1" customHeight="1" x14ac:dyDescent="0.2">
      <c r="B90" s="234" t="s">
        <v>1599</v>
      </c>
      <c r="C90" s="234" t="s">
        <v>1600</v>
      </c>
      <c r="D90" s="62"/>
      <c r="E90" s="62"/>
      <c r="F90" s="61" t="s">
        <v>1037</v>
      </c>
      <c r="G90" s="247" t="s">
        <v>965</v>
      </c>
      <c r="H90" s="64">
        <f>IF(C90="","",3)</f>
        <v>3</v>
      </c>
      <c r="I90" s="62" t="s">
        <v>1030</v>
      </c>
      <c r="J90" s="62" t="s">
        <v>1038</v>
      </c>
      <c r="K90" s="255" t="s">
        <v>21</v>
      </c>
      <c r="L90" s="25" t="s">
        <v>357</v>
      </c>
      <c r="M90" s="69">
        <v>44761</v>
      </c>
      <c r="N90" s="48">
        <f t="shared" si="5"/>
        <v>-2</v>
      </c>
      <c r="P90" s="225" t="s">
        <v>1150</v>
      </c>
    </row>
    <row r="91" spans="2:16" ht="16.5" hidden="1" customHeight="1" x14ac:dyDescent="0.2">
      <c r="B91" s="234" t="s">
        <v>1601</v>
      </c>
      <c r="C91" s="234" t="s">
        <v>1527</v>
      </c>
      <c r="D91" s="62"/>
      <c r="E91" s="62"/>
      <c r="F91" s="61" t="s">
        <v>51</v>
      </c>
      <c r="G91" s="247" t="s">
        <v>972</v>
      </c>
      <c r="H91" s="64">
        <f>IF(C91="","",3)</f>
        <v>3</v>
      </c>
      <c r="I91" s="62" t="s">
        <v>87</v>
      </c>
      <c r="J91" s="62" t="s">
        <v>1038</v>
      </c>
      <c r="K91" s="255" t="s">
        <v>105</v>
      </c>
      <c r="L91" s="26" t="s">
        <v>58</v>
      </c>
      <c r="M91" s="69">
        <v>44759</v>
      </c>
      <c r="N91" s="48">
        <f t="shared" si="5"/>
        <v>0</v>
      </c>
      <c r="P91" s="226" t="s">
        <v>1132</v>
      </c>
    </row>
    <row r="92" spans="2:16" ht="16.5" hidden="1" customHeight="1" x14ac:dyDescent="0.2">
      <c r="B92" s="234" t="s">
        <v>1646</v>
      </c>
      <c r="C92" s="234" t="s">
        <v>1128</v>
      </c>
      <c r="D92" s="62"/>
      <c r="E92" s="62"/>
      <c r="F92" s="61" t="s">
        <v>1037</v>
      </c>
      <c r="G92" s="247" t="s">
        <v>995</v>
      </c>
      <c r="H92" s="64">
        <f>IF(C92="","",3)</f>
        <v>3</v>
      </c>
      <c r="I92" s="62" t="s">
        <v>82</v>
      </c>
      <c r="J92" s="62" t="s">
        <v>1038</v>
      </c>
      <c r="K92" s="275" t="s">
        <v>34</v>
      </c>
      <c r="L92" s="25" t="s">
        <v>357</v>
      </c>
      <c r="M92" s="69">
        <v>44755</v>
      </c>
      <c r="N92" s="48">
        <f t="shared" si="5"/>
        <v>4</v>
      </c>
      <c r="P92" s="225" t="s">
        <v>1081</v>
      </c>
    </row>
    <row r="93" spans="2:16" ht="16.5" hidden="1" customHeight="1" x14ac:dyDescent="0.2">
      <c r="B93" s="234" t="s">
        <v>293</v>
      </c>
      <c r="C93" s="234" t="s">
        <v>1040</v>
      </c>
      <c r="D93" s="62"/>
      <c r="E93" s="62"/>
      <c r="F93" s="61" t="s">
        <v>1025</v>
      </c>
      <c r="G93" s="247" t="s">
        <v>956</v>
      </c>
      <c r="H93" s="64">
        <f>IF(C93="","",3)</f>
        <v>3</v>
      </c>
      <c r="I93" s="62" t="s">
        <v>87</v>
      </c>
      <c r="J93" s="62" t="s">
        <v>1038</v>
      </c>
      <c r="K93" s="255" t="s">
        <v>21</v>
      </c>
      <c r="L93" s="25" t="s">
        <v>357</v>
      </c>
      <c r="M93" s="69">
        <v>44760</v>
      </c>
      <c r="N93" s="48">
        <f t="shared" si="5"/>
        <v>-1</v>
      </c>
      <c r="P93" s="230" t="s">
        <v>1105</v>
      </c>
    </row>
    <row r="94" spans="2:16" ht="16.5" hidden="1" customHeight="1" x14ac:dyDescent="0.2">
      <c r="B94" s="234" t="s">
        <v>1518</v>
      </c>
      <c r="C94" s="234" t="s">
        <v>1039</v>
      </c>
      <c r="D94" s="234"/>
      <c r="E94" s="62"/>
      <c r="F94" s="61" t="s">
        <v>8</v>
      </c>
      <c r="G94" s="247" t="s">
        <v>946</v>
      </c>
      <c r="H94" s="64">
        <f>IF(C94="","",1)</f>
        <v>1</v>
      </c>
      <c r="I94" s="62" t="s">
        <v>1030</v>
      </c>
      <c r="J94" s="62" t="s">
        <v>1038</v>
      </c>
      <c r="K94" s="255" t="s">
        <v>1027</v>
      </c>
      <c r="L94" s="25" t="s">
        <v>357</v>
      </c>
      <c r="M94" s="69">
        <v>44753</v>
      </c>
      <c r="N94" s="48">
        <f t="shared" si="5"/>
        <v>6</v>
      </c>
      <c r="P94" s="230" t="s">
        <v>1090</v>
      </c>
    </row>
    <row r="95" spans="2:16" ht="16.5" hidden="1" customHeight="1" x14ac:dyDescent="0.2">
      <c r="B95" s="234" t="s">
        <v>292</v>
      </c>
      <c r="C95" s="234" t="s">
        <v>1102</v>
      </c>
      <c r="D95" s="62"/>
      <c r="E95" s="62"/>
      <c r="F95" s="61" t="s">
        <v>1037</v>
      </c>
      <c r="G95" s="247" t="s">
        <v>904</v>
      </c>
      <c r="H95" s="64">
        <f>IF(C95="","",1)</f>
        <v>1</v>
      </c>
      <c r="I95" s="62" t="s">
        <v>78</v>
      </c>
      <c r="J95" s="62" t="s">
        <v>1038</v>
      </c>
      <c r="K95" s="255" t="s">
        <v>9</v>
      </c>
      <c r="L95" s="25" t="s">
        <v>357</v>
      </c>
      <c r="M95" s="69">
        <v>44747</v>
      </c>
      <c r="N95" s="48">
        <f t="shared" si="5"/>
        <v>12</v>
      </c>
    </row>
    <row r="96" spans="2:16" ht="16.5" hidden="1" customHeight="1" x14ac:dyDescent="0.2">
      <c r="B96" s="234" t="s">
        <v>290</v>
      </c>
      <c r="C96" s="234" t="s">
        <v>107</v>
      </c>
      <c r="D96" s="62"/>
      <c r="E96" s="80"/>
      <c r="F96" s="3" t="s">
        <v>1037</v>
      </c>
      <c r="G96" s="253" t="s">
        <v>898</v>
      </c>
      <c r="H96" s="47">
        <f>IF(C96="","",1)</f>
        <v>1</v>
      </c>
      <c r="I96" s="80" t="s">
        <v>58</v>
      </c>
      <c r="J96" s="80" t="s">
        <v>1038</v>
      </c>
      <c r="K96" s="254" t="s">
        <v>48</v>
      </c>
      <c r="L96" s="25" t="s">
        <v>357</v>
      </c>
      <c r="M96" s="69">
        <v>44756</v>
      </c>
      <c r="N96" s="48">
        <f t="shared" si="5"/>
        <v>3</v>
      </c>
    </row>
    <row r="97" spans="1:14" ht="16.5" hidden="1" customHeight="1" x14ac:dyDescent="0.2">
      <c r="B97" s="234" t="s">
        <v>1602</v>
      </c>
      <c r="C97" s="234" t="s">
        <v>1603</v>
      </c>
      <c r="D97" s="62"/>
      <c r="E97" s="62"/>
      <c r="F97" s="61" t="s">
        <v>1037</v>
      </c>
      <c r="G97" s="247" t="s">
        <v>963</v>
      </c>
      <c r="H97" s="64">
        <f>IF(C97="","",1)</f>
        <v>1</v>
      </c>
      <c r="I97" s="62" t="s">
        <v>1030</v>
      </c>
      <c r="J97" s="62" t="s">
        <v>1038</v>
      </c>
      <c r="K97" s="255" t="s">
        <v>119</v>
      </c>
      <c r="L97" s="26" t="s">
        <v>58</v>
      </c>
      <c r="M97" s="69">
        <v>44758</v>
      </c>
      <c r="N97" s="48">
        <f t="shared" si="5"/>
        <v>1</v>
      </c>
    </row>
    <row r="98" spans="1:14" ht="16.5" hidden="1" customHeight="1" x14ac:dyDescent="0.2">
      <c r="B98" s="60" t="s">
        <v>1502</v>
      </c>
      <c r="C98" s="60" t="s">
        <v>1503</v>
      </c>
      <c r="D98" s="80"/>
      <c r="E98" s="234"/>
      <c r="F98" s="61" t="s">
        <v>1037</v>
      </c>
      <c r="G98" s="260" t="s">
        <v>1015</v>
      </c>
      <c r="H98" s="235">
        <f>IF(C98="","",2)</f>
        <v>2</v>
      </c>
      <c r="I98" s="250"/>
      <c r="J98" s="250"/>
      <c r="K98" s="261"/>
      <c r="L98" s="26" t="s">
        <v>58</v>
      </c>
      <c r="M98" s="69">
        <v>44756</v>
      </c>
      <c r="N98" s="48">
        <f t="shared" si="5"/>
        <v>3</v>
      </c>
    </row>
    <row r="99" spans="1:14" ht="16.5" hidden="1" customHeight="1" x14ac:dyDescent="0.2">
      <c r="B99" s="234" t="s">
        <v>1647</v>
      </c>
      <c r="C99" s="234" t="s">
        <v>1144</v>
      </c>
      <c r="D99" s="62"/>
      <c r="E99" s="80"/>
      <c r="F99" s="3" t="s">
        <v>1037</v>
      </c>
      <c r="G99" s="253" t="s">
        <v>886</v>
      </c>
      <c r="H99" s="47">
        <f>IF(C99="","",1)</f>
        <v>1</v>
      </c>
      <c r="I99" s="80"/>
      <c r="J99" s="80"/>
      <c r="K99" s="254" t="s">
        <v>44</v>
      </c>
      <c r="L99" s="21" t="s">
        <v>6</v>
      </c>
      <c r="M99" s="70">
        <v>44762</v>
      </c>
      <c r="N99" s="48">
        <f t="shared" si="5"/>
        <v>-3</v>
      </c>
    </row>
    <row r="100" spans="1:14" ht="16.5" hidden="1" customHeight="1" x14ac:dyDescent="0.2">
      <c r="B100" s="234" t="s">
        <v>1552</v>
      </c>
      <c r="C100" s="234" t="s">
        <v>1495</v>
      </c>
      <c r="D100" s="62"/>
      <c r="E100" s="62" t="s">
        <v>1113</v>
      </c>
      <c r="F100" s="61" t="s">
        <v>1037</v>
      </c>
      <c r="G100" s="247"/>
      <c r="H100" s="64"/>
      <c r="I100" s="62"/>
      <c r="J100" s="62"/>
      <c r="K100" s="255"/>
      <c r="L100" s="25"/>
      <c r="M100" s="69">
        <v>44756</v>
      </c>
      <c r="N100" s="48">
        <f t="shared" si="5"/>
        <v>3</v>
      </c>
    </row>
    <row r="101" spans="1:14" ht="16.5" hidden="1" customHeight="1" x14ac:dyDescent="0.2">
      <c r="B101" s="60" t="s">
        <v>1524</v>
      </c>
      <c r="C101" s="60" t="s">
        <v>1129</v>
      </c>
      <c r="D101" s="80"/>
      <c r="E101" s="62"/>
      <c r="F101" s="61" t="s">
        <v>91</v>
      </c>
      <c r="G101" s="247" t="s">
        <v>1058</v>
      </c>
      <c r="H101" s="64">
        <f>IF(C101="","",3)</f>
        <v>3</v>
      </c>
      <c r="I101" s="62" t="s">
        <v>1030</v>
      </c>
      <c r="J101" s="62" t="s">
        <v>1038</v>
      </c>
      <c r="K101" s="255" t="s">
        <v>21</v>
      </c>
      <c r="L101" s="26" t="s">
        <v>58</v>
      </c>
      <c r="M101" s="69">
        <v>44758</v>
      </c>
      <c r="N101" s="48">
        <f t="shared" ref="N101:N132" si="6">IF(M101="","",$L$3-M101+1)</f>
        <v>1</v>
      </c>
    </row>
    <row r="102" spans="1:14" ht="16.5" hidden="1" customHeight="1" x14ac:dyDescent="0.2">
      <c r="B102" s="234" t="s">
        <v>1604</v>
      </c>
      <c r="C102" s="234" t="s">
        <v>1131</v>
      </c>
      <c r="D102" s="62"/>
      <c r="E102" s="62"/>
      <c r="F102" s="61" t="s">
        <v>8</v>
      </c>
      <c r="G102" s="247" t="s">
        <v>1044</v>
      </c>
      <c r="H102" s="64">
        <f>IF(C102="","",2)</f>
        <v>2</v>
      </c>
      <c r="I102" s="62" t="s">
        <v>78</v>
      </c>
      <c r="J102" s="62" t="s">
        <v>1038</v>
      </c>
      <c r="K102" s="255" t="s">
        <v>1028</v>
      </c>
      <c r="L102" s="25" t="s">
        <v>357</v>
      </c>
      <c r="M102" s="69">
        <v>44753</v>
      </c>
      <c r="N102" s="48">
        <f t="shared" si="6"/>
        <v>6</v>
      </c>
    </row>
    <row r="103" spans="1:14" ht="16.5" hidden="1" customHeight="1" x14ac:dyDescent="0.2">
      <c r="B103" s="234" t="s">
        <v>1620</v>
      </c>
      <c r="C103" s="234" t="s">
        <v>1127</v>
      </c>
      <c r="D103" s="62"/>
      <c r="E103" s="62"/>
      <c r="F103" s="61" t="s">
        <v>1042</v>
      </c>
      <c r="G103" s="247" t="s">
        <v>994</v>
      </c>
      <c r="H103" s="64">
        <f>IF(C103="","",3)</f>
        <v>3</v>
      </c>
      <c r="I103" s="62" t="s">
        <v>33</v>
      </c>
      <c r="J103" s="62" t="s">
        <v>1038</v>
      </c>
      <c r="K103" s="255" t="s">
        <v>31</v>
      </c>
      <c r="L103" s="25" t="s">
        <v>357</v>
      </c>
      <c r="M103" s="69">
        <v>44758</v>
      </c>
      <c r="N103" s="48">
        <f t="shared" si="6"/>
        <v>1</v>
      </c>
    </row>
    <row r="104" spans="1:14" ht="16.5" hidden="1" customHeight="1" x14ac:dyDescent="0.2">
      <c r="A104" s="1">
        <v>44716</v>
      </c>
      <c r="B104" s="234" t="s">
        <v>289</v>
      </c>
      <c r="C104" s="234" t="s">
        <v>107</v>
      </c>
      <c r="D104" s="62"/>
      <c r="E104" s="234"/>
      <c r="F104" s="61" t="s">
        <v>1037</v>
      </c>
      <c r="G104" s="247" t="s">
        <v>1006</v>
      </c>
      <c r="H104" s="64">
        <f>IF(C104="","",1)</f>
        <v>1</v>
      </c>
      <c r="I104" s="62" t="s">
        <v>77</v>
      </c>
      <c r="J104" s="62" t="s">
        <v>1038</v>
      </c>
      <c r="K104" s="255" t="s">
        <v>24</v>
      </c>
      <c r="L104" s="20" t="s">
        <v>8</v>
      </c>
      <c r="M104" s="69">
        <v>44749</v>
      </c>
      <c r="N104" s="48">
        <f t="shared" si="6"/>
        <v>10</v>
      </c>
    </row>
    <row r="105" spans="1:14" ht="16.5" hidden="1" customHeight="1" x14ac:dyDescent="0.2">
      <c r="B105" s="60" t="s">
        <v>1164</v>
      </c>
      <c r="C105" s="60" t="s">
        <v>1165</v>
      </c>
      <c r="D105" s="80"/>
      <c r="E105" s="62"/>
      <c r="F105" s="61" t="s">
        <v>8</v>
      </c>
      <c r="G105" s="247" t="s">
        <v>926</v>
      </c>
      <c r="H105" s="64">
        <f>IF(C105="","",2)</f>
        <v>2</v>
      </c>
      <c r="I105" s="62" t="s">
        <v>78</v>
      </c>
      <c r="J105" s="62" t="s">
        <v>1038</v>
      </c>
      <c r="K105" s="255" t="s">
        <v>1028</v>
      </c>
      <c r="L105" s="26" t="s">
        <v>58</v>
      </c>
      <c r="M105" s="69">
        <v>44760</v>
      </c>
      <c r="N105" s="48">
        <f t="shared" si="6"/>
        <v>-1</v>
      </c>
    </row>
    <row r="106" spans="1:14" ht="16.5" hidden="1" customHeight="1" x14ac:dyDescent="0.2">
      <c r="B106" s="234" t="s">
        <v>135</v>
      </c>
      <c r="C106" s="234" t="s">
        <v>1052</v>
      </c>
      <c r="D106" s="62"/>
      <c r="E106" s="62"/>
      <c r="F106" s="61" t="s">
        <v>91</v>
      </c>
      <c r="G106" s="247" t="s">
        <v>966</v>
      </c>
      <c r="H106" s="64">
        <f>IF(C106="","",3)</f>
        <v>3</v>
      </c>
      <c r="I106" s="62" t="s">
        <v>1030</v>
      </c>
      <c r="J106" s="62" t="s">
        <v>1038</v>
      </c>
      <c r="K106" s="255" t="s">
        <v>21</v>
      </c>
      <c r="L106" s="26" t="s">
        <v>58</v>
      </c>
      <c r="M106" s="69">
        <v>44761</v>
      </c>
      <c r="N106" s="48">
        <f t="shared" si="6"/>
        <v>-2</v>
      </c>
    </row>
    <row r="107" spans="1:14" ht="16.5" hidden="1" customHeight="1" x14ac:dyDescent="0.2">
      <c r="B107" s="234" t="s">
        <v>1541</v>
      </c>
      <c r="C107" s="234" t="s">
        <v>1051</v>
      </c>
      <c r="D107" s="62"/>
      <c r="E107" s="62"/>
      <c r="F107" s="61" t="s">
        <v>1037</v>
      </c>
      <c r="G107" s="247" t="s">
        <v>905</v>
      </c>
      <c r="H107" s="64">
        <f>IF(C107="","",1)</f>
        <v>1</v>
      </c>
      <c r="I107" s="62" t="s">
        <v>77</v>
      </c>
      <c r="J107" s="62" t="s">
        <v>1038</v>
      </c>
      <c r="K107" s="255" t="s">
        <v>10</v>
      </c>
      <c r="L107" s="25" t="s">
        <v>357</v>
      </c>
      <c r="M107" s="69">
        <v>44754</v>
      </c>
      <c r="N107" s="48">
        <f t="shared" si="6"/>
        <v>5</v>
      </c>
    </row>
    <row r="108" spans="1:14" ht="16.5" hidden="1" customHeight="1" x14ac:dyDescent="0.2">
      <c r="A108" s="1" t="s">
        <v>1034</v>
      </c>
      <c r="B108" s="234" t="s">
        <v>1568</v>
      </c>
      <c r="C108" s="234" t="s">
        <v>1519</v>
      </c>
      <c r="D108" s="62"/>
      <c r="E108" s="62"/>
      <c r="F108" s="61" t="s">
        <v>91</v>
      </c>
      <c r="G108" s="247" t="s">
        <v>990</v>
      </c>
      <c r="H108" s="64">
        <f>IF(C108="","",1)</f>
        <v>1</v>
      </c>
      <c r="I108" s="62"/>
      <c r="J108" s="62"/>
      <c r="K108" s="255" t="s">
        <v>33</v>
      </c>
      <c r="L108" s="25" t="s">
        <v>357</v>
      </c>
      <c r="M108" s="69">
        <v>44752</v>
      </c>
      <c r="N108" s="48">
        <f t="shared" si="6"/>
        <v>7</v>
      </c>
    </row>
    <row r="109" spans="1:14" ht="16.5" hidden="1" customHeight="1" x14ac:dyDescent="0.2">
      <c r="B109" s="234" t="s">
        <v>1585</v>
      </c>
      <c r="C109" s="234" t="s">
        <v>1039</v>
      </c>
      <c r="D109" s="62"/>
      <c r="E109" s="62"/>
      <c r="F109" s="61" t="s">
        <v>1076</v>
      </c>
      <c r="G109" s="247" t="s">
        <v>982</v>
      </c>
      <c r="H109" s="64">
        <f>IF(C109="","",1)</f>
        <v>1</v>
      </c>
      <c r="I109" s="62" t="s">
        <v>78</v>
      </c>
      <c r="J109" s="62" t="s">
        <v>1038</v>
      </c>
      <c r="K109" s="255" t="s">
        <v>28</v>
      </c>
      <c r="L109" s="25" t="s">
        <v>357</v>
      </c>
      <c r="M109" s="69">
        <v>44759</v>
      </c>
      <c r="N109" s="48">
        <f t="shared" si="6"/>
        <v>0</v>
      </c>
    </row>
    <row r="110" spans="1:14" ht="16.5" hidden="1" customHeight="1" x14ac:dyDescent="0.2">
      <c r="A110" s="1" t="s">
        <v>1021</v>
      </c>
      <c r="B110" s="234" t="s">
        <v>285</v>
      </c>
      <c r="C110" s="234" t="s">
        <v>1048</v>
      </c>
      <c r="D110" s="234"/>
      <c r="E110" s="246"/>
      <c r="F110" s="3" t="s">
        <v>1037</v>
      </c>
      <c r="G110" s="256" t="s">
        <v>890</v>
      </c>
      <c r="H110" s="47">
        <f>IF(C110="","",2)</f>
        <v>2</v>
      </c>
      <c r="I110" s="80" t="s">
        <v>58</v>
      </c>
      <c r="J110" s="80" t="s">
        <v>1038</v>
      </c>
      <c r="K110" s="254" t="s">
        <v>49</v>
      </c>
      <c r="L110" s="25" t="s">
        <v>357</v>
      </c>
      <c r="M110" s="69">
        <v>44758</v>
      </c>
      <c r="N110" s="48">
        <f t="shared" si="6"/>
        <v>1</v>
      </c>
    </row>
    <row r="111" spans="1:14" ht="16.5" hidden="1" customHeight="1" x14ac:dyDescent="0.2">
      <c r="A111" s="1">
        <v>0</v>
      </c>
      <c r="B111" s="234" t="s">
        <v>1586</v>
      </c>
      <c r="C111" s="234" t="s">
        <v>1587</v>
      </c>
      <c r="D111" s="62"/>
      <c r="E111" s="80"/>
      <c r="F111" s="3" t="s">
        <v>1037</v>
      </c>
      <c r="G111" s="256" t="s">
        <v>880</v>
      </c>
      <c r="H111" s="47">
        <f>IF(C111="","",1)</f>
        <v>1</v>
      </c>
      <c r="I111" s="80" t="s">
        <v>79</v>
      </c>
      <c r="J111" s="80" t="s">
        <v>1038</v>
      </c>
      <c r="K111" s="254" t="s">
        <v>40</v>
      </c>
      <c r="L111" s="25" t="s">
        <v>357</v>
      </c>
      <c r="M111" s="69">
        <v>44762</v>
      </c>
      <c r="N111" s="48">
        <f t="shared" si="6"/>
        <v>-3</v>
      </c>
    </row>
    <row r="112" spans="1:14" ht="16.5" hidden="1" customHeight="1" x14ac:dyDescent="0.2">
      <c r="B112" s="234" t="s">
        <v>1621</v>
      </c>
      <c r="C112" s="234" t="s">
        <v>1051</v>
      </c>
      <c r="D112" s="62"/>
      <c r="E112" s="62"/>
      <c r="F112" s="61" t="s">
        <v>8</v>
      </c>
      <c r="G112" s="247" t="s">
        <v>945</v>
      </c>
      <c r="H112" s="64">
        <f>IF(C112="","",1)</f>
        <v>1</v>
      </c>
      <c r="I112" s="62" t="s">
        <v>87</v>
      </c>
      <c r="J112" s="62" t="s">
        <v>1038</v>
      </c>
      <c r="K112" s="255" t="s">
        <v>1026</v>
      </c>
      <c r="L112" s="26" t="s">
        <v>58</v>
      </c>
      <c r="M112" s="69">
        <v>44760</v>
      </c>
      <c r="N112" s="48">
        <f t="shared" si="6"/>
        <v>-1</v>
      </c>
    </row>
    <row r="113" spans="1:14" ht="16.5" hidden="1" customHeight="1" x14ac:dyDescent="0.2">
      <c r="B113" s="234" t="s">
        <v>186</v>
      </c>
      <c r="C113" s="234" t="s">
        <v>1071</v>
      </c>
      <c r="D113" s="62"/>
      <c r="E113" s="62"/>
      <c r="F113" s="61" t="s">
        <v>1037</v>
      </c>
      <c r="G113" s="247" t="s">
        <v>1009</v>
      </c>
      <c r="H113" s="64">
        <f>IF(C113="","",2)</f>
        <v>2</v>
      </c>
      <c r="I113" s="62" t="s">
        <v>85</v>
      </c>
      <c r="J113" s="62" t="s">
        <v>1038</v>
      </c>
      <c r="K113" s="255" t="s">
        <v>1083</v>
      </c>
      <c r="L113" s="25" t="s">
        <v>357</v>
      </c>
      <c r="M113" s="69">
        <v>44753</v>
      </c>
      <c r="N113" s="48">
        <f t="shared" si="6"/>
        <v>6</v>
      </c>
    </row>
    <row r="114" spans="1:14" ht="16.5" hidden="1" customHeight="1" x14ac:dyDescent="0.2">
      <c r="B114" s="234" t="s">
        <v>1648</v>
      </c>
      <c r="C114" s="234" t="s">
        <v>1649</v>
      </c>
      <c r="D114" s="62"/>
      <c r="E114" s="62"/>
      <c r="F114" s="61" t="s">
        <v>8</v>
      </c>
      <c r="G114" s="247" t="s">
        <v>927</v>
      </c>
      <c r="H114" s="64">
        <f>IF(C114="","",2)</f>
        <v>2</v>
      </c>
      <c r="I114" s="62" t="s">
        <v>79</v>
      </c>
      <c r="J114" s="62" t="s">
        <v>1038</v>
      </c>
      <c r="K114" s="255" t="s">
        <v>1026</v>
      </c>
      <c r="L114" s="25" t="s">
        <v>357</v>
      </c>
      <c r="M114" s="69">
        <v>44760</v>
      </c>
      <c r="N114" s="48">
        <f t="shared" si="6"/>
        <v>-1</v>
      </c>
    </row>
    <row r="115" spans="1:14" ht="16.5" hidden="1" customHeight="1" x14ac:dyDescent="0.2">
      <c r="A115" s="1">
        <v>44404</v>
      </c>
      <c r="B115" s="234" t="s">
        <v>1622</v>
      </c>
      <c r="C115" s="234" t="s">
        <v>1094</v>
      </c>
      <c r="D115" s="62"/>
      <c r="E115" s="62"/>
      <c r="F115" s="61" t="s">
        <v>1037</v>
      </c>
      <c r="G115" s="247" t="s">
        <v>964</v>
      </c>
      <c r="H115" s="64">
        <f>IF(C115="","",3)</f>
        <v>3</v>
      </c>
      <c r="I115" s="62" t="s">
        <v>1030</v>
      </c>
      <c r="J115" s="62" t="s">
        <v>1038</v>
      </c>
      <c r="K115" s="255" t="s">
        <v>21</v>
      </c>
      <c r="L115" s="20" t="s">
        <v>8</v>
      </c>
      <c r="M115" s="69">
        <v>44754</v>
      </c>
      <c r="N115" s="48">
        <f t="shared" si="6"/>
        <v>5</v>
      </c>
    </row>
    <row r="116" spans="1:14" ht="16.5" hidden="1" customHeight="1" x14ac:dyDescent="0.2">
      <c r="B116" s="234" t="s">
        <v>1650</v>
      </c>
      <c r="C116" s="234" t="s">
        <v>1532</v>
      </c>
      <c r="D116" s="62"/>
      <c r="E116" s="249"/>
      <c r="F116" s="259" t="s">
        <v>1037</v>
      </c>
      <c r="G116" s="260" t="s">
        <v>2</v>
      </c>
      <c r="H116" s="235">
        <f>IF(C116="","",1)</f>
        <v>1</v>
      </c>
      <c r="I116" s="250"/>
      <c r="J116" s="250"/>
      <c r="K116" s="261"/>
      <c r="L116" s="21" t="s">
        <v>55</v>
      </c>
      <c r="M116" s="70">
        <v>44755</v>
      </c>
      <c r="N116" s="48">
        <f t="shared" si="6"/>
        <v>4</v>
      </c>
    </row>
    <row r="117" spans="1:14" ht="16.5" hidden="1" customHeight="1" x14ac:dyDescent="0.2">
      <c r="A117" s="1">
        <v>44706</v>
      </c>
      <c r="B117" s="234" t="s">
        <v>1651</v>
      </c>
      <c r="C117" s="234" t="s">
        <v>107</v>
      </c>
      <c r="D117" s="62"/>
      <c r="E117" s="62"/>
      <c r="F117" s="61" t="s">
        <v>91</v>
      </c>
      <c r="G117" s="247" t="s">
        <v>979</v>
      </c>
      <c r="H117" s="64">
        <f>IF(C117="","",2)</f>
        <v>2</v>
      </c>
      <c r="I117" s="62" t="s">
        <v>78</v>
      </c>
      <c r="J117" s="62" t="s">
        <v>1038</v>
      </c>
      <c r="K117" s="255" t="s">
        <v>28</v>
      </c>
      <c r="L117" s="25" t="s">
        <v>357</v>
      </c>
      <c r="M117" s="69">
        <v>44752</v>
      </c>
      <c r="N117" s="48">
        <f t="shared" si="6"/>
        <v>7</v>
      </c>
    </row>
    <row r="118" spans="1:14" ht="16.5" hidden="1" customHeight="1" x14ac:dyDescent="0.2">
      <c r="A118" s="1" t="s">
        <v>1021</v>
      </c>
      <c r="B118" s="60" t="s">
        <v>1652</v>
      </c>
      <c r="C118" s="60" t="s">
        <v>1110</v>
      </c>
      <c r="D118" s="80"/>
      <c r="E118" s="62"/>
      <c r="F118" s="61" t="s">
        <v>1037</v>
      </c>
      <c r="G118" s="247" t="s">
        <v>971</v>
      </c>
      <c r="H118" s="64">
        <f>IF(C118="","",2)</f>
        <v>2</v>
      </c>
      <c r="I118" s="62" t="s">
        <v>1030</v>
      </c>
      <c r="J118" s="62" t="s">
        <v>1038</v>
      </c>
      <c r="K118" s="255" t="s">
        <v>21</v>
      </c>
      <c r="L118" s="26" t="s">
        <v>58</v>
      </c>
      <c r="M118" s="69">
        <v>44758</v>
      </c>
      <c r="N118" s="48">
        <f t="shared" si="6"/>
        <v>1</v>
      </c>
    </row>
    <row r="119" spans="1:14" ht="16.5" hidden="1" customHeight="1" x14ac:dyDescent="0.2">
      <c r="B119" s="234" t="s">
        <v>1623</v>
      </c>
      <c r="C119" s="234" t="s">
        <v>1127</v>
      </c>
      <c r="D119" s="62"/>
      <c r="E119" s="250"/>
      <c r="F119" s="237" t="s">
        <v>1037</v>
      </c>
      <c r="G119" s="260" t="s">
        <v>4</v>
      </c>
      <c r="H119" s="235">
        <f>IF(C119="","",1)</f>
        <v>1</v>
      </c>
      <c r="I119" s="250"/>
      <c r="J119" s="250"/>
      <c r="K119" s="261"/>
      <c r="L119" s="21" t="s">
        <v>55</v>
      </c>
      <c r="M119" s="70">
        <v>44751</v>
      </c>
      <c r="N119" s="48">
        <f t="shared" si="6"/>
        <v>8</v>
      </c>
    </row>
    <row r="120" spans="1:14" ht="16.5" hidden="1" customHeight="1" x14ac:dyDescent="0.2">
      <c r="B120" s="234" t="s">
        <v>1605</v>
      </c>
      <c r="C120" s="234" t="s">
        <v>1606</v>
      </c>
      <c r="D120" s="234"/>
      <c r="E120" s="62"/>
      <c r="F120" s="61" t="s">
        <v>1025</v>
      </c>
      <c r="G120" s="247" t="s">
        <v>933</v>
      </c>
      <c r="H120" s="64">
        <f>IF(C120="","",2)</f>
        <v>2</v>
      </c>
      <c r="I120" s="62" t="s">
        <v>17</v>
      </c>
      <c r="J120" s="62" t="s">
        <v>1038</v>
      </c>
      <c r="K120" s="255" t="s">
        <v>17</v>
      </c>
      <c r="L120" s="25" t="s">
        <v>357</v>
      </c>
      <c r="M120" s="69">
        <v>44759</v>
      </c>
      <c r="N120" s="48">
        <f t="shared" si="6"/>
        <v>0</v>
      </c>
    </row>
    <row r="121" spans="1:14" ht="16.5" hidden="1" customHeight="1" x14ac:dyDescent="0.2">
      <c r="A121" s="1">
        <v>44442</v>
      </c>
      <c r="B121" s="234" t="s">
        <v>1533</v>
      </c>
      <c r="C121" s="234" t="s">
        <v>1126</v>
      </c>
      <c r="D121" s="62"/>
      <c r="E121" s="62"/>
      <c r="F121" s="61" t="s">
        <v>1037</v>
      </c>
      <c r="G121" s="247" t="s">
        <v>1002</v>
      </c>
      <c r="H121" s="64">
        <f>IF(C121="","",3)</f>
        <v>3</v>
      </c>
      <c r="I121" s="62" t="s">
        <v>20</v>
      </c>
      <c r="J121" s="62" t="s">
        <v>1038</v>
      </c>
      <c r="K121" s="255" t="s">
        <v>39</v>
      </c>
      <c r="L121" s="25" t="s">
        <v>357</v>
      </c>
      <c r="M121" s="69">
        <v>44754</v>
      </c>
      <c r="N121" s="48">
        <f t="shared" si="6"/>
        <v>5</v>
      </c>
    </row>
    <row r="122" spans="1:14" ht="16.5" hidden="1" customHeight="1" x14ac:dyDescent="0.2">
      <c r="A122" s="1" t="s">
        <v>1021</v>
      </c>
      <c r="B122" s="234" t="s">
        <v>1512</v>
      </c>
      <c r="C122" s="234" t="s">
        <v>108</v>
      </c>
      <c r="D122" s="62"/>
      <c r="E122" s="62"/>
      <c r="F122" s="61" t="s">
        <v>1037</v>
      </c>
      <c r="G122" s="247" t="s">
        <v>1036</v>
      </c>
      <c r="H122" s="64">
        <f>IF(C122="","",3)</f>
        <v>3</v>
      </c>
      <c r="I122" s="62" t="s">
        <v>1030</v>
      </c>
      <c r="J122" s="62" t="s">
        <v>1038</v>
      </c>
      <c r="K122" s="255" t="s">
        <v>1074</v>
      </c>
      <c r="L122" s="26" t="s">
        <v>58</v>
      </c>
      <c r="M122" s="69">
        <v>44758</v>
      </c>
      <c r="N122" s="48">
        <f t="shared" si="6"/>
        <v>1</v>
      </c>
    </row>
    <row r="123" spans="1:14" ht="16.5" hidden="1" customHeight="1" x14ac:dyDescent="0.2">
      <c r="A123" s="1">
        <v>176</v>
      </c>
      <c r="B123" s="234" t="s">
        <v>1504</v>
      </c>
      <c r="C123" s="234" t="s">
        <v>1505</v>
      </c>
      <c r="D123" s="62"/>
      <c r="E123" s="80"/>
      <c r="F123" s="3" t="s">
        <v>1037</v>
      </c>
      <c r="G123" s="256" t="s">
        <v>887</v>
      </c>
      <c r="H123" s="47">
        <f>IF(C123="","",1)</f>
        <v>1</v>
      </c>
      <c r="I123" s="80" t="s">
        <v>58</v>
      </c>
      <c r="J123" s="80" t="s">
        <v>1038</v>
      </c>
      <c r="K123" s="254" t="s">
        <v>48</v>
      </c>
      <c r="L123" s="26" t="s">
        <v>58</v>
      </c>
      <c r="M123" s="69">
        <v>44762</v>
      </c>
      <c r="N123" s="48">
        <f t="shared" si="6"/>
        <v>-3</v>
      </c>
    </row>
    <row r="124" spans="1:14" ht="18.75" hidden="1" customHeight="1" x14ac:dyDescent="0.2">
      <c r="B124" s="234" t="s">
        <v>1653</v>
      </c>
      <c r="C124" s="234" t="s">
        <v>1163</v>
      </c>
      <c r="D124" s="62"/>
      <c r="E124" s="62"/>
      <c r="F124" s="61" t="s">
        <v>1037</v>
      </c>
      <c r="G124" s="247" t="s">
        <v>913</v>
      </c>
      <c r="H124" s="64">
        <f>IF(C124="","",3)</f>
        <v>3</v>
      </c>
      <c r="I124" s="62" t="s">
        <v>77</v>
      </c>
      <c r="J124" s="62" t="s">
        <v>1038</v>
      </c>
      <c r="K124" s="255" t="s">
        <v>11</v>
      </c>
      <c r="L124" s="25" t="s">
        <v>357</v>
      </c>
      <c r="M124" s="69">
        <v>44758</v>
      </c>
      <c r="N124" s="78">
        <f t="shared" si="6"/>
        <v>1</v>
      </c>
    </row>
    <row r="125" spans="1:14" ht="16.5" hidden="1" customHeight="1" x14ac:dyDescent="0.2">
      <c r="A125" s="44"/>
      <c r="B125" s="234" t="s">
        <v>1553</v>
      </c>
      <c r="C125" s="234" t="s">
        <v>1506</v>
      </c>
      <c r="D125" s="62"/>
      <c r="E125" s="62"/>
      <c r="F125" s="61" t="s">
        <v>8</v>
      </c>
      <c r="G125" s="247" t="s">
        <v>943</v>
      </c>
      <c r="H125" s="64">
        <f>IF(C125="","",3)</f>
        <v>3</v>
      </c>
      <c r="I125" s="62" t="s">
        <v>1030</v>
      </c>
      <c r="J125" s="62" t="s">
        <v>1038</v>
      </c>
      <c r="K125" s="255" t="s">
        <v>1026</v>
      </c>
      <c r="L125" s="26" t="s">
        <v>58</v>
      </c>
      <c r="M125" s="69">
        <v>44760</v>
      </c>
      <c r="N125" s="48">
        <f t="shared" si="6"/>
        <v>-1</v>
      </c>
    </row>
    <row r="126" spans="1:14" ht="16.5" hidden="1" customHeight="1" x14ac:dyDescent="0.2">
      <c r="B126" s="234" t="s">
        <v>738</v>
      </c>
      <c r="C126" s="234" t="s">
        <v>1624</v>
      </c>
      <c r="D126" s="234"/>
      <c r="E126" s="80"/>
      <c r="F126" s="3" t="s">
        <v>1037</v>
      </c>
      <c r="G126" s="256" t="s">
        <v>882</v>
      </c>
      <c r="H126" s="47">
        <f>IF(C126="","",3)</f>
        <v>3</v>
      </c>
      <c r="I126" s="80" t="s">
        <v>77</v>
      </c>
      <c r="J126" s="80" t="s">
        <v>1038</v>
      </c>
      <c r="K126" s="254" t="s">
        <v>42</v>
      </c>
      <c r="L126" s="25" t="s">
        <v>357</v>
      </c>
      <c r="M126" s="69">
        <v>44748</v>
      </c>
      <c r="N126" s="48">
        <f t="shared" si="6"/>
        <v>11</v>
      </c>
    </row>
    <row r="127" spans="1:14" ht="16.5" hidden="1" customHeight="1" x14ac:dyDescent="0.2">
      <c r="B127" s="234" t="s">
        <v>1607</v>
      </c>
      <c r="C127" s="234" t="s">
        <v>1608</v>
      </c>
      <c r="D127" s="62"/>
      <c r="E127" s="62"/>
      <c r="F127" s="61" t="s">
        <v>1037</v>
      </c>
      <c r="G127" s="260" t="s">
        <v>1015</v>
      </c>
      <c r="H127" s="235">
        <f>IF(C127="","",1)</f>
        <v>1</v>
      </c>
      <c r="I127" s="250"/>
      <c r="J127" s="250"/>
      <c r="K127" s="261"/>
      <c r="L127" s="25" t="s">
        <v>357</v>
      </c>
      <c r="M127" s="69">
        <v>44755</v>
      </c>
      <c r="N127" s="48">
        <f t="shared" si="6"/>
        <v>4</v>
      </c>
    </row>
    <row r="128" spans="1:14" ht="16.5" hidden="1" customHeight="1" x14ac:dyDescent="0.2">
      <c r="B128" s="234" t="s">
        <v>260</v>
      </c>
      <c r="C128" s="234" t="s">
        <v>1039</v>
      </c>
      <c r="D128" s="234"/>
      <c r="E128" s="62"/>
      <c r="F128" s="61" t="s">
        <v>1037</v>
      </c>
      <c r="G128" s="247" t="s">
        <v>997</v>
      </c>
      <c r="H128" s="64">
        <f>IF(C128="","",3)</f>
        <v>3</v>
      </c>
      <c r="I128" s="62"/>
      <c r="J128" s="62"/>
      <c r="K128" s="255" t="s">
        <v>35</v>
      </c>
      <c r="L128" s="21" t="s">
        <v>6</v>
      </c>
      <c r="M128" s="70">
        <v>44754</v>
      </c>
      <c r="N128" s="48">
        <f t="shared" si="6"/>
        <v>5</v>
      </c>
    </row>
    <row r="129" spans="1:14" ht="16.5" hidden="1" customHeight="1" x14ac:dyDescent="0.2">
      <c r="B129" s="234" t="s">
        <v>1654</v>
      </c>
      <c r="C129" s="234" t="s">
        <v>1054</v>
      </c>
      <c r="D129" s="62"/>
      <c r="E129" s="80"/>
      <c r="F129" s="3" t="s">
        <v>1037</v>
      </c>
      <c r="G129" s="256" t="s">
        <v>881</v>
      </c>
      <c r="H129" s="47">
        <f>IF(C129="","",3)</f>
        <v>3</v>
      </c>
      <c r="I129" s="80" t="s">
        <v>80</v>
      </c>
      <c r="J129" s="80" t="s">
        <v>1135</v>
      </c>
      <c r="K129" s="254" t="s">
        <v>41</v>
      </c>
      <c r="L129" s="25" t="s">
        <v>357</v>
      </c>
      <c r="M129" s="69">
        <v>44749</v>
      </c>
      <c r="N129" s="48">
        <f t="shared" si="6"/>
        <v>10</v>
      </c>
    </row>
    <row r="130" spans="1:14" ht="16.5" hidden="1" customHeight="1" x14ac:dyDescent="0.2">
      <c r="B130" s="234" t="s">
        <v>1542</v>
      </c>
      <c r="C130" s="234" t="s">
        <v>1051</v>
      </c>
      <c r="D130" s="62"/>
      <c r="E130" s="62"/>
      <c r="F130" s="61" t="s">
        <v>1037</v>
      </c>
      <c r="G130" s="247" t="s">
        <v>1018</v>
      </c>
      <c r="H130" s="64">
        <f>IF(C130="","",1)</f>
        <v>1</v>
      </c>
      <c r="I130" s="62" t="s">
        <v>1030</v>
      </c>
      <c r="J130" s="62" t="s">
        <v>1038</v>
      </c>
      <c r="K130" s="255" t="s">
        <v>119</v>
      </c>
      <c r="L130" s="25" t="s">
        <v>357</v>
      </c>
      <c r="M130" s="69">
        <v>44751</v>
      </c>
      <c r="N130" s="48">
        <f t="shared" si="6"/>
        <v>8</v>
      </c>
    </row>
    <row r="131" spans="1:14" ht="16.5" hidden="1" customHeight="1" x14ac:dyDescent="0.2">
      <c r="B131" s="234" t="s">
        <v>1625</v>
      </c>
      <c r="C131" s="234" t="s">
        <v>1051</v>
      </c>
      <c r="D131" s="62"/>
      <c r="E131" s="62"/>
      <c r="F131" s="61" t="s">
        <v>1037</v>
      </c>
      <c r="G131" s="247" t="s">
        <v>1003</v>
      </c>
      <c r="H131" s="64">
        <f>IF(C131="","",1)</f>
        <v>1</v>
      </c>
      <c r="I131" s="62" t="s">
        <v>77</v>
      </c>
      <c r="J131" s="62" t="s">
        <v>1038</v>
      </c>
      <c r="K131" s="255" t="s">
        <v>36</v>
      </c>
      <c r="L131" s="25" t="s">
        <v>357</v>
      </c>
      <c r="M131" s="69">
        <v>44754</v>
      </c>
      <c r="N131" s="48">
        <f t="shared" si="6"/>
        <v>5</v>
      </c>
    </row>
    <row r="132" spans="1:14" ht="16.5" hidden="1" customHeight="1" x14ac:dyDescent="0.2">
      <c r="B132" s="234" t="s">
        <v>1515</v>
      </c>
      <c r="C132" s="234" t="s">
        <v>1516</v>
      </c>
      <c r="D132" s="62"/>
      <c r="E132" s="62"/>
      <c r="F132" s="61" t="s">
        <v>1037</v>
      </c>
      <c r="G132" s="260" t="s">
        <v>1015</v>
      </c>
      <c r="H132" s="235">
        <f>IF(C132="","",1)</f>
        <v>1</v>
      </c>
      <c r="I132" s="250"/>
      <c r="J132" s="250"/>
      <c r="K132" s="261"/>
      <c r="L132" s="25" t="s">
        <v>357</v>
      </c>
      <c r="M132" s="69">
        <v>44749</v>
      </c>
      <c r="N132" s="48">
        <f t="shared" si="6"/>
        <v>10</v>
      </c>
    </row>
    <row r="133" spans="1:14" ht="16.5" hidden="1" customHeight="1" x14ac:dyDescent="0.2">
      <c r="B133" s="234" t="s">
        <v>1534</v>
      </c>
      <c r="C133" s="234" t="s">
        <v>1127</v>
      </c>
      <c r="D133" s="62"/>
      <c r="E133" s="62"/>
      <c r="F133" s="61" t="s">
        <v>1037</v>
      </c>
      <c r="G133" s="247"/>
      <c r="H133" s="64"/>
      <c r="I133" s="62"/>
      <c r="J133" s="62"/>
      <c r="K133" s="275"/>
      <c r="L133" s="25"/>
      <c r="M133" s="69">
        <v>44749</v>
      </c>
      <c r="N133" s="48">
        <f t="shared" ref="N133:N164" si="7">IF(M133="","",$L$3-M133+1)</f>
        <v>10</v>
      </c>
    </row>
    <row r="134" spans="1:14" ht="16.5" hidden="1" customHeight="1" x14ac:dyDescent="0.2">
      <c r="B134" s="234" t="s">
        <v>249</v>
      </c>
      <c r="C134" s="234" t="s">
        <v>1048</v>
      </c>
      <c r="D134" s="62"/>
      <c r="E134" s="62"/>
      <c r="F134" s="61" t="s">
        <v>91</v>
      </c>
      <c r="G134" s="247" t="s">
        <v>967</v>
      </c>
      <c r="H134" s="64">
        <f>IF(C134="","",1)</f>
        <v>1</v>
      </c>
      <c r="I134" s="62" t="s">
        <v>1030</v>
      </c>
      <c r="J134" s="62" t="s">
        <v>1038</v>
      </c>
      <c r="K134" s="255" t="s">
        <v>21</v>
      </c>
      <c r="L134" s="25" t="s">
        <v>357</v>
      </c>
      <c r="M134" s="69">
        <v>44749</v>
      </c>
      <c r="N134" s="48">
        <f t="shared" si="7"/>
        <v>10</v>
      </c>
    </row>
    <row r="135" spans="1:14" ht="16.5" hidden="1" customHeight="1" x14ac:dyDescent="0.2">
      <c r="B135" s="234" t="s">
        <v>248</v>
      </c>
      <c r="C135" s="234" t="s">
        <v>1077</v>
      </c>
      <c r="D135" s="234"/>
      <c r="E135" s="62"/>
      <c r="F135" s="61" t="s">
        <v>60</v>
      </c>
      <c r="G135" s="247" t="s">
        <v>934</v>
      </c>
      <c r="H135" s="64">
        <f>IF(C135="","",1)</f>
        <v>1</v>
      </c>
      <c r="I135" s="62" t="s">
        <v>17</v>
      </c>
      <c r="J135" s="62" t="s">
        <v>1038</v>
      </c>
      <c r="K135" s="255" t="s">
        <v>66</v>
      </c>
      <c r="L135" s="20" t="s">
        <v>8</v>
      </c>
      <c r="M135" s="69">
        <v>44758</v>
      </c>
      <c r="N135" s="48">
        <f t="shared" si="7"/>
        <v>1</v>
      </c>
    </row>
    <row r="136" spans="1:14" ht="16.5" hidden="1" customHeight="1" x14ac:dyDescent="0.2">
      <c r="B136" s="234" t="s">
        <v>201</v>
      </c>
      <c r="C136" s="234" t="s">
        <v>1520</v>
      </c>
      <c r="D136" s="62"/>
      <c r="E136" s="62"/>
      <c r="F136" s="61" t="s">
        <v>91</v>
      </c>
      <c r="G136" s="247" t="s">
        <v>992</v>
      </c>
      <c r="H136" s="64">
        <f>IF(C136="","",3)</f>
        <v>3</v>
      </c>
      <c r="I136" s="62"/>
      <c r="J136" s="62"/>
      <c r="K136" s="255" t="s">
        <v>34</v>
      </c>
      <c r="L136" s="25" t="s">
        <v>357</v>
      </c>
      <c r="M136" s="69">
        <v>44759</v>
      </c>
      <c r="N136" s="48">
        <f t="shared" si="7"/>
        <v>0</v>
      </c>
    </row>
    <row r="137" spans="1:14" ht="16.5" hidden="1" customHeight="1" x14ac:dyDescent="0.2">
      <c r="B137" s="234" t="s">
        <v>1543</v>
      </c>
      <c r="C137" s="234" t="s">
        <v>1079</v>
      </c>
      <c r="D137" s="62"/>
      <c r="E137" s="62"/>
      <c r="F137" s="61" t="s">
        <v>52</v>
      </c>
      <c r="G137" s="247" t="s">
        <v>950</v>
      </c>
      <c r="H137" s="64">
        <f>IF(C137="","",3)</f>
        <v>3</v>
      </c>
      <c r="I137" s="62" t="s">
        <v>87</v>
      </c>
      <c r="J137" s="62" t="s">
        <v>1038</v>
      </c>
      <c r="K137" s="275" t="s">
        <v>1027</v>
      </c>
      <c r="L137" s="26" t="s">
        <v>58</v>
      </c>
      <c r="M137" s="69">
        <v>44759</v>
      </c>
      <c r="N137" s="48">
        <f t="shared" si="7"/>
        <v>0</v>
      </c>
    </row>
    <row r="138" spans="1:14" ht="16.5" hidden="1" customHeight="1" x14ac:dyDescent="0.2">
      <c r="B138" s="234" t="s">
        <v>197</v>
      </c>
      <c r="C138" s="234" t="s">
        <v>108</v>
      </c>
      <c r="D138" s="234" t="s">
        <v>1047</v>
      </c>
      <c r="E138" s="62"/>
      <c r="F138" s="61" t="s">
        <v>1065</v>
      </c>
      <c r="G138" s="247" t="s">
        <v>976</v>
      </c>
      <c r="H138" s="64">
        <f>IF(C138="","",2)</f>
        <v>2</v>
      </c>
      <c r="I138" s="62" t="s">
        <v>78</v>
      </c>
      <c r="J138" s="62" t="s">
        <v>1038</v>
      </c>
      <c r="K138" s="255" t="s">
        <v>26</v>
      </c>
      <c r="L138" s="25" t="s">
        <v>357</v>
      </c>
      <c r="M138" s="69">
        <v>44760</v>
      </c>
      <c r="N138" s="48">
        <f t="shared" si="7"/>
        <v>-1</v>
      </c>
    </row>
    <row r="139" spans="1:14" ht="16.5" hidden="1" customHeight="1" x14ac:dyDescent="0.2">
      <c r="B139" s="234" t="s">
        <v>1655</v>
      </c>
      <c r="C139" s="234" t="s">
        <v>107</v>
      </c>
      <c r="D139" s="234" t="s">
        <v>1091</v>
      </c>
      <c r="E139" s="234"/>
      <c r="F139" s="61" t="s">
        <v>1037</v>
      </c>
      <c r="G139" s="247" t="s">
        <v>910</v>
      </c>
      <c r="H139" s="64">
        <f>IF(C139="","",1)</f>
        <v>1</v>
      </c>
      <c r="I139" s="62" t="s">
        <v>1030</v>
      </c>
      <c r="J139" s="62" t="s">
        <v>1038</v>
      </c>
      <c r="K139" s="255" t="s">
        <v>10</v>
      </c>
      <c r="L139" s="26" t="s">
        <v>58</v>
      </c>
      <c r="M139" s="69">
        <v>44754</v>
      </c>
      <c r="N139" s="48">
        <f t="shared" si="7"/>
        <v>5</v>
      </c>
    </row>
    <row r="140" spans="1:14" ht="16.5" hidden="1" customHeight="1" x14ac:dyDescent="0.2">
      <c r="B140" s="234" t="s">
        <v>1549</v>
      </c>
      <c r="C140" s="234" t="s">
        <v>1535</v>
      </c>
      <c r="D140" s="62"/>
      <c r="E140" s="234"/>
      <c r="F140" s="61" t="s">
        <v>1076</v>
      </c>
      <c r="G140" s="247" t="s">
        <v>974</v>
      </c>
      <c r="H140" s="64">
        <f>IF(C140="","",3)</f>
        <v>3</v>
      </c>
      <c r="I140" s="62" t="s">
        <v>87</v>
      </c>
      <c r="J140" s="62" t="s">
        <v>1038</v>
      </c>
      <c r="K140" s="255" t="s">
        <v>1121</v>
      </c>
      <c r="L140" s="25" t="s">
        <v>357</v>
      </c>
      <c r="M140" s="69">
        <v>44759</v>
      </c>
      <c r="N140" s="48">
        <f t="shared" si="7"/>
        <v>0</v>
      </c>
    </row>
    <row r="141" spans="1:14" ht="16.5" hidden="1" customHeight="1" x14ac:dyDescent="0.2">
      <c r="B141" s="234" t="s">
        <v>547</v>
      </c>
      <c r="C141" s="234" t="s">
        <v>1039</v>
      </c>
      <c r="D141" s="62"/>
      <c r="E141" s="62"/>
      <c r="F141" s="61" t="s">
        <v>91</v>
      </c>
      <c r="G141" s="247" t="s">
        <v>984</v>
      </c>
      <c r="H141" s="64">
        <f>IF(C141="","",3)</f>
        <v>3</v>
      </c>
      <c r="I141" s="62" t="s">
        <v>77</v>
      </c>
      <c r="J141" s="62" t="s">
        <v>1038</v>
      </c>
      <c r="K141" s="255" t="s">
        <v>22</v>
      </c>
      <c r="L141" s="25" t="s">
        <v>357</v>
      </c>
      <c r="M141" s="69">
        <v>44758</v>
      </c>
      <c r="N141" s="48">
        <f t="shared" si="7"/>
        <v>1</v>
      </c>
    </row>
    <row r="142" spans="1:14" ht="16.5" hidden="1" customHeight="1" x14ac:dyDescent="0.2">
      <c r="B142" s="60" t="s">
        <v>120</v>
      </c>
      <c r="C142" s="60" t="s">
        <v>1147</v>
      </c>
      <c r="D142" s="80"/>
      <c r="E142" s="62"/>
      <c r="F142" s="61" t="s">
        <v>1037</v>
      </c>
      <c r="G142" s="247" t="s">
        <v>917</v>
      </c>
      <c r="H142" s="64">
        <f>IF(C142="","",2)</f>
        <v>2</v>
      </c>
      <c r="I142" s="62" t="s">
        <v>77</v>
      </c>
      <c r="J142" s="62" t="s">
        <v>1115</v>
      </c>
      <c r="K142" s="255" t="s">
        <v>114</v>
      </c>
      <c r="L142" s="25" t="s">
        <v>357</v>
      </c>
      <c r="M142" s="69">
        <v>44751</v>
      </c>
      <c r="N142" s="48">
        <f t="shared" si="7"/>
        <v>8</v>
      </c>
    </row>
    <row r="143" spans="1:14" ht="16.5" hidden="1" customHeight="1" x14ac:dyDescent="0.2">
      <c r="A143" s="44" t="s">
        <v>1073</v>
      </c>
      <c r="B143" s="234" t="s">
        <v>1551</v>
      </c>
      <c r="C143" s="234" t="s">
        <v>1101</v>
      </c>
      <c r="D143" s="62"/>
      <c r="E143" s="251"/>
      <c r="F143" s="238" t="s">
        <v>1037</v>
      </c>
      <c r="G143" s="260" t="s">
        <v>1015</v>
      </c>
      <c r="H143" s="239">
        <f>IF(C143="","",3)</f>
        <v>3</v>
      </c>
      <c r="I143" s="251"/>
      <c r="J143" s="251"/>
      <c r="K143" s="262"/>
      <c r="L143" s="21" t="s">
        <v>55</v>
      </c>
      <c r="M143" s="70">
        <v>44761</v>
      </c>
      <c r="N143" s="48">
        <f t="shared" si="7"/>
        <v>-2</v>
      </c>
    </row>
    <row r="144" spans="1:14" ht="16.5" hidden="1" customHeight="1" x14ac:dyDescent="0.2">
      <c r="B144" s="234" t="s">
        <v>163</v>
      </c>
      <c r="C144" s="234" t="s">
        <v>1522</v>
      </c>
      <c r="D144" s="62"/>
      <c r="E144" s="80"/>
      <c r="F144" s="3" t="s">
        <v>1037</v>
      </c>
      <c r="G144" s="253" t="s">
        <v>921</v>
      </c>
      <c r="H144" s="46">
        <f>IF(C144="","",2)</f>
        <v>2</v>
      </c>
      <c r="I144" s="80" t="s">
        <v>17</v>
      </c>
      <c r="J144" s="80" t="s">
        <v>1049</v>
      </c>
      <c r="K144" s="254" t="s">
        <v>66</v>
      </c>
      <c r="L144" s="20" t="s">
        <v>8</v>
      </c>
      <c r="M144" s="69">
        <v>44751</v>
      </c>
      <c r="N144" s="48">
        <f t="shared" si="7"/>
        <v>8</v>
      </c>
    </row>
    <row r="145" spans="1:14" ht="16.5" hidden="1" customHeight="1" x14ac:dyDescent="0.2">
      <c r="A145" s="1">
        <v>44294</v>
      </c>
      <c r="B145" s="60" t="s">
        <v>195</v>
      </c>
      <c r="C145" s="60" t="s">
        <v>1556</v>
      </c>
      <c r="D145" s="80"/>
      <c r="E145" s="62"/>
      <c r="F145" s="61" t="s">
        <v>91</v>
      </c>
      <c r="G145" s="247" t="s">
        <v>991</v>
      </c>
      <c r="H145" s="64">
        <f>IF(C145="","",3)</f>
        <v>3</v>
      </c>
      <c r="I145" s="62" t="s">
        <v>79</v>
      </c>
      <c r="J145" s="62" t="s">
        <v>1038</v>
      </c>
      <c r="K145" s="255" t="s">
        <v>34</v>
      </c>
      <c r="L145" s="25" t="s">
        <v>357</v>
      </c>
      <c r="M145" s="69">
        <v>44761</v>
      </c>
      <c r="N145" s="48">
        <f t="shared" si="7"/>
        <v>-2</v>
      </c>
    </row>
    <row r="146" spans="1:14" ht="16.5" hidden="1" customHeight="1" x14ac:dyDescent="0.2">
      <c r="B146" s="234" t="s">
        <v>1626</v>
      </c>
      <c r="C146" s="234" t="s">
        <v>1051</v>
      </c>
      <c r="D146" s="62"/>
      <c r="E146" s="80"/>
      <c r="F146" s="3" t="s">
        <v>1037</v>
      </c>
      <c r="G146" s="256" t="s">
        <v>883</v>
      </c>
      <c r="H146" s="47">
        <f>IF(C146="","",3)</f>
        <v>3</v>
      </c>
      <c r="I146" s="80" t="s">
        <v>85</v>
      </c>
      <c r="J146" s="80" t="s">
        <v>1038</v>
      </c>
      <c r="K146" s="254" t="s">
        <v>12</v>
      </c>
      <c r="L146" s="25" t="s">
        <v>357</v>
      </c>
      <c r="M146" s="69">
        <v>44762</v>
      </c>
      <c r="N146" s="48">
        <f t="shared" si="7"/>
        <v>-3</v>
      </c>
    </row>
    <row r="147" spans="1:14" ht="16.5" hidden="1" customHeight="1" x14ac:dyDescent="0.2">
      <c r="B147" s="234" t="s">
        <v>1627</v>
      </c>
      <c r="C147" s="234" t="s">
        <v>1501</v>
      </c>
      <c r="D147" s="62"/>
      <c r="E147" s="62"/>
      <c r="F147" s="61" t="s">
        <v>1037</v>
      </c>
      <c r="G147" s="247" t="s">
        <v>1014</v>
      </c>
      <c r="H147" s="64">
        <f>IF(C147="","",3)</f>
        <v>3</v>
      </c>
      <c r="I147" s="62" t="s">
        <v>85</v>
      </c>
      <c r="J147" s="62" t="s">
        <v>1038</v>
      </c>
      <c r="K147" s="255" t="s">
        <v>1085</v>
      </c>
      <c r="L147" s="26" t="s">
        <v>58</v>
      </c>
      <c r="M147" s="69">
        <v>44748</v>
      </c>
      <c r="N147" s="48">
        <f t="shared" si="7"/>
        <v>11</v>
      </c>
    </row>
    <row r="148" spans="1:14" ht="16.5" hidden="1" customHeight="1" x14ac:dyDescent="0.2">
      <c r="A148" s="1">
        <v>44217</v>
      </c>
      <c r="B148" s="234" t="s">
        <v>558</v>
      </c>
      <c r="C148" s="234" t="s">
        <v>1071</v>
      </c>
      <c r="D148" s="62"/>
      <c r="E148" s="62"/>
      <c r="F148" s="61" t="s">
        <v>1042</v>
      </c>
      <c r="G148" s="247" t="s">
        <v>1007</v>
      </c>
      <c r="H148" s="64">
        <f>IF(C148="","",2)</f>
        <v>2</v>
      </c>
      <c r="I148" s="62" t="s">
        <v>77</v>
      </c>
      <c r="J148" s="62" t="s">
        <v>1038</v>
      </c>
      <c r="K148" s="255" t="s">
        <v>68</v>
      </c>
      <c r="L148" s="26" t="s">
        <v>58</v>
      </c>
      <c r="M148" s="69">
        <v>44749</v>
      </c>
      <c r="N148" s="48">
        <f t="shared" si="7"/>
        <v>10</v>
      </c>
    </row>
    <row r="149" spans="1:14" ht="16.5" hidden="1" customHeight="1" x14ac:dyDescent="0.2">
      <c r="A149" s="1">
        <v>44595</v>
      </c>
      <c r="B149" s="234" t="s">
        <v>1656</v>
      </c>
      <c r="C149" s="234" t="s">
        <v>1657</v>
      </c>
      <c r="D149" s="62"/>
      <c r="E149" s="62"/>
      <c r="F149" s="61" t="s">
        <v>91</v>
      </c>
      <c r="G149" s="247" t="s">
        <v>957</v>
      </c>
      <c r="H149" s="64">
        <f>IF(C149="","",3)</f>
        <v>3</v>
      </c>
      <c r="I149" s="62" t="s">
        <v>87</v>
      </c>
      <c r="J149" s="62" t="s">
        <v>1038</v>
      </c>
      <c r="K149" s="255" t="s">
        <v>21</v>
      </c>
      <c r="L149" s="25" t="s">
        <v>357</v>
      </c>
      <c r="M149" s="69">
        <v>44742</v>
      </c>
      <c r="N149" s="48">
        <f t="shared" si="7"/>
        <v>17</v>
      </c>
    </row>
    <row r="150" spans="1:14" ht="16.5" customHeight="1" x14ac:dyDescent="0.2">
      <c r="B150" s="234" t="s">
        <v>1555</v>
      </c>
      <c r="C150" s="234" t="s">
        <v>1096</v>
      </c>
      <c r="D150" s="62"/>
      <c r="E150" s="62"/>
      <c r="F150" s="61" t="s">
        <v>8</v>
      </c>
      <c r="G150" s="247" t="s">
        <v>944</v>
      </c>
      <c r="H150" s="64">
        <f>IF(C150="","",1)</f>
        <v>1</v>
      </c>
      <c r="I150" s="62"/>
      <c r="J150" s="62"/>
      <c r="K150" s="255" t="s">
        <v>1026</v>
      </c>
      <c r="L150" s="25" t="s">
        <v>357</v>
      </c>
      <c r="M150" s="69">
        <v>44753</v>
      </c>
      <c r="N150" s="48">
        <f t="shared" si="7"/>
        <v>6</v>
      </c>
    </row>
    <row r="151" spans="1:14" ht="16.5" hidden="1" customHeight="1" x14ac:dyDescent="0.2">
      <c r="B151" s="234" t="s">
        <v>1628</v>
      </c>
      <c r="C151" s="234" t="s">
        <v>1051</v>
      </c>
      <c r="D151" s="234"/>
      <c r="E151" s="62"/>
      <c r="F151" s="58" t="s">
        <v>1037</v>
      </c>
      <c r="G151" s="256" t="s">
        <v>884</v>
      </c>
      <c r="H151" s="47">
        <f>IF(C151="","",1)</f>
        <v>1</v>
      </c>
      <c r="I151" s="80" t="s">
        <v>78</v>
      </c>
      <c r="J151" s="80" t="s">
        <v>1038</v>
      </c>
      <c r="K151" s="254" t="s">
        <v>43</v>
      </c>
      <c r="L151" s="25" t="s">
        <v>357</v>
      </c>
      <c r="M151" s="69">
        <v>44749</v>
      </c>
      <c r="N151" s="48">
        <f t="shared" si="7"/>
        <v>10</v>
      </c>
    </row>
    <row r="152" spans="1:14" ht="16.5" hidden="1" customHeight="1" x14ac:dyDescent="0.2">
      <c r="B152" s="234" t="s">
        <v>157</v>
      </c>
      <c r="C152" s="234" t="s">
        <v>1081</v>
      </c>
      <c r="D152" s="62"/>
      <c r="E152" s="250"/>
      <c r="F152" s="237" t="s">
        <v>1037</v>
      </c>
      <c r="G152" s="260" t="s">
        <v>3</v>
      </c>
      <c r="H152" s="235">
        <f>IF(C152="","",1)</f>
        <v>1</v>
      </c>
      <c r="I152" s="250"/>
      <c r="J152" s="250"/>
      <c r="K152" s="261"/>
      <c r="L152" s="21" t="s">
        <v>55</v>
      </c>
      <c r="M152" s="70">
        <v>44762</v>
      </c>
      <c r="N152" s="48">
        <f t="shared" si="7"/>
        <v>-3</v>
      </c>
    </row>
    <row r="153" spans="1:14" ht="16.5" customHeight="1" x14ac:dyDescent="0.2">
      <c r="B153" s="60" t="s">
        <v>1507</v>
      </c>
      <c r="C153" s="60" t="s">
        <v>1105</v>
      </c>
      <c r="D153" s="60"/>
      <c r="E153" s="62"/>
      <c r="F153" s="61" t="s">
        <v>1037</v>
      </c>
      <c r="G153" s="247" t="s">
        <v>1000</v>
      </c>
      <c r="H153" s="64">
        <f>IF(C153="","",2)</f>
        <v>2</v>
      </c>
      <c r="I153" s="62" t="s">
        <v>77</v>
      </c>
      <c r="J153" s="62" t="s">
        <v>1038</v>
      </c>
      <c r="K153" s="255" t="s">
        <v>23</v>
      </c>
      <c r="L153" s="25" t="s">
        <v>357</v>
      </c>
      <c r="M153" s="69">
        <v>44754</v>
      </c>
      <c r="N153" s="48">
        <f t="shared" si="7"/>
        <v>5</v>
      </c>
    </row>
    <row r="154" spans="1:14" ht="15" hidden="1" customHeight="1" x14ac:dyDescent="0.2">
      <c r="B154" s="234" t="s">
        <v>1544</v>
      </c>
      <c r="C154" s="234" t="s">
        <v>1071</v>
      </c>
      <c r="D154" s="62"/>
      <c r="E154" s="252"/>
      <c r="F154" s="240" t="s">
        <v>1037</v>
      </c>
      <c r="G154" s="260" t="s">
        <v>1015</v>
      </c>
      <c r="H154" s="235">
        <f>IF(C154="","",2)</f>
        <v>2</v>
      </c>
      <c r="I154" s="250"/>
      <c r="J154" s="251"/>
      <c r="K154" s="261"/>
      <c r="L154" s="21" t="s">
        <v>55</v>
      </c>
      <c r="M154" s="70">
        <v>44756</v>
      </c>
      <c r="N154" s="48">
        <f t="shared" si="7"/>
        <v>3</v>
      </c>
    </row>
    <row r="155" spans="1:14" ht="16.5" hidden="1" customHeight="1" x14ac:dyDescent="0.2">
      <c r="B155" s="234" t="s">
        <v>162</v>
      </c>
      <c r="C155" s="234" t="s">
        <v>1040</v>
      </c>
      <c r="D155" s="62"/>
      <c r="E155" s="62"/>
      <c r="F155" s="61" t="s">
        <v>8</v>
      </c>
      <c r="G155" s="247" t="s">
        <v>929</v>
      </c>
      <c r="H155" s="64">
        <f>IF(C155="","",2)</f>
        <v>2</v>
      </c>
      <c r="I155" s="62" t="s">
        <v>112</v>
      </c>
      <c r="J155" s="62" t="s">
        <v>1038</v>
      </c>
      <c r="K155" s="255" t="s">
        <v>1026</v>
      </c>
      <c r="L155" s="26" t="s">
        <v>58</v>
      </c>
      <c r="M155" s="69">
        <v>44760</v>
      </c>
      <c r="N155" s="48">
        <f t="shared" si="7"/>
        <v>-1</v>
      </c>
    </row>
    <row r="156" spans="1:14" ht="16.5" hidden="1" customHeight="1" x14ac:dyDescent="0.2">
      <c r="B156" s="60" t="s">
        <v>238</v>
      </c>
      <c r="C156" s="60" t="s">
        <v>1157</v>
      </c>
      <c r="D156" s="60"/>
      <c r="E156" s="252"/>
      <c r="F156" s="240" t="s">
        <v>1037</v>
      </c>
      <c r="G156" s="260" t="s">
        <v>1015</v>
      </c>
      <c r="H156" s="235">
        <f>IF(C156="","",3)</f>
        <v>3</v>
      </c>
      <c r="I156" s="250"/>
      <c r="J156" s="251"/>
      <c r="K156" s="261"/>
      <c r="L156" s="21" t="s">
        <v>55</v>
      </c>
      <c r="M156" s="70">
        <v>44759</v>
      </c>
      <c r="N156" s="48">
        <f t="shared" si="7"/>
        <v>0</v>
      </c>
    </row>
    <row r="157" spans="1:14" ht="16.5" hidden="1" customHeight="1" x14ac:dyDescent="0.2">
      <c r="B157" s="234" t="s">
        <v>1588</v>
      </c>
      <c r="C157" s="234" t="s">
        <v>1163</v>
      </c>
      <c r="D157" s="62"/>
      <c r="E157" s="62"/>
      <c r="F157" s="61" t="s">
        <v>97</v>
      </c>
      <c r="G157" s="247" t="s">
        <v>969</v>
      </c>
      <c r="H157" s="64">
        <f>IF(C157="","",1)</f>
        <v>1</v>
      </c>
      <c r="I157" s="62" t="s">
        <v>1030</v>
      </c>
      <c r="J157" s="62" t="s">
        <v>1038</v>
      </c>
      <c r="K157" s="255" t="s">
        <v>21</v>
      </c>
      <c r="L157" s="26" t="s">
        <v>58</v>
      </c>
      <c r="M157" s="69">
        <v>44753</v>
      </c>
      <c r="N157" s="48">
        <f t="shared" si="7"/>
        <v>6</v>
      </c>
    </row>
    <row r="158" spans="1:14" ht="16.5" hidden="1" customHeight="1" x14ac:dyDescent="0.2">
      <c r="B158" s="234" t="s">
        <v>1536</v>
      </c>
      <c r="C158" s="234" t="s">
        <v>1148</v>
      </c>
      <c r="D158" s="62"/>
      <c r="E158" s="62"/>
      <c r="F158" s="61" t="s">
        <v>51</v>
      </c>
      <c r="G158" s="247" t="s">
        <v>973</v>
      </c>
      <c r="H158" s="64">
        <f>IF(C158="","",3)</f>
        <v>3</v>
      </c>
      <c r="I158" s="62" t="s">
        <v>87</v>
      </c>
      <c r="J158" s="62" t="s">
        <v>1038</v>
      </c>
      <c r="K158" s="255" t="s">
        <v>105</v>
      </c>
      <c r="L158" s="26" t="s">
        <v>58</v>
      </c>
      <c r="M158" s="69">
        <v>44759</v>
      </c>
      <c r="N158" s="48">
        <f t="shared" si="7"/>
        <v>0</v>
      </c>
    </row>
    <row r="159" spans="1:14" ht="16.5" hidden="1" customHeight="1" x14ac:dyDescent="0.2">
      <c r="B159" s="234" t="s">
        <v>1658</v>
      </c>
      <c r="C159" s="234" t="s">
        <v>1131</v>
      </c>
      <c r="D159" s="62"/>
      <c r="E159" s="62"/>
      <c r="F159" s="61" t="s">
        <v>91</v>
      </c>
      <c r="G159" s="247" t="s">
        <v>955</v>
      </c>
      <c r="H159" s="64">
        <f>IF(C159="","",3)</f>
        <v>3</v>
      </c>
      <c r="I159" s="62" t="s">
        <v>1030</v>
      </c>
      <c r="J159" s="62" t="s">
        <v>1038</v>
      </c>
      <c r="K159" s="255" t="s">
        <v>1074</v>
      </c>
      <c r="L159" s="25" t="s">
        <v>357</v>
      </c>
      <c r="M159" s="69">
        <v>44760</v>
      </c>
      <c r="N159" s="48">
        <f t="shared" si="7"/>
        <v>-1</v>
      </c>
    </row>
    <row r="160" spans="1:14" ht="16.5" hidden="1" customHeight="1" x14ac:dyDescent="0.2">
      <c r="B160" s="234" t="s">
        <v>232</v>
      </c>
      <c r="C160" s="234" t="s">
        <v>1078</v>
      </c>
      <c r="D160" s="62"/>
      <c r="E160" s="62"/>
      <c r="F160" s="61" t="s">
        <v>91</v>
      </c>
      <c r="G160" s="247" t="s">
        <v>983</v>
      </c>
      <c r="H160" s="64">
        <f>IF(C160="","",2)</f>
        <v>2</v>
      </c>
      <c r="I160" s="62" t="s">
        <v>77</v>
      </c>
      <c r="J160" s="62" t="s">
        <v>1038</v>
      </c>
      <c r="K160" s="255" t="s">
        <v>22</v>
      </c>
      <c r="L160" s="20" t="s">
        <v>8</v>
      </c>
      <c r="M160" s="69">
        <v>44754</v>
      </c>
      <c r="N160" s="48">
        <f t="shared" si="7"/>
        <v>5</v>
      </c>
    </row>
    <row r="161" spans="2:14" ht="16.5" hidden="1" customHeight="1" x14ac:dyDescent="0.2">
      <c r="B161" s="234" t="s">
        <v>1589</v>
      </c>
      <c r="C161" s="234" t="s">
        <v>1143</v>
      </c>
      <c r="D161" s="62"/>
      <c r="E161" s="62"/>
      <c r="F161" s="61" t="s">
        <v>8</v>
      </c>
      <c r="G161" s="247" t="s">
        <v>924</v>
      </c>
      <c r="H161" s="64">
        <f>IF(C161="","",2)</f>
        <v>2</v>
      </c>
      <c r="I161" s="62"/>
      <c r="J161" s="62"/>
      <c r="K161" s="255" t="s">
        <v>18</v>
      </c>
      <c r="L161" s="25" t="s">
        <v>357</v>
      </c>
      <c r="M161" s="69">
        <v>44753</v>
      </c>
      <c r="N161" s="48">
        <f t="shared" si="7"/>
        <v>6</v>
      </c>
    </row>
    <row r="162" spans="2:14" ht="16.5" hidden="1" customHeight="1" x14ac:dyDescent="0.2">
      <c r="B162" s="234" t="s">
        <v>1659</v>
      </c>
      <c r="C162" s="234" t="s">
        <v>1113</v>
      </c>
      <c r="D162" s="62"/>
      <c r="E162" s="80"/>
      <c r="F162" s="3" t="s">
        <v>1037</v>
      </c>
      <c r="G162" s="253" t="s">
        <v>893</v>
      </c>
      <c r="H162" s="47">
        <f>IF(C162="","",2)</f>
        <v>2</v>
      </c>
      <c r="I162" s="80" t="s">
        <v>78</v>
      </c>
      <c r="J162" s="80" t="s">
        <v>1038</v>
      </c>
      <c r="K162" s="254" t="s">
        <v>38</v>
      </c>
      <c r="L162" s="26" t="s">
        <v>58</v>
      </c>
      <c r="M162" s="69">
        <v>44758</v>
      </c>
      <c r="N162" s="48">
        <f t="shared" si="7"/>
        <v>1</v>
      </c>
    </row>
    <row r="163" spans="2:14" ht="16.5" hidden="1" customHeight="1" x14ac:dyDescent="0.2">
      <c r="B163" s="234" t="s">
        <v>1508</v>
      </c>
      <c r="C163" s="234" t="s">
        <v>1087</v>
      </c>
      <c r="D163" s="62"/>
      <c r="E163" s="234"/>
      <c r="F163" s="61" t="s">
        <v>1037</v>
      </c>
      <c r="G163" s="247" t="s">
        <v>1008</v>
      </c>
      <c r="H163" s="64">
        <f>IF(C163="","",2)</f>
        <v>2</v>
      </c>
      <c r="I163" s="62" t="s">
        <v>77</v>
      </c>
      <c r="J163" s="62" t="s">
        <v>1038</v>
      </c>
      <c r="K163" s="255" t="s">
        <v>68</v>
      </c>
      <c r="L163" s="25" t="s">
        <v>357</v>
      </c>
      <c r="M163" s="69">
        <v>44756</v>
      </c>
      <c r="N163" s="48">
        <f t="shared" si="7"/>
        <v>3</v>
      </c>
    </row>
    <row r="164" spans="2:14" ht="16.5" hidden="1" customHeight="1" x14ac:dyDescent="0.2">
      <c r="B164" s="234" t="s">
        <v>1509</v>
      </c>
      <c r="C164" s="234" t="s">
        <v>1056</v>
      </c>
      <c r="D164" s="62"/>
      <c r="E164" s="62"/>
      <c r="F164" s="61" t="s">
        <v>1037</v>
      </c>
      <c r="G164" s="247" t="s">
        <v>891</v>
      </c>
      <c r="H164" s="235">
        <f>IF(C164="","",3)</f>
        <v>3</v>
      </c>
      <c r="I164" s="62"/>
      <c r="J164" s="62"/>
      <c r="K164" s="258" t="s">
        <v>45</v>
      </c>
      <c r="L164" s="21" t="s">
        <v>6</v>
      </c>
      <c r="M164" s="70">
        <v>44754</v>
      </c>
      <c r="N164" s="48">
        <f t="shared" si="7"/>
        <v>5</v>
      </c>
    </row>
    <row r="165" spans="2:14" ht="16.5" hidden="1" customHeight="1" x14ac:dyDescent="0.2">
      <c r="B165" s="234" t="s">
        <v>1609</v>
      </c>
      <c r="C165" s="234" t="s">
        <v>1603</v>
      </c>
      <c r="D165" s="62"/>
      <c r="E165" s="62"/>
      <c r="F165" s="61" t="s">
        <v>97</v>
      </c>
      <c r="G165" s="247" t="s">
        <v>1057</v>
      </c>
      <c r="H165" s="64">
        <f>IF(C165="","",3)</f>
        <v>3</v>
      </c>
      <c r="I165" s="62" t="s">
        <v>79</v>
      </c>
      <c r="J165" s="62" t="s">
        <v>1038</v>
      </c>
      <c r="K165" s="255" t="s">
        <v>21</v>
      </c>
      <c r="L165" s="26" t="s">
        <v>58</v>
      </c>
      <c r="M165" s="69">
        <v>44755</v>
      </c>
      <c r="N165" s="48">
        <f t="shared" ref="N165:N196" si="8">IF(M165="","",$L$3-M165+1)</f>
        <v>4</v>
      </c>
    </row>
    <row r="166" spans="2:14" ht="16.5" hidden="1" customHeight="1" x14ac:dyDescent="0.2">
      <c r="B166" s="234" t="s">
        <v>1629</v>
      </c>
      <c r="C166" s="234" t="s">
        <v>1610</v>
      </c>
      <c r="D166" s="62"/>
      <c r="E166" s="62"/>
      <c r="F166" s="61" t="s">
        <v>1037</v>
      </c>
      <c r="G166" s="247" t="s">
        <v>907</v>
      </c>
      <c r="H166" s="64">
        <f>IF(C166="","",1)</f>
        <v>1</v>
      </c>
      <c r="I166" s="62" t="s">
        <v>78</v>
      </c>
      <c r="J166" s="62" t="s">
        <v>1038</v>
      </c>
      <c r="K166" s="255" t="s">
        <v>10</v>
      </c>
      <c r="L166" s="25" t="s">
        <v>357</v>
      </c>
      <c r="M166" s="69">
        <v>44754</v>
      </c>
      <c r="N166" s="48">
        <f t="shared" si="8"/>
        <v>5</v>
      </c>
    </row>
    <row r="167" spans="2:14" ht="16.5" hidden="1" customHeight="1" x14ac:dyDescent="0.2">
      <c r="B167" s="234" t="s">
        <v>1630</v>
      </c>
      <c r="C167" s="234" t="s">
        <v>1496</v>
      </c>
      <c r="D167" s="62"/>
      <c r="E167" s="80"/>
      <c r="F167" s="3" t="s">
        <v>58</v>
      </c>
      <c r="G167" s="256"/>
      <c r="H167" s="47"/>
      <c r="I167" s="80"/>
      <c r="J167" s="80"/>
      <c r="K167" s="254"/>
      <c r="L167" s="25"/>
      <c r="M167" s="69">
        <v>44756</v>
      </c>
      <c r="N167" s="48">
        <f t="shared" si="8"/>
        <v>3</v>
      </c>
    </row>
    <row r="168" spans="2:14" ht="16.5" hidden="1" customHeight="1" x14ac:dyDescent="0.2">
      <c r="B168" s="234" t="s">
        <v>1569</v>
      </c>
      <c r="C168" s="234" t="s">
        <v>1120</v>
      </c>
      <c r="D168" s="62"/>
      <c r="E168" s="62"/>
      <c r="F168" s="61" t="s">
        <v>1076</v>
      </c>
      <c r="G168" s="247" t="s">
        <v>975</v>
      </c>
      <c r="H168" s="64">
        <f>IF(C168="","",3)</f>
        <v>3</v>
      </c>
      <c r="I168" s="62" t="s">
        <v>87</v>
      </c>
      <c r="J168" s="62" t="s">
        <v>1038</v>
      </c>
      <c r="K168" s="257" t="s">
        <v>1122</v>
      </c>
      <c r="L168" s="26" t="s">
        <v>58</v>
      </c>
      <c r="M168" s="69">
        <v>44759</v>
      </c>
      <c r="N168" s="48">
        <f t="shared" si="8"/>
        <v>0</v>
      </c>
    </row>
    <row r="169" spans="2:14" ht="16.5" hidden="1" customHeight="1" x14ac:dyDescent="0.2">
      <c r="B169" s="60" t="s">
        <v>1525</v>
      </c>
      <c r="C169" s="60" t="s">
        <v>1069</v>
      </c>
      <c r="D169" s="246"/>
      <c r="E169" s="80"/>
      <c r="F169" s="3" t="s">
        <v>1037</v>
      </c>
      <c r="G169" s="253" t="s">
        <v>895</v>
      </c>
      <c r="H169" s="47">
        <f>IF(C169="","",3)</f>
        <v>3</v>
      </c>
      <c r="I169" s="80" t="s">
        <v>82</v>
      </c>
      <c r="J169" s="80" t="s">
        <v>1038</v>
      </c>
      <c r="K169" s="254" t="s">
        <v>46</v>
      </c>
      <c r="L169" s="25" t="s">
        <v>357</v>
      </c>
      <c r="M169" s="69">
        <v>44761</v>
      </c>
      <c r="N169" s="48">
        <f t="shared" si="8"/>
        <v>-2</v>
      </c>
    </row>
    <row r="170" spans="2:14" ht="16.5" hidden="1" customHeight="1" x14ac:dyDescent="0.2">
      <c r="B170" s="234" t="s">
        <v>1550</v>
      </c>
      <c r="C170" s="234" t="s">
        <v>1537</v>
      </c>
      <c r="D170" s="62"/>
      <c r="E170" s="62"/>
      <c r="F170" s="61" t="s">
        <v>1037</v>
      </c>
      <c r="G170" s="247" t="s">
        <v>908</v>
      </c>
      <c r="H170" s="64">
        <f>IF(C170="","",1)</f>
        <v>1</v>
      </c>
      <c r="I170" s="62" t="s">
        <v>78</v>
      </c>
      <c r="J170" s="62" t="s">
        <v>1038</v>
      </c>
      <c r="K170" s="255" t="s">
        <v>10</v>
      </c>
      <c r="L170" s="26" t="s">
        <v>58</v>
      </c>
      <c r="M170" s="69">
        <v>44742</v>
      </c>
      <c r="N170" s="48">
        <f t="shared" si="8"/>
        <v>17</v>
      </c>
    </row>
    <row r="171" spans="2:14" ht="16.5" hidden="1" customHeight="1" x14ac:dyDescent="0.2">
      <c r="B171" s="287" t="s">
        <v>220</v>
      </c>
      <c r="C171" s="234" t="s">
        <v>1052</v>
      </c>
      <c r="D171" s="62"/>
      <c r="E171" s="249"/>
      <c r="F171" s="259" t="s">
        <v>1037</v>
      </c>
      <c r="G171" s="260" t="s">
        <v>0</v>
      </c>
      <c r="H171" s="235">
        <f>IF(C171="","",1)</f>
        <v>1</v>
      </c>
      <c r="I171" s="249"/>
      <c r="J171" s="249"/>
      <c r="K171" s="261"/>
      <c r="L171" s="63" t="s">
        <v>55</v>
      </c>
      <c r="M171" s="71">
        <v>44758</v>
      </c>
      <c r="N171" s="48">
        <f t="shared" si="8"/>
        <v>1</v>
      </c>
    </row>
    <row r="172" spans="2:14" ht="16.5" hidden="1" customHeight="1" x14ac:dyDescent="0.2">
      <c r="B172" s="234" t="s">
        <v>1660</v>
      </c>
      <c r="C172" s="234" t="s">
        <v>1133</v>
      </c>
      <c r="D172" s="62"/>
      <c r="E172" s="62"/>
      <c r="F172" s="61" t="s">
        <v>51</v>
      </c>
      <c r="G172" s="247" t="s">
        <v>1019</v>
      </c>
      <c r="H172" s="64">
        <f>IF(C172="","",2)</f>
        <v>2</v>
      </c>
      <c r="I172" s="62" t="s">
        <v>1030</v>
      </c>
      <c r="J172" s="62" t="s">
        <v>1038</v>
      </c>
      <c r="K172" s="255" t="s">
        <v>9</v>
      </c>
      <c r="L172" s="25" t="s">
        <v>357</v>
      </c>
      <c r="M172" s="69">
        <v>44749</v>
      </c>
      <c r="N172" s="48">
        <f t="shared" si="8"/>
        <v>10</v>
      </c>
    </row>
    <row r="173" spans="2:14" ht="16.5" hidden="1" customHeight="1" x14ac:dyDescent="0.2">
      <c r="B173" s="234" t="s">
        <v>1661</v>
      </c>
      <c r="C173" s="234" t="s">
        <v>1078</v>
      </c>
      <c r="D173" s="62"/>
      <c r="E173" s="62"/>
      <c r="F173" s="61" t="s">
        <v>91</v>
      </c>
      <c r="G173" s="247" t="s">
        <v>961</v>
      </c>
      <c r="H173" s="64">
        <f>IF(C173="","",1)</f>
        <v>1</v>
      </c>
      <c r="I173" s="62"/>
      <c r="J173" s="62"/>
      <c r="K173" s="275" t="s">
        <v>21</v>
      </c>
      <c r="L173" s="25" t="s">
        <v>357</v>
      </c>
      <c r="M173" s="69">
        <v>44755</v>
      </c>
      <c r="N173" s="48">
        <f t="shared" si="8"/>
        <v>4</v>
      </c>
    </row>
    <row r="174" spans="2:14" ht="16.5" hidden="1" customHeight="1" x14ac:dyDescent="0.2">
      <c r="B174" s="234" t="s">
        <v>216</v>
      </c>
      <c r="C174" s="234" t="s">
        <v>1077</v>
      </c>
      <c r="D174" s="62" t="s">
        <v>1088</v>
      </c>
      <c r="E174" s="247"/>
      <c r="F174" s="61"/>
      <c r="G174" s="247" t="s">
        <v>912</v>
      </c>
      <c r="H174" s="64">
        <f>IF(C174="","",2)</f>
        <v>2</v>
      </c>
      <c r="I174" s="62" t="s">
        <v>77</v>
      </c>
      <c r="J174" s="62" t="s">
        <v>1038</v>
      </c>
      <c r="K174" s="236" t="s">
        <v>11</v>
      </c>
      <c r="L174" s="25" t="s">
        <v>357</v>
      </c>
      <c r="M174" s="69"/>
      <c r="N174" s="48" t="str">
        <f t="shared" si="8"/>
        <v/>
      </c>
    </row>
    <row r="175" spans="2:14" ht="16.5" hidden="1" customHeight="1" x14ac:dyDescent="0.2">
      <c r="B175" s="234"/>
      <c r="C175" s="234"/>
      <c r="D175" s="234"/>
      <c r="E175" s="62"/>
      <c r="F175" s="61"/>
      <c r="G175" s="247" t="s">
        <v>914</v>
      </c>
      <c r="H175" s="64" t="str">
        <f>IF(C175="","",1)</f>
        <v/>
      </c>
      <c r="I175" s="62" t="s">
        <v>80</v>
      </c>
      <c r="J175" s="62" t="s">
        <v>1038</v>
      </c>
      <c r="K175" s="255" t="s">
        <v>16</v>
      </c>
      <c r="L175" s="25" t="s">
        <v>357</v>
      </c>
      <c r="M175" s="69"/>
      <c r="N175" s="48" t="str">
        <f t="shared" si="8"/>
        <v/>
      </c>
    </row>
    <row r="176" spans="2:14" ht="16.5" hidden="1" customHeight="1" x14ac:dyDescent="0.2">
      <c r="B176" s="234"/>
      <c r="C176" s="234"/>
      <c r="D176" s="62"/>
      <c r="E176" s="62"/>
      <c r="F176" s="61"/>
      <c r="G176" s="247" t="s">
        <v>931</v>
      </c>
      <c r="H176" s="64" t="str">
        <f>IF(C176="","",2)</f>
        <v/>
      </c>
      <c r="I176" s="62" t="s">
        <v>17</v>
      </c>
      <c r="J176" s="62" t="s">
        <v>1038</v>
      </c>
      <c r="K176" s="236" t="s">
        <v>17</v>
      </c>
      <c r="L176" s="25" t="s">
        <v>357</v>
      </c>
      <c r="M176" s="69"/>
      <c r="N176" s="48" t="str">
        <f t="shared" si="8"/>
        <v/>
      </c>
    </row>
    <row r="177" spans="1:14" ht="16.5" hidden="1" customHeight="1" x14ac:dyDescent="0.2">
      <c r="B177" s="234"/>
      <c r="C177" s="234"/>
      <c r="D177" s="234"/>
      <c r="E177" s="62"/>
      <c r="F177" s="61"/>
      <c r="G177" s="247" t="s">
        <v>941</v>
      </c>
      <c r="H177" s="64" t="str">
        <f>IF(C177="","",3)</f>
        <v/>
      </c>
      <c r="I177" s="62" t="s">
        <v>87</v>
      </c>
      <c r="J177" s="62" t="s">
        <v>1038</v>
      </c>
      <c r="K177" s="255" t="s">
        <v>1026</v>
      </c>
      <c r="L177" s="25" t="s">
        <v>357</v>
      </c>
      <c r="M177" s="69"/>
      <c r="N177" s="48" t="str">
        <f t="shared" si="8"/>
        <v/>
      </c>
    </row>
    <row r="178" spans="1:14" ht="16.5" hidden="1" customHeight="1" x14ac:dyDescent="0.2">
      <c r="B178" s="234"/>
      <c r="C178" s="234"/>
      <c r="D178" s="62"/>
      <c r="E178" s="62"/>
      <c r="F178" s="61"/>
      <c r="G178" s="247" t="s">
        <v>960</v>
      </c>
      <c r="H178" s="64" t="str">
        <f>IF(C178="","",1)</f>
        <v/>
      </c>
      <c r="I178" s="62" t="s">
        <v>80</v>
      </c>
      <c r="J178" s="62" t="s">
        <v>1038</v>
      </c>
      <c r="K178" s="255" t="s">
        <v>21</v>
      </c>
      <c r="L178" s="26" t="s">
        <v>58</v>
      </c>
      <c r="M178" s="69"/>
      <c r="N178" s="48" t="str">
        <f t="shared" si="8"/>
        <v/>
      </c>
    </row>
    <row r="179" spans="1:14" ht="16.5" hidden="1" customHeight="1" x14ac:dyDescent="0.2">
      <c r="B179" s="234"/>
      <c r="C179" s="234"/>
      <c r="D179" s="62"/>
      <c r="E179" s="62"/>
      <c r="F179" s="61"/>
      <c r="G179" s="247" t="s">
        <v>996</v>
      </c>
      <c r="H179" s="64" t="str">
        <f>IF(C179="","",3)</f>
        <v/>
      </c>
      <c r="I179" s="62" t="s">
        <v>82</v>
      </c>
      <c r="J179" s="62" t="s">
        <v>1038</v>
      </c>
      <c r="K179" s="255" t="s">
        <v>34</v>
      </c>
      <c r="L179" s="25" t="s">
        <v>357</v>
      </c>
      <c r="M179" s="69"/>
      <c r="N179" s="48" t="str">
        <f t="shared" si="8"/>
        <v/>
      </c>
    </row>
    <row r="180" spans="1:14" ht="16.5" hidden="1" customHeight="1" x14ac:dyDescent="0.2">
      <c r="B180" s="234"/>
      <c r="C180" s="234"/>
      <c r="D180" s="62"/>
      <c r="E180" s="62"/>
      <c r="F180" s="61"/>
      <c r="G180" s="247" t="s">
        <v>1016</v>
      </c>
      <c r="H180" s="64" t="str">
        <f>IF(C180="","",2)</f>
        <v/>
      </c>
      <c r="I180" s="62"/>
      <c r="J180" s="62"/>
      <c r="K180" s="255" t="s">
        <v>1083</v>
      </c>
      <c r="L180" s="21" t="s">
        <v>6</v>
      </c>
      <c r="M180" s="70"/>
      <c r="N180" s="48" t="str">
        <f t="shared" si="8"/>
        <v/>
      </c>
    </row>
    <row r="181" spans="1:14" ht="16.5" hidden="1" customHeight="1" x14ac:dyDescent="0.2">
      <c r="A181" s="1">
        <v>44581</v>
      </c>
      <c r="B181" s="234"/>
      <c r="C181" s="234"/>
      <c r="D181" s="62"/>
      <c r="E181" s="62"/>
      <c r="F181" s="61"/>
      <c r="G181" s="247"/>
      <c r="H181" s="64"/>
      <c r="I181" s="62"/>
      <c r="J181" s="62"/>
      <c r="K181" s="255"/>
      <c r="L181" s="25"/>
      <c r="M181" s="69"/>
      <c r="N181" s="48" t="str">
        <f t="shared" si="8"/>
        <v/>
      </c>
    </row>
    <row r="182" spans="1:14" ht="16.5" hidden="1" customHeight="1" x14ac:dyDescent="0.2">
      <c r="B182" s="234"/>
      <c r="C182" s="234"/>
      <c r="D182" s="62"/>
      <c r="E182" s="80"/>
      <c r="F182" s="3"/>
      <c r="G182" s="253"/>
      <c r="H182" s="47"/>
      <c r="I182" s="80"/>
      <c r="J182" s="80"/>
      <c r="K182" s="285"/>
      <c r="L182" s="25"/>
      <c r="M182" s="69"/>
      <c r="N182" s="48" t="str">
        <f t="shared" si="8"/>
        <v/>
      </c>
    </row>
    <row r="183" spans="1:14" ht="16.5" hidden="1" customHeight="1" x14ac:dyDescent="0.2">
      <c r="B183" s="248"/>
      <c r="C183" s="234"/>
      <c r="D183" s="62"/>
      <c r="E183" s="62"/>
      <c r="F183" s="61"/>
      <c r="G183" s="247"/>
      <c r="H183" s="64"/>
      <c r="I183" s="62"/>
      <c r="J183" s="62"/>
      <c r="K183" s="255"/>
      <c r="L183" s="25"/>
      <c r="M183" s="69"/>
      <c r="N183" s="48" t="str">
        <f t="shared" si="8"/>
        <v/>
      </c>
    </row>
    <row r="184" spans="1:14" ht="16.5" hidden="1" customHeight="1" x14ac:dyDescent="0.2">
      <c r="B184" s="60"/>
      <c r="C184" s="60"/>
      <c r="D184" s="246"/>
      <c r="E184" s="62"/>
      <c r="F184" s="61"/>
      <c r="G184" s="247"/>
      <c r="H184" s="64"/>
      <c r="I184" s="62"/>
      <c r="J184" s="62"/>
      <c r="K184" s="255"/>
      <c r="L184" s="25"/>
      <c r="M184" s="69"/>
      <c r="N184" s="48" t="str">
        <f t="shared" si="8"/>
        <v/>
      </c>
    </row>
    <row r="185" spans="1:14" ht="16.5" hidden="1" customHeight="1" x14ac:dyDescent="0.2">
      <c r="B185" s="248"/>
      <c r="C185" s="248"/>
      <c r="D185" s="249"/>
      <c r="E185" s="62"/>
      <c r="F185" s="61"/>
      <c r="G185" s="247"/>
      <c r="H185" s="64"/>
      <c r="I185" s="62"/>
      <c r="J185" s="62"/>
      <c r="K185" s="255"/>
      <c r="L185" s="25"/>
      <c r="M185" s="69"/>
      <c r="N185" s="48" t="str">
        <f t="shared" si="8"/>
        <v/>
      </c>
    </row>
    <row r="186" spans="1:14" ht="16.5" hidden="1" customHeight="1" x14ac:dyDescent="0.2">
      <c r="B186" s="234"/>
      <c r="C186" s="234"/>
      <c r="D186" s="62"/>
      <c r="E186" s="62"/>
      <c r="F186" s="61"/>
      <c r="G186" s="247"/>
      <c r="H186" s="64"/>
      <c r="I186" s="62"/>
      <c r="J186" s="62"/>
      <c r="K186" s="255"/>
      <c r="L186" s="25"/>
      <c r="M186" s="69"/>
      <c r="N186" s="48" t="str">
        <f t="shared" si="8"/>
        <v/>
      </c>
    </row>
    <row r="187" spans="1:14" ht="16.5" hidden="1" customHeight="1" x14ac:dyDescent="0.2">
      <c r="B187" s="248"/>
      <c r="C187" s="248"/>
      <c r="D187" s="249"/>
      <c r="E187" s="62"/>
      <c r="F187" s="61"/>
      <c r="G187" s="247"/>
      <c r="H187" s="64"/>
      <c r="I187" s="62"/>
      <c r="J187" s="62"/>
      <c r="K187" s="255"/>
      <c r="L187" s="25"/>
      <c r="M187" s="69"/>
      <c r="N187" s="48" t="str">
        <f t="shared" si="8"/>
        <v/>
      </c>
    </row>
    <row r="188" spans="1:14" ht="16.5" hidden="1" customHeight="1" x14ac:dyDescent="0.2">
      <c r="B188" s="278"/>
      <c r="C188" s="266"/>
      <c r="D188" s="250"/>
      <c r="E188" s="62"/>
      <c r="F188" s="61"/>
      <c r="G188" s="247"/>
      <c r="H188" s="64"/>
      <c r="I188" s="62"/>
      <c r="J188" s="62"/>
      <c r="K188" s="255"/>
      <c r="L188" s="25"/>
      <c r="M188" s="69"/>
      <c r="N188" s="48" t="str">
        <f t="shared" si="8"/>
        <v/>
      </c>
    </row>
    <row r="189" spans="1:14" ht="16.5" hidden="1" customHeight="1" x14ac:dyDescent="0.2">
      <c r="B189" s="278"/>
      <c r="C189" s="266"/>
      <c r="D189" s="250"/>
      <c r="E189" s="62"/>
      <c r="F189" s="61"/>
      <c r="G189" s="247"/>
      <c r="H189" s="64"/>
      <c r="I189" s="62"/>
      <c r="J189" s="62"/>
      <c r="K189" s="255"/>
      <c r="L189" s="25"/>
      <c r="M189" s="69"/>
      <c r="N189" s="48" t="str">
        <f t="shared" si="8"/>
        <v/>
      </c>
    </row>
    <row r="190" spans="1:14" ht="16.5" hidden="1" customHeight="1" x14ac:dyDescent="0.2">
      <c r="B190" s="279"/>
      <c r="C190" s="267"/>
      <c r="D190" s="251"/>
      <c r="E190" s="62"/>
      <c r="F190" s="61"/>
      <c r="G190" s="247"/>
      <c r="H190" s="64"/>
      <c r="I190" s="62"/>
      <c r="J190" s="62"/>
      <c r="K190" s="255"/>
      <c r="L190" s="25"/>
      <c r="M190" s="69"/>
      <c r="N190" s="48" t="str">
        <f t="shared" si="8"/>
        <v/>
      </c>
    </row>
    <row r="191" spans="1:14" ht="16.5" hidden="1" customHeight="1" x14ac:dyDescent="0.2">
      <c r="B191" s="279"/>
      <c r="C191" s="267"/>
      <c r="D191" s="251"/>
      <c r="E191" s="62"/>
      <c r="F191" s="61"/>
      <c r="G191" s="247"/>
      <c r="H191" s="64"/>
      <c r="I191" s="62"/>
      <c r="J191" s="62"/>
      <c r="K191" s="255"/>
      <c r="L191" s="25"/>
      <c r="M191" s="69"/>
      <c r="N191" s="48" t="str">
        <f t="shared" si="8"/>
        <v/>
      </c>
    </row>
    <row r="192" spans="1:14" ht="16.5" hidden="1" customHeight="1" x14ac:dyDescent="0.2">
      <c r="B192" s="279"/>
      <c r="C192" s="267"/>
      <c r="D192" s="251"/>
      <c r="E192" s="245"/>
      <c r="F192" s="3"/>
      <c r="G192" s="253"/>
      <c r="H192" s="46"/>
      <c r="I192" s="80"/>
      <c r="J192" s="80"/>
      <c r="K192" s="254"/>
      <c r="L192" s="25"/>
      <c r="M192" s="69"/>
      <c r="N192" s="48" t="str">
        <f t="shared" si="8"/>
        <v/>
      </c>
    </row>
    <row r="193" spans="2:15" ht="16.5" hidden="1" customHeight="1" x14ac:dyDescent="0.2">
      <c r="B193" s="280"/>
      <c r="C193" s="268"/>
      <c r="D193" s="252"/>
      <c r="E193" s="62"/>
      <c r="F193" s="61"/>
      <c r="G193" s="247"/>
      <c r="H193" s="64"/>
      <c r="I193" s="62"/>
      <c r="J193" s="62"/>
      <c r="K193" s="255"/>
      <c r="L193" s="20"/>
      <c r="M193" s="69"/>
      <c r="N193" s="48" t="str">
        <f t="shared" si="8"/>
        <v/>
      </c>
    </row>
    <row r="194" spans="2:15" ht="16.5" hidden="1" customHeight="1" x14ac:dyDescent="0.2">
      <c r="B194" s="281"/>
      <c r="C194" s="268"/>
      <c r="D194" s="252"/>
      <c r="E194" s="62"/>
      <c r="F194" s="61"/>
      <c r="G194" s="247"/>
      <c r="H194" s="64"/>
      <c r="I194" s="62"/>
      <c r="J194" s="62"/>
      <c r="K194" s="255"/>
      <c r="L194" s="25"/>
      <c r="M194" s="69"/>
      <c r="N194" s="48" t="str">
        <f t="shared" si="8"/>
        <v/>
      </c>
    </row>
    <row r="195" spans="2:15" ht="16.5" hidden="1" customHeight="1" x14ac:dyDescent="0.2">
      <c r="B195" s="281"/>
      <c r="C195" s="268"/>
      <c r="D195" s="252"/>
      <c r="E195" s="246"/>
      <c r="F195" s="3"/>
      <c r="G195" s="253"/>
      <c r="H195" s="47"/>
      <c r="I195" s="80"/>
      <c r="J195" s="80"/>
      <c r="K195" s="254"/>
      <c r="L195" s="25"/>
      <c r="M195" s="69"/>
      <c r="N195" s="48" t="str">
        <f t="shared" si="8"/>
        <v/>
      </c>
    </row>
    <row r="196" spans="2:15" ht="16.5" hidden="1" customHeight="1" x14ac:dyDescent="0.2">
      <c r="B196" s="282"/>
      <c r="C196" s="234"/>
      <c r="D196" s="62"/>
      <c r="E196" s="62"/>
      <c r="F196" s="61"/>
      <c r="G196" s="247"/>
      <c r="H196" s="64"/>
      <c r="I196" s="62"/>
      <c r="J196" s="62"/>
      <c r="K196" s="255"/>
      <c r="L196" s="26"/>
      <c r="M196" s="69"/>
      <c r="N196" s="48" t="str">
        <f t="shared" si="8"/>
        <v/>
      </c>
    </row>
    <row r="197" spans="2:15" ht="16.5" hidden="1" customHeight="1" x14ac:dyDescent="0.2">
      <c r="B197" s="282"/>
      <c r="C197" s="234"/>
      <c r="D197" s="62"/>
      <c r="E197" s="62"/>
      <c r="F197" s="61"/>
      <c r="G197" s="247"/>
      <c r="H197" s="235"/>
      <c r="I197" s="62"/>
      <c r="J197" s="62"/>
      <c r="K197" s="255"/>
      <c r="L197" s="25"/>
      <c r="M197" s="69"/>
      <c r="N197" s="48" t="str">
        <f t="shared" ref="N197:N202" si="9">IF(M197="","",$L$3-M197+1)</f>
        <v/>
      </c>
    </row>
    <row r="198" spans="2:15" ht="16.5" hidden="1" customHeight="1" x14ac:dyDescent="0.2">
      <c r="B198" s="282"/>
      <c r="C198" s="234"/>
      <c r="D198" s="62"/>
      <c r="E198" s="62"/>
      <c r="F198" s="61"/>
      <c r="G198" s="247"/>
      <c r="H198" s="64"/>
      <c r="I198" s="62"/>
      <c r="J198" s="62"/>
      <c r="K198" s="255"/>
      <c r="L198" s="25"/>
      <c r="M198" s="69"/>
      <c r="N198" s="48" t="str">
        <f t="shared" si="9"/>
        <v/>
      </c>
    </row>
    <row r="199" spans="2:15" ht="16.5" hidden="1" customHeight="1" x14ac:dyDescent="0.2">
      <c r="B199" s="241"/>
      <c r="C199" s="234"/>
      <c r="D199" s="62"/>
      <c r="E199" s="62"/>
      <c r="F199" s="61"/>
      <c r="G199" s="247"/>
      <c r="H199" s="64"/>
      <c r="I199" s="62"/>
      <c r="J199" s="62"/>
      <c r="K199" s="255"/>
      <c r="L199" s="25"/>
      <c r="M199" s="69"/>
      <c r="N199" s="48" t="str">
        <f t="shared" si="9"/>
        <v/>
      </c>
    </row>
    <row r="200" spans="2:15" ht="16.5" hidden="1" customHeight="1" x14ac:dyDescent="0.2">
      <c r="B200" s="241"/>
      <c r="C200" s="234"/>
      <c r="D200" s="62"/>
      <c r="E200" s="62"/>
      <c r="F200" s="61"/>
      <c r="G200" s="247"/>
      <c r="H200" s="64"/>
      <c r="I200" s="62"/>
      <c r="J200" s="62"/>
      <c r="K200" s="255"/>
      <c r="L200" s="25"/>
      <c r="M200" s="69"/>
      <c r="N200" s="48" t="str">
        <f t="shared" si="9"/>
        <v/>
      </c>
    </row>
    <row r="201" spans="2:15" ht="16.5" hidden="1" customHeight="1" x14ac:dyDescent="0.2">
      <c r="B201" s="234"/>
      <c r="C201" s="234"/>
      <c r="D201" s="62"/>
      <c r="E201" s="62"/>
      <c r="F201" s="61"/>
      <c r="G201" s="247"/>
      <c r="H201" s="64"/>
      <c r="I201" s="62"/>
      <c r="J201" s="62"/>
      <c r="K201" s="255"/>
      <c r="L201" s="25"/>
      <c r="M201" s="69"/>
      <c r="N201" s="48" t="str">
        <f t="shared" si="9"/>
        <v/>
      </c>
    </row>
    <row r="202" spans="2:15" ht="16.5" hidden="1" customHeight="1" x14ac:dyDescent="0.2">
      <c r="B202" s="242"/>
      <c r="C202" s="269"/>
      <c r="D202" s="243"/>
      <c r="E202" s="243"/>
      <c r="F202" s="244"/>
      <c r="G202" s="247"/>
      <c r="H202" s="64"/>
      <c r="I202" s="243"/>
      <c r="J202" s="243"/>
      <c r="K202" s="274"/>
      <c r="L202" s="276"/>
      <c r="M202" s="264"/>
      <c r="N202" s="55" t="str">
        <f t="shared" si="9"/>
        <v/>
      </c>
    </row>
    <row r="203" spans="2:15" ht="15" thickBot="1" x14ac:dyDescent="0.25"/>
    <row r="204" spans="2:15" ht="49.5" customHeight="1" thickBot="1" x14ac:dyDescent="0.25">
      <c r="B204" s="2"/>
      <c r="C204" s="306" t="s">
        <v>56</v>
      </c>
      <c r="D204" s="307"/>
      <c r="E204" s="231"/>
      <c r="H204" s="291" t="s">
        <v>88</v>
      </c>
      <c r="I204" s="302">
        <f>COUNTIF(POB[BALEEIRA],"1")</f>
        <v>54</v>
      </c>
      <c r="K204" s="299" t="s">
        <v>5</v>
      </c>
      <c r="L204" s="300"/>
      <c r="M204" s="299" t="s">
        <v>58</v>
      </c>
      <c r="N204" s="300"/>
      <c r="O204" s="9"/>
    </row>
    <row r="205" spans="2:15" ht="15" customHeight="1" x14ac:dyDescent="0.2">
      <c r="B205" s="2"/>
      <c r="C205" s="11" t="s">
        <v>77</v>
      </c>
      <c r="D205" s="34">
        <f>COUNTIF(POB[DEPARTAMENTO],"MARINE")</f>
        <v>21</v>
      </c>
      <c r="E205" s="232"/>
      <c r="H205" s="292"/>
      <c r="I205" s="289"/>
      <c r="K205" s="4" t="s">
        <v>1037</v>
      </c>
      <c r="L205" s="38">
        <f>COUNTIF(POB[EMPRESA],K205)</f>
        <v>88</v>
      </c>
      <c r="M205" s="72" t="s">
        <v>58</v>
      </c>
      <c r="N205" s="38">
        <f>COUNTIF(POB[EMPRESA],M205)</f>
        <v>5</v>
      </c>
      <c r="O205" s="10"/>
    </row>
    <row r="206" spans="2:15" ht="15" customHeight="1" x14ac:dyDescent="0.2">
      <c r="B206" s="2"/>
      <c r="C206" s="12" t="s">
        <v>78</v>
      </c>
      <c r="D206" s="35">
        <f>COUNTIF(POB[DEPARTAMENTO],"DRILLING")</f>
        <v>19</v>
      </c>
      <c r="E206" s="232"/>
      <c r="H206" s="292"/>
      <c r="I206" s="303"/>
      <c r="K206" s="5" t="s">
        <v>109</v>
      </c>
      <c r="L206" s="39">
        <f>COUNTIF(POB[EMPRESA],K206)</f>
        <v>0</v>
      </c>
      <c r="M206" s="73" t="s">
        <v>99</v>
      </c>
      <c r="N206" s="39">
        <f>COUNTIF(POB[EMPRESA],M206)</f>
        <v>0</v>
      </c>
      <c r="O206" s="10"/>
    </row>
    <row r="207" spans="2:15" ht="15" customHeight="1" x14ac:dyDescent="0.2">
      <c r="B207" s="2"/>
      <c r="C207" s="12" t="s">
        <v>79</v>
      </c>
      <c r="D207" s="35">
        <f>COUNTIF(POB[DEPARTAMENTO],"MAINTENANCE")</f>
        <v>4</v>
      </c>
      <c r="E207" s="232"/>
      <c r="G207" s="10"/>
      <c r="H207" s="292" t="s">
        <v>89</v>
      </c>
      <c r="I207" s="288">
        <f>COUNTIF(POB[BALEEIRA],"2")</f>
        <v>48</v>
      </c>
      <c r="K207" s="5" t="s">
        <v>829</v>
      </c>
      <c r="L207" s="39">
        <f>COUNTIF(POB[EMPRESA],K207)</f>
        <v>0</v>
      </c>
      <c r="M207" s="74" t="s">
        <v>69</v>
      </c>
      <c r="N207" s="39">
        <f>COUNTIF(POB[EMPRESA],M207)</f>
        <v>0</v>
      </c>
      <c r="O207" s="10"/>
    </row>
    <row r="208" spans="2:15" ht="15" customHeight="1" x14ac:dyDescent="0.2">
      <c r="B208" s="2"/>
      <c r="C208" s="12" t="s">
        <v>80</v>
      </c>
      <c r="D208" s="35">
        <f>COUNTIF(POB[DEPARTAMENTO],"ECR")</f>
        <v>5</v>
      </c>
      <c r="E208" s="232"/>
      <c r="H208" s="292"/>
      <c r="I208" s="289"/>
      <c r="K208" s="5" t="s">
        <v>1100</v>
      </c>
      <c r="L208" s="39">
        <f>COUNTIF(POB[EMPRESA],K208)</f>
        <v>0</v>
      </c>
      <c r="M208" s="73" t="s">
        <v>100</v>
      </c>
      <c r="N208" s="39">
        <f>COUNTIF(POB[EMPRESA],M208)</f>
        <v>0</v>
      </c>
      <c r="O208" s="10"/>
    </row>
    <row r="209" spans="2:19" ht="15" customHeight="1" x14ac:dyDescent="0.2">
      <c r="B209" s="2"/>
      <c r="C209" s="12" t="s">
        <v>81</v>
      </c>
      <c r="D209" s="35">
        <f>COUNTIF(POB[DEPARTAMENTO],"ELECTRICAL")</f>
        <v>1</v>
      </c>
      <c r="E209" s="232"/>
      <c r="H209" s="292"/>
      <c r="I209" s="303"/>
      <c r="K209" s="5" t="s">
        <v>1106</v>
      </c>
      <c r="L209" s="39">
        <f>COUNTIF(POB[EMPRESA],K209)</f>
        <v>0</v>
      </c>
      <c r="M209" s="73" t="s">
        <v>61</v>
      </c>
      <c r="N209" s="39">
        <f>COUNTIF(POB[EMPRESA],M209)</f>
        <v>0</v>
      </c>
      <c r="O209" s="10"/>
    </row>
    <row r="210" spans="2:19" ht="15" customHeight="1" x14ac:dyDescent="0.2">
      <c r="B210" s="2"/>
      <c r="C210" s="12" t="s">
        <v>33</v>
      </c>
      <c r="D210" s="35">
        <f>COUNTIF(POB[DEPARTAMENTO],"ET")</f>
        <v>3</v>
      </c>
      <c r="E210" s="232"/>
      <c r="H210" s="292" t="s">
        <v>90</v>
      </c>
      <c r="I210" s="288">
        <f>COUNTIF(POB[BALEEIRA],"3")</f>
        <v>56</v>
      </c>
      <c r="K210" s="5" t="s">
        <v>1151</v>
      </c>
      <c r="L210" s="39">
        <f>COUNTIF(POB[EMPRESA],K210)</f>
        <v>1</v>
      </c>
      <c r="M210" s="73" t="s">
        <v>101</v>
      </c>
      <c r="N210" s="39">
        <f>COUNTIF(POB[EMPRESA],M210)</f>
        <v>0</v>
      </c>
      <c r="O210" s="10"/>
    </row>
    <row r="211" spans="2:19" ht="15" customHeight="1" x14ac:dyDescent="0.2">
      <c r="C211" s="12" t="s">
        <v>20</v>
      </c>
      <c r="D211" s="35">
        <f>COUNTIF(POB[DEPARTAMENTO],"MECHANIC")</f>
        <v>3</v>
      </c>
      <c r="E211" s="232"/>
      <c r="H211" s="292"/>
      <c r="I211" s="289"/>
      <c r="K211" s="6" t="s">
        <v>1099</v>
      </c>
      <c r="L211" s="39">
        <f>COUNTIF(POB[EMPRESA],K211)</f>
        <v>0</v>
      </c>
      <c r="M211" s="73" t="s">
        <v>92</v>
      </c>
      <c r="N211" s="39">
        <f>COUNTIF(POB[EMPRESA],M211)</f>
        <v>0</v>
      </c>
      <c r="O211" s="10"/>
    </row>
    <row r="212" spans="2:19" ht="15" customHeight="1" thickBot="1" x14ac:dyDescent="0.25">
      <c r="C212" s="12" t="s">
        <v>82</v>
      </c>
      <c r="D212" s="35">
        <f>COUNTIF(POB[DEPARTAMENTO],"SUBSEA")</f>
        <v>3</v>
      </c>
      <c r="E212" s="232"/>
      <c r="H212" s="301"/>
      <c r="I212" s="290"/>
      <c r="K212" s="5" t="s">
        <v>110</v>
      </c>
      <c r="L212" s="39">
        <f>COUNTIF(POB[EMPRESA],K212)</f>
        <v>0</v>
      </c>
      <c r="M212" s="74" t="s">
        <v>1136</v>
      </c>
      <c r="N212" s="39">
        <f>COUNTIF(POB[EMPRESA],M212)</f>
        <v>0</v>
      </c>
      <c r="O212" s="10"/>
    </row>
    <row r="213" spans="2:19" ht="15" customHeight="1" thickBot="1" x14ac:dyDescent="0.25">
      <c r="C213" s="12" t="s">
        <v>83</v>
      </c>
      <c r="D213" s="35">
        <f>COUNTIF(POB[DEPARTAMENTO],"WAREHOUSE")</f>
        <v>1</v>
      </c>
      <c r="E213" s="232"/>
      <c r="H213" s="13"/>
      <c r="I213" s="41"/>
      <c r="K213" s="5" t="s">
        <v>1123</v>
      </c>
      <c r="L213" s="39">
        <f>COUNTIF(POB[EMPRESA],K213)</f>
        <v>0</v>
      </c>
      <c r="M213" s="73" t="s">
        <v>102</v>
      </c>
      <c r="N213" s="39">
        <f>COUNTIF(POB[EMPRESA],M213)</f>
        <v>0</v>
      </c>
      <c r="O213" s="10"/>
    </row>
    <row r="214" spans="2:19" ht="15" customHeight="1" x14ac:dyDescent="0.2">
      <c r="C214" s="12" t="s">
        <v>84</v>
      </c>
      <c r="D214" s="35">
        <f>COUNTIF(POB[DEPARTAMENTO],"MEDIC")</f>
        <v>0</v>
      </c>
      <c r="E214" s="232"/>
      <c r="H214" s="291" t="s">
        <v>7</v>
      </c>
      <c r="I214" s="312">
        <f>SUM(I204:I212)</f>
        <v>158</v>
      </c>
      <c r="K214" s="6" t="s">
        <v>1023</v>
      </c>
      <c r="L214" s="39">
        <f>COUNTIF(POB[EMPRESA],K214)</f>
        <v>0</v>
      </c>
      <c r="M214" s="73" t="s">
        <v>52</v>
      </c>
      <c r="N214" s="39">
        <f>COUNTIF(POB[EMPRESA],M214)</f>
        <v>1</v>
      </c>
      <c r="O214" s="10"/>
    </row>
    <row r="215" spans="2:19" ht="15" customHeight="1" x14ac:dyDescent="0.2">
      <c r="C215" s="12" t="s">
        <v>85</v>
      </c>
      <c r="D215" s="35">
        <f>COUNTIF(POB[DEPARTAMENTO],"SAFETY")</f>
        <v>4</v>
      </c>
      <c r="E215" s="232"/>
      <c r="H215" s="292"/>
      <c r="I215" s="313"/>
      <c r="K215" s="5" t="s">
        <v>1066</v>
      </c>
      <c r="L215" s="39">
        <f>COUNTIF(POB[EMPRESA],K215)</f>
        <v>0</v>
      </c>
      <c r="M215" s="73" t="s">
        <v>59</v>
      </c>
      <c r="N215" s="39">
        <f>COUNTIF(POB[EMPRESA],M215)</f>
        <v>0</v>
      </c>
      <c r="O215" s="10"/>
    </row>
    <row r="216" spans="2:19" ht="15" customHeight="1" thickBot="1" x14ac:dyDescent="0.25">
      <c r="C216" s="12" t="s">
        <v>86</v>
      </c>
      <c r="D216" s="35">
        <f>COUNTIF(POB[DEPARTAMENTO],"FIELD SUPPORT")</f>
        <v>0</v>
      </c>
      <c r="E216" s="232"/>
      <c r="H216" s="301"/>
      <c r="I216" s="314"/>
      <c r="K216" s="5" t="s">
        <v>1114</v>
      </c>
      <c r="L216" s="39">
        <f>COUNTIF(POB[EMPRESA],K216)</f>
        <v>0</v>
      </c>
      <c r="M216" s="73" t="s">
        <v>103</v>
      </c>
      <c r="N216" s="39">
        <f>COUNTIF(POB[EMPRESA],M216)</f>
        <v>0</v>
      </c>
      <c r="O216" s="10"/>
    </row>
    <row r="217" spans="2:19" ht="15" customHeight="1" x14ac:dyDescent="0.2">
      <c r="C217" s="12" t="s">
        <v>112</v>
      </c>
      <c r="D217" s="35">
        <f>COUNTIF(POB[DEPARTAMENTO],"OFFICE")</f>
        <v>1</v>
      </c>
      <c r="E217" s="232"/>
      <c r="K217" s="5" t="s">
        <v>1061</v>
      </c>
      <c r="L217" s="39">
        <f>COUNTIF(POB[EMPRESA],K217)</f>
        <v>0</v>
      </c>
      <c r="M217" s="73" t="s">
        <v>64</v>
      </c>
      <c r="N217" s="39">
        <f>COUNTIF(POB[EMPRESA],M217)</f>
        <v>0</v>
      </c>
      <c r="O217" s="10"/>
    </row>
    <row r="218" spans="2:19" ht="15" customHeight="1" thickBot="1" x14ac:dyDescent="0.25">
      <c r="C218" s="12" t="s">
        <v>1030</v>
      </c>
      <c r="D218" s="35">
        <f>COUNTIF(POB[DEPARTAMENTO],"THIRD PART - OCYAN")</f>
        <v>28</v>
      </c>
      <c r="E218" s="232"/>
      <c r="K218" s="5" t="s">
        <v>1062</v>
      </c>
      <c r="L218" s="39">
        <f>COUNTIF(POB[EMPRESA],K218)</f>
        <v>2</v>
      </c>
      <c r="M218" s="74" t="s">
        <v>91</v>
      </c>
      <c r="N218" s="39">
        <f>COUNTIF(POB[EMPRESA],M218)</f>
        <v>23</v>
      </c>
      <c r="O218" s="10"/>
    </row>
    <row r="219" spans="2:19" ht="15" customHeight="1" x14ac:dyDescent="0.2">
      <c r="C219" s="12" t="s">
        <v>87</v>
      </c>
      <c r="D219" s="35">
        <f>COUNTIF(POB[DEPARTAMENTO],"THIRD PART - PETROBRAS")</f>
        <v>20</v>
      </c>
      <c r="E219" s="232"/>
      <c r="H219" s="295" t="s">
        <v>6</v>
      </c>
      <c r="I219" s="296"/>
      <c r="K219" s="5" t="s">
        <v>1107</v>
      </c>
      <c r="L219" s="39">
        <f>COUNTIF(POB[EMPRESA],K219)</f>
        <v>0</v>
      </c>
      <c r="M219" s="74" t="s">
        <v>1080</v>
      </c>
      <c r="N219" s="39">
        <f>COUNTIF(POB[EMPRESA],M219)</f>
        <v>1</v>
      </c>
      <c r="O219" s="10"/>
    </row>
    <row r="220" spans="2:19" ht="15" customHeight="1" x14ac:dyDescent="0.2">
      <c r="C220" s="12" t="s">
        <v>58</v>
      </c>
      <c r="D220" s="36">
        <f>COUNTIF(POB[DEPARTAMENTO],"PETROBRAS")</f>
        <v>6</v>
      </c>
      <c r="E220" s="232"/>
      <c r="H220" s="297"/>
      <c r="I220" s="298"/>
      <c r="K220" s="5" t="s">
        <v>93</v>
      </c>
      <c r="L220" s="39">
        <f>COUNTIF(POB[EMPRESA],K220)</f>
        <v>1</v>
      </c>
      <c r="M220" s="73" t="s">
        <v>1068</v>
      </c>
      <c r="N220" s="39">
        <f>COUNTIF(POB[EMPRESA],M220)</f>
        <v>0</v>
      </c>
      <c r="O220" s="10"/>
    </row>
    <row r="221" spans="2:19" ht="15" customHeight="1" thickBot="1" x14ac:dyDescent="0.25">
      <c r="C221" s="15" t="s">
        <v>17</v>
      </c>
      <c r="D221" s="37">
        <f>COUNTIF(POB[DEPARTAMENTO],"CATERING")</f>
        <v>12</v>
      </c>
      <c r="E221" s="232"/>
      <c r="H221" s="315"/>
      <c r="I221" s="316"/>
      <c r="K221" s="5" t="s">
        <v>8</v>
      </c>
      <c r="L221" s="39">
        <f>COUNTIF(POB[EMPRESA],K221)</f>
        <v>15</v>
      </c>
      <c r="M221" s="73" t="s">
        <v>1041</v>
      </c>
      <c r="N221" s="39">
        <f>COUNTIF(POB[EMPRESA],M221)</f>
        <v>0</v>
      </c>
      <c r="O221" s="10"/>
    </row>
    <row r="222" spans="2:19" ht="15" customHeight="1" x14ac:dyDescent="0.2">
      <c r="C222" s="16"/>
      <c r="D222" s="81"/>
      <c r="E222" s="81"/>
      <c r="F222" s="56">
        <f>SUM(D205:D221)</f>
        <v>131</v>
      </c>
      <c r="H222" s="317">
        <f>COUNTIF(H185:H189,"")</f>
        <v>5</v>
      </c>
      <c r="I222" s="318"/>
      <c r="K222" s="5" t="s">
        <v>1072</v>
      </c>
      <c r="L222" s="39">
        <f>COUNTIF(POB[EMPRESA],K222)</f>
        <v>2</v>
      </c>
      <c r="M222" s="73" t="s">
        <v>94</v>
      </c>
      <c r="N222" s="39">
        <f>COUNTIF(POB[EMPRESA],M222)</f>
        <v>0</v>
      </c>
      <c r="O222" s="10"/>
      <c r="P222" s="10"/>
      <c r="Q222" s="14"/>
      <c r="R222" s="10"/>
      <c r="S222" s="10"/>
    </row>
    <row r="223" spans="2:19" ht="15" customHeight="1" x14ac:dyDescent="0.2">
      <c r="C223" s="16"/>
      <c r="D223" s="81"/>
      <c r="E223" s="81"/>
      <c r="F223" s="16"/>
      <c r="H223" s="308"/>
      <c r="I223" s="309"/>
      <c r="K223" s="5" t="s">
        <v>62</v>
      </c>
      <c r="L223" s="39">
        <f>COUNTIF(POB[EMPRESA],K223)</f>
        <v>0</v>
      </c>
      <c r="M223" s="73" t="s">
        <v>1024</v>
      </c>
      <c r="N223" s="39">
        <f>COUNTIF(POB[EMPRESA],M223)</f>
        <v>0</v>
      </c>
      <c r="O223" s="10"/>
      <c r="P223" s="10"/>
      <c r="Q223" s="14"/>
      <c r="R223" s="10"/>
      <c r="S223" s="10"/>
    </row>
    <row r="224" spans="2:19" ht="15" customHeight="1" thickBot="1" x14ac:dyDescent="0.25">
      <c r="C224" s="17"/>
      <c r="D224" s="82"/>
      <c r="E224" s="82"/>
      <c r="F224" s="17"/>
      <c r="H224" s="310"/>
      <c r="I224" s="311"/>
      <c r="K224" s="5" t="s">
        <v>1130</v>
      </c>
      <c r="L224" s="39">
        <f>COUNTIF(POB[EMPRESA],K224)</f>
        <v>0</v>
      </c>
      <c r="M224" s="75" t="s">
        <v>95</v>
      </c>
      <c r="N224" s="39">
        <f>COUNTIF(POB[EMPRESA],M224)</f>
        <v>0</v>
      </c>
      <c r="O224" s="10"/>
      <c r="P224" s="10"/>
      <c r="Q224" s="14"/>
      <c r="R224" s="10"/>
      <c r="S224" s="10"/>
    </row>
    <row r="225" spans="1:19" ht="15" customHeight="1" thickBot="1" x14ac:dyDescent="0.25">
      <c r="C225" s="17"/>
      <c r="D225" s="82"/>
      <c r="E225" s="82"/>
      <c r="F225" s="17"/>
      <c r="K225" s="5" t="s">
        <v>1025</v>
      </c>
      <c r="L225" s="39">
        <f>COUNTIF(POB[EMPRESA],K225)</f>
        <v>10</v>
      </c>
      <c r="M225" s="74" t="s">
        <v>1053</v>
      </c>
      <c r="N225" s="39">
        <f>COUNTIF(POB[EMPRESA],M225)</f>
        <v>0</v>
      </c>
      <c r="O225" s="10"/>
      <c r="P225" s="10"/>
      <c r="Q225" s="14"/>
      <c r="R225" s="10"/>
      <c r="S225" s="10"/>
    </row>
    <row r="226" spans="1:19" ht="15" customHeight="1" thickBot="1" x14ac:dyDescent="0.25">
      <c r="C226" s="42" t="s">
        <v>1029</v>
      </c>
      <c r="D226" s="43">
        <f>COUNTIF(POB[DIAS EMBARCADO],"1")</f>
        <v>17</v>
      </c>
      <c r="E226" s="232"/>
      <c r="H226" s="295" t="s">
        <v>54</v>
      </c>
      <c r="I226" s="296"/>
      <c r="K226" s="5" t="s">
        <v>67</v>
      </c>
      <c r="L226" s="39">
        <f>COUNTIF(POB[EMPRESA],K226)</f>
        <v>0</v>
      </c>
      <c r="M226" s="73" t="s">
        <v>1060</v>
      </c>
      <c r="N226" s="39">
        <f>COUNTIF(POB[EMPRESA],M226)</f>
        <v>0</v>
      </c>
      <c r="O226" s="10"/>
      <c r="P226" s="10"/>
      <c r="Q226" s="14"/>
      <c r="R226" s="10"/>
      <c r="S226" s="10"/>
    </row>
    <row r="227" spans="1:19" ht="15" customHeight="1" x14ac:dyDescent="0.2">
      <c r="C227" s="10"/>
      <c r="D227" s="83"/>
      <c r="E227" s="83"/>
      <c r="F227" s="10"/>
      <c r="H227" s="297"/>
      <c r="I227" s="298"/>
      <c r="K227" s="5" t="s">
        <v>97</v>
      </c>
      <c r="L227" s="39">
        <f>COUNTIF(POB[EMPRESA],K227)</f>
        <v>3</v>
      </c>
      <c r="M227" s="73" t="s">
        <v>96</v>
      </c>
      <c r="N227" s="39">
        <f>COUNTIF(POB[EMPRESA],M227)</f>
        <v>0</v>
      </c>
      <c r="O227" s="10"/>
      <c r="P227" s="10"/>
      <c r="Q227" s="14"/>
      <c r="R227" s="10"/>
      <c r="S227" s="10"/>
    </row>
    <row r="228" spans="1:19" ht="15" customHeight="1" x14ac:dyDescent="0.2">
      <c r="C228" s="10"/>
      <c r="D228" s="83"/>
      <c r="E228" s="83"/>
      <c r="F228" s="10"/>
      <c r="H228" s="297"/>
      <c r="I228" s="298"/>
      <c r="K228" s="5" t="s">
        <v>1065</v>
      </c>
      <c r="L228" s="39">
        <f>COUNTIF(POB[EMPRESA],K228)</f>
        <v>2</v>
      </c>
      <c r="M228" s="74" t="s">
        <v>1045</v>
      </c>
      <c r="N228" s="39">
        <f>COUNTIF(POB[EMPRESA],M228)</f>
        <v>0</v>
      </c>
      <c r="O228" s="10"/>
      <c r="P228" s="10"/>
      <c r="Q228" s="14"/>
      <c r="R228" s="10"/>
      <c r="S228" s="10"/>
    </row>
    <row r="229" spans="1:19" ht="15" customHeight="1" x14ac:dyDescent="0.2">
      <c r="C229" s="10"/>
      <c r="D229" s="83"/>
      <c r="E229" s="83"/>
      <c r="F229" s="10"/>
      <c r="H229" s="308">
        <f>COUNTIF(H5:H184,"")</f>
        <v>22</v>
      </c>
      <c r="I229" s="309"/>
      <c r="K229" s="5" t="s">
        <v>1042</v>
      </c>
      <c r="L229" s="39">
        <f>COUNTIF(POB[EMPRESA],K229)</f>
        <v>2</v>
      </c>
      <c r="M229" s="73" t="s">
        <v>1108</v>
      </c>
      <c r="N229" s="39">
        <f>COUNTIF(POB[EMPRESA],M229)</f>
        <v>0</v>
      </c>
      <c r="O229" s="10"/>
      <c r="P229" s="10"/>
      <c r="Q229" s="14"/>
      <c r="R229" s="10"/>
      <c r="S229" s="10"/>
    </row>
    <row r="230" spans="1:19" ht="15" customHeight="1" x14ac:dyDescent="0.2">
      <c r="F230" s="10"/>
      <c r="H230" s="308"/>
      <c r="I230" s="309"/>
      <c r="K230" s="5" t="s">
        <v>106</v>
      </c>
      <c r="L230" s="39">
        <f>COUNTIF(POB[EMPRESA],K230)</f>
        <v>0</v>
      </c>
      <c r="M230" s="73" t="s">
        <v>1046</v>
      </c>
      <c r="N230" s="39">
        <f>COUNTIF(POB[EMPRESA],M230)</f>
        <v>0</v>
      </c>
      <c r="O230" s="10"/>
      <c r="P230" s="10"/>
      <c r="Q230" s="14"/>
      <c r="R230" s="10"/>
      <c r="S230" s="10"/>
    </row>
    <row r="231" spans="1:19" ht="15" customHeight="1" thickBot="1" x14ac:dyDescent="0.25">
      <c r="F231" s="10"/>
      <c r="G231" s="10"/>
      <c r="H231" s="310"/>
      <c r="I231" s="311"/>
      <c r="K231" s="5" t="s">
        <v>1076</v>
      </c>
      <c r="L231" s="39">
        <f>COUNTIF(POB[EMPRESA],K231)</f>
        <v>6</v>
      </c>
      <c r="M231" s="74" t="s">
        <v>63</v>
      </c>
      <c r="N231" s="39">
        <f>COUNTIF(POB[EMPRESA],M231)</f>
        <v>0</v>
      </c>
      <c r="O231" s="10"/>
      <c r="P231" s="10"/>
      <c r="Q231" s="14"/>
      <c r="R231" s="10"/>
      <c r="S231" s="10"/>
    </row>
    <row r="232" spans="1:19" ht="15" customHeight="1" x14ac:dyDescent="0.2">
      <c r="B232" s="10"/>
      <c r="F232" s="10"/>
      <c r="G232" s="10"/>
      <c r="K232" s="5" t="s">
        <v>1031</v>
      </c>
      <c r="L232" s="39">
        <f>COUNTIF(POB[EMPRESA],K232)</f>
        <v>0</v>
      </c>
      <c r="M232" s="73" t="s">
        <v>1059</v>
      </c>
      <c r="N232" s="39">
        <f>COUNTIF(POB[EMPRESA],M232)</f>
        <v>0</v>
      </c>
      <c r="O232" s="10"/>
      <c r="P232" s="10"/>
      <c r="Q232" s="14"/>
      <c r="R232" s="10"/>
      <c r="S232" s="10"/>
    </row>
    <row r="233" spans="1:19" ht="15" customHeight="1" x14ac:dyDescent="0.2">
      <c r="B233" s="10"/>
      <c r="F233" s="10"/>
      <c r="G233" s="10"/>
      <c r="K233" s="5" t="s">
        <v>1109</v>
      </c>
      <c r="L233" s="39">
        <f>COUNTIF(POB[EMPRESA],K233)</f>
        <v>2</v>
      </c>
      <c r="M233" s="73" t="s">
        <v>1032</v>
      </c>
      <c r="N233" s="39">
        <f>COUNTIF(POB[EMPRESA],M233)</f>
        <v>0</v>
      </c>
      <c r="O233" s="10"/>
      <c r="P233" s="10"/>
      <c r="Q233" s="14"/>
      <c r="R233" s="10"/>
      <c r="S233" s="10"/>
    </row>
    <row r="234" spans="1:19" ht="15" customHeight="1" x14ac:dyDescent="0.2">
      <c r="B234" s="10"/>
      <c r="G234" s="10"/>
      <c r="K234" s="5" t="s">
        <v>1035</v>
      </c>
      <c r="L234" s="39">
        <f>COUNTIF(POB[EMPRESA],K234)</f>
        <v>0</v>
      </c>
      <c r="M234" s="74" t="s">
        <v>60</v>
      </c>
      <c r="N234" s="39">
        <f>COUNTIF(POB[EMPRESA],M234)</f>
        <v>2</v>
      </c>
      <c r="O234" s="10"/>
      <c r="P234" s="10"/>
      <c r="Q234" s="14"/>
      <c r="R234" s="10"/>
      <c r="S234" s="10"/>
    </row>
    <row r="235" spans="1:19" ht="15" customHeight="1" x14ac:dyDescent="0.2">
      <c r="G235" s="10"/>
      <c r="K235" s="5" t="s">
        <v>1134</v>
      </c>
      <c r="L235" s="39">
        <f>COUNTIF(POB[EMPRESA],K235)</f>
        <v>0</v>
      </c>
      <c r="M235" s="74" t="s">
        <v>98</v>
      </c>
      <c r="N235" s="39">
        <f>COUNTIF(POB[EMPRESA],M235)</f>
        <v>0</v>
      </c>
      <c r="O235" s="10"/>
      <c r="P235" s="10"/>
      <c r="Q235" s="14"/>
      <c r="R235" s="10"/>
      <c r="S235" s="10"/>
    </row>
    <row r="236" spans="1:19" ht="15" customHeight="1" x14ac:dyDescent="0.2">
      <c r="G236" s="10"/>
      <c r="K236" s="5" t="s">
        <v>51</v>
      </c>
      <c r="L236" s="39">
        <f>COUNTIF(POB[EMPRESA],K236)</f>
        <v>3</v>
      </c>
      <c r="M236" s="73" t="s">
        <v>1067</v>
      </c>
      <c r="N236" s="39">
        <f>COUNTIF(POB[EMPRESA],M236)</f>
        <v>0</v>
      </c>
      <c r="O236" s="10"/>
      <c r="P236" s="10"/>
      <c r="Q236" s="14"/>
      <c r="R236" s="10"/>
      <c r="S236" s="10"/>
    </row>
    <row r="237" spans="1:19" ht="15" customHeight="1" thickBot="1" x14ac:dyDescent="0.25">
      <c r="G237" s="10"/>
      <c r="K237" s="7" t="s">
        <v>1070</v>
      </c>
      <c r="L237" s="39">
        <f>COUNTIF(POB[EMPRESA],K237)</f>
        <v>0</v>
      </c>
      <c r="M237" s="76" t="s">
        <v>1024</v>
      </c>
      <c r="N237" s="40">
        <f>COUNTIF(POB[EMPRESA],M237)</f>
        <v>0</v>
      </c>
      <c r="O237" s="10"/>
      <c r="P237" s="10"/>
      <c r="Q237" s="14"/>
      <c r="R237" s="10"/>
      <c r="S237" s="10"/>
    </row>
    <row r="238" spans="1:19" ht="22" thickBot="1" x14ac:dyDescent="0.25">
      <c r="K238" s="18" t="s">
        <v>7</v>
      </c>
      <c r="L238" s="59">
        <f>SUM(L205:L237)</f>
        <v>137</v>
      </c>
      <c r="M238" s="77" t="s">
        <v>7</v>
      </c>
      <c r="N238" s="59">
        <f>SUM(N205:N237)</f>
        <v>32</v>
      </c>
      <c r="O238" s="19"/>
      <c r="P238" s="19"/>
      <c r="Q238" s="14"/>
      <c r="R238" s="19"/>
      <c r="S238" s="19"/>
    </row>
    <row r="239" spans="1:19" x14ac:dyDescent="0.2">
      <c r="A239" s="1">
        <v>112</v>
      </c>
    </row>
    <row r="4058" spans="3:3" x14ac:dyDescent="0.2">
      <c r="C4058" s="2" t="s">
        <v>1055</v>
      </c>
    </row>
  </sheetData>
  <sheetProtection sort="0" autoFilter="0"/>
  <protectedRanges>
    <protectedRange algorithmName="SHA-512" hashValue="/mfYHi/6UcNb2EuL1cYYjTni5FryLiEHxtjbaBlVXBOF2rPiRku1HbrEIPBjgOO4pJFoTWRzddpuOYR262Oepg==" saltValue="MYVhR6O7KCWKINCAuttJWg==" spinCount="100000" sqref="E5:E52 E54:E202 C5:D202" name="Intervalo1"/>
  </protectedRanges>
  <sortState xmlns:xlrd2="http://schemas.microsoft.com/office/spreadsheetml/2017/richdata2" ref="K206:L237">
    <sortCondition ref="K205"/>
  </sortState>
  <mergeCells count="17">
    <mergeCell ref="H229:I231"/>
    <mergeCell ref="I214:I216"/>
    <mergeCell ref="H219:I221"/>
    <mergeCell ref="H222:I224"/>
    <mergeCell ref="H214:H216"/>
    <mergeCell ref="I210:I212"/>
    <mergeCell ref="H204:H206"/>
    <mergeCell ref="B2:N2"/>
    <mergeCell ref="H226:I228"/>
    <mergeCell ref="K204:L204"/>
    <mergeCell ref="M204:N204"/>
    <mergeCell ref="H210:H212"/>
    <mergeCell ref="H207:H209"/>
    <mergeCell ref="I204:I206"/>
    <mergeCell ref="I207:I209"/>
    <mergeCell ref="B3:J3"/>
    <mergeCell ref="C204:D204"/>
  </mergeCells>
  <conditionalFormatting sqref="Q72:Q78 Q5:Q70">
    <cfRule type="cellIs" dxfId="29" priority="24" operator="equal">
      <formula>0</formula>
    </cfRule>
  </conditionalFormatting>
  <conditionalFormatting sqref="N127:N202 N5:N125">
    <cfRule type="cellIs" dxfId="28" priority="10" operator="greaterThanOrEqual">
      <formula>14</formula>
    </cfRule>
    <cfRule type="cellIs" dxfId="27" priority="13" operator="between">
      <formula>0</formula>
      <formula>11</formula>
    </cfRule>
    <cfRule type="cellIs" dxfId="26" priority="16" operator="between">
      <formula>12</formula>
      <formula>13</formula>
    </cfRule>
  </conditionalFormatting>
  <conditionalFormatting sqref="O3">
    <cfRule type="cellIs" dxfId="25" priority="4" operator="equal">
      <formula>"POB CORRETO"</formula>
    </cfRule>
    <cfRule type="cellIs" dxfId="24" priority="5" operator="equal">
      <formula>"CHECAR POB"</formula>
    </cfRule>
  </conditionalFormatting>
  <conditionalFormatting sqref="N126">
    <cfRule type="cellIs" dxfId="23" priority="1" operator="greaterThanOrEqual">
      <formula>14</formula>
    </cfRule>
    <cfRule type="cellIs" dxfId="22" priority="2" operator="between">
      <formula>0</formula>
      <formula>11</formula>
    </cfRule>
    <cfRule type="cellIs" dxfId="21" priority="3" operator="between">
      <formula>12</formula>
      <formula>13</formula>
    </cfRule>
  </conditionalFormatting>
  <dataValidations disablePrompts="1" count="6">
    <dataValidation allowBlank="1" showInputMessage="1" showErrorMessage="1" sqref="B17 B118 B80:B82 B176 B142 B158" xr:uid="{7A0110E3-501B-4850-906F-B3396DFEEF2D}"/>
    <dataValidation type="list" allowBlank="1" showInputMessage="1" showErrorMessage="1" sqref="I5:I202" xr:uid="{00000000-0002-0000-0000-000001000000}">
      <formula1>$C$205:$C$221</formula1>
    </dataValidation>
    <dataValidation type="list" allowBlank="1" showInputMessage="1" showErrorMessage="1" errorTitle="Erro de Função" error="Essa função não está contemplada" sqref="P5" xr:uid="{00000000-0002-0000-0000-000002000000}">
      <formula1>$P$6:$P$25</formula1>
    </dataValidation>
    <dataValidation type="list" allowBlank="1" showInputMessage="1" showErrorMessage="1" sqref="P51 P93:P94" xr:uid="{00000000-0002-0000-0000-000003000000}">
      <formula1>$P$5:$P$48</formula1>
    </dataValidation>
    <dataValidation type="list" allowBlank="1" showInputMessage="1" showErrorMessage="1" sqref="E5:E52 E54:E202" xr:uid="{00000000-0002-0000-0000-000004000000}">
      <formula1>$P$5:$P$95</formula1>
    </dataValidation>
    <dataValidation type="list" allowBlank="1" showInputMessage="1" showErrorMessage="1" sqref="F5:F202" xr:uid="{00000000-0002-0000-0000-000005000000}">
      <formula1>$P$5:$P$69</formula1>
    </dataValidation>
  </dataValidations>
  <pageMargins left="0.19685039370078741" right="0.19685039370078741" top="0.19685039370078741" bottom="0.19685039370078741" header="0" footer="0"/>
  <pageSetup paperSize="9" scale="6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4" r:id="rId4" name="Button 140">
              <controlPr defaultSize="0" print="0" autoFill="0" autoPict="0" macro="[0]!FILTRO">
                <anchor moveWithCells="1" sizeWithCells="1">
                  <from>
                    <xdr:col>1</xdr:col>
                    <xdr:colOff>2070100</xdr:colOff>
                    <xdr:row>1</xdr:row>
                    <xdr:rowOff>25400</xdr:rowOff>
                  </from>
                  <to>
                    <xdr:col>2</xdr:col>
                    <xdr:colOff>355600</xdr:colOff>
                    <xdr:row>1</xdr:row>
                    <xdr:rowOff>330200</xdr:rowOff>
                  </to>
                </anchor>
              </controlPr>
            </control>
          </mc:Choice>
        </mc:AlternateContent>
        <mc:AlternateContent xmlns:mc="http://schemas.openxmlformats.org/markup-compatibility/2006">
          <mc:Choice Requires="x14">
            <control shapeId="1165" r:id="rId5" name="Button 141">
              <controlPr defaultSize="0" print="0" autoFill="0" autoPict="0" macro="[0]!EMPRESAS">
                <anchor moveWithCells="1" sizeWithCells="1">
                  <from>
                    <xdr:col>1</xdr:col>
                    <xdr:colOff>2057400</xdr:colOff>
                    <xdr:row>2</xdr:row>
                    <xdr:rowOff>25400</xdr:rowOff>
                  </from>
                  <to>
                    <xdr:col>2</xdr:col>
                    <xdr:colOff>355600</xdr:colOff>
                    <xdr:row>2</xdr:row>
                    <xdr:rowOff>292100</xdr:rowOff>
                  </to>
                </anchor>
              </controlPr>
            </control>
          </mc:Choice>
        </mc:AlternateContent>
        <mc:AlternateContent xmlns:mc="http://schemas.openxmlformats.org/markup-compatibility/2006">
          <mc:Choice Requires="x14">
            <control shapeId="1195" r:id="rId6" name="Button 140">
              <controlPr defaultSize="0" print="0" autoFill="0" autoPict="0" macro="[0]!LIMPA_EMBARQUE">
                <anchor moveWithCells="1" sizeWithCells="1">
                  <from>
                    <xdr:col>2</xdr:col>
                    <xdr:colOff>406400</xdr:colOff>
                    <xdr:row>1</xdr:row>
                    <xdr:rowOff>50800</xdr:rowOff>
                  </from>
                  <to>
                    <xdr:col>2</xdr:col>
                    <xdr:colOff>2006600</xdr:colOff>
                    <xdr:row>2</xdr:row>
                    <xdr:rowOff>279400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
  <dimension ref="A1:AF404"/>
  <sheetViews>
    <sheetView showGridLines="0" tabSelected="1" view="pageBreakPreview" topLeftCell="A55" zoomScale="55" zoomScaleNormal="60" zoomScaleSheetLayoutView="55" workbookViewId="0">
      <selection activeCell="O79" sqref="O79"/>
    </sheetView>
  </sheetViews>
  <sheetFormatPr baseColWidth="10" defaultColWidth="9.1640625" defaultRowHeight="15" x14ac:dyDescent="0.2"/>
  <cols>
    <col min="1" max="1" width="11.6640625" style="91" customWidth="1"/>
    <col min="2" max="4" width="13.6640625" style="91" customWidth="1"/>
    <col min="5" max="7" width="11.6640625" style="91" customWidth="1"/>
    <col min="8" max="8" width="12.83203125" style="91" customWidth="1"/>
    <col min="9" max="16" width="11.6640625" style="91" customWidth="1"/>
    <col min="17" max="17" width="17.6640625" style="91" customWidth="1"/>
    <col min="18" max="18" width="18.1640625" style="91" customWidth="1"/>
    <col min="19" max="19" width="20.5" style="91" customWidth="1"/>
    <col min="20" max="23" width="14.6640625" style="91" customWidth="1"/>
    <col min="24" max="24" width="4.6640625" style="91" customWidth="1"/>
    <col min="25" max="31" width="14.6640625" style="91" customWidth="1"/>
    <col min="32" max="32" width="11.6640625" style="91" customWidth="1"/>
    <col min="33" max="16384" width="9.1640625" style="91"/>
  </cols>
  <sheetData>
    <row r="1" spans="1:32" x14ac:dyDescent="0.2">
      <c r="A1" s="152"/>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0"/>
    </row>
    <row r="2" spans="1:32" ht="54" customHeight="1" x14ac:dyDescent="0.2">
      <c r="A2" s="98"/>
      <c r="B2" s="149"/>
      <c r="C2" s="148"/>
      <c r="D2" s="148"/>
      <c r="E2" s="148"/>
      <c r="F2" s="503" t="s">
        <v>1332</v>
      </c>
      <c r="G2" s="503"/>
      <c r="H2" s="503"/>
      <c r="I2" s="503"/>
      <c r="J2" s="503"/>
      <c r="K2" s="503"/>
      <c r="L2" s="503"/>
      <c r="M2" s="503"/>
      <c r="N2" s="503"/>
      <c r="O2" s="503"/>
      <c r="P2" s="503"/>
      <c r="Q2" s="503"/>
      <c r="R2" s="503"/>
      <c r="S2" s="503"/>
      <c r="T2" s="503"/>
      <c r="U2" s="503"/>
      <c r="V2" s="503"/>
      <c r="W2" s="503"/>
      <c r="X2" s="503"/>
      <c r="Y2" s="503"/>
      <c r="Z2" s="503"/>
      <c r="AA2" s="148"/>
      <c r="AB2" s="148"/>
      <c r="AC2" s="148"/>
      <c r="AD2" s="148"/>
      <c r="AE2" s="148"/>
      <c r="AF2" s="97"/>
    </row>
    <row r="3" spans="1:32" ht="33" customHeight="1" x14ac:dyDescent="0.2">
      <c r="A3" s="98"/>
      <c r="C3" s="147"/>
      <c r="D3" s="147"/>
      <c r="E3" s="147"/>
      <c r="F3" s="507" t="s">
        <v>1331</v>
      </c>
      <c r="G3" s="507"/>
      <c r="H3" s="507"/>
      <c r="I3" s="507"/>
      <c r="J3" s="507"/>
      <c r="K3" s="507"/>
      <c r="L3" s="507"/>
      <c r="M3" s="507"/>
      <c r="N3" s="507"/>
      <c r="O3" s="507"/>
      <c r="P3" s="507"/>
      <c r="Q3" s="507"/>
      <c r="R3" s="507"/>
      <c r="S3" s="507"/>
      <c r="T3" s="507"/>
      <c r="U3" s="507"/>
      <c r="V3" s="507"/>
      <c r="W3" s="507"/>
      <c r="X3" s="507"/>
      <c r="Y3" s="507"/>
      <c r="Z3" s="507"/>
      <c r="AA3" s="507"/>
      <c r="AB3" s="507"/>
      <c r="AC3" s="147"/>
      <c r="AD3" s="147"/>
      <c r="AE3" s="147"/>
      <c r="AF3" s="97"/>
    </row>
    <row r="4" spans="1:32" ht="48.75" customHeight="1" x14ac:dyDescent="0.2">
      <c r="A4" s="98"/>
      <c r="B4" s="145"/>
      <c r="C4" s="145"/>
      <c r="D4" s="145"/>
      <c r="F4" s="508" t="s">
        <v>1545</v>
      </c>
      <c r="G4" s="508"/>
      <c r="H4" s="508"/>
      <c r="I4" s="508"/>
      <c r="J4" s="508"/>
      <c r="K4" s="508"/>
      <c r="L4" s="508"/>
      <c r="M4" s="508"/>
      <c r="N4" s="508"/>
      <c r="O4" s="508"/>
      <c r="P4" s="508"/>
      <c r="Q4" s="508"/>
      <c r="R4" s="508"/>
      <c r="S4" s="508"/>
      <c r="T4" s="508"/>
      <c r="U4" s="508"/>
      <c r="V4" s="508"/>
      <c r="W4" s="508"/>
      <c r="X4" s="508"/>
      <c r="Y4" s="508"/>
      <c r="Z4" s="508"/>
      <c r="AA4" s="508"/>
      <c r="AB4" s="508"/>
      <c r="AC4" s="146"/>
      <c r="AD4" s="145"/>
      <c r="AE4" s="145"/>
      <c r="AF4" s="97"/>
    </row>
    <row r="5" spans="1:32" s="129" customFormat="1" ht="33" customHeight="1" x14ac:dyDescent="0.2">
      <c r="A5" s="133"/>
      <c r="B5" s="536" t="s">
        <v>1330</v>
      </c>
      <c r="C5" s="537"/>
      <c r="D5" s="537"/>
      <c r="E5" s="537"/>
      <c r="F5" s="538"/>
      <c r="H5" s="536" t="s">
        <v>1329</v>
      </c>
      <c r="I5" s="537"/>
      <c r="J5" s="537"/>
      <c r="K5" s="537"/>
      <c r="L5" s="538"/>
      <c r="M5" s="144"/>
      <c r="N5" s="539" t="s">
        <v>1328</v>
      </c>
      <c r="O5" s="540"/>
      <c r="P5" s="540"/>
      <c r="Q5" s="540"/>
      <c r="R5" s="541"/>
      <c r="T5" s="536" t="s">
        <v>1327</v>
      </c>
      <c r="U5" s="537"/>
      <c r="V5" s="537"/>
      <c r="W5" s="537"/>
      <c r="X5" s="537"/>
      <c r="Y5" s="538"/>
      <c r="AA5" s="536" t="s">
        <v>1326</v>
      </c>
      <c r="AB5" s="537"/>
      <c r="AC5" s="537"/>
      <c r="AD5" s="537"/>
      <c r="AE5" s="538"/>
      <c r="AF5" s="130"/>
    </row>
    <row r="6" spans="1:32" s="129" customFormat="1" ht="33" customHeight="1" x14ac:dyDescent="0.2">
      <c r="A6" s="133"/>
      <c r="B6" s="521"/>
      <c r="C6" s="522"/>
      <c r="D6" s="522"/>
      <c r="E6" s="522"/>
      <c r="F6" s="523"/>
      <c r="H6" s="140"/>
      <c r="I6" s="139"/>
      <c r="J6" s="139"/>
      <c r="K6" s="139"/>
      <c r="L6" s="138"/>
      <c r="N6" s="143"/>
      <c r="O6" s="142"/>
      <c r="P6" s="142"/>
      <c r="Q6" s="142"/>
      <c r="R6" s="141"/>
      <c r="T6" s="140"/>
      <c r="U6" s="139"/>
      <c r="V6" s="139"/>
      <c r="W6" s="139"/>
      <c r="X6" s="139"/>
      <c r="Y6" s="138"/>
      <c r="AA6" s="140"/>
      <c r="AB6" s="139"/>
      <c r="AC6" s="139"/>
      <c r="AD6" s="139"/>
      <c r="AE6" s="138"/>
      <c r="AF6" s="130"/>
    </row>
    <row r="7" spans="1:32" s="129" customFormat="1" ht="33" customHeight="1" x14ac:dyDescent="0.2">
      <c r="A7" s="133"/>
      <c r="B7" s="135"/>
      <c r="C7" s="134"/>
      <c r="D7" s="433" t="s">
        <v>1325</v>
      </c>
      <c r="E7" s="433"/>
      <c r="F7" s="434"/>
      <c r="H7" s="135"/>
      <c r="I7" s="134"/>
      <c r="J7" s="433" t="s">
        <v>1324</v>
      </c>
      <c r="K7" s="433"/>
      <c r="L7" s="434"/>
      <c r="M7" s="137"/>
      <c r="N7" s="524" t="s">
        <v>1323</v>
      </c>
      <c r="O7" s="525"/>
      <c r="P7" s="525"/>
      <c r="Q7" s="525"/>
      <c r="R7" s="526"/>
      <c r="T7" s="136"/>
      <c r="U7" s="134"/>
      <c r="V7" s="433" t="s">
        <v>1322</v>
      </c>
      <c r="W7" s="433"/>
      <c r="X7" s="433"/>
      <c r="Y7" s="434"/>
      <c r="AA7" s="135"/>
      <c r="AB7" s="134"/>
      <c r="AC7" s="433" t="s">
        <v>1321</v>
      </c>
      <c r="AD7" s="433"/>
      <c r="AE7" s="434"/>
      <c r="AF7" s="130"/>
    </row>
    <row r="8" spans="1:32" s="129" customFormat="1" ht="33" customHeight="1" x14ac:dyDescent="0.2">
      <c r="A8" s="133"/>
      <c r="B8" s="135"/>
      <c r="C8" s="134"/>
      <c r="D8" s="433"/>
      <c r="E8" s="433"/>
      <c r="F8" s="434"/>
      <c r="H8" s="135"/>
      <c r="I8" s="134"/>
      <c r="J8" s="433"/>
      <c r="K8" s="433"/>
      <c r="L8" s="434"/>
      <c r="N8" s="524"/>
      <c r="O8" s="525"/>
      <c r="P8" s="525"/>
      <c r="Q8" s="525"/>
      <c r="R8" s="526"/>
      <c r="T8" s="135"/>
      <c r="U8" s="134"/>
      <c r="V8" s="433"/>
      <c r="W8" s="433"/>
      <c r="X8" s="433"/>
      <c r="Y8" s="434"/>
      <c r="AA8" s="135"/>
      <c r="AB8" s="134"/>
      <c r="AC8" s="433"/>
      <c r="AD8" s="433"/>
      <c r="AE8" s="434"/>
      <c r="AF8" s="130"/>
    </row>
    <row r="9" spans="1:32" s="129" customFormat="1" ht="33" customHeight="1" x14ac:dyDescent="0.2">
      <c r="A9" s="133"/>
      <c r="B9" s="135"/>
      <c r="C9" s="134"/>
      <c r="D9" s="433"/>
      <c r="E9" s="433"/>
      <c r="F9" s="434"/>
      <c r="H9" s="135"/>
      <c r="I9" s="134"/>
      <c r="J9" s="433"/>
      <c r="K9" s="433"/>
      <c r="L9" s="434"/>
      <c r="N9" s="524"/>
      <c r="O9" s="525"/>
      <c r="P9" s="525"/>
      <c r="Q9" s="525"/>
      <c r="R9" s="526"/>
      <c r="T9" s="135"/>
      <c r="U9" s="134"/>
      <c r="V9" s="433"/>
      <c r="W9" s="433"/>
      <c r="X9" s="433"/>
      <c r="Y9" s="434"/>
      <c r="AA9" s="135"/>
      <c r="AB9" s="134"/>
      <c r="AC9" s="433"/>
      <c r="AD9" s="433"/>
      <c r="AE9" s="434"/>
      <c r="AF9" s="130"/>
    </row>
    <row r="10" spans="1:32" s="129" customFormat="1" ht="33" customHeight="1" x14ac:dyDescent="0.2">
      <c r="A10" s="133"/>
      <c r="B10" s="132"/>
      <c r="C10" s="131"/>
      <c r="D10" s="435"/>
      <c r="E10" s="435"/>
      <c r="F10" s="436"/>
      <c r="H10" s="132"/>
      <c r="I10" s="131"/>
      <c r="J10" s="435"/>
      <c r="K10" s="435"/>
      <c r="L10" s="436"/>
      <c r="N10" s="527"/>
      <c r="O10" s="528"/>
      <c r="P10" s="528"/>
      <c r="Q10" s="528"/>
      <c r="R10" s="529"/>
      <c r="T10" s="132"/>
      <c r="U10" s="131"/>
      <c r="V10" s="435"/>
      <c r="W10" s="435"/>
      <c r="X10" s="435"/>
      <c r="Y10" s="436"/>
      <c r="AA10" s="132"/>
      <c r="AB10" s="131"/>
      <c r="AC10" s="435"/>
      <c r="AD10" s="435"/>
      <c r="AE10" s="436"/>
      <c r="AF10" s="130"/>
    </row>
    <row r="11" spans="1:32" ht="33" customHeight="1" thickBot="1" x14ac:dyDescent="0.25">
      <c r="A11" s="98"/>
      <c r="B11" s="128"/>
      <c r="C11" s="128"/>
      <c r="D11" s="128"/>
      <c r="E11" s="128"/>
      <c r="F11" s="128"/>
      <c r="G11" s="128"/>
      <c r="H11" s="128"/>
      <c r="I11" s="128"/>
      <c r="J11" s="128"/>
      <c r="K11" s="128"/>
      <c r="L11" s="128"/>
      <c r="M11" s="128"/>
      <c r="N11" s="128"/>
      <c r="O11" s="128"/>
      <c r="P11" s="128"/>
      <c r="Q11" s="128"/>
      <c r="R11" s="128"/>
      <c r="S11" s="128"/>
      <c r="T11" s="128"/>
      <c r="U11" s="128"/>
      <c r="V11" s="128"/>
      <c r="W11" s="128"/>
      <c r="X11" s="128"/>
      <c r="Y11" s="128"/>
      <c r="Z11" s="128"/>
      <c r="AA11" s="128"/>
      <c r="AB11" s="128"/>
      <c r="AC11" s="128"/>
      <c r="AD11" s="128"/>
      <c r="AE11" s="128"/>
      <c r="AF11" s="97"/>
    </row>
    <row r="12" spans="1:32" ht="33" customHeight="1" x14ac:dyDescent="0.2">
      <c r="A12" s="98"/>
      <c r="B12" s="509" t="s">
        <v>1320</v>
      </c>
      <c r="C12" s="510"/>
      <c r="D12" s="510"/>
      <c r="E12" s="510"/>
      <c r="F12" s="510"/>
      <c r="G12" s="510"/>
      <c r="H12" s="510"/>
      <c r="I12" s="510"/>
      <c r="J12" s="510"/>
      <c r="K12" s="510"/>
      <c r="L12" s="510"/>
      <c r="M12" s="510"/>
      <c r="N12" s="510"/>
      <c r="O12" s="511"/>
      <c r="P12" s="121"/>
      <c r="Q12" s="515" t="s">
        <v>1319</v>
      </c>
      <c r="R12" s="516"/>
      <c r="S12" s="516"/>
      <c r="T12" s="516"/>
      <c r="U12" s="516"/>
      <c r="V12" s="516"/>
      <c r="W12" s="516"/>
      <c r="X12" s="516"/>
      <c r="Y12" s="516"/>
      <c r="Z12" s="516"/>
      <c r="AA12" s="516"/>
      <c r="AB12" s="516"/>
      <c r="AC12" s="516"/>
      <c r="AD12" s="516"/>
      <c r="AE12" s="517"/>
      <c r="AF12" s="97"/>
    </row>
    <row r="13" spans="1:32" ht="33" customHeight="1" thickBot="1" x14ac:dyDescent="0.25">
      <c r="A13" s="98"/>
      <c r="B13" s="512"/>
      <c r="C13" s="513"/>
      <c r="D13" s="513"/>
      <c r="E13" s="513"/>
      <c r="F13" s="513"/>
      <c r="G13" s="513"/>
      <c r="H13" s="513"/>
      <c r="I13" s="513"/>
      <c r="J13" s="513"/>
      <c r="K13" s="513"/>
      <c r="L13" s="513"/>
      <c r="M13" s="513"/>
      <c r="N13" s="513"/>
      <c r="O13" s="514"/>
      <c r="P13" s="121"/>
      <c r="Q13" s="518"/>
      <c r="R13" s="519"/>
      <c r="S13" s="519"/>
      <c r="T13" s="519"/>
      <c r="U13" s="519"/>
      <c r="V13" s="519"/>
      <c r="W13" s="519"/>
      <c r="X13" s="519"/>
      <c r="Y13" s="519"/>
      <c r="Z13" s="519"/>
      <c r="AA13" s="519"/>
      <c r="AB13" s="519"/>
      <c r="AC13" s="519"/>
      <c r="AD13" s="519"/>
      <c r="AE13" s="520"/>
      <c r="AF13" s="97"/>
    </row>
    <row r="14" spans="1:32" ht="33" customHeight="1" thickBot="1" x14ac:dyDescent="0.25">
      <c r="A14" s="98"/>
      <c r="B14" s="121"/>
      <c r="C14" s="121"/>
      <c r="D14" s="121"/>
      <c r="E14" s="121"/>
      <c r="F14" s="121"/>
      <c r="G14" s="121"/>
      <c r="H14" s="121"/>
      <c r="I14" s="121"/>
      <c r="J14" s="121"/>
      <c r="K14" s="121"/>
      <c r="L14" s="121"/>
      <c r="M14" s="121"/>
      <c r="N14" s="121"/>
      <c r="O14" s="121"/>
      <c r="P14" s="121"/>
      <c r="Q14" s="121"/>
      <c r="R14" s="121"/>
      <c r="S14" s="121"/>
      <c r="T14" s="121"/>
      <c r="U14" s="121"/>
      <c r="V14" s="121"/>
      <c r="W14" s="121"/>
      <c r="X14" s="121"/>
      <c r="Y14" s="121"/>
      <c r="Z14" s="121"/>
      <c r="AA14" s="121"/>
      <c r="AB14" s="121"/>
      <c r="AC14" s="121"/>
      <c r="AD14" s="121"/>
      <c r="AE14" s="121"/>
      <c r="AF14" s="97"/>
    </row>
    <row r="15" spans="1:32" ht="33" customHeight="1" thickBot="1" x14ac:dyDescent="0.25">
      <c r="A15" s="98"/>
      <c r="B15" s="542" t="s">
        <v>1318</v>
      </c>
      <c r="C15" s="543"/>
      <c r="D15" s="543"/>
      <c r="E15" s="543"/>
      <c r="F15" s="543"/>
      <c r="G15" s="543"/>
      <c r="H15" s="543"/>
      <c r="I15" s="543"/>
      <c r="J15" s="543"/>
      <c r="K15" s="543"/>
      <c r="L15" s="543"/>
      <c r="M15" s="543"/>
      <c r="N15" s="543"/>
      <c r="O15" s="544"/>
      <c r="P15" s="121"/>
      <c r="Q15" s="530" t="s">
        <v>1317</v>
      </c>
      <c r="R15" s="533"/>
      <c r="S15" s="533"/>
      <c r="T15" s="533"/>
      <c r="U15" s="533"/>
      <c r="V15" s="533"/>
      <c r="W15" s="534"/>
      <c r="X15" s="121"/>
      <c r="Y15" s="530" t="s">
        <v>1316</v>
      </c>
      <c r="Z15" s="531"/>
      <c r="AA15" s="531"/>
      <c r="AB15" s="531"/>
      <c r="AC15" s="531"/>
      <c r="AD15" s="531"/>
      <c r="AE15" s="532"/>
      <c r="AF15" s="97"/>
    </row>
    <row r="16" spans="1:32" ht="33" customHeight="1" thickBot="1" x14ac:dyDescent="0.25">
      <c r="A16" s="98"/>
      <c r="B16" s="545"/>
      <c r="C16" s="546"/>
      <c r="D16" s="546"/>
      <c r="E16" s="546"/>
      <c r="F16" s="546"/>
      <c r="G16" s="546"/>
      <c r="H16" s="546"/>
      <c r="I16" s="546"/>
      <c r="J16" s="546"/>
      <c r="K16" s="546"/>
      <c r="L16" s="546"/>
      <c r="M16" s="546"/>
      <c r="N16" s="546"/>
      <c r="O16" s="547"/>
      <c r="P16" s="121"/>
      <c r="Q16" s="482" t="s">
        <v>1289</v>
      </c>
      <c r="R16" s="483"/>
      <c r="S16" s="483"/>
      <c r="T16" s="483"/>
      <c r="U16" s="483"/>
      <c r="V16" s="483"/>
      <c r="W16" s="484"/>
      <c r="X16" s="121"/>
      <c r="Y16" s="482" t="s">
        <v>1289</v>
      </c>
      <c r="Z16" s="483"/>
      <c r="AA16" s="483"/>
      <c r="AB16" s="483"/>
      <c r="AC16" s="483"/>
      <c r="AD16" s="483"/>
      <c r="AE16" s="484"/>
      <c r="AF16" s="97"/>
    </row>
    <row r="17" spans="1:32" ht="33" customHeight="1" thickBot="1" x14ac:dyDescent="0.25">
      <c r="A17" s="98"/>
      <c r="B17" s="121"/>
      <c r="C17" s="121"/>
      <c r="D17" s="121"/>
      <c r="E17" s="121"/>
      <c r="F17" s="121"/>
      <c r="G17" s="121"/>
      <c r="H17" s="121"/>
      <c r="I17" s="121"/>
      <c r="J17" s="121"/>
      <c r="K17" s="121"/>
      <c r="L17" s="121"/>
      <c r="M17" s="121"/>
      <c r="N17" s="121"/>
      <c r="O17" s="121"/>
      <c r="P17" s="121"/>
      <c r="Q17" s="485" t="s">
        <v>1285</v>
      </c>
      <c r="R17" s="486"/>
      <c r="S17" s="487"/>
      <c r="T17" s="504" t="s">
        <v>70</v>
      </c>
      <c r="U17" s="505"/>
      <c r="V17" s="505"/>
      <c r="W17" s="506"/>
      <c r="X17" s="121"/>
      <c r="Y17" s="485" t="s">
        <v>1285</v>
      </c>
      <c r="Z17" s="486"/>
      <c r="AA17" s="487"/>
      <c r="AB17" s="504" t="s">
        <v>71</v>
      </c>
      <c r="AC17" s="505"/>
      <c r="AD17" s="505"/>
      <c r="AE17" s="506"/>
      <c r="AF17" s="97"/>
    </row>
    <row r="18" spans="1:32" ht="33" customHeight="1" thickBot="1" x14ac:dyDescent="0.25">
      <c r="A18" s="98"/>
      <c r="B18" s="123"/>
      <c r="C18" s="373" t="s">
        <v>1315</v>
      </c>
      <c r="D18" s="374"/>
      <c r="E18" s="374"/>
      <c r="F18" s="374"/>
      <c r="G18" s="374"/>
      <c r="H18" s="374"/>
      <c r="I18" s="374"/>
      <c r="J18" s="374"/>
      <c r="K18" s="374"/>
      <c r="L18" s="375"/>
      <c r="M18" s="123"/>
      <c r="N18" s="123"/>
      <c r="O18" s="127"/>
      <c r="P18" s="125"/>
      <c r="Q18" s="492" t="s">
        <v>1314</v>
      </c>
      <c r="R18" s="454"/>
      <c r="S18" s="493"/>
      <c r="T18" s="453" t="str">
        <f>C23</f>
        <v>FLÁVIO MOREIRA LEMOS</v>
      </c>
      <c r="U18" s="454"/>
      <c r="V18" s="454"/>
      <c r="W18" s="455"/>
      <c r="X18" s="126"/>
      <c r="Y18" s="492" t="s">
        <v>1313</v>
      </c>
      <c r="Z18" s="454"/>
      <c r="AA18" s="493"/>
      <c r="AB18" s="489" t="str">
        <f>PORTUGUÊS!C25</f>
        <v>WESLEY DA COSTA ALVES</v>
      </c>
      <c r="AC18" s="490"/>
      <c r="AD18" s="490"/>
      <c r="AE18" s="491"/>
      <c r="AF18" s="97"/>
    </row>
    <row r="19" spans="1:32" ht="33" customHeight="1" thickBot="1" x14ac:dyDescent="0.25">
      <c r="A19" s="98"/>
      <c r="B19" s="123"/>
      <c r="C19" s="437" t="s">
        <v>1312</v>
      </c>
      <c r="D19" s="438"/>
      <c r="E19" s="425" t="s">
        <v>1311</v>
      </c>
      <c r="F19" s="426"/>
      <c r="G19" s="426"/>
      <c r="H19" s="426"/>
      <c r="I19" s="426"/>
      <c r="J19" s="426"/>
      <c r="K19" s="426"/>
      <c r="L19" s="427"/>
      <c r="M19" s="123"/>
      <c r="N19" s="123"/>
      <c r="O19" s="127"/>
      <c r="P19" s="127"/>
      <c r="Q19" s="492" t="s">
        <v>1310</v>
      </c>
      <c r="R19" s="454"/>
      <c r="S19" s="493"/>
      <c r="T19" s="453" t="str">
        <f>C24</f>
        <v>JOSE HAMILTON MENDES FILHO</v>
      </c>
      <c r="U19" s="454"/>
      <c r="V19" s="454"/>
      <c r="W19" s="455"/>
      <c r="X19" s="126"/>
      <c r="Y19" s="492" t="s">
        <v>1309</v>
      </c>
      <c r="Z19" s="454"/>
      <c r="AA19" s="493"/>
      <c r="AB19" s="489" t="str">
        <f>Lógica!N15</f>
        <v>JACIANO FERREIRA</v>
      </c>
      <c r="AC19" s="490"/>
      <c r="AD19" s="490"/>
      <c r="AE19" s="491"/>
      <c r="AF19" s="97"/>
    </row>
    <row r="20" spans="1:32" ht="33" customHeight="1" thickBot="1" x14ac:dyDescent="0.25">
      <c r="A20" s="98"/>
      <c r="B20" s="123"/>
      <c r="C20" s="341" t="str">
        <f>Lógica!E1</f>
        <v>RODION SERDYUKOV</v>
      </c>
      <c r="D20" s="342"/>
      <c r="E20" s="356" t="s">
        <v>1308</v>
      </c>
      <c r="F20" s="356"/>
      <c r="G20" s="356"/>
      <c r="H20" s="357"/>
      <c r="I20" s="439" t="s">
        <v>1307</v>
      </c>
      <c r="J20" s="439"/>
      <c r="K20" s="439"/>
      <c r="L20" s="535"/>
      <c r="M20" s="123"/>
      <c r="N20" s="123"/>
      <c r="O20" s="127"/>
      <c r="P20" s="127"/>
      <c r="Q20" s="492" t="s">
        <v>1306</v>
      </c>
      <c r="R20" s="454"/>
      <c r="S20" s="493"/>
      <c r="T20" s="460" t="str">
        <f>Lógica!E14</f>
        <v>MAICO DE ALMEIDA OLIVEIRA</v>
      </c>
      <c r="U20" s="461"/>
      <c r="V20" s="461"/>
      <c r="W20" s="462"/>
      <c r="X20" s="126"/>
      <c r="Y20" s="494" t="s">
        <v>1305</v>
      </c>
      <c r="Z20" s="495"/>
      <c r="AA20" s="496"/>
      <c r="AB20" s="406" t="str">
        <f>Lógica!E21</f>
        <v>FABIO SILVA DE OLIVEIRA</v>
      </c>
      <c r="AC20" s="407"/>
      <c r="AD20" s="407"/>
      <c r="AE20" s="408"/>
      <c r="AF20" s="97"/>
    </row>
    <row r="21" spans="1:32" ht="33" customHeight="1" thickBot="1" x14ac:dyDescent="0.25">
      <c r="A21" s="98"/>
      <c r="B21" s="123"/>
      <c r="C21" s="341" t="str">
        <f>Lógica!E2</f>
        <v>MAURO CAMPOS DA SILVA</v>
      </c>
      <c r="D21" s="342"/>
      <c r="E21" s="319" t="s">
        <v>1110</v>
      </c>
      <c r="F21" s="319"/>
      <c r="G21" s="319"/>
      <c r="H21" s="320"/>
      <c r="I21" s="551" t="s">
        <v>1304</v>
      </c>
      <c r="J21" s="551"/>
      <c r="K21" s="551"/>
      <c r="L21" s="552"/>
      <c r="M21" s="123"/>
      <c r="N21" s="123"/>
      <c r="O21" s="127"/>
      <c r="P21" s="127"/>
      <c r="Q21" s="492" t="s">
        <v>1303</v>
      </c>
      <c r="R21" s="454"/>
      <c r="S21" s="493"/>
      <c r="T21" s="453" t="str">
        <f>Lógica!K14</f>
        <v>PAULO ROBERTO DE SOUZA</v>
      </c>
      <c r="U21" s="454"/>
      <c r="V21" s="454"/>
      <c r="W21" s="455"/>
      <c r="X21" s="126"/>
      <c r="Y21" s="492" t="s">
        <v>1302</v>
      </c>
      <c r="Z21" s="454"/>
      <c r="AA21" s="493"/>
      <c r="AB21" s="489" t="str">
        <f>Lógica!E22</f>
        <v>FLAVIO IVANIR PEREIRA</v>
      </c>
      <c r="AC21" s="490"/>
      <c r="AD21" s="490"/>
      <c r="AE21" s="491"/>
      <c r="AF21" s="97"/>
    </row>
    <row r="22" spans="1:32" ht="33" customHeight="1" thickBot="1" x14ac:dyDescent="0.25">
      <c r="A22" s="98"/>
      <c r="B22" s="123"/>
      <c r="C22" s="341" t="str">
        <f>Lógica!E3</f>
        <v>STEPHEN PAUL WENTWORTH</v>
      </c>
      <c r="D22" s="342"/>
      <c r="E22" s="319" t="s">
        <v>1301</v>
      </c>
      <c r="F22" s="319"/>
      <c r="G22" s="319"/>
      <c r="H22" s="320"/>
      <c r="I22" s="551" t="s">
        <v>1300</v>
      </c>
      <c r="J22" s="551"/>
      <c r="K22" s="551"/>
      <c r="L22" s="552"/>
      <c r="M22" s="123"/>
      <c r="N22" s="123"/>
      <c r="O22" s="127"/>
      <c r="P22" s="127"/>
      <c r="Q22" s="553" t="s">
        <v>1299</v>
      </c>
      <c r="R22" s="554"/>
      <c r="S22" s="555"/>
      <c r="T22" s="466" t="str">
        <f>Lógica!E8</f>
        <v>VICTOR PARENTE BARBOSA</v>
      </c>
      <c r="U22" s="467"/>
      <c r="V22" s="467"/>
      <c r="W22" s="468"/>
      <c r="X22" s="126"/>
      <c r="Y22" s="553" t="s">
        <v>1298</v>
      </c>
      <c r="Z22" s="554"/>
      <c r="AA22" s="555"/>
      <c r="AB22" s="548" t="str">
        <f>Lógica!E7</f>
        <v>DANIEL RAMOS PESSANHA DA SILVA</v>
      </c>
      <c r="AC22" s="549"/>
      <c r="AD22" s="549"/>
      <c r="AE22" s="550"/>
      <c r="AF22" s="97"/>
    </row>
    <row r="23" spans="1:32" ht="33" customHeight="1" thickBot="1" x14ac:dyDescent="0.25">
      <c r="A23" s="98"/>
      <c r="B23" s="123"/>
      <c r="C23" s="341" t="str">
        <f>Lógica!K7</f>
        <v>FLÁVIO MOREIRA LEMOS</v>
      </c>
      <c r="D23" s="342"/>
      <c r="E23" s="319" t="s">
        <v>1297</v>
      </c>
      <c r="F23" s="319"/>
      <c r="G23" s="319"/>
      <c r="H23" s="320"/>
      <c r="I23" s="551" t="s">
        <v>1296</v>
      </c>
      <c r="J23" s="551"/>
      <c r="K23" s="551"/>
      <c r="L23" s="552"/>
      <c r="M23" s="123"/>
      <c r="N23" s="123"/>
      <c r="O23" s="123"/>
      <c r="P23" s="123"/>
      <c r="Q23" s="124"/>
      <c r="R23" s="124"/>
      <c r="S23" s="124"/>
      <c r="T23" s="124"/>
      <c r="U23" s="124"/>
      <c r="V23" s="124"/>
      <c r="W23" s="124"/>
      <c r="X23" s="125"/>
      <c r="Y23" s="124"/>
      <c r="Z23" s="124"/>
      <c r="AA23" s="124"/>
      <c r="AB23" s="124"/>
      <c r="AC23" s="124"/>
      <c r="AD23" s="124"/>
      <c r="AE23" s="124"/>
      <c r="AF23" s="97"/>
    </row>
    <row r="24" spans="1:32" ht="33" customHeight="1" thickBot="1" x14ac:dyDescent="0.25">
      <c r="A24" s="98"/>
      <c r="B24" s="123"/>
      <c r="C24" s="341" t="str">
        <f>Lógica!H7</f>
        <v>JOSE HAMILTON MENDES FILHO</v>
      </c>
      <c r="D24" s="342"/>
      <c r="E24" s="319" t="s">
        <v>1295</v>
      </c>
      <c r="F24" s="319"/>
      <c r="G24" s="319"/>
      <c r="H24" s="320"/>
      <c r="I24" s="551" t="s">
        <v>1294</v>
      </c>
      <c r="J24" s="551"/>
      <c r="K24" s="551"/>
      <c r="L24" s="552"/>
      <c r="M24" s="123"/>
      <c r="N24" s="123"/>
      <c r="O24" s="123"/>
      <c r="P24" s="123"/>
      <c r="Q24" s="500" t="s">
        <v>1293</v>
      </c>
      <c r="R24" s="501"/>
      <c r="S24" s="501"/>
      <c r="T24" s="501"/>
      <c r="U24" s="501"/>
      <c r="V24" s="501"/>
      <c r="W24" s="502"/>
      <c r="X24" s="121"/>
      <c r="Y24" s="556" t="s">
        <v>1292</v>
      </c>
      <c r="Z24" s="557"/>
      <c r="AA24" s="557"/>
      <c r="AB24" s="557"/>
      <c r="AC24" s="557"/>
      <c r="AD24" s="557"/>
      <c r="AE24" s="558"/>
      <c r="AF24" s="97"/>
    </row>
    <row r="25" spans="1:32" ht="33" customHeight="1" thickBot="1" x14ac:dyDescent="0.25">
      <c r="A25" s="98"/>
      <c r="B25" s="123"/>
      <c r="C25" s="341" t="str">
        <f>Lógica!K8</f>
        <v>WESLEY DA COSTA ALVES</v>
      </c>
      <c r="D25" s="342"/>
      <c r="E25" s="319" t="s">
        <v>1291</v>
      </c>
      <c r="F25" s="319"/>
      <c r="G25" s="319"/>
      <c r="H25" s="320"/>
      <c r="I25" s="321" t="s">
        <v>1276</v>
      </c>
      <c r="J25" s="322"/>
      <c r="K25" s="322"/>
      <c r="L25" s="323"/>
      <c r="M25" s="123"/>
      <c r="N25" s="123"/>
      <c r="O25" s="123"/>
      <c r="P25" s="123"/>
      <c r="Q25" s="469" t="s">
        <v>1290</v>
      </c>
      <c r="R25" s="470"/>
      <c r="S25" s="470"/>
      <c r="T25" s="470"/>
      <c r="U25" s="470"/>
      <c r="V25" s="470"/>
      <c r="W25" s="471"/>
      <c r="X25" s="121"/>
      <c r="Y25" s="482" t="s">
        <v>1289</v>
      </c>
      <c r="Z25" s="483"/>
      <c r="AA25" s="483"/>
      <c r="AB25" s="483"/>
      <c r="AC25" s="483"/>
      <c r="AD25" s="483"/>
      <c r="AE25" s="484"/>
      <c r="AF25" s="97"/>
    </row>
    <row r="26" spans="1:32" ht="33" customHeight="1" thickBot="1" x14ac:dyDescent="0.25">
      <c r="A26" s="98"/>
      <c r="B26" s="123"/>
      <c r="C26" s="341" t="s">
        <v>1288</v>
      </c>
      <c r="D26" s="342"/>
      <c r="E26" s="319" t="s">
        <v>1287</v>
      </c>
      <c r="F26" s="319"/>
      <c r="G26" s="319"/>
      <c r="H26" s="320"/>
      <c r="I26" s="551" t="s">
        <v>1286</v>
      </c>
      <c r="J26" s="551"/>
      <c r="K26" s="551"/>
      <c r="L26" s="552"/>
      <c r="M26" s="123"/>
      <c r="N26" s="123"/>
      <c r="O26" s="123"/>
      <c r="P26" s="123"/>
      <c r="Q26" s="472"/>
      <c r="R26" s="473"/>
      <c r="S26" s="473"/>
      <c r="T26" s="473"/>
      <c r="U26" s="473"/>
      <c r="V26" s="473"/>
      <c r="W26" s="474"/>
      <c r="X26" s="121"/>
      <c r="Y26" s="485" t="s">
        <v>1285</v>
      </c>
      <c r="Z26" s="486"/>
      <c r="AA26" s="487"/>
      <c r="AB26" s="497" t="s">
        <v>71</v>
      </c>
      <c r="AC26" s="498"/>
      <c r="AD26" s="498"/>
      <c r="AE26" s="499"/>
      <c r="AF26" s="97"/>
    </row>
    <row r="27" spans="1:32" ht="33" customHeight="1" thickBot="1" x14ac:dyDescent="0.25">
      <c r="A27" s="98"/>
      <c r="B27" s="123"/>
      <c r="C27" s="341" t="str">
        <f>Lógica!E4</f>
        <v>AARON CARTER CAMPBELL</v>
      </c>
      <c r="D27" s="342"/>
      <c r="E27" s="319" t="s">
        <v>1102</v>
      </c>
      <c r="F27" s="319"/>
      <c r="G27" s="319"/>
      <c r="H27" s="320"/>
      <c r="I27" s="321" t="s">
        <v>1276</v>
      </c>
      <c r="J27" s="322"/>
      <c r="K27" s="322"/>
      <c r="L27" s="323"/>
      <c r="M27" s="123"/>
      <c r="N27" s="123"/>
      <c r="O27" s="123"/>
      <c r="P27" s="123"/>
      <c r="Q27" s="472"/>
      <c r="R27" s="473"/>
      <c r="S27" s="473"/>
      <c r="T27" s="473"/>
      <c r="U27" s="473"/>
      <c r="V27" s="473"/>
      <c r="W27" s="474"/>
      <c r="X27" s="121"/>
      <c r="Y27" s="450" t="s">
        <v>1284</v>
      </c>
      <c r="Z27" s="451"/>
      <c r="AA27" s="452"/>
      <c r="AB27" s="453" t="str">
        <f>Lógica!H1</f>
        <v xml:space="preserve">ANDERSON CALIXTO MACEDO </v>
      </c>
      <c r="AC27" s="454"/>
      <c r="AD27" s="454"/>
      <c r="AE27" s="455"/>
      <c r="AF27" s="97"/>
    </row>
    <row r="28" spans="1:32" ht="33" customHeight="1" thickBot="1" x14ac:dyDescent="0.25">
      <c r="A28" s="98"/>
      <c r="B28" s="123"/>
      <c r="C28" s="341" t="str">
        <f>Lógica!N7</f>
        <v>KLEUDER FERREIRA CORTES</v>
      </c>
      <c r="D28" s="342"/>
      <c r="E28" s="319" t="s">
        <v>1283</v>
      </c>
      <c r="F28" s="319"/>
      <c r="G28" s="319"/>
      <c r="H28" s="320"/>
      <c r="I28" s="321" t="s">
        <v>1282</v>
      </c>
      <c r="J28" s="322"/>
      <c r="K28" s="322"/>
      <c r="L28" s="323"/>
      <c r="M28" s="123"/>
      <c r="N28" s="123"/>
      <c r="O28" s="123"/>
      <c r="P28" s="123"/>
      <c r="Q28" s="472"/>
      <c r="R28" s="473"/>
      <c r="S28" s="473"/>
      <c r="T28" s="473"/>
      <c r="U28" s="473"/>
      <c r="V28" s="473"/>
      <c r="W28" s="474"/>
      <c r="X28" s="121"/>
      <c r="Y28" s="456" t="s">
        <v>1281</v>
      </c>
      <c r="Z28" s="457"/>
      <c r="AA28" s="458"/>
      <c r="AB28" s="453" t="str">
        <f>Lógica!H8</f>
        <v>RENATO VILLELA</v>
      </c>
      <c r="AC28" s="454"/>
      <c r="AD28" s="454"/>
      <c r="AE28" s="455"/>
      <c r="AF28" s="97"/>
    </row>
    <row r="29" spans="1:32" ht="33" customHeight="1" thickBot="1" x14ac:dyDescent="0.25">
      <c r="A29" s="98"/>
      <c r="B29" s="123"/>
      <c r="C29" s="341" t="str">
        <f>Lógica!N8</f>
        <v>SONIA MARIA PEREIRA MOTA</v>
      </c>
      <c r="D29" s="342"/>
      <c r="E29" s="319" t="s">
        <v>1280</v>
      </c>
      <c r="F29" s="319"/>
      <c r="G29" s="319"/>
      <c r="H29" s="320"/>
      <c r="I29" s="321" t="s">
        <v>1279</v>
      </c>
      <c r="J29" s="322"/>
      <c r="K29" s="322"/>
      <c r="L29" s="323"/>
      <c r="M29" s="123"/>
      <c r="N29" s="123"/>
      <c r="O29" s="123"/>
      <c r="P29" s="123"/>
      <c r="Q29" s="472"/>
      <c r="R29" s="473"/>
      <c r="S29" s="473"/>
      <c r="T29" s="473"/>
      <c r="U29" s="473"/>
      <c r="V29" s="473"/>
      <c r="W29" s="474"/>
      <c r="X29" s="121"/>
      <c r="Y29" s="456" t="s">
        <v>1278</v>
      </c>
      <c r="Z29" s="457"/>
      <c r="AA29" s="458"/>
      <c r="AB29" s="460" t="str">
        <f>Lógica!E15</f>
        <v>RENATO LIMA ALBUQUERQUE</v>
      </c>
      <c r="AC29" s="461"/>
      <c r="AD29" s="461"/>
      <c r="AE29" s="462"/>
      <c r="AF29" s="97"/>
    </row>
    <row r="30" spans="1:32" ht="33" customHeight="1" thickBot="1" x14ac:dyDescent="0.25">
      <c r="A30" s="98"/>
      <c r="B30" s="123"/>
      <c r="C30" s="341" t="str">
        <f>Lógica!H8</f>
        <v>RENATO VILLELA</v>
      </c>
      <c r="D30" s="342"/>
      <c r="E30" s="339" t="s">
        <v>1277</v>
      </c>
      <c r="F30" s="339"/>
      <c r="G30" s="339"/>
      <c r="H30" s="340"/>
      <c r="I30" s="321" t="s">
        <v>1276</v>
      </c>
      <c r="J30" s="322"/>
      <c r="K30" s="322"/>
      <c r="L30" s="323"/>
      <c r="M30" s="123"/>
      <c r="N30" s="123"/>
      <c r="O30" s="123"/>
      <c r="P30" s="123"/>
      <c r="Q30" s="472"/>
      <c r="R30" s="473"/>
      <c r="S30" s="473"/>
      <c r="T30" s="473"/>
      <c r="U30" s="473"/>
      <c r="V30" s="473"/>
      <c r="W30" s="474"/>
      <c r="X30" s="121"/>
      <c r="Y30" s="456" t="s">
        <v>1275</v>
      </c>
      <c r="Z30" s="457"/>
      <c r="AA30" s="458"/>
      <c r="AB30" s="453" t="e">
        <f>Lógica!K15</f>
        <v>#NUM!</v>
      </c>
      <c r="AC30" s="454"/>
      <c r="AD30" s="454"/>
      <c r="AE30" s="455"/>
      <c r="AF30" s="97"/>
    </row>
    <row r="31" spans="1:32" ht="33" customHeight="1" thickBot="1" x14ac:dyDescent="0.25">
      <c r="A31" s="98"/>
      <c r="E31" s="122"/>
      <c r="F31" s="122"/>
      <c r="G31" s="122"/>
      <c r="H31" s="110"/>
      <c r="I31" s="325"/>
      <c r="J31" s="326"/>
      <c r="K31" s="326"/>
      <c r="L31" s="326"/>
      <c r="Q31" s="475"/>
      <c r="R31" s="476"/>
      <c r="S31" s="476"/>
      <c r="T31" s="476"/>
      <c r="U31" s="476"/>
      <c r="V31" s="476"/>
      <c r="W31" s="477"/>
      <c r="X31" s="121"/>
      <c r="Y31" s="463" t="s">
        <v>1274</v>
      </c>
      <c r="Z31" s="464"/>
      <c r="AA31" s="465"/>
      <c r="AB31" s="466" t="str">
        <f>Lógica!H2</f>
        <v>ERIK VAN NOUHUYS</v>
      </c>
      <c r="AC31" s="467"/>
      <c r="AD31" s="467"/>
      <c r="AE31" s="468"/>
      <c r="AF31" s="97"/>
    </row>
    <row r="32" spans="1:32" ht="33" customHeight="1" thickBot="1" x14ac:dyDescent="0.25">
      <c r="A32" s="98"/>
      <c r="B32" s="330" t="s">
        <v>1273</v>
      </c>
      <c r="C32" s="331"/>
      <c r="D32" s="331"/>
      <c r="E32" s="331"/>
      <c r="F32" s="331"/>
      <c r="G32" s="331"/>
      <c r="H32" s="331"/>
      <c r="I32" s="331"/>
      <c r="J32" s="331"/>
      <c r="K32" s="331"/>
      <c r="L32" s="331"/>
      <c r="M32" s="331"/>
      <c r="N32" s="331"/>
      <c r="O32" s="332"/>
      <c r="Q32" s="120"/>
      <c r="R32" s="120"/>
      <c r="S32" s="120"/>
      <c r="T32" s="120"/>
      <c r="U32" s="120"/>
      <c r="V32" s="120"/>
      <c r="W32" s="120"/>
      <c r="X32" s="119"/>
      <c r="AF32" s="97"/>
    </row>
    <row r="33" spans="1:32" ht="33" customHeight="1" thickBot="1" x14ac:dyDescent="0.25">
      <c r="A33" s="98"/>
      <c r="B33" s="333"/>
      <c r="C33" s="334"/>
      <c r="D33" s="334"/>
      <c r="E33" s="334"/>
      <c r="F33" s="334"/>
      <c r="G33" s="334"/>
      <c r="H33" s="334"/>
      <c r="I33" s="334"/>
      <c r="J33" s="334"/>
      <c r="K33" s="334"/>
      <c r="L33" s="334"/>
      <c r="M33" s="334"/>
      <c r="N33" s="334"/>
      <c r="O33" s="335"/>
      <c r="Q33" s="478" t="s">
        <v>1252</v>
      </c>
      <c r="R33" s="479"/>
      <c r="S33" s="479"/>
      <c r="T33" s="479"/>
      <c r="U33" s="479"/>
      <c r="V33" s="479"/>
      <c r="W33" s="479"/>
      <c r="X33" s="480"/>
      <c r="Y33" s="479"/>
      <c r="Z33" s="479"/>
      <c r="AA33" s="479"/>
      <c r="AB33" s="479"/>
      <c r="AC33" s="479"/>
      <c r="AD33" s="479"/>
      <c r="AE33" s="481"/>
      <c r="AF33" s="97"/>
    </row>
    <row r="34" spans="1:32" ht="33" customHeight="1" thickBot="1" x14ac:dyDescent="0.25">
      <c r="A34" s="98"/>
      <c r="B34" s="336"/>
      <c r="C34" s="337"/>
      <c r="D34" s="337"/>
      <c r="E34" s="337"/>
      <c r="F34" s="337"/>
      <c r="G34" s="337"/>
      <c r="H34" s="337"/>
      <c r="I34" s="337"/>
      <c r="J34" s="337"/>
      <c r="K34" s="337"/>
      <c r="L34" s="337"/>
      <c r="M34" s="337"/>
      <c r="N34" s="337"/>
      <c r="O34" s="338"/>
      <c r="Q34" s="488" t="s">
        <v>1272</v>
      </c>
      <c r="R34" s="488"/>
      <c r="S34" s="488"/>
      <c r="T34" s="488"/>
      <c r="U34" s="488"/>
      <c r="V34" s="488"/>
      <c r="W34" s="488"/>
      <c r="X34" s="118"/>
      <c r="Y34" s="488" t="s">
        <v>1271</v>
      </c>
      <c r="Z34" s="488"/>
      <c r="AA34" s="488"/>
      <c r="AB34" s="488"/>
      <c r="AC34" s="488"/>
      <c r="AD34" s="488"/>
      <c r="AE34" s="488"/>
      <c r="AF34" s="97"/>
    </row>
    <row r="35" spans="1:32" ht="33" customHeight="1" thickBot="1" x14ac:dyDescent="0.25">
      <c r="A35" s="98"/>
      <c r="B35" s="327" t="s">
        <v>1270</v>
      </c>
      <c r="C35" s="328"/>
      <c r="D35" s="328"/>
      <c r="E35" s="328"/>
      <c r="F35" s="328"/>
      <c r="G35" s="329"/>
      <c r="H35" s="92"/>
      <c r="I35" s="108"/>
      <c r="J35" s="327" t="s">
        <v>1269</v>
      </c>
      <c r="K35" s="328"/>
      <c r="L35" s="328"/>
      <c r="M35" s="328"/>
      <c r="N35" s="328"/>
      <c r="O35" s="329"/>
      <c r="Q35" s="459" t="str">
        <f>IF(ISERR(Lógica!H50), "", Lógica!H50)</f>
        <v xml:space="preserve">ADEMILTON ALVES DA SILVA </v>
      </c>
      <c r="R35" s="459"/>
      <c r="S35" s="459"/>
      <c r="T35" s="459"/>
      <c r="U35" s="459"/>
      <c r="V35" s="459"/>
      <c r="W35" s="459"/>
      <c r="X35" s="103"/>
      <c r="Y35" s="459" t="str">
        <f>IF(ISERR(Lógica!H51), "", Lógica!H51)</f>
        <v>ALEX WALLACE DA SILVA PEREZ</v>
      </c>
      <c r="Z35" s="459"/>
      <c r="AA35" s="459"/>
      <c r="AB35" s="459"/>
      <c r="AC35" s="459"/>
      <c r="AD35" s="459"/>
      <c r="AE35" s="459"/>
      <c r="AF35" s="97"/>
    </row>
    <row r="36" spans="1:32" ht="33" customHeight="1" x14ac:dyDescent="0.2">
      <c r="A36" s="98"/>
      <c r="B36" s="343" t="s">
        <v>1268</v>
      </c>
      <c r="C36" s="344"/>
      <c r="D36" s="345"/>
      <c r="E36" s="394" t="str">
        <f>AB22</f>
        <v>DANIEL RAMOS PESSANHA DA SILVA</v>
      </c>
      <c r="F36" s="395"/>
      <c r="G36" s="396"/>
      <c r="H36" s="92"/>
      <c r="I36" s="108"/>
      <c r="J36" s="355" t="s">
        <v>1267</v>
      </c>
      <c r="K36" s="356"/>
      <c r="L36" s="357"/>
      <c r="M36" s="572" t="str">
        <f>T22</f>
        <v>VICTOR PARENTE BARBOSA</v>
      </c>
      <c r="N36" s="572"/>
      <c r="O36" s="589"/>
      <c r="Q36" s="459" t="str">
        <f>IF(ISERR(Lógica!H52), "", Lógica!H52)</f>
        <v>DEJAILSON JOAQUIM DA SILVA</v>
      </c>
      <c r="R36" s="459"/>
      <c r="S36" s="459"/>
      <c r="T36" s="459"/>
      <c r="U36" s="459"/>
      <c r="V36" s="459"/>
      <c r="W36" s="459"/>
      <c r="X36" s="103"/>
      <c r="Y36" s="459" t="str">
        <f>IF(ISERR(Lógica!H53), "", Lógica!H53)</f>
        <v>JEHAN JOSE GONCALVES FERREIRA</v>
      </c>
      <c r="Z36" s="459"/>
      <c r="AA36" s="459"/>
      <c r="AB36" s="459"/>
      <c r="AC36" s="459"/>
      <c r="AD36" s="459"/>
      <c r="AE36" s="459"/>
      <c r="AF36" s="97"/>
    </row>
    <row r="37" spans="1:32" ht="33" customHeight="1" x14ac:dyDescent="0.2">
      <c r="A37" s="98"/>
      <c r="B37" s="324" t="s">
        <v>1266</v>
      </c>
      <c r="C37" s="319"/>
      <c r="D37" s="320"/>
      <c r="E37" s="321" t="str">
        <f>AB20</f>
        <v>FABIO SILVA DE OLIVEIRA</v>
      </c>
      <c r="F37" s="322"/>
      <c r="G37" s="323"/>
      <c r="H37" s="92"/>
      <c r="I37" s="108"/>
      <c r="J37" s="324" t="s">
        <v>1265</v>
      </c>
      <c r="K37" s="319"/>
      <c r="L37" s="320"/>
      <c r="M37" s="551" t="str">
        <f>AB21</f>
        <v>FLAVIO IVANIR PEREIRA</v>
      </c>
      <c r="N37" s="551"/>
      <c r="O37" s="552"/>
      <c r="Q37" s="459" t="str">
        <f>IF(ISERR(Lógica!H54), "", Lógica!H54)</f>
        <v>LEANDRO JOSE DA SILVA</v>
      </c>
      <c r="R37" s="459"/>
      <c r="S37" s="459"/>
      <c r="T37" s="459"/>
      <c r="U37" s="459"/>
      <c r="V37" s="459"/>
      <c r="W37" s="459"/>
      <c r="X37" s="103"/>
      <c r="Y37" s="459" t="str">
        <f>IF(ISERR(Lógica!H55), "", Lógica!H55)</f>
        <v>LUIZ FERNANDO DE OLIVEIRA</v>
      </c>
      <c r="Z37" s="459"/>
      <c r="AA37" s="459"/>
      <c r="AB37" s="459"/>
      <c r="AC37" s="459"/>
      <c r="AD37" s="459"/>
      <c r="AE37" s="459"/>
      <c r="AF37" s="97"/>
    </row>
    <row r="38" spans="1:32" ht="33" customHeight="1" thickBot="1" x14ac:dyDescent="0.25">
      <c r="A38" s="98"/>
      <c r="B38" s="324" t="s">
        <v>1264</v>
      </c>
      <c r="C38" s="319"/>
      <c r="D38" s="320"/>
      <c r="E38" s="321" t="str">
        <f>T20</f>
        <v>MAICO DE ALMEIDA OLIVEIRA</v>
      </c>
      <c r="F38" s="322"/>
      <c r="G38" s="323"/>
      <c r="H38" s="92"/>
      <c r="I38" s="108"/>
      <c r="J38" s="324" t="s">
        <v>1263</v>
      </c>
      <c r="K38" s="319"/>
      <c r="L38" s="320"/>
      <c r="M38" s="321" t="str">
        <f>AB29</f>
        <v>RENATO LIMA ALBUQUERQUE</v>
      </c>
      <c r="N38" s="322"/>
      <c r="O38" s="323"/>
      <c r="Q38" s="459" t="str">
        <f>IF(ISERR(Lógica!H56), "", Lógica!H56)</f>
        <v>PABLO FORLAN DE SOUZA PEREIRA</v>
      </c>
      <c r="R38" s="459"/>
      <c r="S38" s="459"/>
      <c r="T38" s="459"/>
      <c r="U38" s="459"/>
      <c r="V38" s="459"/>
      <c r="W38" s="459"/>
      <c r="X38" s="117"/>
      <c r="Y38" s="459" t="str">
        <f>IF(ISERR(Lógica!H57), "", Lógica!H57)</f>
        <v>ROBSON NARCIZO RIBEIRO</v>
      </c>
      <c r="Z38" s="459"/>
      <c r="AA38" s="459"/>
      <c r="AB38" s="459"/>
      <c r="AC38" s="459"/>
      <c r="AD38" s="459"/>
      <c r="AE38" s="459"/>
      <c r="AF38" s="97"/>
    </row>
    <row r="39" spans="1:32" ht="33" customHeight="1" thickBot="1" x14ac:dyDescent="0.25">
      <c r="A39" s="98"/>
      <c r="B39" s="324" t="s">
        <v>1262</v>
      </c>
      <c r="C39" s="319"/>
      <c r="D39" s="320"/>
      <c r="E39" s="321" t="str">
        <f>Lógica!H14</f>
        <v>GUILHERME RODRIGUES FONSECA</v>
      </c>
      <c r="F39" s="322"/>
      <c r="G39" s="323"/>
      <c r="H39" s="92"/>
      <c r="I39" s="108"/>
      <c r="J39" s="324" t="s">
        <v>1261</v>
      </c>
      <c r="K39" s="319"/>
      <c r="L39" s="320"/>
      <c r="M39" s="321" t="str">
        <f>Lógica!H15</f>
        <v>VICTOR JOSE RIBEIRO GOMES BALBI DE QUEIROZ</v>
      </c>
      <c r="N39" s="322"/>
      <c r="O39" s="323"/>
      <c r="Y39" s="459"/>
      <c r="Z39" s="459"/>
      <c r="AA39" s="459"/>
      <c r="AB39" s="459"/>
      <c r="AC39" s="459"/>
      <c r="AD39" s="459"/>
      <c r="AE39" s="459"/>
      <c r="AF39" s="97"/>
    </row>
    <row r="40" spans="1:32" ht="33" customHeight="1" thickBot="1" x14ac:dyDescent="0.25">
      <c r="A40" s="98"/>
      <c r="B40" s="324" t="s">
        <v>1260</v>
      </c>
      <c r="C40" s="319"/>
      <c r="D40" s="319"/>
      <c r="E40" s="319"/>
      <c r="F40" s="319"/>
      <c r="G40" s="415"/>
      <c r="H40" s="92"/>
      <c r="I40" s="108"/>
      <c r="J40" s="324" t="s">
        <v>1259</v>
      </c>
      <c r="K40" s="319"/>
      <c r="L40" s="319"/>
      <c r="M40" s="319"/>
      <c r="N40" s="319"/>
      <c r="O40" s="415"/>
      <c r="Q40" s="359" t="s">
        <v>1258</v>
      </c>
      <c r="R40" s="360"/>
      <c r="S40" s="360"/>
      <c r="T40" s="360"/>
      <c r="U40" s="360"/>
      <c r="V40" s="360"/>
      <c r="W40" s="360"/>
      <c r="X40" s="360"/>
      <c r="Y40" s="360"/>
      <c r="Z40" s="360"/>
      <c r="AA40" s="360"/>
      <c r="AB40" s="360"/>
      <c r="AC40" s="360"/>
      <c r="AD40" s="360"/>
      <c r="AE40" s="449"/>
      <c r="AF40" s="97"/>
    </row>
    <row r="41" spans="1:32" ht="33" customHeight="1" thickBot="1" x14ac:dyDescent="0.25">
      <c r="A41" s="98"/>
      <c r="B41" s="564" t="s">
        <v>1257</v>
      </c>
      <c r="C41" s="565"/>
      <c r="D41" s="565"/>
      <c r="E41" s="400" t="str">
        <f>Lógica!H21</f>
        <v>LEONARDO DA SILVA RIBEIRO</v>
      </c>
      <c r="F41" s="401"/>
      <c r="G41" s="402"/>
      <c r="H41" s="92"/>
      <c r="I41" s="108"/>
      <c r="J41" s="354" t="s">
        <v>1256</v>
      </c>
      <c r="K41" s="339"/>
      <c r="L41" s="340"/>
      <c r="M41" s="400" t="str">
        <f>Lógica!H22</f>
        <v>UANDERSON DE SOUZA NOGUEIRA</v>
      </c>
      <c r="N41" s="401"/>
      <c r="O41" s="402"/>
      <c r="Q41" s="416" t="s">
        <v>1255</v>
      </c>
      <c r="R41" s="417"/>
      <c r="S41" s="417"/>
      <c r="T41" s="417"/>
      <c r="U41" s="417"/>
      <c r="V41" s="417"/>
      <c r="W41" s="417"/>
      <c r="X41" s="417"/>
      <c r="Y41" s="417"/>
      <c r="Z41" s="417"/>
      <c r="AA41" s="417"/>
      <c r="AB41" s="417"/>
      <c r="AC41" s="417"/>
      <c r="AD41" s="417"/>
      <c r="AE41" s="418"/>
      <c r="AF41" s="97"/>
    </row>
    <row r="42" spans="1:32" ht="33" customHeight="1" thickBot="1" x14ac:dyDescent="0.25">
      <c r="A42" s="98"/>
      <c r="B42" s="116"/>
      <c r="C42" s="116"/>
      <c r="F42" s="115"/>
      <c r="G42" s="115"/>
      <c r="H42" s="92"/>
      <c r="I42" s="108"/>
      <c r="J42" s="114"/>
      <c r="K42" s="114"/>
      <c r="L42" s="114"/>
      <c r="M42" s="114"/>
      <c r="N42" s="114"/>
      <c r="O42" s="114"/>
      <c r="Q42" s="419"/>
      <c r="R42" s="420"/>
      <c r="S42" s="420"/>
      <c r="T42" s="420"/>
      <c r="U42" s="420"/>
      <c r="V42" s="420"/>
      <c r="W42" s="420"/>
      <c r="X42" s="420"/>
      <c r="Y42" s="420"/>
      <c r="Z42" s="420"/>
      <c r="AA42" s="420"/>
      <c r="AB42" s="420"/>
      <c r="AC42" s="420"/>
      <c r="AD42" s="420"/>
      <c r="AE42" s="421"/>
      <c r="AF42" s="97"/>
    </row>
    <row r="43" spans="1:32" ht="33" customHeight="1" thickBot="1" x14ac:dyDescent="0.25">
      <c r="A43" s="98"/>
      <c r="B43" s="373" t="s">
        <v>1254</v>
      </c>
      <c r="C43" s="374"/>
      <c r="D43" s="374"/>
      <c r="E43" s="374"/>
      <c r="F43" s="374"/>
      <c r="G43" s="375"/>
      <c r="H43" s="107"/>
      <c r="I43" s="113"/>
      <c r="J43" s="575" t="s">
        <v>1253</v>
      </c>
      <c r="K43" s="576"/>
      <c r="L43" s="576"/>
      <c r="M43" s="576"/>
      <c r="N43" s="576"/>
      <c r="O43" s="577"/>
      <c r="Q43" s="419"/>
      <c r="R43" s="420"/>
      <c r="S43" s="420"/>
      <c r="T43" s="420"/>
      <c r="U43" s="420"/>
      <c r="V43" s="420"/>
      <c r="W43" s="420"/>
      <c r="X43" s="420"/>
      <c r="Y43" s="420"/>
      <c r="Z43" s="420"/>
      <c r="AA43" s="420"/>
      <c r="AB43" s="420"/>
      <c r="AC43" s="420"/>
      <c r="AD43" s="420"/>
      <c r="AE43" s="421"/>
      <c r="AF43" s="97"/>
    </row>
    <row r="44" spans="1:32" ht="33" customHeight="1" thickBot="1" x14ac:dyDescent="0.25">
      <c r="A44" s="98"/>
      <c r="B44" s="568" t="s">
        <v>1252</v>
      </c>
      <c r="C44" s="426"/>
      <c r="D44" s="426"/>
      <c r="E44" s="426"/>
      <c r="F44" s="426"/>
      <c r="G44" s="427"/>
      <c r="H44" s="110"/>
      <c r="I44" s="108"/>
      <c r="J44" s="569" t="s">
        <v>1251</v>
      </c>
      <c r="K44" s="570"/>
      <c r="L44" s="570"/>
      <c r="M44" s="570"/>
      <c r="N44" s="570"/>
      <c r="O44" s="571"/>
      <c r="Q44" s="419"/>
      <c r="R44" s="420"/>
      <c r="S44" s="420"/>
      <c r="T44" s="420"/>
      <c r="U44" s="420"/>
      <c r="V44" s="420"/>
      <c r="W44" s="420"/>
      <c r="X44" s="420"/>
      <c r="Y44" s="420"/>
      <c r="Z44" s="420"/>
      <c r="AA44" s="420"/>
      <c r="AB44" s="420"/>
      <c r="AC44" s="420"/>
      <c r="AD44" s="420"/>
      <c r="AE44" s="421"/>
      <c r="AF44" s="97"/>
    </row>
    <row r="45" spans="1:32" ht="33" customHeight="1" x14ac:dyDescent="0.2">
      <c r="A45" s="98"/>
      <c r="B45" s="580" t="s">
        <v>1250</v>
      </c>
      <c r="C45" s="581"/>
      <c r="D45" s="582"/>
      <c r="E45" s="351" t="str">
        <f>Lógica!H28</f>
        <v>IURI LIBARDI CAMPOS</v>
      </c>
      <c r="F45" s="352"/>
      <c r="G45" s="353"/>
      <c r="H45" s="92"/>
      <c r="I45" s="108"/>
      <c r="J45" s="566" t="s">
        <v>1249</v>
      </c>
      <c r="K45" s="567"/>
      <c r="L45" s="567"/>
      <c r="M45" s="572" t="str">
        <f>Lógica!H2</f>
        <v>ERIK VAN NOUHUYS</v>
      </c>
      <c r="N45" s="573"/>
      <c r="O45" s="574"/>
      <c r="P45" s="92"/>
      <c r="Q45" s="419"/>
      <c r="R45" s="420"/>
      <c r="S45" s="420"/>
      <c r="T45" s="420"/>
      <c r="U45" s="420"/>
      <c r="V45" s="420"/>
      <c r="W45" s="420"/>
      <c r="X45" s="420"/>
      <c r="Y45" s="420"/>
      <c r="Z45" s="420"/>
      <c r="AA45" s="420"/>
      <c r="AB45" s="420"/>
      <c r="AC45" s="420"/>
      <c r="AD45" s="420"/>
      <c r="AE45" s="421"/>
      <c r="AF45" s="97"/>
    </row>
    <row r="46" spans="1:32" ht="33" customHeight="1" x14ac:dyDescent="0.2">
      <c r="A46" s="98"/>
      <c r="B46" s="346" t="s">
        <v>1248</v>
      </c>
      <c r="C46" s="347"/>
      <c r="D46" s="348"/>
      <c r="E46" s="321" t="str">
        <f>Lógica!K28</f>
        <v>BRAULIO FARINA CAMPAGNARO</v>
      </c>
      <c r="F46" s="322"/>
      <c r="G46" s="323"/>
      <c r="H46" s="92"/>
      <c r="I46" s="108"/>
      <c r="J46" s="343" t="s">
        <v>1247</v>
      </c>
      <c r="K46" s="344"/>
      <c r="L46" s="345"/>
      <c r="M46" s="321" t="str">
        <f>AB22</f>
        <v>DANIEL RAMOS PESSANHA DA SILVA</v>
      </c>
      <c r="N46" s="322"/>
      <c r="O46" s="323"/>
      <c r="Q46" s="419"/>
      <c r="R46" s="420"/>
      <c r="S46" s="420"/>
      <c r="T46" s="420"/>
      <c r="U46" s="420"/>
      <c r="V46" s="420"/>
      <c r="W46" s="420"/>
      <c r="X46" s="420"/>
      <c r="Y46" s="420"/>
      <c r="Z46" s="420"/>
      <c r="AA46" s="420"/>
      <c r="AB46" s="420"/>
      <c r="AC46" s="420"/>
      <c r="AD46" s="420"/>
      <c r="AE46" s="421"/>
      <c r="AF46" s="97"/>
    </row>
    <row r="47" spans="1:32" ht="33" customHeight="1" x14ac:dyDescent="0.2">
      <c r="A47" s="98"/>
      <c r="B47" s="346" t="s">
        <v>1246</v>
      </c>
      <c r="C47" s="347"/>
      <c r="D47" s="348"/>
      <c r="E47" s="321" t="str">
        <f>Lógica!N28</f>
        <v>ALESSANDRO DE ASSIS LEITE</v>
      </c>
      <c r="F47" s="322"/>
      <c r="G47" s="323"/>
      <c r="H47" s="110"/>
      <c r="I47" s="108"/>
      <c r="J47" s="324" t="s">
        <v>1245</v>
      </c>
      <c r="K47" s="319"/>
      <c r="L47" s="320"/>
      <c r="M47" s="321" t="str">
        <f>Lógica!H3</f>
        <v>BRUNO OUTOR MARINS</v>
      </c>
      <c r="N47" s="322"/>
      <c r="O47" s="323"/>
      <c r="Q47" s="419"/>
      <c r="R47" s="420"/>
      <c r="S47" s="420"/>
      <c r="T47" s="420"/>
      <c r="U47" s="420"/>
      <c r="V47" s="420"/>
      <c r="W47" s="420"/>
      <c r="X47" s="420"/>
      <c r="Y47" s="420"/>
      <c r="Z47" s="420"/>
      <c r="AA47" s="420"/>
      <c r="AB47" s="420"/>
      <c r="AC47" s="420"/>
      <c r="AD47" s="420"/>
      <c r="AE47" s="421"/>
      <c r="AF47" s="97"/>
    </row>
    <row r="48" spans="1:32" ht="33" customHeight="1" thickBot="1" x14ac:dyDescent="0.25">
      <c r="A48" s="98"/>
      <c r="B48" s="346" t="s">
        <v>1244</v>
      </c>
      <c r="C48" s="347"/>
      <c r="D48" s="348"/>
      <c r="E48" s="321" t="str">
        <f>Lógica!E35</f>
        <v>ARLAN LAMONICA FERREIRA</v>
      </c>
      <c r="F48" s="322"/>
      <c r="G48" s="323"/>
      <c r="H48" s="92"/>
      <c r="I48" s="108"/>
      <c r="J48" s="431" t="s">
        <v>1243</v>
      </c>
      <c r="K48" s="432"/>
      <c r="L48" s="432"/>
      <c r="M48" s="321" t="str">
        <f>Lógica!K21</f>
        <v>ANDERSON DAS NEVES ARAUJO</v>
      </c>
      <c r="N48" s="322"/>
      <c r="O48" s="323"/>
      <c r="Q48" s="422"/>
      <c r="R48" s="423"/>
      <c r="S48" s="423"/>
      <c r="T48" s="423"/>
      <c r="U48" s="423"/>
      <c r="V48" s="423"/>
      <c r="W48" s="423"/>
      <c r="X48" s="423"/>
      <c r="Y48" s="423"/>
      <c r="Z48" s="423"/>
      <c r="AA48" s="423"/>
      <c r="AB48" s="423"/>
      <c r="AC48" s="423"/>
      <c r="AD48" s="423"/>
      <c r="AE48" s="424"/>
      <c r="AF48" s="97"/>
    </row>
    <row r="49" spans="1:32" ht="33" customHeight="1" thickBot="1" x14ac:dyDescent="0.25">
      <c r="A49" s="98"/>
      <c r="B49" s="346" t="s">
        <v>1242</v>
      </c>
      <c r="C49" s="347"/>
      <c r="D49" s="348"/>
      <c r="E49" s="321" t="str">
        <f>Lógica!H35</f>
        <v>JOAO PEDRO DA SILVA JUNIOR</v>
      </c>
      <c r="F49" s="322"/>
      <c r="G49" s="323"/>
      <c r="H49" s="92"/>
      <c r="I49" s="108"/>
      <c r="J49" s="431" t="s">
        <v>1241</v>
      </c>
      <c r="K49" s="432"/>
      <c r="L49" s="432"/>
      <c r="M49" s="321" t="str">
        <f>Lógica!H4</f>
        <v>CASSIO FERNANDO MONTE POLI</v>
      </c>
      <c r="N49" s="322"/>
      <c r="O49" s="323"/>
      <c r="Q49" s="359" t="s">
        <v>1240</v>
      </c>
      <c r="R49" s="360"/>
      <c r="S49" s="360"/>
      <c r="T49" s="360"/>
      <c r="U49" s="360"/>
      <c r="V49" s="360"/>
      <c r="W49" s="360"/>
      <c r="X49" s="360"/>
      <c r="Y49" s="360"/>
      <c r="Z49" s="360"/>
      <c r="AA49" s="360"/>
      <c r="AB49" s="360"/>
      <c r="AC49" s="360"/>
      <c r="AD49" s="360"/>
      <c r="AE49" s="360"/>
      <c r="AF49" s="97"/>
    </row>
    <row r="50" spans="1:32" ht="33" customHeight="1" x14ac:dyDescent="0.2">
      <c r="A50" s="98"/>
      <c r="B50" s="346" t="s">
        <v>1239</v>
      </c>
      <c r="C50" s="347"/>
      <c r="D50" s="348"/>
      <c r="E50" s="321" t="str">
        <f>Lógica!K35</f>
        <v>CELSO DE OLIVEIRA ROCHA</v>
      </c>
      <c r="F50" s="322"/>
      <c r="G50" s="323"/>
      <c r="H50" s="92"/>
      <c r="I50" s="108"/>
      <c r="J50" s="431" t="s">
        <v>1238</v>
      </c>
      <c r="K50" s="432"/>
      <c r="L50" s="432"/>
      <c r="M50" s="321" t="str">
        <f>Lógica!N21</f>
        <v>LUIS AUGUSTO ALMEIDA DIAS</v>
      </c>
      <c r="N50" s="322"/>
      <c r="O50" s="323"/>
      <c r="Q50" s="416" t="s">
        <v>1237</v>
      </c>
      <c r="R50" s="417"/>
      <c r="S50" s="417"/>
      <c r="T50" s="417"/>
      <c r="U50" s="417"/>
      <c r="V50" s="417"/>
      <c r="W50" s="417"/>
      <c r="X50" s="417"/>
      <c r="Y50" s="417"/>
      <c r="Z50" s="417"/>
      <c r="AA50" s="417"/>
      <c r="AB50" s="417"/>
      <c r="AC50" s="417"/>
      <c r="AD50" s="417"/>
      <c r="AE50" s="418"/>
      <c r="AF50" s="97"/>
    </row>
    <row r="51" spans="1:32" ht="33" customHeight="1" thickBot="1" x14ac:dyDescent="0.25">
      <c r="A51" s="98"/>
      <c r="B51" s="346" t="s">
        <v>1236</v>
      </c>
      <c r="C51" s="347"/>
      <c r="D51" s="348"/>
      <c r="E51" s="321" t="str">
        <f>Lógica!N1</f>
        <v>ANDERSON CARON SCHWENCK</v>
      </c>
      <c r="F51" s="322"/>
      <c r="G51" s="323"/>
      <c r="H51" s="92"/>
      <c r="I51" s="108"/>
      <c r="J51" s="564" t="s">
        <v>1235</v>
      </c>
      <c r="K51" s="565"/>
      <c r="L51" s="565"/>
      <c r="M51" s="400" t="str">
        <f>Lógica!E28</f>
        <v>ANDRE LUIZ DIAS DE ARAUJO</v>
      </c>
      <c r="N51" s="401"/>
      <c r="O51" s="402"/>
      <c r="Q51" s="419"/>
      <c r="R51" s="420"/>
      <c r="S51" s="420"/>
      <c r="T51" s="420"/>
      <c r="U51" s="420"/>
      <c r="V51" s="420"/>
      <c r="W51" s="420"/>
      <c r="X51" s="420"/>
      <c r="Y51" s="420"/>
      <c r="Z51" s="420"/>
      <c r="AA51" s="420"/>
      <c r="AB51" s="420"/>
      <c r="AC51" s="420"/>
      <c r="AD51" s="420"/>
      <c r="AE51" s="421"/>
      <c r="AF51" s="97"/>
    </row>
    <row r="52" spans="1:32" ht="33" customHeight="1" thickBot="1" x14ac:dyDescent="0.25">
      <c r="A52" s="98"/>
      <c r="B52" s="349" t="s">
        <v>1234</v>
      </c>
      <c r="C52" s="350"/>
      <c r="D52" s="112" t="s">
        <v>1233</v>
      </c>
      <c r="E52" s="446" t="str">
        <f>Lógica!N35</f>
        <v>GABRIEL SIQUEIRA DA SILVA</v>
      </c>
      <c r="F52" s="447"/>
      <c r="G52" s="448"/>
      <c r="H52" s="92"/>
      <c r="I52" s="111"/>
      <c r="Q52" s="419"/>
      <c r="R52" s="420"/>
      <c r="S52" s="420"/>
      <c r="T52" s="420"/>
      <c r="U52" s="420"/>
      <c r="V52" s="420"/>
      <c r="W52" s="420"/>
      <c r="X52" s="420"/>
      <c r="Y52" s="420"/>
      <c r="Z52" s="420"/>
      <c r="AA52" s="420"/>
      <c r="AB52" s="420"/>
      <c r="AC52" s="420"/>
      <c r="AD52" s="420"/>
      <c r="AE52" s="421"/>
      <c r="AF52" s="97"/>
    </row>
    <row r="53" spans="1:32" ht="33" customHeight="1" thickBot="1" x14ac:dyDescent="0.25">
      <c r="A53" s="98"/>
      <c r="B53" s="428" t="s">
        <v>1232</v>
      </c>
      <c r="C53" s="429"/>
      <c r="D53" s="429"/>
      <c r="E53" s="429"/>
      <c r="F53" s="429"/>
      <c r="G53" s="430"/>
      <c r="H53" s="92"/>
      <c r="I53" s="106"/>
      <c r="J53" s="373" t="s">
        <v>1231</v>
      </c>
      <c r="K53" s="374"/>
      <c r="L53" s="374"/>
      <c r="M53" s="374"/>
      <c r="N53" s="374"/>
      <c r="O53" s="375"/>
      <c r="Q53" s="419"/>
      <c r="R53" s="420"/>
      <c r="S53" s="420"/>
      <c r="T53" s="420"/>
      <c r="U53" s="420"/>
      <c r="V53" s="420"/>
      <c r="W53" s="420"/>
      <c r="X53" s="420"/>
      <c r="Y53" s="420"/>
      <c r="Z53" s="420"/>
      <c r="AA53" s="420"/>
      <c r="AB53" s="420"/>
      <c r="AC53" s="420"/>
      <c r="AD53" s="420"/>
      <c r="AE53" s="421"/>
      <c r="AF53" s="97"/>
    </row>
    <row r="54" spans="1:32" ht="33" customHeight="1" x14ac:dyDescent="0.2">
      <c r="A54" s="98"/>
      <c r="B54" s="355" t="s">
        <v>1230</v>
      </c>
      <c r="C54" s="356"/>
      <c r="D54" s="357"/>
      <c r="E54" s="351" t="str">
        <f>Lógica!H29</f>
        <v>JOAO PAULO PEREIRA DA HORA</v>
      </c>
      <c r="F54" s="352"/>
      <c r="G54" s="353"/>
      <c r="H54" s="110"/>
      <c r="I54" s="108"/>
      <c r="J54" s="602" t="s">
        <v>1229</v>
      </c>
      <c r="K54" s="440"/>
      <c r="L54" s="440"/>
      <c r="M54" s="439" t="str">
        <f>Lógica!E42</f>
        <v>LUDMILA DA SILVA PINHEIRO</v>
      </c>
      <c r="N54" s="440"/>
      <c r="O54" s="441"/>
      <c r="Q54" s="419"/>
      <c r="R54" s="420"/>
      <c r="S54" s="420"/>
      <c r="T54" s="420"/>
      <c r="U54" s="420"/>
      <c r="V54" s="420"/>
      <c r="W54" s="420"/>
      <c r="X54" s="420"/>
      <c r="Y54" s="420"/>
      <c r="Z54" s="420"/>
      <c r="AA54" s="420"/>
      <c r="AB54" s="420"/>
      <c r="AC54" s="420"/>
      <c r="AD54" s="420"/>
      <c r="AE54" s="421"/>
      <c r="AF54" s="97"/>
    </row>
    <row r="55" spans="1:32" ht="33" customHeight="1" thickBot="1" x14ac:dyDescent="0.25">
      <c r="A55" s="98"/>
      <c r="B55" s="354" t="s">
        <v>1228</v>
      </c>
      <c r="C55" s="339"/>
      <c r="D55" s="340"/>
      <c r="E55" s="400" t="str">
        <f>Lógica!N2</f>
        <v>LEONARDO JOSE DE CARVALHO MOREIRA</v>
      </c>
      <c r="F55" s="401"/>
      <c r="G55" s="402"/>
      <c r="H55" s="110"/>
      <c r="I55" s="108"/>
      <c r="J55" s="431" t="s">
        <v>1227</v>
      </c>
      <c r="K55" s="445"/>
      <c r="L55" s="445"/>
      <c r="M55" s="551" t="str">
        <f>Lógica!H42</f>
        <v>ALRICIMAR RODRIGUES CAMPELO</v>
      </c>
      <c r="N55" s="445"/>
      <c r="O55" s="601"/>
      <c r="Q55" s="419"/>
      <c r="R55" s="420"/>
      <c r="S55" s="420"/>
      <c r="T55" s="420"/>
      <c r="U55" s="420"/>
      <c r="V55" s="420"/>
      <c r="W55" s="420"/>
      <c r="X55" s="420"/>
      <c r="Y55" s="420"/>
      <c r="Z55" s="420"/>
      <c r="AA55" s="420"/>
      <c r="AB55" s="420"/>
      <c r="AC55" s="420"/>
      <c r="AD55" s="420"/>
      <c r="AE55" s="421"/>
      <c r="AF55" s="97"/>
    </row>
    <row r="56" spans="1:32" ht="33" customHeight="1" thickBot="1" x14ac:dyDescent="0.25">
      <c r="A56" s="98"/>
      <c r="H56" s="110"/>
      <c r="I56" s="108"/>
      <c r="J56" s="603" t="s">
        <v>1226</v>
      </c>
      <c r="K56" s="443"/>
      <c r="L56" s="443"/>
      <c r="M56" s="442" t="str">
        <f>Lógica!E50</f>
        <v>LUIS FELIPE MORAES LIMA</v>
      </c>
      <c r="N56" s="443"/>
      <c r="O56" s="444"/>
      <c r="Q56" s="419"/>
      <c r="R56" s="420"/>
      <c r="S56" s="420"/>
      <c r="T56" s="420"/>
      <c r="U56" s="420"/>
      <c r="V56" s="420"/>
      <c r="W56" s="420"/>
      <c r="X56" s="420"/>
      <c r="Y56" s="420"/>
      <c r="Z56" s="420"/>
      <c r="AA56" s="420"/>
      <c r="AB56" s="420"/>
      <c r="AC56" s="420"/>
      <c r="AD56" s="420"/>
      <c r="AE56" s="421"/>
      <c r="AF56" s="97"/>
    </row>
    <row r="57" spans="1:32" ht="41.25" customHeight="1" thickBot="1" x14ac:dyDescent="0.25">
      <c r="A57" s="98"/>
      <c r="B57" s="425" t="s">
        <v>6</v>
      </c>
      <c r="C57" s="426"/>
      <c r="D57" s="426"/>
      <c r="E57" s="426"/>
      <c r="F57" s="426"/>
      <c r="G57" s="427"/>
      <c r="H57" s="109"/>
      <c r="I57" s="108"/>
      <c r="J57" s="409" t="s">
        <v>1225</v>
      </c>
      <c r="K57" s="410"/>
      <c r="L57" s="410"/>
      <c r="M57" s="410"/>
      <c r="N57" s="410"/>
      <c r="O57" s="411"/>
      <c r="Q57" s="419"/>
      <c r="R57" s="420"/>
      <c r="S57" s="420"/>
      <c r="T57" s="420"/>
      <c r="U57" s="420"/>
      <c r="V57" s="420"/>
      <c r="W57" s="420"/>
      <c r="X57" s="420"/>
      <c r="Y57" s="420"/>
      <c r="Z57" s="420"/>
      <c r="AA57" s="420"/>
      <c r="AB57" s="420"/>
      <c r="AC57" s="420"/>
      <c r="AD57" s="420"/>
      <c r="AE57" s="421"/>
      <c r="AF57" s="97"/>
    </row>
    <row r="58" spans="1:32" ht="33" customHeight="1" thickBot="1" x14ac:dyDescent="0.25">
      <c r="A58" s="98"/>
      <c r="B58" s="355" t="s">
        <v>1224</v>
      </c>
      <c r="C58" s="356"/>
      <c r="D58" s="357"/>
      <c r="E58" s="351" t="str">
        <f>Lógica!K50</f>
        <v>ANDRE LUIS ALVES DA ROSA</v>
      </c>
      <c r="F58" s="352"/>
      <c r="G58" s="353"/>
      <c r="H58" s="92"/>
      <c r="I58" s="108"/>
      <c r="J58" s="412"/>
      <c r="K58" s="413"/>
      <c r="L58" s="413"/>
      <c r="M58" s="413"/>
      <c r="N58" s="413"/>
      <c r="O58" s="414"/>
      <c r="Q58" s="422"/>
      <c r="R58" s="423"/>
      <c r="S58" s="423"/>
      <c r="T58" s="423"/>
      <c r="U58" s="423"/>
      <c r="V58" s="423"/>
      <c r="W58" s="423"/>
      <c r="X58" s="423"/>
      <c r="Y58" s="423"/>
      <c r="Z58" s="423"/>
      <c r="AA58" s="423"/>
      <c r="AB58" s="423"/>
      <c r="AC58" s="423"/>
      <c r="AD58" s="423"/>
      <c r="AE58" s="424"/>
      <c r="AF58" s="97"/>
    </row>
    <row r="59" spans="1:32" ht="33" customHeight="1" thickBot="1" x14ac:dyDescent="0.25">
      <c r="A59" s="98"/>
      <c r="B59" s="324" t="s">
        <v>1223</v>
      </c>
      <c r="C59" s="319"/>
      <c r="D59" s="320"/>
      <c r="E59" s="321" t="str">
        <f>Lógica!K28</f>
        <v>BRAULIO FARINA CAMPAGNARO</v>
      </c>
      <c r="F59" s="322"/>
      <c r="G59" s="323"/>
      <c r="H59" s="92"/>
      <c r="I59" s="108"/>
      <c r="Q59" s="359" t="s">
        <v>1222</v>
      </c>
      <c r="R59" s="360"/>
      <c r="S59" s="360"/>
      <c r="T59" s="360"/>
      <c r="U59" s="360"/>
      <c r="V59" s="360"/>
      <c r="W59" s="360"/>
      <c r="X59" s="360"/>
      <c r="Y59" s="360"/>
      <c r="Z59" s="360"/>
      <c r="AA59" s="360"/>
      <c r="AB59" s="360"/>
      <c r="AC59" s="360"/>
      <c r="AD59" s="360"/>
      <c r="AE59" s="360"/>
      <c r="AF59" s="97"/>
    </row>
    <row r="60" spans="1:32" ht="33" customHeight="1" thickBot="1" x14ac:dyDescent="0.25">
      <c r="A60" s="98"/>
      <c r="B60" s="324" t="s">
        <v>1221</v>
      </c>
      <c r="C60" s="319"/>
      <c r="D60" s="320"/>
      <c r="E60" s="321" t="str">
        <f>Lógica!N29</f>
        <v>DANIEL BISPO REIS</v>
      </c>
      <c r="F60" s="322"/>
      <c r="G60" s="323"/>
      <c r="H60" s="92"/>
      <c r="I60" s="106"/>
      <c r="J60" s="373" t="s">
        <v>1220</v>
      </c>
      <c r="K60" s="374"/>
      <c r="L60" s="374"/>
      <c r="M60" s="374"/>
      <c r="N60" s="374"/>
      <c r="O60" s="375"/>
      <c r="Q60" s="416" t="s">
        <v>1219</v>
      </c>
      <c r="R60" s="417"/>
      <c r="S60" s="417"/>
      <c r="T60" s="417"/>
      <c r="U60" s="417"/>
      <c r="V60" s="417"/>
      <c r="W60" s="417"/>
      <c r="X60" s="417"/>
      <c r="Y60" s="417"/>
      <c r="Z60" s="417"/>
      <c r="AA60" s="417"/>
      <c r="AB60" s="417"/>
      <c r="AC60" s="417"/>
      <c r="AD60" s="417"/>
      <c r="AE60" s="418"/>
      <c r="AF60" s="97"/>
    </row>
    <row r="61" spans="1:32" ht="33" customHeight="1" thickTop="1" thickBot="1" x14ac:dyDescent="0.25">
      <c r="A61" s="98"/>
      <c r="B61" s="324" t="s">
        <v>1218</v>
      </c>
      <c r="C61" s="319"/>
      <c r="D61" s="320"/>
      <c r="E61" s="321" t="str">
        <f>Lógica!E36</f>
        <v>SIDNEY SANTOS PEREIRA</v>
      </c>
      <c r="F61" s="322"/>
      <c r="G61" s="323"/>
      <c r="H61" s="92"/>
      <c r="I61" s="108"/>
      <c r="J61" s="425" t="s">
        <v>1217</v>
      </c>
      <c r="K61" s="426"/>
      <c r="L61" s="426"/>
      <c r="M61" s="426"/>
      <c r="N61" s="426"/>
      <c r="O61" s="427"/>
      <c r="Q61" s="419"/>
      <c r="R61" s="420"/>
      <c r="S61" s="420"/>
      <c r="T61" s="420"/>
      <c r="U61" s="420"/>
      <c r="V61" s="420"/>
      <c r="W61" s="420"/>
      <c r="X61" s="420"/>
      <c r="Y61" s="420"/>
      <c r="Z61" s="420"/>
      <c r="AA61" s="420"/>
      <c r="AB61" s="420"/>
      <c r="AC61" s="420"/>
      <c r="AD61" s="420"/>
      <c r="AE61" s="421"/>
      <c r="AF61" s="97"/>
    </row>
    <row r="62" spans="1:32" ht="33" customHeight="1" thickBot="1" x14ac:dyDescent="0.25">
      <c r="A62" s="98"/>
      <c r="B62" s="564" t="s">
        <v>1216</v>
      </c>
      <c r="C62" s="565"/>
      <c r="D62" s="565"/>
      <c r="E62" s="590" t="str">
        <f>Lógica!H36</f>
        <v>ROBERTO DORIA DE SANTANA JUNIO</v>
      </c>
      <c r="F62" s="590"/>
      <c r="G62" s="591"/>
      <c r="H62" s="92"/>
      <c r="I62" s="108"/>
      <c r="J62" s="592" t="s">
        <v>1215</v>
      </c>
      <c r="K62" s="593"/>
      <c r="L62" s="594"/>
      <c r="M62" s="595" t="str">
        <f>AB19</f>
        <v>JACIANO FERREIRA</v>
      </c>
      <c r="N62" s="596"/>
      <c r="O62" s="597"/>
      <c r="Q62" s="419"/>
      <c r="R62" s="420"/>
      <c r="S62" s="420"/>
      <c r="T62" s="420"/>
      <c r="U62" s="420"/>
      <c r="V62" s="420"/>
      <c r="W62" s="420"/>
      <c r="X62" s="420"/>
      <c r="Y62" s="420"/>
      <c r="Z62" s="420"/>
      <c r="AA62" s="420"/>
      <c r="AB62" s="420"/>
      <c r="AC62" s="420"/>
      <c r="AD62" s="420"/>
      <c r="AE62" s="421"/>
      <c r="AF62" s="97"/>
    </row>
    <row r="63" spans="1:32" ht="33" customHeight="1" thickBot="1" x14ac:dyDescent="0.25">
      <c r="A63" s="98"/>
      <c r="H63" s="92"/>
      <c r="I63" s="108"/>
      <c r="J63" s="324" t="s">
        <v>1214</v>
      </c>
      <c r="K63" s="319"/>
      <c r="L63" s="320"/>
      <c r="M63" s="406" t="str">
        <f>T21</f>
        <v>PAULO ROBERTO DE SOUZA</v>
      </c>
      <c r="N63" s="407"/>
      <c r="O63" s="408"/>
      <c r="Q63" s="419"/>
      <c r="R63" s="420"/>
      <c r="S63" s="420"/>
      <c r="T63" s="420"/>
      <c r="U63" s="420"/>
      <c r="V63" s="420"/>
      <c r="W63" s="420"/>
      <c r="X63" s="420"/>
      <c r="Y63" s="420"/>
      <c r="Z63" s="420"/>
      <c r="AA63" s="420"/>
      <c r="AB63" s="420"/>
      <c r="AC63" s="420"/>
      <c r="AD63" s="420"/>
      <c r="AE63" s="421"/>
      <c r="AF63" s="97"/>
    </row>
    <row r="64" spans="1:32" ht="33" customHeight="1" thickBot="1" x14ac:dyDescent="0.25">
      <c r="A64" s="98"/>
      <c r="B64" s="373" t="s">
        <v>1213</v>
      </c>
      <c r="C64" s="531"/>
      <c r="D64" s="531"/>
      <c r="E64" s="531"/>
      <c r="F64" s="531"/>
      <c r="G64" s="532"/>
      <c r="H64" s="107"/>
      <c r="I64" s="108"/>
      <c r="J64" s="324" t="s">
        <v>1212</v>
      </c>
      <c r="K64" s="319"/>
      <c r="L64" s="320"/>
      <c r="M64" s="403" t="str">
        <f>AB22</f>
        <v>DANIEL RAMOS PESSANHA DA SILVA</v>
      </c>
      <c r="N64" s="404"/>
      <c r="O64" s="405"/>
      <c r="Q64" s="419"/>
      <c r="R64" s="420"/>
      <c r="S64" s="420"/>
      <c r="T64" s="420"/>
      <c r="U64" s="420"/>
      <c r="V64" s="420"/>
      <c r="W64" s="420"/>
      <c r="X64" s="420"/>
      <c r="Y64" s="420"/>
      <c r="Z64" s="420"/>
      <c r="AA64" s="420"/>
      <c r="AB64" s="420"/>
      <c r="AC64" s="420"/>
      <c r="AD64" s="420"/>
      <c r="AE64" s="421"/>
      <c r="AF64" s="97"/>
    </row>
    <row r="65" spans="1:32" ht="33" customHeight="1" thickBot="1" x14ac:dyDescent="0.25">
      <c r="A65" s="98"/>
      <c r="B65" s="568" t="s">
        <v>1211</v>
      </c>
      <c r="C65" s="531"/>
      <c r="D65" s="531"/>
      <c r="E65" s="531"/>
      <c r="F65" s="531"/>
      <c r="G65" s="532"/>
      <c r="I65" s="108"/>
      <c r="J65" s="354" t="s">
        <v>1210</v>
      </c>
      <c r="K65" s="339"/>
      <c r="L65" s="340"/>
      <c r="M65" s="400" t="str">
        <f>Lógica!N21</f>
        <v>LUIS AUGUSTO ALMEIDA DIAS</v>
      </c>
      <c r="N65" s="401"/>
      <c r="O65" s="402"/>
      <c r="Q65" s="419"/>
      <c r="R65" s="420"/>
      <c r="S65" s="420"/>
      <c r="T65" s="420"/>
      <c r="U65" s="420"/>
      <c r="V65" s="420"/>
      <c r="W65" s="420"/>
      <c r="X65" s="420"/>
      <c r="Y65" s="420"/>
      <c r="Z65" s="420"/>
      <c r="AA65" s="420"/>
      <c r="AB65" s="420"/>
      <c r="AC65" s="420"/>
      <c r="AD65" s="420"/>
      <c r="AE65" s="421"/>
      <c r="AF65" s="97"/>
    </row>
    <row r="66" spans="1:32" ht="33" customHeight="1" thickBot="1" x14ac:dyDescent="0.25">
      <c r="A66" s="98"/>
      <c r="B66" s="355" t="s">
        <v>1209</v>
      </c>
      <c r="C66" s="356"/>
      <c r="D66" s="357"/>
      <c r="E66" s="351" t="str">
        <f>T20</f>
        <v>MAICO DE ALMEIDA OLIVEIRA</v>
      </c>
      <c r="F66" s="352"/>
      <c r="G66" s="353"/>
      <c r="I66" s="108"/>
      <c r="Q66" s="419"/>
      <c r="R66" s="420"/>
      <c r="S66" s="420"/>
      <c r="T66" s="420"/>
      <c r="U66" s="420"/>
      <c r="V66" s="420"/>
      <c r="W66" s="420"/>
      <c r="X66" s="420"/>
      <c r="Y66" s="420"/>
      <c r="Z66" s="420"/>
      <c r="AA66" s="420"/>
      <c r="AB66" s="420"/>
      <c r="AC66" s="420"/>
      <c r="AD66" s="420"/>
      <c r="AE66" s="421"/>
      <c r="AF66" s="97"/>
    </row>
    <row r="67" spans="1:32" ht="33" customHeight="1" thickBot="1" x14ac:dyDescent="0.25">
      <c r="A67" s="98"/>
      <c r="B67" s="431" t="s">
        <v>1208</v>
      </c>
      <c r="C67" s="432"/>
      <c r="D67" s="432"/>
      <c r="E67" s="586" t="str">
        <f>AB20</f>
        <v>FABIO SILVA DE OLIVEIRA</v>
      </c>
      <c r="F67" s="586"/>
      <c r="G67" s="587"/>
      <c r="I67" s="106"/>
      <c r="J67" s="373" t="s">
        <v>1207</v>
      </c>
      <c r="K67" s="374"/>
      <c r="L67" s="374"/>
      <c r="M67" s="374"/>
      <c r="N67" s="374"/>
      <c r="O67" s="375"/>
      <c r="Q67" s="419"/>
      <c r="R67" s="420"/>
      <c r="S67" s="420"/>
      <c r="T67" s="420"/>
      <c r="U67" s="420"/>
      <c r="V67" s="420"/>
      <c r="W67" s="420"/>
      <c r="X67" s="420"/>
      <c r="Y67" s="420"/>
      <c r="Z67" s="420"/>
      <c r="AA67" s="420"/>
      <c r="AB67" s="420"/>
      <c r="AC67" s="420"/>
      <c r="AD67" s="420"/>
      <c r="AE67" s="421"/>
      <c r="AF67" s="97"/>
    </row>
    <row r="68" spans="1:32" ht="33" customHeight="1" thickTop="1" x14ac:dyDescent="0.2">
      <c r="A68" s="98"/>
      <c r="B68" s="598" t="s">
        <v>1206</v>
      </c>
      <c r="C68" s="599"/>
      <c r="D68" s="600"/>
      <c r="E68" s="586" t="str">
        <f>E39</f>
        <v>GUILHERME RODRIGUES FONSECA</v>
      </c>
      <c r="F68" s="586"/>
      <c r="G68" s="587"/>
      <c r="I68" s="108"/>
      <c r="J68" s="355" t="s">
        <v>1205</v>
      </c>
      <c r="K68" s="356"/>
      <c r="L68" s="357"/>
      <c r="M68" s="351" t="str">
        <f>Lógica!E35</f>
        <v>ARLAN LAMONICA FERREIRA</v>
      </c>
      <c r="N68" s="352"/>
      <c r="O68" s="353"/>
      <c r="Q68" s="419"/>
      <c r="R68" s="420"/>
      <c r="S68" s="420"/>
      <c r="T68" s="420"/>
      <c r="U68" s="420"/>
      <c r="V68" s="420"/>
      <c r="W68" s="420"/>
      <c r="X68" s="420"/>
      <c r="Y68" s="420"/>
      <c r="Z68" s="420"/>
      <c r="AA68" s="420"/>
      <c r="AB68" s="420"/>
      <c r="AC68" s="420"/>
      <c r="AD68" s="420"/>
      <c r="AE68" s="421"/>
      <c r="AF68" s="97"/>
    </row>
    <row r="69" spans="1:32" ht="33" customHeight="1" thickBot="1" x14ac:dyDescent="0.25">
      <c r="A69" s="98"/>
      <c r="B69" s="354" t="s">
        <v>1204</v>
      </c>
      <c r="C69" s="339"/>
      <c r="D69" s="339"/>
      <c r="E69" s="339"/>
      <c r="F69" s="339"/>
      <c r="G69" s="588"/>
      <c r="I69" s="108"/>
      <c r="J69" s="324" t="s">
        <v>1203</v>
      </c>
      <c r="K69" s="319"/>
      <c r="L69" s="320"/>
      <c r="M69" s="321" t="str">
        <f>Lógica!K35</f>
        <v>CELSO DE OLIVEIRA ROCHA</v>
      </c>
      <c r="N69" s="322"/>
      <c r="O69" s="323"/>
      <c r="Q69" s="419"/>
      <c r="R69" s="420"/>
      <c r="S69" s="420"/>
      <c r="T69" s="420"/>
      <c r="U69" s="420"/>
      <c r="V69" s="420"/>
      <c r="W69" s="420"/>
      <c r="X69" s="420"/>
      <c r="Y69" s="420"/>
      <c r="Z69" s="420"/>
      <c r="AA69" s="420"/>
      <c r="AB69" s="420"/>
      <c r="AC69" s="420"/>
      <c r="AD69" s="420"/>
      <c r="AE69" s="421"/>
      <c r="AF69" s="97"/>
    </row>
    <row r="70" spans="1:32" ht="33" customHeight="1" thickBot="1" x14ac:dyDescent="0.25">
      <c r="A70" s="98"/>
      <c r="B70" s="559"/>
      <c r="C70" s="559"/>
      <c r="D70" s="559"/>
      <c r="E70" s="560"/>
      <c r="F70" s="560"/>
      <c r="G70" s="560"/>
      <c r="H70" s="92"/>
      <c r="I70" s="108"/>
      <c r="J70" s="324" t="s">
        <v>1202</v>
      </c>
      <c r="K70" s="319"/>
      <c r="L70" s="320"/>
      <c r="M70" s="321" t="str">
        <f>Lógica!K36</f>
        <v>EDER SOARES TERRA</v>
      </c>
      <c r="N70" s="322"/>
      <c r="O70" s="323"/>
      <c r="Q70" s="422"/>
      <c r="R70" s="423"/>
      <c r="S70" s="423"/>
      <c r="T70" s="423"/>
      <c r="U70" s="423"/>
      <c r="V70" s="423"/>
      <c r="W70" s="423"/>
      <c r="X70" s="423"/>
      <c r="Y70" s="423"/>
      <c r="Z70" s="423"/>
      <c r="AA70" s="423"/>
      <c r="AB70" s="423"/>
      <c r="AC70" s="423"/>
      <c r="AD70" s="423"/>
      <c r="AE70" s="424"/>
      <c r="AF70" s="97"/>
    </row>
    <row r="71" spans="1:32" ht="33" customHeight="1" thickBot="1" x14ac:dyDescent="0.25">
      <c r="A71" s="98"/>
      <c r="B71" s="559"/>
      <c r="C71" s="559"/>
      <c r="D71" s="559"/>
      <c r="E71" s="560"/>
      <c r="F71" s="560"/>
      <c r="G71" s="560"/>
      <c r="I71" s="108"/>
      <c r="J71" s="354" t="s">
        <v>1201</v>
      </c>
      <c r="K71" s="339"/>
      <c r="L71" s="340"/>
      <c r="M71" s="400" t="str">
        <f>Lógica!K37</f>
        <v>FABIO MARCOS MORAES</v>
      </c>
      <c r="N71" s="401"/>
      <c r="O71" s="402"/>
      <c r="Q71" s="359" t="s">
        <v>1200</v>
      </c>
      <c r="R71" s="360"/>
      <c r="S71" s="360"/>
      <c r="T71" s="360"/>
      <c r="U71" s="360"/>
      <c r="V71" s="360"/>
      <c r="W71" s="360"/>
      <c r="X71" s="360"/>
      <c r="Y71" s="360"/>
      <c r="Z71" s="360"/>
      <c r="AA71" s="360"/>
      <c r="AB71" s="360"/>
      <c r="AC71" s="360"/>
      <c r="AD71" s="360"/>
      <c r="AE71" s="360"/>
      <c r="AF71" s="97"/>
    </row>
    <row r="72" spans="1:32" ht="33" customHeight="1" thickBot="1" x14ac:dyDescent="0.25">
      <c r="A72" s="98"/>
      <c r="I72" s="108"/>
      <c r="Q72" s="382" t="s">
        <v>1199</v>
      </c>
      <c r="R72" s="383"/>
      <c r="S72" s="383"/>
      <c r="T72" s="383"/>
      <c r="U72" s="383"/>
      <c r="V72" s="383"/>
      <c r="W72" s="383"/>
      <c r="X72" s="383"/>
      <c r="Y72" s="383"/>
      <c r="Z72" s="383"/>
      <c r="AA72" s="383"/>
      <c r="AB72" s="383"/>
      <c r="AC72" s="383"/>
      <c r="AD72" s="383"/>
      <c r="AE72" s="384"/>
      <c r="AF72" s="97"/>
    </row>
    <row r="73" spans="1:32" ht="33" customHeight="1" thickBot="1" x14ac:dyDescent="0.25">
      <c r="A73" s="98"/>
      <c r="B73" s="561" t="s">
        <v>1198</v>
      </c>
      <c r="C73" s="562"/>
      <c r="D73" s="562"/>
      <c r="E73" s="562"/>
      <c r="F73" s="562"/>
      <c r="G73" s="563"/>
      <c r="H73" s="107"/>
      <c r="I73" s="106"/>
      <c r="J73" s="373" t="s">
        <v>1197</v>
      </c>
      <c r="K73" s="374"/>
      <c r="L73" s="374"/>
      <c r="M73" s="374"/>
      <c r="N73" s="374"/>
      <c r="O73" s="375"/>
      <c r="Q73" s="385"/>
      <c r="R73" s="386"/>
      <c r="S73" s="386"/>
      <c r="T73" s="386"/>
      <c r="U73" s="386"/>
      <c r="V73" s="386"/>
      <c r="W73" s="386"/>
      <c r="X73" s="386"/>
      <c r="Y73" s="386"/>
      <c r="Z73" s="386"/>
      <c r="AA73" s="386"/>
      <c r="AB73" s="386"/>
      <c r="AC73" s="386"/>
      <c r="AD73" s="386"/>
      <c r="AE73" s="387"/>
      <c r="AF73" s="97"/>
    </row>
    <row r="74" spans="1:32" ht="33" customHeight="1" thickTop="1" x14ac:dyDescent="0.2">
      <c r="A74" s="98"/>
      <c r="B74" s="583" t="s">
        <v>1196</v>
      </c>
      <c r="C74" s="584"/>
      <c r="D74" s="585"/>
      <c r="E74" s="321" t="str">
        <f>Lógica!K2</f>
        <v>SILVERIO MAIA</v>
      </c>
      <c r="F74" s="322"/>
      <c r="G74" s="323"/>
      <c r="H74" s="105"/>
      <c r="J74" s="343" t="s">
        <v>1195</v>
      </c>
      <c r="K74" s="344"/>
      <c r="L74" s="345"/>
      <c r="M74" s="394" t="str">
        <f>Lógica!E21</f>
        <v>FABIO SILVA DE OLIVEIRA</v>
      </c>
      <c r="N74" s="395"/>
      <c r="O74" s="396"/>
      <c r="Q74" s="385"/>
      <c r="R74" s="386"/>
      <c r="S74" s="386"/>
      <c r="T74" s="386"/>
      <c r="U74" s="386"/>
      <c r="V74" s="386"/>
      <c r="W74" s="386"/>
      <c r="X74" s="386"/>
      <c r="Y74" s="386"/>
      <c r="Z74" s="386"/>
      <c r="AA74" s="386"/>
      <c r="AB74" s="386"/>
      <c r="AC74" s="386"/>
      <c r="AD74" s="386"/>
      <c r="AE74" s="387"/>
      <c r="AF74" s="97"/>
    </row>
    <row r="75" spans="1:32" ht="33" customHeight="1" x14ac:dyDescent="0.2">
      <c r="A75" s="98"/>
      <c r="B75" s="583" t="s">
        <v>1194</v>
      </c>
      <c r="C75" s="584"/>
      <c r="D75" s="585"/>
      <c r="E75" s="321" t="str">
        <f>Lógica!N42</f>
        <v>ARIANE BARRETO DE SOUZA</v>
      </c>
      <c r="F75" s="322"/>
      <c r="G75" s="323"/>
      <c r="H75" s="104"/>
      <c r="J75" s="324" t="s">
        <v>1193</v>
      </c>
      <c r="K75" s="319"/>
      <c r="L75" s="319"/>
      <c r="M75" s="319"/>
      <c r="N75" s="319"/>
      <c r="O75" s="415"/>
      <c r="Q75" s="385"/>
      <c r="R75" s="386"/>
      <c r="S75" s="386"/>
      <c r="T75" s="386"/>
      <c r="U75" s="386"/>
      <c r="V75" s="386"/>
      <c r="W75" s="386"/>
      <c r="X75" s="386"/>
      <c r="Y75" s="386"/>
      <c r="Z75" s="386"/>
      <c r="AA75" s="386"/>
      <c r="AB75" s="386"/>
      <c r="AC75" s="386"/>
      <c r="AD75" s="386"/>
      <c r="AE75" s="387"/>
      <c r="AF75" s="97"/>
    </row>
    <row r="76" spans="1:32" ht="33" customHeight="1" thickBot="1" x14ac:dyDescent="0.25">
      <c r="A76" s="98"/>
      <c r="B76" s="349" t="s">
        <v>1192</v>
      </c>
      <c r="C76" s="578"/>
      <c r="D76" s="579"/>
      <c r="E76" s="400" t="str">
        <f>Lógica!N43</f>
        <v>GABRIELA DA COSTA LINO</v>
      </c>
      <c r="F76" s="401"/>
      <c r="G76" s="402"/>
      <c r="H76" s="104"/>
      <c r="J76" s="354" t="s">
        <v>1191</v>
      </c>
      <c r="K76" s="339"/>
      <c r="L76" s="340"/>
      <c r="M76" s="400" t="str">
        <f>Lógica!N42</f>
        <v>ARIANE BARRETO DE SOUZA</v>
      </c>
      <c r="N76" s="401"/>
      <c r="O76" s="402"/>
      <c r="Q76" s="385"/>
      <c r="R76" s="386"/>
      <c r="S76" s="386"/>
      <c r="T76" s="386"/>
      <c r="U76" s="386"/>
      <c r="V76" s="386"/>
      <c r="W76" s="386"/>
      <c r="X76" s="386"/>
      <c r="Y76" s="386"/>
      <c r="Z76" s="386"/>
      <c r="AA76" s="386"/>
      <c r="AB76" s="386"/>
      <c r="AC76" s="386"/>
      <c r="AD76" s="386"/>
      <c r="AE76" s="387"/>
      <c r="AF76" s="97"/>
    </row>
    <row r="77" spans="1:32" ht="33" customHeight="1" thickBot="1" x14ac:dyDescent="0.25">
      <c r="A77" s="98"/>
      <c r="H77" s="104"/>
      <c r="Q77" s="385"/>
      <c r="R77" s="386"/>
      <c r="S77" s="386"/>
      <c r="T77" s="386"/>
      <c r="U77" s="386"/>
      <c r="V77" s="386"/>
      <c r="W77" s="386"/>
      <c r="X77" s="386"/>
      <c r="Y77" s="386"/>
      <c r="Z77" s="386"/>
      <c r="AA77" s="386"/>
      <c r="AB77" s="386"/>
      <c r="AC77" s="386"/>
      <c r="AD77" s="386"/>
      <c r="AE77" s="387"/>
      <c r="AF77" s="97"/>
    </row>
    <row r="78" spans="1:32" ht="72.75" customHeight="1" thickBot="1" x14ac:dyDescent="0.25">
      <c r="A78" s="98"/>
      <c r="C78" s="103"/>
      <c r="D78" s="373" t="s">
        <v>1190</v>
      </c>
      <c r="E78" s="374"/>
      <c r="F78" s="374"/>
      <c r="G78" s="374"/>
      <c r="H78" s="374"/>
      <c r="I78" s="374"/>
      <c r="J78" s="374"/>
      <c r="K78" s="374"/>
      <c r="L78" s="374"/>
      <c r="M78" s="375"/>
      <c r="Q78" s="388"/>
      <c r="R78" s="389"/>
      <c r="S78" s="389"/>
      <c r="T78" s="389"/>
      <c r="U78" s="389"/>
      <c r="V78" s="389"/>
      <c r="W78" s="389"/>
      <c r="X78" s="389"/>
      <c r="Y78" s="389"/>
      <c r="Z78" s="389"/>
      <c r="AA78" s="389"/>
      <c r="AB78" s="389"/>
      <c r="AC78" s="389"/>
      <c r="AD78" s="389"/>
      <c r="AE78" s="390"/>
      <c r="AF78" s="97"/>
    </row>
    <row r="79" spans="1:32" ht="44.25" customHeight="1" thickBot="1" x14ac:dyDescent="0.25">
      <c r="A79" s="98"/>
      <c r="D79" s="376" t="s">
        <v>1189</v>
      </c>
      <c r="E79" s="377"/>
      <c r="F79" s="377"/>
      <c r="G79" s="377"/>
      <c r="H79" s="378"/>
      <c r="I79" s="351" t="s">
        <v>1188</v>
      </c>
      <c r="J79" s="352"/>
      <c r="K79" s="352"/>
      <c r="L79" s="352"/>
      <c r="M79" s="353"/>
      <c r="N79" s="102"/>
      <c r="Q79" s="359" t="s">
        <v>1187</v>
      </c>
      <c r="R79" s="360"/>
      <c r="S79" s="360"/>
      <c r="T79" s="360"/>
      <c r="U79" s="360"/>
      <c r="V79" s="360"/>
      <c r="W79" s="360"/>
      <c r="X79" s="360"/>
      <c r="Y79" s="360"/>
      <c r="Z79" s="360"/>
      <c r="AA79" s="360"/>
      <c r="AB79" s="360"/>
      <c r="AC79" s="360"/>
      <c r="AD79" s="360"/>
      <c r="AE79" s="360"/>
      <c r="AF79" s="97"/>
    </row>
    <row r="80" spans="1:32" ht="33" customHeight="1" x14ac:dyDescent="0.2">
      <c r="A80" s="98"/>
      <c r="D80" s="361" t="s">
        <v>1186</v>
      </c>
      <c r="E80" s="362"/>
      <c r="F80" s="362"/>
      <c r="G80" s="362"/>
      <c r="H80" s="363"/>
      <c r="I80" s="364" t="s">
        <v>1185</v>
      </c>
      <c r="J80" s="365"/>
      <c r="K80" s="365"/>
      <c r="L80" s="365"/>
      <c r="M80" s="366"/>
      <c r="Q80" s="382" t="s">
        <v>1184</v>
      </c>
      <c r="R80" s="383"/>
      <c r="S80" s="383"/>
      <c r="T80" s="383"/>
      <c r="U80" s="383"/>
      <c r="V80" s="383"/>
      <c r="W80" s="383"/>
      <c r="X80" s="383"/>
      <c r="Y80" s="383"/>
      <c r="Z80" s="383"/>
      <c r="AA80" s="383"/>
      <c r="AB80" s="383"/>
      <c r="AC80" s="383"/>
      <c r="AD80" s="383"/>
      <c r="AE80" s="384"/>
      <c r="AF80" s="97"/>
    </row>
    <row r="81" spans="1:32" ht="27" customHeight="1" x14ac:dyDescent="0.2">
      <c r="A81" s="98"/>
      <c r="D81" s="391"/>
      <c r="E81" s="392"/>
      <c r="F81" s="392"/>
      <c r="G81" s="392"/>
      <c r="H81" s="393"/>
      <c r="I81" s="394"/>
      <c r="J81" s="395"/>
      <c r="K81" s="395"/>
      <c r="L81" s="395"/>
      <c r="M81" s="396"/>
      <c r="Q81" s="385"/>
      <c r="R81" s="386"/>
      <c r="S81" s="386"/>
      <c r="T81" s="386"/>
      <c r="U81" s="386"/>
      <c r="V81" s="386"/>
      <c r="W81" s="386"/>
      <c r="X81" s="386"/>
      <c r="Y81" s="386"/>
      <c r="Z81" s="386"/>
      <c r="AA81" s="386"/>
      <c r="AB81" s="386"/>
      <c r="AC81" s="386"/>
      <c r="AD81" s="386"/>
      <c r="AE81" s="387"/>
      <c r="AF81" s="97"/>
    </row>
    <row r="82" spans="1:32" ht="33" customHeight="1" x14ac:dyDescent="0.2">
      <c r="A82" s="98"/>
      <c r="D82" s="397" t="s">
        <v>1183</v>
      </c>
      <c r="E82" s="398"/>
      <c r="F82" s="398"/>
      <c r="G82" s="398"/>
      <c r="H82" s="399"/>
      <c r="I82" s="370" t="s">
        <v>1182</v>
      </c>
      <c r="J82" s="371"/>
      <c r="K82" s="371"/>
      <c r="L82" s="371"/>
      <c r="M82" s="372"/>
      <c r="Q82" s="385"/>
      <c r="R82" s="386"/>
      <c r="S82" s="386"/>
      <c r="T82" s="386"/>
      <c r="U82" s="386"/>
      <c r="V82" s="386"/>
      <c r="W82" s="386"/>
      <c r="X82" s="386"/>
      <c r="Y82" s="386"/>
      <c r="Z82" s="386"/>
      <c r="AA82" s="386"/>
      <c r="AB82" s="386"/>
      <c r="AC82" s="386"/>
      <c r="AD82" s="386"/>
      <c r="AE82" s="387"/>
      <c r="AF82" s="97"/>
    </row>
    <row r="83" spans="1:32" ht="46.5" customHeight="1" x14ac:dyDescent="0.2">
      <c r="A83" s="98"/>
      <c r="D83" s="367" t="s">
        <v>1181</v>
      </c>
      <c r="E83" s="368"/>
      <c r="F83" s="368"/>
      <c r="G83" s="368"/>
      <c r="H83" s="369"/>
      <c r="I83" s="321" t="s">
        <v>1180</v>
      </c>
      <c r="J83" s="322"/>
      <c r="K83" s="322"/>
      <c r="L83" s="322"/>
      <c r="M83" s="323"/>
      <c r="Q83" s="385"/>
      <c r="R83" s="386"/>
      <c r="S83" s="386"/>
      <c r="T83" s="386"/>
      <c r="U83" s="386"/>
      <c r="V83" s="386"/>
      <c r="W83" s="386"/>
      <c r="X83" s="386"/>
      <c r="Y83" s="386"/>
      <c r="Z83" s="386"/>
      <c r="AA83" s="386"/>
      <c r="AB83" s="386"/>
      <c r="AC83" s="386"/>
      <c r="AD83" s="386"/>
      <c r="AE83" s="387"/>
      <c r="AF83" s="97"/>
    </row>
    <row r="84" spans="1:32" ht="40.5" customHeight="1" x14ac:dyDescent="0.2">
      <c r="A84" s="98"/>
      <c r="D84" s="367" t="s">
        <v>1112</v>
      </c>
      <c r="E84" s="368"/>
      <c r="F84" s="368"/>
      <c r="G84" s="368"/>
      <c r="H84" s="369"/>
      <c r="I84" s="321" t="s">
        <v>1179</v>
      </c>
      <c r="J84" s="322"/>
      <c r="K84" s="322"/>
      <c r="L84" s="322"/>
      <c r="M84" s="323"/>
      <c r="Q84" s="385"/>
      <c r="R84" s="386"/>
      <c r="S84" s="386"/>
      <c r="T84" s="386"/>
      <c r="U84" s="386"/>
      <c r="V84" s="386"/>
      <c r="W84" s="386"/>
      <c r="X84" s="386"/>
      <c r="Y84" s="386"/>
      <c r="Z84" s="386"/>
      <c r="AA84" s="386"/>
      <c r="AB84" s="386"/>
      <c r="AC84" s="386"/>
      <c r="AD84" s="386"/>
      <c r="AE84" s="387"/>
      <c r="AF84" s="97"/>
    </row>
    <row r="85" spans="1:32" ht="66" customHeight="1" thickBot="1" x14ac:dyDescent="0.25">
      <c r="A85" s="98"/>
      <c r="B85" s="92"/>
      <c r="C85" s="92"/>
      <c r="D85" s="367" t="s">
        <v>1040</v>
      </c>
      <c r="E85" s="368"/>
      <c r="F85" s="368"/>
      <c r="G85" s="368"/>
      <c r="H85" s="369"/>
      <c r="I85" s="321" t="s">
        <v>1178</v>
      </c>
      <c r="J85" s="322"/>
      <c r="K85" s="322"/>
      <c r="L85" s="322"/>
      <c r="M85" s="323"/>
      <c r="N85" s="92"/>
      <c r="O85" s="92"/>
      <c r="Q85" s="388"/>
      <c r="R85" s="389"/>
      <c r="S85" s="389"/>
      <c r="T85" s="389"/>
      <c r="U85" s="389"/>
      <c r="V85" s="389"/>
      <c r="W85" s="389"/>
      <c r="X85" s="389"/>
      <c r="Y85" s="389"/>
      <c r="Z85" s="389"/>
      <c r="AA85" s="389"/>
      <c r="AB85" s="389"/>
      <c r="AC85" s="389"/>
      <c r="AD85" s="389"/>
      <c r="AE85" s="390"/>
      <c r="AF85" s="97"/>
    </row>
    <row r="86" spans="1:32" ht="48" customHeight="1" x14ac:dyDescent="0.2">
      <c r="A86" s="98"/>
      <c r="B86" s="92"/>
      <c r="C86" s="92"/>
      <c r="D86" s="367" t="s">
        <v>1177</v>
      </c>
      <c r="E86" s="368"/>
      <c r="F86" s="368"/>
      <c r="G86" s="368"/>
      <c r="H86" s="369"/>
      <c r="I86" s="370" t="s">
        <v>1176</v>
      </c>
      <c r="J86" s="371"/>
      <c r="K86" s="371"/>
      <c r="L86" s="371"/>
      <c r="M86" s="372"/>
      <c r="N86" s="92"/>
      <c r="O86" s="92"/>
      <c r="P86" s="92"/>
      <c r="Z86" s="99"/>
      <c r="AA86" s="99"/>
      <c r="AB86" s="100"/>
      <c r="AF86" s="97"/>
    </row>
    <row r="87" spans="1:32" ht="33" customHeight="1" thickBot="1" x14ac:dyDescent="0.25">
      <c r="A87" s="98"/>
      <c r="B87" s="92"/>
      <c r="C87" s="92"/>
      <c r="D87" s="361" t="s">
        <v>1063</v>
      </c>
      <c r="E87" s="362"/>
      <c r="F87" s="362"/>
      <c r="G87" s="362"/>
      <c r="H87" s="363"/>
      <c r="I87" s="364" t="s">
        <v>1175</v>
      </c>
      <c r="J87" s="365"/>
      <c r="K87" s="365"/>
      <c r="L87" s="365"/>
      <c r="M87" s="366"/>
      <c r="N87" s="92"/>
      <c r="O87" s="92"/>
      <c r="P87" s="92"/>
      <c r="Z87" s="99"/>
      <c r="AA87" s="99"/>
      <c r="AB87" s="100"/>
      <c r="AF87" s="97"/>
    </row>
    <row r="88" spans="1:32" ht="33" customHeight="1" thickBot="1" x14ac:dyDescent="0.25">
      <c r="A88" s="98"/>
      <c r="B88" s="92"/>
      <c r="C88" s="92"/>
      <c r="D88" s="379" t="s">
        <v>1174</v>
      </c>
      <c r="E88" s="380"/>
      <c r="F88" s="380"/>
      <c r="G88" s="380"/>
      <c r="H88" s="380"/>
      <c r="I88" s="380"/>
      <c r="J88" s="380"/>
      <c r="K88" s="380"/>
      <c r="L88" s="380"/>
      <c r="M88" s="381"/>
      <c r="N88" s="92"/>
      <c r="O88" s="92"/>
      <c r="P88" s="92"/>
      <c r="Z88" s="99"/>
      <c r="AA88" s="99"/>
      <c r="AB88" s="100"/>
      <c r="AF88" s="97"/>
    </row>
    <row r="89" spans="1:32" ht="33" customHeight="1" x14ac:dyDescent="0.2">
      <c r="A89" s="98"/>
      <c r="B89" s="92"/>
      <c r="C89" s="284" t="s">
        <v>1546</v>
      </c>
      <c r="D89" s="101"/>
      <c r="E89" s="101"/>
      <c r="F89" s="101"/>
      <c r="G89" s="101"/>
      <c r="H89" s="101"/>
      <c r="I89" s="101"/>
      <c r="J89" s="101"/>
      <c r="K89" s="101"/>
      <c r="L89" s="101"/>
      <c r="M89" s="101"/>
      <c r="N89" s="92"/>
      <c r="O89" s="92"/>
      <c r="P89" s="92"/>
      <c r="Z89" s="99"/>
      <c r="AA89" s="99"/>
      <c r="AB89" s="100"/>
      <c r="AF89" s="97"/>
    </row>
    <row r="90" spans="1:32" ht="33" customHeight="1" x14ac:dyDescent="0.2">
      <c r="A90" s="98"/>
      <c r="B90" s="92"/>
      <c r="C90" s="92"/>
      <c r="D90" s="101"/>
      <c r="E90" s="101"/>
      <c r="F90" s="101"/>
      <c r="G90" s="101"/>
      <c r="H90" s="101"/>
      <c r="I90" s="101"/>
      <c r="J90" s="101"/>
      <c r="K90" s="101"/>
      <c r="L90" s="101"/>
      <c r="M90" s="101"/>
      <c r="N90" s="92"/>
      <c r="O90" s="92"/>
      <c r="P90" s="92"/>
      <c r="Z90" s="99"/>
      <c r="AA90" s="99"/>
      <c r="AB90" s="100"/>
      <c r="AF90" s="97"/>
    </row>
    <row r="91" spans="1:32" ht="33" customHeight="1" x14ac:dyDescent="0.2">
      <c r="A91" s="98"/>
      <c r="B91" s="92"/>
      <c r="C91" s="92"/>
      <c r="D91" s="99"/>
      <c r="E91" s="92"/>
      <c r="F91" s="92"/>
      <c r="G91" s="92"/>
      <c r="H91" s="92"/>
      <c r="I91" s="92"/>
      <c r="J91" s="92"/>
      <c r="K91" s="92"/>
      <c r="L91" s="92"/>
      <c r="M91" s="92"/>
      <c r="N91" s="92"/>
      <c r="O91" s="92"/>
      <c r="P91" s="92"/>
      <c r="Z91" s="99"/>
      <c r="AA91" s="99"/>
      <c r="AB91" s="100"/>
      <c r="AF91" s="97"/>
    </row>
    <row r="92" spans="1:32" ht="33" customHeight="1" x14ac:dyDescent="0.2">
      <c r="A92" s="98"/>
      <c r="B92" s="92"/>
      <c r="C92" s="92"/>
      <c r="D92" s="99"/>
      <c r="E92" s="92"/>
      <c r="F92" s="92"/>
      <c r="G92" s="92"/>
      <c r="H92" s="92"/>
      <c r="I92" s="92"/>
      <c r="J92" s="92"/>
      <c r="K92" s="92"/>
      <c r="L92" s="92"/>
      <c r="M92" s="92"/>
      <c r="N92" s="92"/>
      <c r="O92" s="92"/>
      <c r="P92" s="92"/>
      <c r="Z92" s="99"/>
      <c r="AA92" s="99"/>
      <c r="AB92" s="100"/>
      <c r="AF92" s="97"/>
    </row>
    <row r="93" spans="1:32" ht="33" customHeight="1" x14ac:dyDescent="0.2">
      <c r="A93" s="98"/>
      <c r="B93" s="92"/>
      <c r="C93" s="92"/>
      <c r="D93" s="99"/>
      <c r="E93" s="92"/>
      <c r="F93" s="92"/>
      <c r="G93" s="92"/>
      <c r="H93" s="92"/>
      <c r="I93" s="92"/>
      <c r="J93" s="92"/>
      <c r="K93" s="92"/>
      <c r="L93" s="92"/>
      <c r="M93" s="92"/>
      <c r="N93" s="92"/>
      <c r="O93" s="92"/>
      <c r="P93" s="92"/>
      <c r="Z93" s="99"/>
      <c r="AA93" s="99"/>
      <c r="AB93" s="100"/>
      <c r="AF93" s="97"/>
    </row>
    <row r="94" spans="1:32" ht="33" customHeight="1" x14ac:dyDescent="0.2">
      <c r="A94" s="98"/>
      <c r="B94" s="92"/>
      <c r="C94" s="92"/>
      <c r="D94" s="99"/>
      <c r="E94" s="92"/>
      <c r="F94" s="92"/>
      <c r="G94" s="92"/>
      <c r="H94" s="92"/>
      <c r="I94" s="92"/>
      <c r="J94" s="92"/>
      <c r="K94" s="92"/>
      <c r="L94" s="92"/>
      <c r="M94" s="92"/>
      <c r="N94" s="92"/>
      <c r="O94" s="92"/>
      <c r="P94" s="92"/>
      <c r="Z94" s="99"/>
      <c r="AA94" s="99"/>
      <c r="AB94" s="100"/>
      <c r="AF94" s="97"/>
    </row>
    <row r="95" spans="1:32" ht="33" customHeight="1" x14ac:dyDescent="0.2">
      <c r="A95" s="98"/>
      <c r="B95" s="92"/>
      <c r="C95" s="92"/>
      <c r="D95" s="99"/>
      <c r="E95" s="92"/>
      <c r="F95" s="92"/>
      <c r="G95" s="92"/>
      <c r="H95" s="92"/>
      <c r="I95" s="92"/>
      <c r="J95" s="92"/>
      <c r="K95" s="92"/>
      <c r="L95" s="92"/>
      <c r="M95" s="92"/>
      <c r="N95" s="92"/>
      <c r="O95" s="92"/>
      <c r="P95" s="92"/>
      <c r="Z95" s="99"/>
      <c r="AA95" s="99"/>
      <c r="AB95" s="100"/>
      <c r="AF95" s="97"/>
    </row>
    <row r="96" spans="1:32" ht="33" customHeight="1" x14ac:dyDescent="0.2">
      <c r="A96" s="98"/>
      <c r="B96" s="92"/>
      <c r="C96" s="92"/>
      <c r="D96" s="99"/>
      <c r="E96" s="92"/>
      <c r="F96" s="92"/>
      <c r="G96" s="92"/>
      <c r="H96" s="92"/>
      <c r="I96" s="92"/>
      <c r="J96" s="92"/>
      <c r="K96" s="92"/>
      <c r="L96" s="92"/>
      <c r="M96" s="92"/>
      <c r="N96" s="92"/>
      <c r="O96" s="92"/>
      <c r="P96" s="92"/>
      <c r="Z96" s="99"/>
      <c r="AA96" s="99"/>
      <c r="AB96" s="100"/>
      <c r="AF96" s="97"/>
    </row>
    <row r="97" spans="1:32" ht="33" customHeight="1" x14ac:dyDescent="0.2">
      <c r="A97" s="98"/>
      <c r="B97" s="92"/>
      <c r="C97" s="92"/>
      <c r="D97" s="99"/>
      <c r="E97" s="92"/>
      <c r="F97" s="92"/>
      <c r="G97" s="92"/>
      <c r="H97" s="92"/>
      <c r="I97" s="92"/>
      <c r="J97" s="92"/>
      <c r="K97" s="92"/>
      <c r="L97" s="92"/>
      <c r="M97" s="92"/>
      <c r="N97" s="92"/>
      <c r="O97" s="92"/>
      <c r="P97" s="92"/>
      <c r="Z97" s="99"/>
      <c r="AA97" s="99"/>
      <c r="AB97" s="100"/>
      <c r="AF97" s="97"/>
    </row>
    <row r="98" spans="1:32" ht="33" customHeight="1" x14ac:dyDescent="0.2">
      <c r="A98" s="98"/>
      <c r="B98" s="92"/>
      <c r="C98" s="92"/>
      <c r="D98" s="99"/>
      <c r="E98" s="92"/>
      <c r="F98" s="92"/>
      <c r="G98" s="92"/>
      <c r="H98" s="92"/>
      <c r="I98" s="92"/>
      <c r="J98" s="92"/>
      <c r="K98" s="92"/>
      <c r="L98" s="92"/>
      <c r="M98" s="92"/>
      <c r="N98" s="92"/>
      <c r="O98" s="92"/>
      <c r="P98" s="92"/>
      <c r="Z98" s="99"/>
      <c r="AA98" s="99"/>
      <c r="AB98" s="100"/>
      <c r="AF98" s="97"/>
    </row>
    <row r="99" spans="1:32" ht="33" customHeight="1" x14ac:dyDescent="0.2">
      <c r="A99" s="98"/>
      <c r="B99" s="92"/>
      <c r="C99" s="92"/>
      <c r="D99" s="99"/>
      <c r="E99" s="92"/>
      <c r="F99" s="92"/>
      <c r="G99" s="92"/>
      <c r="H99" s="92"/>
      <c r="I99" s="92"/>
      <c r="J99" s="92"/>
      <c r="K99" s="92"/>
      <c r="L99" s="92"/>
      <c r="M99" s="92"/>
      <c r="N99" s="92"/>
      <c r="O99" s="92"/>
      <c r="P99" s="92"/>
      <c r="Z99" s="99"/>
      <c r="AA99" s="99"/>
      <c r="AB99" s="100"/>
      <c r="AF99" s="97"/>
    </row>
    <row r="100" spans="1:32" ht="33" customHeight="1" x14ac:dyDescent="0.2">
      <c r="A100" s="98"/>
      <c r="B100" s="92"/>
      <c r="C100" s="92"/>
      <c r="D100" s="99"/>
      <c r="E100" s="92"/>
      <c r="F100" s="92"/>
      <c r="G100" s="92"/>
      <c r="H100" s="92"/>
      <c r="I100" s="92"/>
      <c r="J100" s="92"/>
      <c r="K100" s="92"/>
      <c r="L100" s="92"/>
      <c r="M100" s="92"/>
      <c r="N100" s="92"/>
      <c r="O100" s="92"/>
      <c r="P100" s="92"/>
      <c r="Z100" s="99"/>
      <c r="AA100" s="99"/>
      <c r="AB100" s="100"/>
      <c r="AF100" s="97"/>
    </row>
    <row r="101" spans="1:32" ht="33" customHeight="1" x14ac:dyDescent="0.2">
      <c r="A101" s="98"/>
      <c r="B101" s="92"/>
      <c r="C101" s="92"/>
      <c r="D101" s="99"/>
      <c r="E101" s="92"/>
      <c r="F101" s="92"/>
      <c r="G101" s="92"/>
      <c r="H101" s="92"/>
      <c r="I101" s="92"/>
      <c r="J101" s="92"/>
      <c r="K101" s="92"/>
      <c r="L101" s="92"/>
      <c r="M101" s="92"/>
      <c r="N101" s="92"/>
      <c r="O101" s="92"/>
      <c r="P101" s="92"/>
      <c r="Z101" s="99"/>
      <c r="AA101" s="99"/>
      <c r="AB101" s="100"/>
      <c r="AF101" s="97"/>
    </row>
    <row r="102" spans="1:32" ht="33" customHeight="1" x14ac:dyDescent="0.2">
      <c r="A102" s="98"/>
      <c r="B102" s="92"/>
      <c r="C102" s="92"/>
      <c r="D102" s="99"/>
      <c r="E102" s="92"/>
      <c r="F102" s="92"/>
      <c r="G102" s="92"/>
      <c r="H102" s="92"/>
      <c r="I102" s="92"/>
      <c r="J102" s="92"/>
      <c r="K102" s="92"/>
      <c r="L102" s="92"/>
      <c r="M102" s="92"/>
      <c r="N102" s="92"/>
      <c r="O102" s="92"/>
      <c r="P102" s="92"/>
      <c r="Z102" s="99"/>
      <c r="AA102" s="99"/>
      <c r="AB102" s="100"/>
      <c r="AF102" s="97"/>
    </row>
    <row r="103" spans="1:32" ht="33" customHeight="1" x14ac:dyDescent="0.2">
      <c r="A103" s="98"/>
      <c r="B103" s="92"/>
      <c r="C103" s="92"/>
      <c r="D103" s="99"/>
      <c r="E103" s="92"/>
      <c r="F103" s="92"/>
      <c r="G103" s="92"/>
      <c r="H103" s="92"/>
      <c r="I103" s="92"/>
      <c r="J103" s="92"/>
      <c r="K103" s="92"/>
      <c r="L103" s="92"/>
      <c r="M103" s="92"/>
      <c r="N103" s="92"/>
      <c r="O103" s="92"/>
      <c r="P103" s="92"/>
      <c r="Z103" s="99"/>
      <c r="AA103" s="99"/>
      <c r="AB103" s="100"/>
      <c r="AF103" s="97"/>
    </row>
    <row r="104" spans="1:32" ht="33" customHeight="1" x14ac:dyDescent="0.2">
      <c r="A104" s="98"/>
      <c r="B104" s="92"/>
      <c r="C104" s="92"/>
      <c r="D104" s="99"/>
      <c r="E104" s="92"/>
      <c r="F104" s="92"/>
      <c r="G104" s="92"/>
      <c r="H104" s="92"/>
      <c r="I104" s="92"/>
      <c r="J104" s="92"/>
      <c r="K104" s="92"/>
      <c r="L104" s="92"/>
      <c r="M104" s="92"/>
      <c r="N104" s="92"/>
      <c r="O104" s="92"/>
      <c r="P104" s="92"/>
      <c r="Z104" s="99"/>
      <c r="AA104" s="99"/>
      <c r="AB104" s="100"/>
      <c r="AF104" s="97"/>
    </row>
    <row r="105" spans="1:32" ht="33" customHeight="1" x14ac:dyDescent="0.2">
      <c r="A105" s="98"/>
      <c r="B105" s="92"/>
      <c r="C105" s="92"/>
      <c r="D105" s="99"/>
      <c r="E105" s="92"/>
      <c r="F105" s="92"/>
      <c r="G105" s="92"/>
      <c r="H105" s="92"/>
      <c r="I105" s="92"/>
      <c r="J105" s="92"/>
      <c r="K105" s="92"/>
      <c r="L105" s="92"/>
      <c r="M105" s="92"/>
      <c r="N105" s="92"/>
      <c r="O105" s="92"/>
      <c r="P105" s="92"/>
      <c r="Z105" s="99"/>
      <c r="AA105" s="99"/>
      <c r="AB105" s="100"/>
      <c r="AF105" s="97"/>
    </row>
    <row r="106" spans="1:32" ht="33" customHeight="1" x14ac:dyDescent="0.2">
      <c r="A106" s="98"/>
      <c r="B106" s="92"/>
      <c r="C106" s="92"/>
      <c r="D106" s="99"/>
      <c r="E106" s="92"/>
      <c r="F106" s="92"/>
      <c r="G106" s="92"/>
      <c r="H106" s="92"/>
      <c r="I106" s="92"/>
      <c r="J106" s="92"/>
      <c r="K106" s="92"/>
      <c r="L106" s="92"/>
      <c r="M106" s="92"/>
      <c r="N106" s="92"/>
      <c r="O106" s="92"/>
      <c r="P106" s="92"/>
      <c r="Z106" s="99"/>
      <c r="AA106" s="99"/>
      <c r="AF106" s="97"/>
    </row>
    <row r="107" spans="1:32" ht="33" customHeight="1" x14ac:dyDescent="0.2">
      <c r="A107" s="98"/>
      <c r="P107" s="92"/>
      <c r="AC107" s="358"/>
      <c r="AD107" s="358"/>
      <c r="AE107" s="358"/>
      <c r="AF107" s="97"/>
    </row>
    <row r="108" spans="1:32" ht="33" customHeight="1" thickBot="1" x14ac:dyDescent="0.25">
      <c r="A108" s="96"/>
      <c r="B108" s="94"/>
      <c r="C108" s="94"/>
      <c r="D108" s="94"/>
      <c r="E108" s="94"/>
      <c r="F108" s="94"/>
      <c r="G108" s="94"/>
      <c r="H108" s="94"/>
      <c r="I108" s="94"/>
      <c r="J108" s="94"/>
      <c r="K108" s="94"/>
      <c r="L108" s="94"/>
      <c r="M108" s="94"/>
      <c r="N108" s="94"/>
      <c r="O108" s="94"/>
      <c r="P108" s="95"/>
      <c r="Q108" s="94"/>
      <c r="R108" s="94"/>
      <c r="S108" s="94"/>
      <c r="T108" s="94"/>
      <c r="U108" s="94"/>
      <c r="V108" s="94"/>
      <c r="W108" s="94"/>
      <c r="X108" s="94"/>
      <c r="Y108" s="94"/>
      <c r="Z108" s="94"/>
      <c r="AA108" s="94"/>
      <c r="AB108" s="94"/>
      <c r="AC108" s="94"/>
      <c r="AD108" s="94"/>
      <c r="AE108" s="94"/>
      <c r="AF108" s="93"/>
    </row>
    <row r="109" spans="1:32" ht="33" customHeight="1" x14ac:dyDescent="0.2">
      <c r="P109" s="92"/>
    </row>
    <row r="112" spans="1:32" ht="30" customHeight="1" x14ac:dyDescent="0.2"/>
    <row r="113" ht="30" customHeight="1" x14ac:dyDescent="0.2"/>
    <row r="114" ht="30" customHeight="1" x14ac:dyDescent="0.2"/>
    <row r="115" ht="30" customHeight="1" x14ac:dyDescent="0.2"/>
    <row r="116" ht="30" customHeight="1" x14ac:dyDescent="0.2"/>
    <row r="117" ht="30" customHeight="1" x14ac:dyDescent="0.2"/>
    <row r="118" ht="30" customHeight="1" x14ac:dyDescent="0.2"/>
    <row r="119" ht="30" customHeight="1" x14ac:dyDescent="0.2"/>
    <row r="120" ht="30" customHeight="1" x14ac:dyDescent="0.2"/>
    <row r="121" ht="30" customHeight="1" x14ac:dyDescent="0.2"/>
    <row r="122" ht="30" customHeight="1" x14ac:dyDescent="0.2"/>
    <row r="123" ht="30" customHeight="1" x14ac:dyDescent="0.2"/>
    <row r="124" ht="30" customHeight="1" x14ac:dyDescent="0.2"/>
    <row r="125" ht="30" customHeight="1" x14ac:dyDescent="0.2"/>
    <row r="126" ht="30" customHeight="1" x14ac:dyDescent="0.2"/>
    <row r="127" ht="30" customHeight="1" x14ac:dyDescent="0.2"/>
    <row r="128" ht="30" customHeight="1" x14ac:dyDescent="0.2"/>
    <row r="129" ht="30" customHeight="1" x14ac:dyDescent="0.2"/>
    <row r="130" ht="30" customHeight="1" x14ac:dyDescent="0.2"/>
    <row r="131" ht="30" customHeight="1" x14ac:dyDescent="0.2"/>
    <row r="132" ht="30" customHeight="1" x14ac:dyDescent="0.2"/>
    <row r="133" ht="30" customHeight="1" x14ac:dyDescent="0.2"/>
    <row r="134" ht="30" customHeight="1" x14ac:dyDescent="0.2"/>
    <row r="135" ht="30" customHeight="1" x14ac:dyDescent="0.2"/>
    <row r="136" ht="30" customHeight="1" x14ac:dyDescent="0.2"/>
    <row r="137" ht="30" customHeight="1" x14ac:dyDescent="0.2"/>
    <row r="138" ht="30" customHeight="1" x14ac:dyDescent="0.2"/>
    <row r="139" ht="30" customHeight="1" x14ac:dyDescent="0.2"/>
    <row r="140" ht="30" customHeight="1" x14ac:dyDescent="0.2"/>
    <row r="141" ht="30" customHeight="1" x14ac:dyDescent="0.2"/>
    <row r="142" ht="30" customHeight="1" x14ac:dyDescent="0.2"/>
    <row r="143" ht="30" customHeight="1" x14ac:dyDescent="0.2"/>
    <row r="144" ht="30" customHeight="1" x14ac:dyDescent="0.2"/>
    <row r="145" ht="30" customHeight="1" x14ac:dyDescent="0.2"/>
    <row r="146" ht="30" customHeight="1" x14ac:dyDescent="0.2"/>
    <row r="147" ht="30" customHeight="1" x14ac:dyDescent="0.2"/>
    <row r="148" ht="30" customHeight="1" x14ac:dyDescent="0.2"/>
    <row r="149" ht="30" customHeight="1" x14ac:dyDescent="0.2"/>
    <row r="150" ht="30" customHeight="1" x14ac:dyDescent="0.2"/>
    <row r="151" ht="30" customHeight="1" x14ac:dyDescent="0.2"/>
    <row r="152" ht="30" customHeight="1" x14ac:dyDescent="0.2"/>
    <row r="153" ht="30" customHeight="1" x14ac:dyDescent="0.2"/>
    <row r="154" ht="30" customHeight="1" x14ac:dyDescent="0.2"/>
    <row r="155" ht="30" customHeight="1" x14ac:dyDescent="0.2"/>
    <row r="156" ht="30" customHeight="1" x14ac:dyDescent="0.2"/>
    <row r="157" ht="30" customHeight="1" x14ac:dyDescent="0.2"/>
    <row r="158" ht="30" customHeight="1" x14ac:dyDescent="0.2"/>
    <row r="159" ht="30" customHeight="1" x14ac:dyDescent="0.2"/>
    <row r="160" ht="30" customHeight="1" x14ac:dyDescent="0.2"/>
    <row r="161" ht="30" customHeight="1" x14ac:dyDescent="0.2"/>
    <row r="162" ht="30" customHeight="1" x14ac:dyDescent="0.2"/>
    <row r="163" ht="30" customHeight="1" x14ac:dyDescent="0.2"/>
    <row r="164" ht="30" customHeight="1" x14ac:dyDescent="0.2"/>
    <row r="165" ht="30" customHeight="1" x14ac:dyDescent="0.2"/>
    <row r="166" ht="30" customHeight="1" x14ac:dyDescent="0.2"/>
    <row r="167" ht="30" customHeight="1" x14ac:dyDescent="0.2"/>
    <row r="168" ht="30" customHeight="1" x14ac:dyDescent="0.2"/>
    <row r="169" ht="30" customHeight="1" x14ac:dyDescent="0.2"/>
    <row r="170" ht="30" customHeight="1" x14ac:dyDescent="0.2"/>
    <row r="171" ht="30" customHeight="1" x14ac:dyDescent="0.2"/>
    <row r="172" ht="30" customHeight="1" x14ac:dyDescent="0.2"/>
    <row r="173" ht="30" customHeight="1" x14ac:dyDescent="0.2"/>
    <row r="174" ht="30" customHeight="1" x14ac:dyDescent="0.2"/>
    <row r="175" ht="30" customHeight="1" x14ac:dyDescent="0.2"/>
    <row r="176" ht="30" customHeight="1" x14ac:dyDescent="0.2"/>
    <row r="177" ht="30" customHeight="1" x14ac:dyDescent="0.2"/>
    <row r="178" ht="30" customHeight="1" x14ac:dyDescent="0.2"/>
    <row r="179" ht="30" customHeight="1" x14ac:dyDescent="0.2"/>
    <row r="180" ht="30" customHeight="1" x14ac:dyDescent="0.2"/>
    <row r="181" ht="30" customHeight="1" x14ac:dyDescent="0.2"/>
    <row r="182" ht="30" customHeight="1" x14ac:dyDescent="0.2"/>
    <row r="183" ht="30" customHeight="1" x14ac:dyDescent="0.2"/>
    <row r="184" ht="30" customHeight="1" x14ac:dyDescent="0.2"/>
    <row r="185" ht="30" customHeight="1" x14ac:dyDescent="0.2"/>
    <row r="186" ht="30" customHeight="1" x14ac:dyDescent="0.2"/>
    <row r="187" ht="30" customHeight="1" x14ac:dyDescent="0.2"/>
    <row r="188" ht="30" customHeight="1" x14ac:dyDescent="0.2"/>
    <row r="189" ht="30" customHeight="1" x14ac:dyDescent="0.2"/>
    <row r="190" ht="30" customHeight="1" x14ac:dyDescent="0.2"/>
    <row r="191" ht="30" customHeight="1" x14ac:dyDescent="0.2"/>
    <row r="192" ht="30" customHeight="1" x14ac:dyDescent="0.2"/>
    <row r="193" ht="30" customHeight="1" x14ac:dyDescent="0.2"/>
    <row r="194" ht="30" customHeight="1" x14ac:dyDescent="0.2"/>
    <row r="195" ht="30" customHeight="1" x14ac:dyDescent="0.2"/>
    <row r="196" ht="30" customHeight="1" x14ac:dyDescent="0.2"/>
    <row r="197" ht="30" customHeight="1" x14ac:dyDescent="0.2"/>
    <row r="198" ht="30" customHeight="1" x14ac:dyDescent="0.2"/>
    <row r="199" ht="30" customHeight="1" x14ac:dyDescent="0.2"/>
    <row r="200" ht="30" customHeight="1" x14ac:dyDescent="0.2"/>
    <row r="201" ht="30" customHeight="1" x14ac:dyDescent="0.2"/>
    <row r="202" ht="30" customHeight="1" x14ac:dyDescent="0.2"/>
    <row r="203" ht="30" customHeight="1" x14ac:dyDescent="0.2"/>
    <row r="204" ht="30" customHeight="1" x14ac:dyDescent="0.2"/>
    <row r="205" ht="30" customHeight="1" x14ac:dyDescent="0.2"/>
    <row r="206" ht="30" customHeight="1" x14ac:dyDescent="0.2"/>
    <row r="207" ht="30" customHeight="1" x14ac:dyDescent="0.2"/>
    <row r="208" ht="30" customHeight="1" x14ac:dyDescent="0.2"/>
    <row r="209" ht="30" customHeight="1" x14ac:dyDescent="0.2"/>
    <row r="210" ht="30" customHeight="1" x14ac:dyDescent="0.2"/>
    <row r="211" ht="30" customHeight="1" x14ac:dyDescent="0.2"/>
    <row r="212" ht="30" customHeight="1" x14ac:dyDescent="0.2"/>
    <row r="213" ht="30" customHeight="1" x14ac:dyDescent="0.2"/>
    <row r="214" ht="30" customHeight="1" x14ac:dyDescent="0.2"/>
    <row r="215" ht="30" customHeight="1" x14ac:dyDescent="0.2"/>
    <row r="216" ht="30" customHeight="1" x14ac:dyDescent="0.2"/>
    <row r="217" ht="30" customHeight="1" x14ac:dyDescent="0.2"/>
    <row r="218" ht="30" customHeight="1" x14ac:dyDescent="0.2"/>
    <row r="219" ht="30" customHeight="1" x14ac:dyDescent="0.2"/>
    <row r="220" ht="30" customHeight="1" x14ac:dyDescent="0.2"/>
    <row r="221" ht="30" customHeight="1" x14ac:dyDescent="0.2"/>
    <row r="222" ht="30" customHeight="1" x14ac:dyDescent="0.2"/>
    <row r="223" ht="30" customHeight="1" x14ac:dyDescent="0.2"/>
    <row r="224" ht="30" customHeight="1" x14ac:dyDescent="0.2"/>
    <row r="225" ht="30" customHeight="1" x14ac:dyDescent="0.2"/>
    <row r="226" ht="30" customHeight="1" x14ac:dyDescent="0.2"/>
    <row r="227" ht="30" customHeight="1" x14ac:dyDescent="0.2"/>
    <row r="228" ht="30" customHeight="1" x14ac:dyDescent="0.2"/>
    <row r="229" ht="30" customHeight="1" x14ac:dyDescent="0.2"/>
    <row r="230" ht="30" customHeight="1" x14ac:dyDescent="0.2"/>
    <row r="231" ht="30" customHeight="1" x14ac:dyDescent="0.2"/>
    <row r="232" ht="30" customHeight="1" x14ac:dyDescent="0.2"/>
    <row r="233" ht="30" customHeight="1" x14ac:dyDescent="0.2"/>
    <row r="234" ht="30" customHeight="1" x14ac:dyDescent="0.2"/>
    <row r="235" ht="30" customHeight="1" x14ac:dyDescent="0.2"/>
    <row r="236" ht="30" customHeight="1" x14ac:dyDescent="0.2"/>
    <row r="237" ht="30" customHeight="1" x14ac:dyDescent="0.2"/>
    <row r="238" ht="30" customHeight="1" x14ac:dyDescent="0.2"/>
    <row r="239" ht="30" customHeight="1" x14ac:dyDescent="0.2"/>
    <row r="240" ht="30" customHeight="1" x14ac:dyDescent="0.2"/>
    <row r="241" ht="30" customHeight="1" x14ac:dyDescent="0.2"/>
    <row r="242" ht="30" customHeight="1" x14ac:dyDescent="0.2"/>
    <row r="243" ht="30" customHeight="1" x14ac:dyDescent="0.2"/>
    <row r="244" ht="30" customHeight="1" x14ac:dyDescent="0.2"/>
    <row r="245" ht="30" customHeight="1" x14ac:dyDescent="0.2"/>
    <row r="246" ht="30" customHeight="1" x14ac:dyDescent="0.2"/>
    <row r="247" ht="30" customHeight="1" x14ac:dyDescent="0.2"/>
    <row r="248" ht="30" customHeight="1" x14ac:dyDescent="0.2"/>
    <row r="249" ht="30" customHeight="1" x14ac:dyDescent="0.2"/>
    <row r="250" ht="30" customHeight="1" x14ac:dyDescent="0.2"/>
    <row r="251" ht="30" customHeight="1" x14ac:dyDescent="0.2"/>
    <row r="252" ht="30" customHeight="1" x14ac:dyDescent="0.2"/>
    <row r="253" ht="30" customHeight="1" x14ac:dyDescent="0.2"/>
    <row r="254" ht="30" customHeight="1" x14ac:dyDescent="0.2"/>
    <row r="255" ht="30" customHeight="1" x14ac:dyDescent="0.2"/>
    <row r="256" ht="30" customHeight="1" x14ac:dyDescent="0.2"/>
    <row r="257" ht="30" customHeight="1" x14ac:dyDescent="0.2"/>
    <row r="258" ht="30" customHeight="1" x14ac:dyDescent="0.2"/>
    <row r="259" ht="30" customHeight="1" x14ac:dyDescent="0.2"/>
    <row r="260" ht="30" customHeight="1" x14ac:dyDescent="0.2"/>
    <row r="261" ht="30" customHeight="1" x14ac:dyDescent="0.2"/>
    <row r="262" ht="30" customHeight="1" x14ac:dyDescent="0.2"/>
    <row r="263" ht="30" customHeight="1" x14ac:dyDescent="0.2"/>
    <row r="264" ht="30" customHeight="1" x14ac:dyDescent="0.2"/>
    <row r="265" ht="30" customHeight="1" x14ac:dyDescent="0.2"/>
    <row r="266" ht="30" customHeight="1" x14ac:dyDescent="0.2"/>
    <row r="267" ht="30" customHeight="1" x14ac:dyDescent="0.2"/>
    <row r="268" ht="30" customHeight="1" x14ac:dyDescent="0.2"/>
    <row r="269" ht="30" customHeight="1" x14ac:dyDescent="0.2"/>
    <row r="270" ht="30" customHeight="1" x14ac:dyDescent="0.2"/>
    <row r="271" ht="30" customHeight="1" x14ac:dyDescent="0.2"/>
    <row r="272" ht="30" customHeight="1" x14ac:dyDescent="0.2"/>
    <row r="273" ht="30" customHeight="1" x14ac:dyDescent="0.2"/>
    <row r="274" ht="30" customHeight="1" x14ac:dyDescent="0.2"/>
    <row r="275" ht="30" customHeight="1" x14ac:dyDescent="0.2"/>
    <row r="276" ht="30" customHeight="1" x14ac:dyDescent="0.2"/>
    <row r="277" ht="30" customHeight="1" x14ac:dyDescent="0.2"/>
    <row r="278" ht="30" customHeight="1" x14ac:dyDescent="0.2"/>
    <row r="279" ht="30" customHeight="1" x14ac:dyDescent="0.2"/>
    <row r="280" ht="30" customHeight="1" x14ac:dyDescent="0.2"/>
    <row r="281" ht="30" customHeight="1" x14ac:dyDescent="0.2"/>
    <row r="282" ht="30" customHeight="1" x14ac:dyDescent="0.2"/>
    <row r="283" ht="30" customHeight="1" x14ac:dyDescent="0.2"/>
    <row r="284" ht="30" customHeight="1" x14ac:dyDescent="0.2"/>
    <row r="285" ht="30" customHeight="1" x14ac:dyDescent="0.2"/>
    <row r="286" ht="30" customHeight="1" x14ac:dyDescent="0.2"/>
    <row r="287" ht="30" customHeight="1" x14ac:dyDescent="0.2"/>
    <row r="288" ht="30" customHeight="1" x14ac:dyDescent="0.2"/>
    <row r="289" ht="30" customHeight="1" x14ac:dyDescent="0.2"/>
    <row r="290" ht="30" customHeight="1" x14ac:dyDescent="0.2"/>
    <row r="291" ht="30" customHeight="1" x14ac:dyDescent="0.2"/>
    <row r="292" ht="30" customHeight="1" x14ac:dyDescent="0.2"/>
    <row r="293" ht="30" customHeight="1" x14ac:dyDescent="0.2"/>
    <row r="294" ht="30" customHeight="1" x14ac:dyDescent="0.2"/>
    <row r="295" ht="30" customHeight="1" x14ac:dyDescent="0.2"/>
    <row r="296" ht="30" customHeight="1" x14ac:dyDescent="0.2"/>
    <row r="297" ht="30" customHeight="1" x14ac:dyDescent="0.2"/>
    <row r="298" ht="30" customHeight="1" x14ac:dyDescent="0.2"/>
    <row r="299" ht="30" customHeight="1" x14ac:dyDescent="0.2"/>
    <row r="300" ht="30" customHeight="1" x14ac:dyDescent="0.2"/>
    <row r="301" ht="30" customHeight="1" x14ac:dyDescent="0.2"/>
    <row r="302" ht="30" customHeight="1" x14ac:dyDescent="0.2"/>
    <row r="303" ht="30" customHeight="1" x14ac:dyDescent="0.2"/>
    <row r="304" ht="30" customHeight="1" x14ac:dyDescent="0.2"/>
    <row r="305" ht="30" customHeight="1" x14ac:dyDescent="0.2"/>
    <row r="306" ht="30" customHeight="1" x14ac:dyDescent="0.2"/>
    <row r="307" ht="30" customHeight="1" x14ac:dyDescent="0.2"/>
    <row r="308" ht="30" customHeight="1" x14ac:dyDescent="0.2"/>
    <row r="309" ht="30" customHeight="1" x14ac:dyDescent="0.2"/>
    <row r="310" ht="30" customHeight="1" x14ac:dyDescent="0.2"/>
    <row r="311" ht="30" customHeight="1" x14ac:dyDescent="0.2"/>
    <row r="312" ht="30" customHeight="1" x14ac:dyDescent="0.2"/>
    <row r="313" ht="30" customHeight="1" x14ac:dyDescent="0.2"/>
    <row r="314" ht="30" customHeight="1" x14ac:dyDescent="0.2"/>
    <row r="315" ht="30" customHeight="1" x14ac:dyDescent="0.2"/>
    <row r="316" ht="30" customHeight="1" x14ac:dyDescent="0.2"/>
    <row r="317" ht="30" customHeight="1" x14ac:dyDescent="0.2"/>
    <row r="318" ht="30" customHeight="1" x14ac:dyDescent="0.2"/>
    <row r="319" ht="30" customHeight="1" x14ac:dyDescent="0.2"/>
    <row r="320" ht="30" customHeight="1" x14ac:dyDescent="0.2"/>
    <row r="321" ht="30" customHeight="1" x14ac:dyDescent="0.2"/>
    <row r="322" ht="30" customHeight="1" x14ac:dyDescent="0.2"/>
    <row r="323" ht="30" customHeight="1" x14ac:dyDescent="0.2"/>
    <row r="324" ht="30" customHeight="1" x14ac:dyDescent="0.2"/>
    <row r="325" ht="30" customHeight="1" x14ac:dyDescent="0.2"/>
    <row r="326" ht="30" customHeight="1" x14ac:dyDescent="0.2"/>
    <row r="327" ht="30" customHeight="1" x14ac:dyDescent="0.2"/>
    <row r="328" ht="30" customHeight="1" x14ac:dyDescent="0.2"/>
    <row r="329" ht="30" customHeight="1" x14ac:dyDescent="0.2"/>
    <row r="330" ht="30" customHeight="1" x14ac:dyDescent="0.2"/>
    <row r="331" ht="30" customHeight="1" x14ac:dyDescent="0.2"/>
    <row r="332" ht="30" customHeight="1" x14ac:dyDescent="0.2"/>
    <row r="333" ht="30" customHeight="1" x14ac:dyDescent="0.2"/>
    <row r="334" ht="30" customHeight="1" x14ac:dyDescent="0.2"/>
    <row r="335" ht="30" customHeight="1" x14ac:dyDescent="0.2"/>
    <row r="336" ht="30" customHeight="1" x14ac:dyDescent="0.2"/>
    <row r="337" ht="30" customHeight="1" x14ac:dyDescent="0.2"/>
    <row r="338" ht="30" customHeight="1" x14ac:dyDescent="0.2"/>
    <row r="339" ht="30" customHeight="1" x14ac:dyDescent="0.2"/>
    <row r="340" ht="30" customHeight="1" x14ac:dyDescent="0.2"/>
    <row r="341" ht="30" customHeight="1" x14ac:dyDescent="0.2"/>
    <row r="342" ht="30" customHeight="1" x14ac:dyDescent="0.2"/>
    <row r="343" ht="30" customHeight="1" x14ac:dyDescent="0.2"/>
    <row r="344" ht="30" customHeight="1" x14ac:dyDescent="0.2"/>
    <row r="345" ht="30" customHeight="1" x14ac:dyDescent="0.2"/>
    <row r="346" ht="30" customHeight="1" x14ac:dyDescent="0.2"/>
    <row r="347" ht="30" customHeight="1" x14ac:dyDescent="0.2"/>
    <row r="348" ht="30" customHeight="1" x14ac:dyDescent="0.2"/>
    <row r="349" ht="30" customHeight="1" x14ac:dyDescent="0.2"/>
    <row r="350" ht="30" customHeight="1" x14ac:dyDescent="0.2"/>
    <row r="351" ht="30" customHeight="1" x14ac:dyDescent="0.2"/>
    <row r="352" ht="30" customHeight="1" x14ac:dyDescent="0.2"/>
    <row r="353" ht="30" customHeight="1" x14ac:dyDescent="0.2"/>
    <row r="354" ht="30" customHeight="1" x14ac:dyDescent="0.2"/>
    <row r="355" ht="30" customHeight="1" x14ac:dyDescent="0.2"/>
    <row r="356" ht="30" customHeight="1" x14ac:dyDescent="0.2"/>
    <row r="357" ht="30" customHeight="1" x14ac:dyDescent="0.2"/>
    <row r="358" ht="30" customHeight="1" x14ac:dyDescent="0.2"/>
    <row r="359" ht="30" customHeight="1" x14ac:dyDescent="0.2"/>
    <row r="360" ht="30" customHeight="1" x14ac:dyDescent="0.2"/>
    <row r="361" ht="30" customHeight="1" x14ac:dyDescent="0.2"/>
    <row r="362" ht="30" customHeight="1" x14ac:dyDescent="0.2"/>
    <row r="363" ht="30" customHeight="1" x14ac:dyDescent="0.2"/>
    <row r="364" ht="30" customHeight="1" x14ac:dyDescent="0.2"/>
    <row r="365" ht="30" customHeight="1" x14ac:dyDescent="0.2"/>
    <row r="366" ht="30" customHeight="1" x14ac:dyDescent="0.2"/>
    <row r="367" ht="30" customHeight="1" x14ac:dyDescent="0.2"/>
    <row r="368" ht="30" customHeight="1" x14ac:dyDescent="0.2"/>
    <row r="369" ht="30" customHeight="1" x14ac:dyDescent="0.2"/>
    <row r="370" ht="30" customHeight="1" x14ac:dyDescent="0.2"/>
    <row r="371" ht="30" customHeight="1" x14ac:dyDescent="0.2"/>
    <row r="372" ht="30" customHeight="1" x14ac:dyDescent="0.2"/>
    <row r="373" ht="30" customHeight="1" x14ac:dyDescent="0.2"/>
    <row r="374" ht="30" customHeight="1" x14ac:dyDescent="0.2"/>
    <row r="375" ht="30" customHeight="1" x14ac:dyDescent="0.2"/>
    <row r="376" ht="30" customHeight="1" x14ac:dyDescent="0.2"/>
    <row r="377" ht="30" customHeight="1" x14ac:dyDescent="0.2"/>
    <row r="378" ht="30" customHeight="1" x14ac:dyDescent="0.2"/>
    <row r="379" ht="30" customHeight="1" x14ac:dyDescent="0.2"/>
    <row r="380" ht="30" customHeight="1" x14ac:dyDescent="0.2"/>
    <row r="381" ht="30" customHeight="1" x14ac:dyDescent="0.2"/>
    <row r="382" ht="30" customHeight="1" x14ac:dyDescent="0.2"/>
    <row r="383" ht="30" customHeight="1" x14ac:dyDescent="0.2"/>
    <row r="384" ht="30" customHeight="1" x14ac:dyDescent="0.2"/>
    <row r="385" ht="30" customHeight="1" x14ac:dyDescent="0.2"/>
    <row r="386" ht="30" customHeight="1" x14ac:dyDescent="0.2"/>
    <row r="387" ht="30" customHeight="1" x14ac:dyDescent="0.2"/>
    <row r="388" ht="30" customHeight="1" x14ac:dyDescent="0.2"/>
    <row r="389" ht="30" customHeight="1" x14ac:dyDescent="0.2"/>
    <row r="390" ht="30" customHeight="1" x14ac:dyDescent="0.2"/>
    <row r="391" ht="30" customHeight="1" x14ac:dyDescent="0.2"/>
    <row r="392" ht="30" customHeight="1" x14ac:dyDescent="0.2"/>
    <row r="393" ht="30" customHeight="1" x14ac:dyDescent="0.2"/>
    <row r="394" ht="30" customHeight="1" x14ac:dyDescent="0.2"/>
    <row r="395" ht="30" customHeight="1" x14ac:dyDescent="0.2"/>
    <row r="396" ht="30" customHeight="1" x14ac:dyDescent="0.2"/>
    <row r="397" ht="30" customHeight="1" x14ac:dyDescent="0.2"/>
    <row r="398" ht="30" customHeight="1" x14ac:dyDescent="0.2"/>
    <row r="399" ht="30" customHeight="1" x14ac:dyDescent="0.2"/>
    <row r="400" ht="30" customHeight="1" x14ac:dyDescent="0.2"/>
    <row r="401" ht="30" customHeight="1" x14ac:dyDescent="0.2"/>
    <row r="402" ht="30" customHeight="1" x14ac:dyDescent="0.2"/>
    <row r="403" ht="30" customHeight="1" x14ac:dyDescent="0.2"/>
    <row r="404" ht="30" customHeight="1" x14ac:dyDescent="0.2"/>
  </sheetData>
  <mergeCells count="267">
    <mergeCell ref="J51:L51"/>
    <mergeCell ref="M46:O46"/>
    <mergeCell ref="E37:G37"/>
    <mergeCell ref="J37:L37"/>
    <mergeCell ref="E48:G48"/>
    <mergeCell ref="B69:G69"/>
    <mergeCell ref="M37:O37"/>
    <mergeCell ref="J36:L36"/>
    <mergeCell ref="M36:O36"/>
    <mergeCell ref="E36:G36"/>
    <mergeCell ref="B62:D62"/>
    <mergeCell ref="E62:G62"/>
    <mergeCell ref="J65:L65"/>
    <mergeCell ref="J64:L64"/>
    <mergeCell ref="B47:D47"/>
    <mergeCell ref="B57:G57"/>
    <mergeCell ref="J62:L62"/>
    <mergeCell ref="M62:O62"/>
    <mergeCell ref="B64:G64"/>
    <mergeCell ref="B68:D68"/>
    <mergeCell ref="E68:G68"/>
    <mergeCell ref="M55:O55"/>
    <mergeCell ref="J54:L54"/>
    <mergeCell ref="J56:L56"/>
    <mergeCell ref="B76:D76"/>
    <mergeCell ref="E76:G76"/>
    <mergeCell ref="J73:O73"/>
    <mergeCell ref="E74:G74"/>
    <mergeCell ref="B45:D45"/>
    <mergeCell ref="E45:G45"/>
    <mergeCell ref="B46:D46"/>
    <mergeCell ref="E46:G46"/>
    <mergeCell ref="J46:L46"/>
    <mergeCell ref="B48:D48"/>
    <mergeCell ref="M48:O48"/>
    <mergeCell ref="M50:O50"/>
    <mergeCell ref="J49:L49"/>
    <mergeCell ref="B75:D75"/>
    <mergeCell ref="E75:G75"/>
    <mergeCell ref="B70:D70"/>
    <mergeCell ref="B74:D74"/>
    <mergeCell ref="B65:G65"/>
    <mergeCell ref="B66:D66"/>
    <mergeCell ref="E66:G66"/>
    <mergeCell ref="J71:L71"/>
    <mergeCell ref="M71:O71"/>
    <mergeCell ref="B67:D67"/>
    <mergeCell ref="E67:G67"/>
    <mergeCell ref="B71:D71"/>
    <mergeCell ref="E71:G71"/>
    <mergeCell ref="B73:G73"/>
    <mergeCell ref="B43:G43"/>
    <mergeCell ref="B38:D38"/>
    <mergeCell ref="B37:D37"/>
    <mergeCell ref="B41:D41"/>
    <mergeCell ref="E38:G38"/>
    <mergeCell ref="J45:L45"/>
    <mergeCell ref="B44:G44"/>
    <mergeCell ref="J44:O44"/>
    <mergeCell ref="M39:O39"/>
    <mergeCell ref="M41:O41"/>
    <mergeCell ref="J38:L38"/>
    <mergeCell ref="E39:G39"/>
    <mergeCell ref="B39:D39"/>
    <mergeCell ref="J41:L41"/>
    <mergeCell ref="M45:O45"/>
    <mergeCell ref="M38:O38"/>
    <mergeCell ref="J43:O43"/>
    <mergeCell ref="B40:G40"/>
    <mergeCell ref="J40:O40"/>
    <mergeCell ref="E41:G41"/>
    <mergeCell ref="E70:G70"/>
    <mergeCell ref="N5:R5"/>
    <mergeCell ref="T5:Y5"/>
    <mergeCell ref="AA5:AE5"/>
    <mergeCell ref="B15:O16"/>
    <mergeCell ref="Q16:W16"/>
    <mergeCell ref="Q21:S21"/>
    <mergeCell ref="AB22:AE22"/>
    <mergeCell ref="I26:L26"/>
    <mergeCell ref="I23:L23"/>
    <mergeCell ref="I21:L21"/>
    <mergeCell ref="I24:L24"/>
    <mergeCell ref="I22:L22"/>
    <mergeCell ref="Q22:S22"/>
    <mergeCell ref="Y22:AA22"/>
    <mergeCell ref="Y24:AE24"/>
    <mergeCell ref="E21:H21"/>
    <mergeCell ref="E22:H22"/>
    <mergeCell ref="C23:D23"/>
    <mergeCell ref="C24:D24"/>
    <mergeCell ref="Y21:AA21"/>
    <mergeCell ref="H5:L5"/>
    <mergeCell ref="C22:D22"/>
    <mergeCell ref="E23:H23"/>
    <mergeCell ref="F2:Z2"/>
    <mergeCell ref="T17:W17"/>
    <mergeCell ref="AB17:AE17"/>
    <mergeCell ref="T20:W20"/>
    <mergeCell ref="AB20:AE20"/>
    <mergeCell ref="F3:AB3"/>
    <mergeCell ref="F4:AB4"/>
    <mergeCell ref="Y16:AE16"/>
    <mergeCell ref="B12:O13"/>
    <mergeCell ref="Q12:AE13"/>
    <mergeCell ref="B6:F6"/>
    <mergeCell ref="N7:R10"/>
    <mergeCell ref="Y15:AE15"/>
    <mergeCell ref="Q15:W15"/>
    <mergeCell ref="D7:F10"/>
    <mergeCell ref="J7:L10"/>
    <mergeCell ref="V7:Y10"/>
    <mergeCell ref="E20:H20"/>
    <mergeCell ref="I20:L20"/>
    <mergeCell ref="T18:W18"/>
    <mergeCell ref="AB18:AE18"/>
    <mergeCell ref="T19:W19"/>
    <mergeCell ref="AB19:AE19"/>
    <mergeCell ref="B5:F5"/>
    <mergeCell ref="J47:L47"/>
    <mergeCell ref="T21:W21"/>
    <mergeCell ref="AB21:AE21"/>
    <mergeCell ref="Q17:S17"/>
    <mergeCell ref="Q18:S18"/>
    <mergeCell ref="Q19:S19"/>
    <mergeCell ref="Q20:S20"/>
    <mergeCell ref="Y18:AA18"/>
    <mergeCell ref="Y17:AA17"/>
    <mergeCell ref="Y20:AA20"/>
    <mergeCell ref="Y19:AA19"/>
    <mergeCell ref="T22:W22"/>
    <mergeCell ref="AB26:AE26"/>
    <mergeCell ref="Q24:W24"/>
    <mergeCell ref="Q37:W37"/>
    <mergeCell ref="Y37:AE37"/>
    <mergeCell ref="Q38:W38"/>
    <mergeCell ref="Y39:AE39"/>
    <mergeCell ref="Q34:W34"/>
    <mergeCell ref="AB28:AE28"/>
    <mergeCell ref="Y29:AA29"/>
    <mergeCell ref="M47:O47"/>
    <mergeCell ref="M49:O49"/>
    <mergeCell ref="Q40:AE40"/>
    <mergeCell ref="Q41:AE48"/>
    <mergeCell ref="Q49:AE49"/>
    <mergeCell ref="Y27:AA27"/>
    <mergeCell ref="AB27:AE27"/>
    <mergeCell ref="Y28:AA28"/>
    <mergeCell ref="Y38:AE38"/>
    <mergeCell ref="J60:O60"/>
    <mergeCell ref="J48:L48"/>
    <mergeCell ref="AB29:AE29"/>
    <mergeCell ref="Y30:AA30"/>
    <mergeCell ref="AB30:AE30"/>
    <mergeCell ref="Y31:AA31"/>
    <mergeCell ref="AB31:AE31"/>
    <mergeCell ref="Y35:AE35"/>
    <mergeCell ref="Y36:AE36"/>
    <mergeCell ref="Q25:W31"/>
    <mergeCell ref="Q33:AE33"/>
    <mergeCell ref="Y25:AE25"/>
    <mergeCell ref="Y26:AA26"/>
    <mergeCell ref="Y34:AE34"/>
    <mergeCell ref="Q35:W35"/>
    <mergeCell ref="Q36:W36"/>
    <mergeCell ref="J61:O61"/>
    <mergeCell ref="B53:G53"/>
    <mergeCell ref="J50:L50"/>
    <mergeCell ref="AC7:AE10"/>
    <mergeCell ref="E19:L19"/>
    <mergeCell ref="C19:D19"/>
    <mergeCell ref="C18:L18"/>
    <mergeCell ref="C20:D20"/>
    <mergeCell ref="C21:D21"/>
    <mergeCell ref="E47:G47"/>
    <mergeCell ref="B61:D61"/>
    <mergeCell ref="E61:G61"/>
    <mergeCell ref="E58:G58"/>
    <mergeCell ref="B50:D50"/>
    <mergeCell ref="E50:G50"/>
    <mergeCell ref="B49:D49"/>
    <mergeCell ref="M54:O54"/>
    <mergeCell ref="B58:D58"/>
    <mergeCell ref="B59:D59"/>
    <mergeCell ref="E59:G59"/>
    <mergeCell ref="E55:G55"/>
    <mergeCell ref="M56:O56"/>
    <mergeCell ref="J55:L55"/>
    <mergeCell ref="E52:G52"/>
    <mergeCell ref="Q71:AE71"/>
    <mergeCell ref="Q72:AE78"/>
    <mergeCell ref="M74:O74"/>
    <mergeCell ref="M65:O65"/>
    <mergeCell ref="M64:O64"/>
    <mergeCell ref="M63:O63"/>
    <mergeCell ref="J57:O58"/>
    <mergeCell ref="J76:L76"/>
    <mergeCell ref="J68:L68"/>
    <mergeCell ref="M68:O68"/>
    <mergeCell ref="J69:L69"/>
    <mergeCell ref="M69:O69"/>
    <mergeCell ref="J70:L70"/>
    <mergeCell ref="M70:O70"/>
    <mergeCell ref="J74:L74"/>
    <mergeCell ref="J67:O67"/>
    <mergeCell ref="M76:O76"/>
    <mergeCell ref="J75:O75"/>
    <mergeCell ref="J63:L63"/>
    <mergeCell ref="Q50:AE58"/>
    <mergeCell ref="Q59:AE59"/>
    <mergeCell ref="Q60:AE70"/>
    <mergeCell ref="M51:O51"/>
    <mergeCell ref="J53:O53"/>
    <mergeCell ref="AC107:AE107"/>
    <mergeCell ref="Q79:AE79"/>
    <mergeCell ref="D87:H87"/>
    <mergeCell ref="I87:M87"/>
    <mergeCell ref="D86:H86"/>
    <mergeCell ref="I86:M86"/>
    <mergeCell ref="D78:M78"/>
    <mergeCell ref="D79:H79"/>
    <mergeCell ref="I79:M79"/>
    <mergeCell ref="D88:M88"/>
    <mergeCell ref="Q80:AE85"/>
    <mergeCell ref="D85:H85"/>
    <mergeCell ref="I85:M85"/>
    <mergeCell ref="D84:H84"/>
    <mergeCell ref="I84:M84"/>
    <mergeCell ref="D83:H83"/>
    <mergeCell ref="I83:M83"/>
    <mergeCell ref="D80:H81"/>
    <mergeCell ref="I80:M81"/>
    <mergeCell ref="D82:H82"/>
    <mergeCell ref="I82:M82"/>
    <mergeCell ref="E60:G60"/>
    <mergeCell ref="B60:D60"/>
    <mergeCell ref="B51:D51"/>
    <mergeCell ref="E51:G51"/>
    <mergeCell ref="B52:C52"/>
    <mergeCell ref="E49:G49"/>
    <mergeCell ref="E54:G54"/>
    <mergeCell ref="B55:D55"/>
    <mergeCell ref="B54:D54"/>
    <mergeCell ref="E27:H27"/>
    <mergeCell ref="I28:L28"/>
    <mergeCell ref="J39:L39"/>
    <mergeCell ref="I27:L27"/>
    <mergeCell ref="I31:L31"/>
    <mergeCell ref="E29:H29"/>
    <mergeCell ref="E24:H24"/>
    <mergeCell ref="I25:L25"/>
    <mergeCell ref="I30:L30"/>
    <mergeCell ref="I29:L29"/>
    <mergeCell ref="E26:H26"/>
    <mergeCell ref="E28:H28"/>
    <mergeCell ref="B35:G35"/>
    <mergeCell ref="B32:O34"/>
    <mergeCell ref="J35:O35"/>
    <mergeCell ref="E30:H30"/>
    <mergeCell ref="C30:D30"/>
    <mergeCell ref="C29:D29"/>
    <mergeCell ref="C25:D25"/>
    <mergeCell ref="C26:D26"/>
    <mergeCell ref="C27:D27"/>
    <mergeCell ref="C28:D28"/>
    <mergeCell ref="E25:H25"/>
    <mergeCell ref="B36:D36"/>
  </mergeCells>
  <conditionalFormatting sqref="E23">
    <cfRule type="expression" dxfId="3" priority="5">
      <formula>$E$23="OPERADOR DE POSIC DINAMICO"</formula>
    </cfRule>
  </conditionalFormatting>
  <conditionalFormatting sqref="C20:D20">
    <cfRule type="containsErrors" dxfId="2" priority="2">
      <formula>ISERROR(C20)</formula>
    </cfRule>
  </conditionalFormatting>
  <conditionalFormatting sqref="A1:AG400">
    <cfRule type="containsErrors" dxfId="1" priority="1" stopIfTrue="1">
      <formula>ISERROR(A1)</formula>
    </cfRule>
  </conditionalFormatting>
  <printOptions horizontalCentered="1" verticalCentered="1"/>
  <pageMargins left="0.11811023622047245" right="0.11811023622047245" top="0.11811023622047245" bottom="0.11811023622047245" header="0" footer="0"/>
  <pageSetup paperSize="8" scale="32" fitToWidth="0"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2"/>
  <dimension ref="A1:AF118"/>
  <sheetViews>
    <sheetView showGridLines="0" view="pageBreakPreview" topLeftCell="A31" zoomScale="70" zoomScaleNormal="55" zoomScaleSheetLayoutView="70" workbookViewId="0">
      <selection activeCell="I21" sqref="I21:L21"/>
    </sheetView>
  </sheetViews>
  <sheetFormatPr baseColWidth="10" defaultColWidth="9.1640625" defaultRowHeight="15" x14ac:dyDescent="0.2"/>
  <cols>
    <col min="1" max="16" width="11.6640625" style="153" customWidth="1"/>
    <col min="17" max="17" width="14.6640625" style="153" customWidth="1"/>
    <col min="18" max="23" width="11.6640625" style="153" customWidth="1"/>
    <col min="24" max="24" width="4.6640625" style="153" customWidth="1"/>
    <col min="25" max="25" width="14.6640625" style="153" customWidth="1"/>
    <col min="26" max="32" width="11.6640625" style="153" customWidth="1"/>
    <col min="33" max="16384" width="9.1640625" style="153"/>
  </cols>
  <sheetData>
    <row r="1" spans="1:32" ht="52.5" customHeight="1" x14ac:dyDescent="0.2">
      <c r="A1" s="217"/>
      <c r="B1" s="216"/>
      <c r="C1" s="215"/>
      <c r="D1" s="215"/>
      <c r="E1" s="215"/>
      <c r="F1" s="215"/>
      <c r="G1" s="640" t="s">
        <v>1332</v>
      </c>
      <c r="H1" s="640"/>
      <c r="I1" s="640"/>
      <c r="J1" s="640"/>
      <c r="K1" s="640"/>
      <c r="L1" s="640"/>
      <c r="M1" s="640"/>
      <c r="N1" s="640"/>
      <c r="O1" s="640"/>
      <c r="P1" s="640"/>
      <c r="Q1" s="640"/>
      <c r="R1" s="640"/>
      <c r="S1" s="640"/>
      <c r="T1" s="640"/>
      <c r="U1" s="640"/>
      <c r="V1" s="640"/>
      <c r="W1" s="640"/>
      <c r="X1" s="640"/>
      <c r="Y1" s="640"/>
      <c r="Z1" s="640"/>
      <c r="AA1" s="640"/>
      <c r="AB1" s="215"/>
      <c r="AC1" s="215"/>
      <c r="AD1" s="215"/>
      <c r="AE1" s="215"/>
      <c r="AF1" s="214"/>
    </row>
    <row r="2" spans="1:32" ht="30" customHeight="1" x14ac:dyDescent="0.2">
      <c r="A2" s="160"/>
      <c r="B2" s="213" t="s">
        <v>1488</v>
      </c>
      <c r="C2" s="212"/>
      <c r="D2" s="212"/>
      <c r="E2" s="212"/>
      <c r="F2" s="212"/>
      <c r="G2" s="641" t="s">
        <v>1487</v>
      </c>
      <c r="H2" s="641"/>
      <c r="I2" s="641"/>
      <c r="J2" s="641"/>
      <c r="K2" s="641"/>
      <c r="L2" s="641"/>
      <c r="M2" s="641"/>
      <c r="N2" s="641"/>
      <c r="O2" s="641"/>
      <c r="P2" s="641"/>
      <c r="Q2" s="641"/>
      <c r="R2" s="641"/>
      <c r="S2" s="641"/>
      <c r="T2" s="641"/>
      <c r="U2" s="641"/>
      <c r="V2" s="641"/>
      <c r="W2" s="641"/>
      <c r="X2" s="641"/>
      <c r="Y2" s="641"/>
      <c r="Z2" s="641"/>
      <c r="AA2" s="641"/>
      <c r="AB2" s="641"/>
      <c r="AC2" s="641"/>
      <c r="AD2" s="212"/>
      <c r="AE2" s="212"/>
      <c r="AF2" s="158"/>
    </row>
    <row r="3" spans="1:32" ht="56.25" customHeight="1" x14ac:dyDescent="0.2">
      <c r="A3" s="160"/>
      <c r="B3" s="209"/>
      <c r="C3" s="209"/>
      <c r="D3" s="209"/>
      <c r="E3" s="211" t="s">
        <v>1486</v>
      </c>
      <c r="F3" s="210"/>
      <c r="G3" s="508" t="s">
        <v>1545</v>
      </c>
      <c r="H3" s="508"/>
      <c r="I3" s="508"/>
      <c r="J3" s="508"/>
      <c r="K3" s="508"/>
      <c r="L3" s="508"/>
      <c r="M3" s="508"/>
      <c r="N3" s="508"/>
      <c r="O3" s="508"/>
      <c r="P3" s="508"/>
      <c r="Q3" s="508"/>
      <c r="R3" s="508"/>
      <c r="S3" s="508"/>
      <c r="T3" s="508"/>
      <c r="U3" s="508"/>
      <c r="V3" s="508"/>
      <c r="W3" s="508"/>
      <c r="X3" s="508"/>
      <c r="Y3" s="508"/>
      <c r="Z3" s="508"/>
      <c r="AA3" s="508"/>
      <c r="AB3" s="508"/>
      <c r="AC3" s="508"/>
      <c r="AD3" s="209"/>
      <c r="AE3" s="209"/>
      <c r="AF3" s="158"/>
    </row>
    <row r="4" spans="1:32" s="193" customFormat="1" ht="30" customHeight="1" x14ac:dyDescent="0.2">
      <c r="A4" s="197"/>
      <c r="B4" s="658" t="s">
        <v>1485</v>
      </c>
      <c r="C4" s="659"/>
      <c r="D4" s="659"/>
      <c r="E4" s="659"/>
      <c r="F4" s="660"/>
      <c r="H4" s="658" t="s">
        <v>1484</v>
      </c>
      <c r="I4" s="659"/>
      <c r="J4" s="659"/>
      <c r="K4" s="659"/>
      <c r="L4" s="660"/>
      <c r="M4" s="208"/>
      <c r="N4" s="661" t="s">
        <v>1483</v>
      </c>
      <c r="O4" s="662"/>
      <c r="P4" s="662"/>
      <c r="Q4" s="662"/>
      <c r="R4" s="663"/>
      <c r="T4" s="658" t="s">
        <v>1482</v>
      </c>
      <c r="U4" s="659"/>
      <c r="V4" s="659"/>
      <c r="W4" s="659"/>
      <c r="X4" s="659"/>
      <c r="Y4" s="660"/>
      <c r="AA4" s="658" t="s">
        <v>1481</v>
      </c>
      <c r="AB4" s="659"/>
      <c r="AC4" s="659"/>
      <c r="AD4" s="659"/>
      <c r="AE4" s="660"/>
      <c r="AF4" s="194"/>
    </row>
    <row r="5" spans="1:32" s="193" customFormat="1" ht="30" customHeight="1" x14ac:dyDescent="0.2">
      <c r="A5" s="197"/>
      <c r="B5" s="642"/>
      <c r="C5" s="643"/>
      <c r="D5" s="643"/>
      <c r="E5" s="643"/>
      <c r="F5" s="644"/>
      <c r="H5" s="204"/>
      <c r="I5" s="203"/>
      <c r="J5" s="203"/>
      <c r="K5" s="203"/>
      <c r="L5" s="202"/>
      <c r="N5" s="207"/>
      <c r="O5" s="206"/>
      <c r="P5" s="206"/>
      <c r="Q5" s="206"/>
      <c r="R5" s="205"/>
      <c r="T5" s="204"/>
      <c r="U5" s="203"/>
      <c r="V5" s="203"/>
      <c r="W5" s="203"/>
      <c r="X5" s="203"/>
      <c r="Y5" s="202"/>
      <c r="AA5" s="204"/>
      <c r="AB5" s="203"/>
      <c r="AC5" s="203"/>
      <c r="AD5" s="203"/>
      <c r="AE5" s="202"/>
      <c r="AF5" s="194"/>
    </row>
    <row r="6" spans="1:32" s="193" customFormat="1" ht="30" customHeight="1" x14ac:dyDescent="0.2">
      <c r="A6" s="197"/>
      <c r="B6" s="199"/>
      <c r="C6" s="198"/>
      <c r="D6" s="651" t="s">
        <v>1480</v>
      </c>
      <c r="E6" s="651"/>
      <c r="F6" s="652"/>
      <c r="H6" s="201"/>
      <c r="I6" s="198"/>
      <c r="J6" s="651" t="s">
        <v>1479</v>
      </c>
      <c r="K6" s="651"/>
      <c r="L6" s="652"/>
      <c r="M6" s="200"/>
      <c r="N6" s="645" t="s">
        <v>1478</v>
      </c>
      <c r="O6" s="646"/>
      <c r="P6" s="646"/>
      <c r="Q6" s="646"/>
      <c r="R6" s="647"/>
      <c r="T6" s="199"/>
      <c r="U6" s="198"/>
      <c r="V6" s="651" t="s">
        <v>1477</v>
      </c>
      <c r="W6" s="651"/>
      <c r="X6" s="651"/>
      <c r="Y6" s="652"/>
      <c r="AA6" s="199"/>
      <c r="AB6" s="198"/>
      <c r="AC6" s="651" t="s">
        <v>1476</v>
      </c>
      <c r="AD6" s="651"/>
      <c r="AE6" s="652"/>
      <c r="AF6" s="194"/>
    </row>
    <row r="7" spans="1:32" s="193" customFormat="1" ht="30" customHeight="1" x14ac:dyDescent="0.2">
      <c r="A7" s="197"/>
      <c r="B7" s="199"/>
      <c r="C7" s="198"/>
      <c r="D7" s="651"/>
      <c r="E7" s="651"/>
      <c r="F7" s="652"/>
      <c r="H7" s="199"/>
      <c r="I7" s="198"/>
      <c r="J7" s="651"/>
      <c r="K7" s="651"/>
      <c r="L7" s="652"/>
      <c r="N7" s="645"/>
      <c r="O7" s="646"/>
      <c r="P7" s="646"/>
      <c r="Q7" s="646"/>
      <c r="R7" s="647"/>
      <c r="T7" s="199"/>
      <c r="U7" s="198"/>
      <c r="V7" s="651"/>
      <c r="W7" s="651"/>
      <c r="X7" s="651"/>
      <c r="Y7" s="652"/>
      <c r="AA7" s="199"/>
      <c r="AB7" s="198"/>
      <c r="AC7" s="651"/>
      <c r="AD7" s="651"/>
      <c r="AE7" s="652"/>
      <c r="AF7" s="194"/>
    </row>
    <row r="8" spans="1:32" s="193" customFormat="1" ht="30" customHeight="1" x14ac:dyDescent="0.2">
      <c r="A8" s="197"/>
      <c r="B8" s="199"/>
      <c r="C8" s="198"/>
      <c r="D8" s="651"/>
      <c r="E8" s="651"/>
      <c r="F8" s="652"/>
      <c r="H8" s="199"/>
      <c r="I8" s="198"/>
      <c r="J8" s="651"/>
      <c r="K8" s="651"/>
      <c r="L8" s="652"/>
      <c r="N8" s="645"/>
      <c r="O8" s="646"/>
      <c r="P8" s="646"/>
      <c r="Q8" s="646"/>
      <c r="R8" s="647"/>
      <c r="T8" s="199"/>
      <c r="U8" s="198"/>
      <c r="V8" s="651"/>
      <c r="W8" s="651"/>
      <c r="X8" s="651"/>
      <c r="Y8" s="652"/>
      <c r="AA8" s="199"/>
      <c r="AB8" s="198"/>
      <c r="AC8" s="651"/>
      <c r="AD8" s="651"/>
      <c r="AE8" s="652"/>
      <c r="AF8" s="194"/>
    </row>
    <row r="9" spans="1:32" s="193" customFormat="1" ht="23" x14ac:dyDescent="0.2">
      <c r="A9" s="197"/>
      <c r="B9" s="196"/>
      <c r="C9" s="195"/>
      <c r="D9" s="653"/>
      <c r="E9" s="653"/>
      <c r="F9" s="654"/>
      <c r="H9" s="196"/>
      <c r="I9" s="195"/>
      <c r="J9" s="653"/>
      <c r="K9" s="653"/>
      <c r="L9" s="654"/>
      <c r="N9" s="648"/>
      <c r="O9" s="649"/>
      <c r="P9" s="649"/>
      <c r="Q9" s="649"/>
      <c r="R9" s="650"/>
      <c r="T9" s="196"/>
      <c r="U9" s="195"/>
      <c r="V9" s="653"/>
      <c r="W9" s="653"/>
      <c r="X9" s="653"/>
      <c r="Y9" s="654"/>
      <c r="AA9" s="196"/>
      <c r="AB9" s="195"/>
      <c r="AC9" s="653"/>
      <c r="AD9" s="653"/>
      <c r="AE9" s="654"/>
      <c r="AF9" s="194"/>
    </row>
    <row r="10" spans="1:32" ht="30" customHeight="1" thickBot="1" x14ac:dyDescent="0.25">
      <c r="A10" s="160"/>
      <c r="B10" s="192"/>
      <c r="C10" s="192"/>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92"/>
      <c r="AB10" s="192"/>
      <c r="AC10" s="192"/>
      <c r="AD10" s="192"/>
      <c r="AE10" s="192"/>
      <c r="AF10" s="158"/>
    </row>
    <row r="11" spans="1:32" ht="30" customHeight="1" x14ac:dyDescent="0.2">
      <c r="A11" s="160"/>
      <c r="B11" s="826" t="s">
        <v>1475</v>
      </c>
      <c r="C11" s="827"/>
      <c r="D11" s="827"/>
      <c r="E11" s="827"/>
      <c r="F11" s="827"/>
      <c r="G11" s="827"/>
      <c r="H11" s="827"/>
      <c r="I11" s="827"/>
      <c r="J11" s="827"/>
      <c r="K11" s="827"/>
      <c r="L11" s="827"/>
      <c r="M11" s="827"/>
      <c r="N11" s="827"/>
      <c r="O11" s="828"/>
      <c r="P11" s="186"/>
      <c r="Q11" s="832" t="s">
        <v>1474</v>
      </c>
      <c r="R11" s="833"/>
      <c r="S11" s="833"/>
      <c r="T11" s="833"/>
      <c r="U11" s="833"/>
      <c r="V11" s="833"/>
      <c r="W11" s="833"/>
      <c r="X11" s="833"/>
      <c r="Y11" s="833"/>
      <c r="Z11" s="833"/>
      <c r="AA11" s="833"/>
      <c r="AB11" s="833"/>
      <c r="AC11" s="833"/>
      <c r="AD11" s="833"/>
      <c r="AE11" s="834"/>
      <c r="AF11" s="158"/>
    </row>
    <row r="12" spans="1:32" ht="30" customHeight="1" thickBot="1" x14ac:dyDescent="0.25">
      <c r="A12" s="160"/>
      <c r="B12" s="829"/>
      <c r="C12" s="830"/>
      <c r="D12" s="830"/>
      <c r="E12" s="830"/>
      <c r="F12" s="830"/>
      <c r="G12" s="830"/>
      <c r="H12" s="830"/>
      <c r="I12" s="830"/>
      <c r="J12" s="830"/>
      <c r="K12" s="830"/>
      <c r="L12" s="830"/>
      <c r="M12" s="830"/>
      <c r="N12" s="830"/>
      <c r="O12" s="831"/>
      <c r="P12" s="186"/>
      <c r="Q12" s="835"/>
      <c r="R12" s="836"/>
      <c r="S12" s="836"/>
      <c r="T12" s="836"/>
      <c r="U12" s="836"/>
      <c r="V12" s="836"/>
      <c r="W12" s="836"/>
      <c r="X12" s="836"/>
      <c r="Y12" s="836"/>
      <c r="Z12" s="836"/>
      <c r="AA12" s="836"/>
      <c r="AB12" s="836"/>
      <c r="AC12" s="836"/>
      <c r="AD12" s="836"/>
      <c r="AE12" s="837"/>
      <c r="AF12" s="158"/>
    </row>
    <row r="13" spans="1:32" ht="30" customHeight="1" thickBot="1" x14ac:dyDescent="0.25">
      <c r="A13" s="160"/>
      <c r="B13" s="186"/>
      <c r="C13" s="186"/>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86"/>
      <c r="AB13" s="186"/>
      <c r="AC13" s="186"/>
      <c r="AD13" s="186"/>
      <c r="AE13" s="186"/>
      <c r="AF13" s="158"/>
    </row>
    <row r="14" spans="1:32" ht="30" customHeight="1" thickBot="1" x14ac:dyDescent="0.25">
      <c r="A14" s="160"/>
      <c r="B14" s="667" t="s">
        <v>1473</v>
      </c>
      <c r="C14" s="668"/>
      <c r="D14" s="668"/>
      <c r="E14" s="668"/>
      <c r="F14" s="668"/>
      <c r="G14" s="668"/>
      <c r="H14" s="668"/>
      <c r="I14" s="668"/>
      <c r="J14" s="668"/>
      <c r="K14" s="668"/>
      <c r="L14" s="668"/>
      <c r="M14" s="668"/>
      <c r="N14" s="668"/>
      <c r="O14" s="669"/>
      <c r="P14" s="186"/>
      <c r="Q14" s="664" t="s">
        <v>1472</v>
      </c>
      <c r="R14" s="665"/>
      <c r="S14" s="665"/>
      <c r="T14" s="665"/>
      <c r="U14" s="665"/>
      <c r="V14" s="665"/>
      <c r="W14" s="666"/>
      <c r="X14" s="186"/>
      <c r="Y14" s="637" t="s">
        <v>1471</v>
      </c>
      <c r="Z14" s="638"/>
      <c r="AA14" s="638"/>
      <c r="AB14" s="638"/>
      <c r="AC14" s="638"/>
      <c r="AD14" s="638"/>
      <c r="AE14" s="639"/>
      <c r="AF14" s="191"/>
    </row>
    <row r="15" spans="1:32" ht="30" customHeight="1" thickBot="1" x14ac:dyDescent="0.25">
      <c r="A15" s="160"/>
      <c r="B15" s="670"/>
      <c r="C15" s="671"/>
      <c r="D15" s="671"/>
      <c r="E15" s="671"/>
      <c r="F15" s="671"/>
      <c r="G15" s="671"/>
      <c r="H15" s="671"/>
      <c r="I15" s="671"/>
      <c r="J15" s="671"/>
      <c r="K15" s="671"/>
      <c r="L15" s="671"/>
      <c r="M15" s="671"/>
      <c r="N15" s="671"/>
      <c r="O15" s="672"/>
      <c r="P15" s="186"/>
      <c r="Q15" s="634" t="s">
        <v>1447</v>
      </c>
      <c r="R15" s="635"/>
      <c r="S15" s="635"/>
      <c r="T15" s="635"/>
      <c r="U15" s="635"/>
      <c r="V15" s="635"/>
      <c r="W15" s="636"/>
      <c r="X15" s="186"/>
      <c r="Y15" s="634" t="s">
        <v>1470</v>
      </c>
      <c r="Z15" s="635"/>
      <c r="AA15" s="635"/>
      <c r="AB15" s="635"/>
      <c r="AC15" s="635"/>
      <c r="AD15" s="635"/>
      <c r="AE15" s="636"/>
      <c r="AF15" s="158"/>
    </row>
    <row r="16" spans="1:32" ht="30" customHeight="1" thickBot="1" x14ac:dyDescent="0.25">
      <c r="A16" s="160"/>
      <c r="B16" s="186"/>
      <c r="C16" s="186"/>
      <c r="D16" s="186"/>
      <c r="E16" s="186"/>
      <c r="F16" s="186"/>
      <c r="G16" s="186"/>
      <c r="H16" s="186"/>
      <c r="I16" s="186"/>
      <c r="J16" s="186"/>
      <c r="K16" s="186"/>
      <c r="L16" s="186"/>
      <c r="M16" s="186"/>
      <c r="N16" s="186"/>
      <c r="O16" s="186"/>
      <c r="P16" s="187"/>
      <c r="Q16" s="655" t="s">
        <v>1445</v>
      </c>
      <c r="R16" s="656"/>
      <c r="S16" s="656"/>
      <c r="T16" s="657"/>
      <c r="U16" s="678" t="s">
        <v>1444</v>
      </c>
      <c r="V16" s="679"/>
      <c r="W16" s="680"/>
      <c r="X16" s="187"/>
      <c r="Y16" s="655" t="s">
        <v>1445</v>
      </c>
      <c r="Z16" s="656"/>
      <c r="AA16" s="656"/>
      <c r="AB16" s="657"/>
      <c r="AC16" s="673" t="s">
        <v>1444</v>
      </c>
      <c r="AD16" s="674"/>
      <c r="AE16" s="675"/>
      <c r="AF16" s="158"/>
    </row>
    <row r="17" spans="1:32" ht="30" customHeight="1" thickBot="1" x14ac:dyDescent="0.25">
      <c r="A17" s="160"/>
      <c r="B17" s="175"/>
      <c r="C17" s="729" t="s">
        <v>1315</v>
      </c>
      <c r="D17" s="730"/>
      <c r="E17" s="730"/>
      <c r="F17" s="730"/>
      <c r="G17" s="730"/>
      <c r="H17" s="730"/>
      <c r="I17" s="730"/>
      <c r="J17" s="730"/>
      <c r="K17" s="730"/>
      <c r="L17" s="731"/>
      <c r="M17" s="175"/>
      <c r="N17" s="175"/>
      <c r="O17" s="175"/>
      <c r="P17" s="187"/>
      <c r="Q17" s="609" t="s">
        <v>1469</v>
      </c>
      <c r="R17" s="610"/>
      <c r="S17" s="610"/>
      <c r="T17" s="611"/>
      <c r="U17" s="612" t="str">
        <f>PORTUGUÊS!T18</f>
        <v>FLÁVIO MOREIRA LEMOS</v>
      </c>
      <c r="V17" s="615"/>
      <c r="W17" s="616"/>
      <c r="X17" s="189"/>
      <c r="Y17" s="609" t="s">
        <v>1468</v>
      </c>
      <c r="Z17" s="610"/>
      <c r="AA17" s="610"/>
      <c r="AB17" s="611"/>
      <c r="AC17" s="604" t="str">
        <f>PORTUGUÊS!AB18</f>
        <v>WESLEY DA COSTA ALVES</v>
      </c>
      <c r="AD17" s="824"/>
      <c r="AE17" s="825"/>
      <c r="AF17" s="158"/>
    </row>
    <row r="18" spans="1:32" ht="30" customHeight="1" thickBot="1" x14ac:dyDescent="0.25">
      <c r="A18" s="160"/>
      <c r="B18" s="175"/>
      <c r="C18" s="684" t="s">
        <v>1312</v>
      </c>
      <c r="D18" s="685"/>
      <c r="E18" s="681" t="s">
        <v>1311</v>
      </c>
      <c r="F18" s="682"/>
      <c r="G18" s="682"/>
      <c r="H18" s="682"/>
      <c r="I18" s="682"/>
      <c r="J18" s="682"/>
      <c r="K18" s="682"/>
      <c r="L18" s="683"/>
      <c r="M18" s="175"/>
      <c r="N18" s="175"/>
      <c r="O18" s="175"/>
      <c r="P18" s="190"/>
      <c r="Q18" s="609" t="s">
        <v>1467</v>
      </c>
      <c r="R18" s="610"/>
      <c r="S18" s="610"/>
      <c r="T18" s="611"/>
      <c r="U18" s="612" t="str">
        <f>PORTUGUÊS!T19</f>
        <v>JOSE HAMILTON MENDES FILHO</v>
      </c>
      <c r="V18" s="615"/>
      <c r="W18" s="616"/>
      <c r="X18" s="189"/>
      <c r="Y18" s="609" t="s">
        <v>1466</v>
      </c>
      <c r="Z18" s="610"/>
      <c r="AA18" s="610"/>
      <c r="AB18" s="611"/>
      <c r="AC18" s="604" t="str">
        <f>PORTUGUÊS!AB19</f>
        <v>JACIANO FERREIRA</v>
      </c>
      <c r="AD18" s="824"/>
      <c r="AE18" s="825"/>
      <c r="AF18" s="158"/>
    </row>
    <row r="19" spans="1:32" ht="30" customHeight="1" thickBot="1" x14ac:dyDescent="0.25">
      <c r="A19" s="160"/>
      <c r="B19" s="175"/>
      <c r="C19" s="676" t="str">
        <f>PORTUGUÊS!C20</f>
        <v>RODION SERDYUKOV</v>
      </c>
      <c r="D19" s="677"/>
      <c r="E19" s="697" t="s">
        <v>1465</v>
      </c>
      <c r="F19" s="698"/>
      <c r="G19" s="698"/>
      <c r="H19" s="698"/>
      <c r="I19" s="699" t="s">
        <v>1464</v>
      </c>
      <c r="J19" s="699"/>
      <c r="K19" s="699"/>
      <c r="L19" s="700"/>
      <c r="M19" s="175"/>
      <c r="N19" s="175"/>
      <c r="O19" s="175"/>
      <c r="P19" s="190"/>
      <c r="Q19" s="609" t="s">
        <v>1463</v>
      </c>
      <c r="R19" s="610"/>
      <c r="S19" s="610"/>
      <c r="T19" s="611"/>
      <c r="U19" s="612" t="str">
        <f>PORTUGUÊS!T20</f>
        <v>MAICO DE ALMEIDA OLIVEIRA</v>
      </c>
      <c r="V19" s="615"/>
      <c r="W19" s="616"/>
      <c r="X19" s="189"/>
      <c r="Y19" s="609" t="s">
        <v>1462</v>
      </c>
      <c r="Z19" s="610"/>
      <c r="AA19" s="610"/>
      <c r="AB19" s="611"/>
      <c r="AC19" s="604" t="str">
        <f>PORTUGUÊS!AB20</f>
        <v>FABIO SILVA DE OLIVEIRA</v>
      </c>
      <c r="AD19" s="605"/>
      <c r="AE19" s="606"/>
      <c r="AF19" s="158"/>
    </row>
    <row r="20" spans="1:32" ht="30" customHeight="1" thickBot="1" x14ac:dyDescent="0.25">
      <c r="A20" s="160"/>
      <c r="B20" s="175"/>
      <c r="C20" s="676" t="str">
        <f>PORTUGUÊS!C21</f>
        <v>MAURO CAMPOS DA SILVA</v>
      </c>
      <c r="D20" s="677"/>
      <c r="E20" s="701" t="s">
        <v>43</v>
      </c>
      <c r="F20" s="702"/>
      <c r="G20" s="702"/>
      <c r="H20" s="702"/>
      <c r="I20" s="686" t="s">
        <v>1461</v>
      </c>
      <c r="J20" s="686"/>
      <c r="K20" s="686"/>
      <c r="L20" s="687"/>
      <c r="M20" s="175"/>
      <c r="N20" s="175"/>
      <c r="O20" s="175"/>
      <c r="P20" s="190"/>
      <c r="Q20" s="609" t="s">
        <v>1460</v>
      </c>
      <c r="R20" s="610"/>
      <c r="S20" s="610"/>
      <c r="T20" s="611"/>
      <c r="U20" s="612" t="str">
        <f>PORTUGUÊS!T21</f>
        <v>PAULO ROBERTO DE SOUZA</v>
      </c>
      <c r="V20" s="615"/>
      <c r="W20" s="616"/>
      <c r="X20" s="189"/>
      <c r="Y20" s="609" t="s">
        <v>1459</v>
      </c>
      <c r="Z20" s="610"/>
      <c r="AA20" s="610"/>
      <c r="AB20" s="611"/>
      <c r="AC20" s="604" t="str">
        <f>PORTUGUÊS!AB21</f>
        <v>FLAVIO IVANIR PEREIRA</v>
      </c>
      <c r="AD20" s="605"/>
      <c r="AE20" s="606"/>
      <c r="AF20" s="158"/>
    </row>
    <row r="21" spans="1:32" ht="30" customHeight="1" thickBot="1" x14ac:dyDescent="0.25">
      <c r="A21" s="160"/>
      <c r="B21" s="175"/>
      <c r="C21" s="676" t="str">
        <f>PORTUGUÊS!C22</f>
        <v>STEPHEN PAUL WENTWORTH</v>
      </c>
      <c r="D21" s="677"/>
      <c r="E21" s="701" t="s">
        <v>40</v>
      </c>
      <c r="F21" s="702"/>
      <c r="G21" s="702"/>
      <c r="H21" s="702"/>
      <c r="I21" s="686" t="s">
        <v>1458</v>
      </c>
      <c r="J21" s="686"/>
      <c r="K21" s="686"/>
      <c r="L21" s="687"/>
      <c r="M21" s="175"/>
      <c r="N21" s="175"/>
      <c r="O21" s="175"/>
      <c r="P21" s="190"/>
      <c r="Q21" s="629" t="s">
        <v>1457</v>
      </c>
      <c r="R21" s="630"/>
      <c r="S21" s="630"/>
      <c r="T21" s="631"/>
      <c r="U21" s="626" t="str">
        <f>PORTUGUÊS!T22</f>
        <v>VICTOR PARENTE BARBOSA</v>
      </c>
      <c r="V21" s="627"/>
      <c r="W21" s="628"/>
      <c r="X21" s="189"/>
      <c r="Y21" s="617" t="s">
        <v>1456</v>
      </c>
      <c r="Z21" s="618"/>
      <c r="AA21" s="618"/>
      <c r="AB21" s="619"/>
      <c r="AC21" s="623" t="str">
        <f>PORTUGUÊS!AB22</f>
        <v>DANIEL RAMOS PESSANHA DA SILVA</v>
      </c>
      <c r="AD21" s="624"/>
      <c r="AE21" s="625"/>
      <c r="AF21" s="158"/>
    </row>
    <row r="22" spans="1:32" ht="30" customHeight="1" thickBot="1" x14ac:dyDescent="0.25">
      <c r="A22" s="160"/>
      <c r="B22" s="175"/>
      <c r="C22" s="676" t="str">
        <f>PORTUGUÊS!C23</f>
        <v>FLÁVIO MOREIRA LEMOS</v>
      </c>
      <c r="D22" s="677"/>
      <c r="E22" s="701" t="s">
        <v>1455</v>
      </c>
      <c r="F22" s="702"/>
      <c r="G22" s="702"/>
      <c r="H22" s="702"/>
      <c r="I22" s="686" t="s">
        <v>1454</v>
      </c>
      <c r="J22" s="686"/>
      <c r="K22" s="686"/>
      <c r="L22" s="687"/>
      <c r="M22" s="175"/>
      <c r="N22" s="175"/>
      <c r="O22" s="175"/>
      <c r="P22" s="175"/>
      <c r="Q22" s="188"/>
      <c r="R22" s="188"/>
      <c r="S22" s="188"/>
      <c r="T22" s="188"/>
      <c r="U22" s="188"/>
      <c r="V22" s="188"/>
      <c r="W22" s="188"/>
      <c r="X22" s="187"/>
      <c r="Y22" s="188"/>
      <c r="Z22" s="188"/>
      <c r="AA22" s="188"/>
      <c r="AB22" s="188"/>
      <c r="AC22" s="188"/>
      <c r="AD22" s="188"/>
      <c r="AE22" s="188"/>
      <c r="AF22" s="158"/>
    </row>
    <row r="23" spans="1:32" ht="30" customHeight="1" thickBot="1" x14ac:dyDescent="0.25">
      <c r="A23" s="160"/>
      <c r="B23" s="175"/>
      <c r="C23" s="676" t="str">
        <f>PORTUGUÊS!C24</f>
        <v>JOSE HAMILTON MENDES FILHO</v>
      </c>
      <c r="D23" s="677"/>
      <c r="E23" s="701" t="s">
        <v>1453</v>
      </c>
      <c r="F23" s="702"/>
      <c r="G23" s="702"/>
      <c r="H23" s="702"/>
      <c r="I23" s="703" t="s">
        <v>1452</v>
      </c>
      <c r="J23" s="704"/>
      <c r="K23" s="704"/>
      <c r="L23" s="705"/>
      <c r="M23" s="175"/>
      <c r="N23" s="175"/>
      <c r="O23" s="175"/>
      <c r="P23" s="175"/>
      <c r="Q23" s="741" t="s">
        <v>1451</v>
      </c>
      <c r="R23" s="742"/>
      <c r="S23" s="742"/>
      <c r="T23" s="742"/>
      <c r="U23" s="742"/>
      <c r="V23" s="742"/>
      <c r="W23" s="743"/>
      <c r="X23" s="186"/>
      <c r="Y23" s="637" t="s">
        <v>1450</v>
      </c>
      <c r="Z23" s="638"/>
      <c r="AA23" s="638"/>
      <c r="AB23" s="638"/>
      <c r="AC23" s="638"/>
      <c r="AD23" s="638"/>
      <c r="AE23" s="639"/>
    </row>
    <row r="24" spans="1:32" ht="30" customHeight="1" thickBot="1" x14ac:dyDescent="0.25">
      <c r="A24" s="160"/>
      <c r="B24" s="175"/>
      <c r="C24" s="676" t="str">
        <f>PORTUGUÊS!C25</f>
        <v>WESLEY DA COSTA ALVES</v>
      </c>
      <c r="D24" s="677"/>
      <c r="E24" s="701" t="s">
        <v>1449</v>
      </c>
      <c r="F24" s="702"/>
      <c r="G24" s="702"/>
      <c r="H24" s="702"/>
      <c r="I24" s="703" t="s">
        <v>1434</v>
      </c>
      <c r="J24" s="704"/>
      <c r="K24" s="704"/>
      <c r="L24" s="705"/>
      <c r="M24" s="175"/>
      <c r="N24" s="175"/>
      <c r="O24" s="175"/>
      <c r="P24" s="175"/>
      <c r="Q24" s="844" t="s">
        <v>1448</v>
      </c>
      <c r="R24" s="845"/>
      <c r="S24" s="845"/>
      <c r="T24" s="845"/>
      <c r="U24" s="845"/>
      <c r="V24" s="845"/>
      <c r="W24" s="846"/>
      <c r="X24" s="187"/>
      <c r="Y24" s="634" t="s">
        <v>1447</v>
      </c>
      <c r="Z24" s="635"/>
      <c r="AA24" s="635"/>
      <c r="AB24" s="635"/>
      <c r="AC24" s="635"/>
      <c r="AD24" s="635"/>
      <c r="AE24" s="636"/>
    </row>
    <row r="25" spans="1:32" ht="30" customHeight="1" thickBot="1" x14ac:dyDescent="0.25">
      <c r="A25" s="160"/>
      <c r="B25" s="175"/>
      <c r="C25" s="676" t="str">
        <f>PORTUGUÊS!C26</f>
        <v>RAFAEL FONTANA</v>
      </c>
      <c r="D25" s="677"/>
      <c r="E25" s="701" t="s">
        <v>48</v>
      </c>
      <c r="F25" s="702"/>
      <c r="G25" s="702"/>
      <c r="H25" s="702"/>
      <c r="I25" s="686" t="s">
        <v>1446</v>
      </c>
      <c r="J25" s="686"/>
      <c r="K25" s="686"/>
      <c r="L25" s="687"/>
      <c r="M25" s="175"/>
      <c r="N25" s="175"/>
      <c r="O25" s="175"/>
      <c r="P25" s="175"/>
      <c r="Q25" s="847"/>
      <c r="R25" s="848"/>
      <c r="S25" s="848"/>
      <c r="T25" s="848"/>
      <c r="U25" s="848"/>
      <c r="V25" s="848"/>
      <c r="W25" s="849"/>
      <c r="X25" s="187"/>
      <c r="Y25" s="712" t="s">
        <v>1445</v>
      </c>
      <c r="Z25" s="710"/>
      <c r="AA25" s="710"/>
      <c r="AB25" s="713"/>
      <c r="AC25" s="709" t="s">
        <v>1444</v>
      </c>
      <c r="AD25" s="710"/>
      <c r="AE25" s="711"/>
    </row>
    <row r="26" spans="1:32" ht="30" customHeight="1" thickBot="1" x14ac:dyDescent="0.25">
      <c r="A26" s="160"/>
      <c r="B26" s="175"/>
      <c r="C26" s="676" t="str">
        <f>PORTUGUÊS!C27</f>
        <v>AARON CARTER CAMPBELL</v>
      </c>
      <c r="D26" s="677"/>
      <c r="E26" s="701" t="s">
        <v>1443</v>
      </c>
      <c r="F26" s="702"/>
      <c r="G26" s="702"/>
      <c r="H26" s="702"/>
      <c r="I26" s="686" t="s">
        <v>1434</v>
      </c>
      <c r="J26" s="686"/>
      <c r="K26" s="686"/>
      <c r="L26" s="687"/>
      <c r="M26" s="175"/>
      <c r="N26" s="175"/>
      <c r="O26" s="175"/>
      <c r="P26" s="175"/>
      <c r="Q26" s="847"/>
      <c r="R26" s="848"/>
      <c r="S26" s="848"/>
      <c r="T26" s="848"/>
      <c r="U26" s="848"/>
      <c r="V26" s="848"/>
      <c r="W26" s="849"/>
      <c r="X26" s="187"/>
      <c r="Y26" s="609" t="s">
        <v>1442</v>
      </c>
      <c r="Z26" s="610"/>
      <c r="AA26" s="610"/>
      <c r="AB26" s="611"/>
      <c r="AC26" s="612" t="str">
        <f>PORTUGUÊS!AB27</f>
        <v xml:space="preserve">ANDERSON CALIXTO MACEDO </v>
      </c>
      <c r="AD26" s="613"/>
      <c r="AE26" s="614"/>
    </row>
    <row r="27" spans="1:32" ht="30" customHeight="1" thickBot="1" x14ac:dyDescent="0.25">
      <c r="A27" s="160"/>
      <c r="B27" s="175"/>
      <c r="C27" s="676" t="str">
        <f>PORTUGUÊS!C28</f>
        <v>KLEUDER FERREIRA CORTES</v>
      </c>
      <c r="D27" s="677"/>
      <c r="E27" s="719" t="s">
        <v>1441</v>
      </c>
      <c r="F27" s="720"/>
      <c r="G27" s="720"/>
      <c r="H27" s="721"/>
      <c r="I27" s="703" t="s">
        <v>1440</v>
      </c>
      <c r="J27" s="704"/>
      <c r="K27" s="704"/>
      <c r="L27" s="705"/>
      <c r="M27" s="175"/>
      <c r="N27" s="175"/>
      <c r="O27" s="175"/>
      <c r="P27" s="175"/>
      <c r="Q27" s="847"/>
      <c r="R27" s="848"/>
      <c r="S27" s="848"/>
      <c r="T27" s="848"/>
      <c r="U27" s="848"/>
      <c r="V27" s="848"/>
      <c r="W27" s="849"/>
      <c r="X27" s="187"/>
      <c r="Y27" s="609" t="s">
        <v>1439</v>
      </c>
      <c r="Z27" s="610"/>
      <c r="AA27" s="610"/>
      <c r="AB27" s="611"/>
      <c r="AC27" s="612" t="str">
        <f>PORTUGUÊS!AB28</f>
        <v>RENATO VILLELA</v>
      </c>
      <c r="AD27" s="613"/>
      <c r="AE27" s="614"/>
    </row>
    <row r="28" spans="1:32" ht="30" customHeight="1" thickBot="1" x14ac:dyDescent="0.25">
      <c r="A28" s="160"/>
      <c r="B28" s="175"/>
      <c r="C28" s="676" t="str">
        <f>PORTUGUÊS!C29</f>
        <v>SONIA MARIA PEREIRA MOTA</v>
      </c>
      <c r="D28" s="677"/>
      <c r="E28" s="701" t="s">
        <v>1438</v>
      </c>
      <c r="F28" s="702"/>
      <c r="G28" s="702"/>
      <c r="H28" s="702"/>
      <c r="I28" s="706" t="s">
        <v>1437</v>
      </c>
      <c r="J28" s="707"/>
      <c r="K28" s="707"/>
      <c r="L28" s="708"/>
      <c r="M28" s="175"/>
      <c r="N28" s="175"/>
      <c r="O28" s="175"/>
      <c r="P28" s="175"/>
      <c r="Q28" s="847"/>
      <c r="R28" s="848"/>
      <c r="S28" s="848"/>
      <c r="T28" s="848"/>
      <c r="U28" s="848"/>
      <c r="V28" s="848"/>
      <c r="W28" s="849"/>
      <c r="X28" s="186"/>
      <c r="Y28" s="609" t="s">
        <v>1436</v>
      </c>
      <c r="Z28" s="610"/>
      <c r="AA28" s="610"/>
      <c r="AB28" s="611"/>
      <c r="AC28" s="612" t="str">
        <f>PORTUGUÊS!AB29</f>
        <v>RENATO LIMA ALBUQUERQUE</v>
      </c>
      <c r="AD28" s="615"/>
      <c r="AE28" s="616"/>
    </row>
    <row r="29" spans="1:32" ht="30" customHeight="1" thickBot="1" x14ac:dyDescent="0.25">
      <c r="A29" s="160"/>
      <c r="B29" s="175"/>
      <c r="C29" s="676" t="str">
        <f>PORTUGUÊS!C30</f>
        <v>RENATO VILLELA</v>
      </c>
      <c r="D29" s="677"/>
      <c r="E29" s="717" t="s">
        <v>1435</v>
      </c>
      <c r="F29" s="718"/>
      <c r="G29" s="718"/>
      <c r="H29" s="718"/>
      <c r="I29" s="706" t="s">
        <v>1434</v>
      </c>
      <c r="J29" s="707"/>
      <c r="K29" s="707"/>
      <c r="L29" s="708"/>
      <c r="M29" s="175"/>
      <c r="N29" s="175"/>
      <c r="O29" s="175"/>
      <c r="P29" s="175"/>
      <c r="Q29" s="847"/>
      <c r="R29" s="848"/>
      <c r="S29" s="848"/>
      <c r="T29" s="848"/>
      <c r="U29" s="848"/>
      <c r="V29" s="848"/>
      <c r="W29" s="849"/>
      <c r="X29" s="186"/>
      <c r="Y29" s="609" t="s">
        <v>1433</v>
      </c>
      <c r="Z29" s="610"/>
      <c r="AA29" s="610"/>
      <c r="AB29" s="611"/>
      <c r="AC29" s="612" t="e">
        <f>PORTUGUÊS!AB30</f>
        <v>#NUM!</v>
      </c>
      <c r="AD29" s="615"/>
      <c r="AE29" s="616"/>
    </row>
    <row r="30" spans="1:32" ht="30" customHeight="1" thickBot="1" x14ac:dyDescent="0.25">
      <c r="A30" s="160"/>
      <c r="E30" s="185"/>
      <c r="F30" s="185"/>
      <c r="G30" s="185"/>
      <c r="H30" s="172"/>
      <c r="I30" s="853"/>
      <c r="J30" s="854"/>
      <c r="K30" s="854"/>
      <c r="L30" s="854"/>
      <c r="Q30" s="850"/>
      <c r="R30" s="851"/>
      <c r="S30" s="851"/>
      <c r="T30" s="851"/>
      <c r="U30" s="851"/>
      <c r="V30" s="851"/>
      <c r="W30" s="852"/>
      <c r="X30" s="184"/>
      <c r="Y30" s="617" t="s">
        <v>1432</v>
      </c>
      <c r="Z30" s="618"/>
      <c r="AA30" s="618"/>
      <c r="AB30" s="619"/>
      <c r="AC30" s="626" t="str">
        <f>PORTUGUÊS!AB31</f>
        <v>ERIK VAN NOUHUYS</v>
      </c>
      <c r="AD30" s="632"/>
      <c r="AE30" s="633"/>
    </row>
    <row r="31" spans="1:32" ht="26.25" customHeight="1" thickBot="1" x14ac:dyDescent="0.25">
      <c r="A31" s="160"/>
      <c r="B31" s="688" t="s">
        <v>1431</v>
      </c>
      <c r="C31" s="689"/>
      <c r="D31" s="689"/>
      <c r="E31" s="689"/>
      <c r="F31" s="689"/>
      <c r="G31" s="689"/>
      <c r="H31" s="689"/>
      <c r="I31" s="689"/>
      <c r="J31" s="689"/>
      <c r="K31" s="689"/>
      <c r="L31" s="689"/>
      <c r="M31" s="689"/>
      <c r="N31" s="689"/>
      <c r="O31" s="690"/>
      <c r="X31" s="184"/>
      <c r="AF31" s="158"/>
    </row>
    <row r="32" spans="1:32" ht="30" customHeight="1" thickBot="1" x14ac:dyDescent="0.25">
      <c r="A32" s="160"/>
      <c r="B32" s="691"/>
      <c r="C32" s="692"/>
      <c r="D32" s="692"/>
      <c r="E32" s="692"/>
      <c r="F32" s="692"/>
      <c r="G32" s="692"/>
      <c r="H32" s="692"/>
      <c r="I32" s="692"/>
      <c r="J32" s="692"/>
      <c r="K32" s="692"/>
      <c r="L32" s="692"/>
      <c r="M32" s="692"/>
      <c r="N32" s="692"/>
      <c r="O32" s="693"/>
      <c r="Q32" s="620" t="s">
        <v>1430</v>
      </c>
      <c r="R32" s="621"/>
      <c r="S32" s="621"/>
      <c r="T32" s="621"/>
      <c r="U32" s="621"/>
      <c r="V32" s="621"/>
      <c r="W32" s="621"/>
      <c r="X32" s="621"/>
      <c r="Y32" s="621"/>
      <c r="Z32" s="621"/>
      <c r="AA32" s="621"/>
      <c r="AB32" s="621"/>
      <c r="AC32" s="621"/>
      <c r="AD32" s="621"/>
      <c r="AE32" s="622"/>
      <c r="AF32" s="158"/>
    </row>
    <row r="33" spans="1:32" ht="30" customHeight="1" thickBot="1" x14ac:dyDescent="0.25">
      <c r="A33" s="160"/>
      <c r="B33" s="694"/>
      <c r="C33" s="695"/>
      <c r="D33" s="695"/>
      <c r="E33" s="695"/>
      <c r="F33" s="695"/>
      <c r="G33" s="695"/>
      <c r="H33" s="695"/>
      <c r="I33" s="695"/>
      <c r="J33" s="695"/>
      <c r="K33" s="695"/>
      <c r="L33" s="695"/>
      <c r="M33" s="695"/>
      <c r="N33" s="695"/>
      <c r="O33" s="696"/>
      <c r="Q33" s="607" t="s">
        <v>1429</v>
      </c>
      <c r="R33" s="607"/>
      <c r="S33" s="607"/>
      <c r="T33" s="607"/>
      <c r="U33" s="607"/>
      <c r="V33" s="607"/>
      <c r="W33" s="607"/>
      <c r="X33" s="183"/>
      <c r="Y33" s="607" t="s">
        <v>1428</v>
      </c>
      <c r="Z33" s="607"/>
      <c r="AA33" s="607"/>
      <c r="AB33" s="607"/>
      <c r="AC33" s="607"/>
      <c r="AD33" s="607"/>
      <c r="AE33" s="607"/>
      <c r="AF33" s="158"/>
    </row>
    <row r="34" spans="1:32" ht="30" customHeight="1" thickBot="1" x14ac:dyDescent="0.25">
      <c r="A34" s="160"/>
      <c r="B34" s="714" t="s">
        <v>1427</v>
      </c>
      <c r="C34" s="715"/>
      <c r="D34" s="715"/>
      <c r="E34" s="715"/>
      <c r="F34" s="715"/>
      <c r="G34" s="716"/>
      <c r="H34" s="159"/>
      <c r="I34" s="171"/>
      <c r="J34" s="681" t="s">
        <v>1426</v>
      </c>
      <c r="K34" s="682"/>
      <c r="L34" s="682"/>
      <c r="M34" s="682"/>
      <c r="N34" s="682"/>
      <c r="O34" s="683"/>
      <c r="Q34" s="608" t="str">
        <f>PORTUGUÊS!Q35</f>
        <v xml:space="preserve">ADEMILTON ALVES DA SILVA </v>
      </c>
      <c r="R34" s="608"/>
      <c r="S34" s="608"/>
      <c r="T34" s="608"/>
      <c r="U34" s="608"/>
      <c r="V34" s="608"/>
      <c r="W34" s="608"/>
      <c r="X34" s="182"/>
      <c r="Y34" s="608" t="str">
        <f>PORTUGUÊS!Y35</f>
        <v>ALEX WALLACE DA SILVA PEREZ</v>
      </c>
      <c r="Z34" s="608"/>
      <c r="AA34" s="608"/>
      <c r="AB34" s="608"/>
      <c r="AC34" s="608"/>
      <c r="AD34" s="608"/>
      <c r="AE34" s="608"/>
      <c r="AF34" s="158"/>
    </row>
    <row r="35" spans="1:32" ht="30" customHeight="1" x14ac:dyDescent="0.2">
      <c r="A35" s="160"/>
      <c r="B35" s="744" t="s">
        <v>1425</v>
      </c>
      <c r="C35" s="745"/>
      <c r="D35" s="746"/>
      <c r="E35" s="798" t="str">
        <f>PORTUGUÊS!E36</f>
        <v>DANIEL RAMOS PESSANHA DA SILVA</v>
      </c>
      <c r="F35" s="799"/>
      <c r="G35" s="800"/>
      <c r="H35" s="159"/>
      <c r="I35" s="171"/>
      <c r="J35" s="838" t="s">
        <v>1424</v>
      </c>
      <c r="K35" s="839"/>
      <c r="L35" s="840"/>
      <c r="M35" s="814" t="str">
        <f>PORTUGUÊS!M36</f>
        <v>VICTOR PARENTE BARBOSA</v>
      </c>
      <c r="N35" s="814"/>
      <c r="O35" s="815"/>
      <c r="Q35" s="608" t="str">
        <f>PORTUGUÊS!Q36</f>
        <v>DEJAILSON JOAQUIM DA SILVA</v>
      </c>
      <c r="R35" s="608"/>
      <c r="S35" s="608"/>
      <c r="T35" s="608"/>
      <c r="U35" s="608"/>
      <c r="V35" s="608"/>
      <c r="W35" s="608"/>
      <c r="X35" s="182"/>
      <c r="Y35" s="608" t="str">
        <f>PORTUGUÊS!Y36</f>
        <v>JEHAN JOSE GONCALVES FERREIRA</v>
      </c>
      <c r="Z35" s="608"/>
      <c r="AA35" s="608"/>
      <c r="AB35" s="608"/>
      <c r="AC35" s="608"/>
      <c r="AD35" s="608"/>
      <c r="AE35" s="608"/>
      <c r="AF35" s="158"/>
    </row>
    <row r="36" spans="1:32" ht="30" customHeight="1" x14ac:dyDescent="0.2">
      <c r="A36" s="160"/>
      <c r="B36" s="701" t="s">
        <v>1423</v>
      </c>
      <c r="C36" s="702"/>
      <c r="D36" s="702"/>
      <c r="E36" s="703" t="str">
        <f>PORTUGUÊS!E37</f>
        <v>FABIO SILVA DE OLIVEIRA</v>
      </c>
      <c r="F36" s="704"/>
      <c r="G36" s="705"/>
      <c r="H36" s="159"/>
      <c r="I36" s="171"/>
      <c r="J36" s="701" t="s">
        <v>1422</v>
      </c>
      <c r="K36" s="702"/>
      <c r="L36" s="702"/>
      <c r="M36" s="686" t="str">
        <f>PORTUGUÊS!M37</f>
        <v>FLAVIO IVANIR PEREIRA</v>
      </c>
      <c r="N36" s="686"/>
      <c r="O36" s="687"/>
      <c r="Q36" s="608" t="str">
        <f>PORTUGUÊS!Q37</f>
        <v>LEANDRO JOSE DA SILVA</v>
      </c>
      <c r="R36" s="608"/>
      <c r="S36" s="608"/>
      <c r="T36" s="608"/>
      <c r="U36" s="608"/>
      <c r="V36" s="608"/>
      <c r="W36" s="608"/>
      <c r="X36" s="182"/>
      <c r="Y36" s="608" t="str">
        <f>PORTUGUÊS!Y37</f>
        <v>LUIZ FERNANDO DE OLIVEIRA</v>
      </c>
      <c r="Z36" s="608"/>
      <c r="AA36" s="608"/>
      <c r="AB36" s="608"/>
      <c r="AC36" s="608"/>
      <c r="AD36" s="608"/>
      <c r="AE36" s="608"/>
      <c r="AF36" s="158"/>
    </row>
    <row r="37" spans="1:32" ht="30" customHeight="1" thickBot="1" x14ac:dyDescent="0.25">
      <c r="A37" s="160"/>
      <c r="B37" s="719" t="s">
        <v>1421</v>
      </c>
      <c r="C37" s="720"/>
      <c r="D37" s="721"/>
      <c r="E37" s="703" t="str">
        <f>PORTUGUÊS!E38</f>
        <v>MAICO DE ALMEIDA OLIVEIRA</v>
      </c>
      <c r="F37" s="704"/>
      <c r="G37" s="705"/>
      <c r="H37" s="159"/>
      <c r="I37" s="171"/>
      <c r="J37" s="719" t="s">
        <v>1420</v>
      </c>
      <c r="K37" s="720"/>
      <c r="L37" s="721"/>
      <c r="M37" s="686" t="str">
        <f>PORTUGUÊS!M38</f>
        <v>RENATO LIMA ALBUQUERQUE</v>
      </c>
      <c r="N37" s="686"/>
      <c r="O37" s="687"/>
      <c r="Q37" s="862" t="str">
        <f>PORTUGUÊS!Q38</f>
        <v>PABLO FORLAN DE SOUZA PEREIRA</v>
      </c>
      <c r="R37" s="862"/>
      <c r="S37" s="862"/>
      <c r="T37" s="862"/>
      <c r="U37" s="862"/>
      <c r="V37" s="862"/>
      <c r="W37" s="862"/>
      <c r="X37" s="181"/>
      <c r="Y37" s="608"/>
      <c r="Z37" s="608"/>
      <c r="AA37" s="608"/>
      <c r="AB37" s="608"/>
      <c r="AC37" s="608"/>
      <c r="AD37" s="608"/>
      <c r="AE37" s="608"/>
      <c r="AF37" s="158"/>
    </row>
    <row r="38" spans="1:32" ht="30" customHeight="1" thickBot="1" x14ac:dyDescent="0.25">
      <c r="A38" s="160"/>
      <c r="B38" s="719" t="s">
        <v>1419</v>
      </c>
      <c r="C38" s="720"/>
      <c r="D38" s="721"/>
      <c r="E38" s="703" t="str">
        <f>PORTUGUÊS!E39</f>
        <v>GUILHERME RODRIGUES FONSECA</v>
      </c>
      <c r="F38" s="704"/>
      <c r="G38" s="705"/>
      <c r="H38" s="159"/>
      <c r="I38" s="171"/>
      <c r="J38" s="719" t="s">
        <v>1418</v>
      </c>
      <c r="K38" s="720"/>
      <c r="L38" s="721"/>
      <c r="M38" s="686" t="str">
        <f>PORTUGUÊS!M39</f>
        <v>VICTOR JOSE RIBEIRO GOMES BALBI DE QUEIROZ</v>
      </c>
      <c r="N38" s="686"/>
      <c r="O38" s="687"/>
      <c r="AF38" s="158"/>
    </row>
    <row r="39" spans="1:32" ht="37.5" customHeight="1" thickBot="1" x14ac:dyDescent="0.25">
      <c r="A39" s="160"/>
      <c r="B39" s="719" t="s">
        <v>1417</v>
      </c>
      <c r="C39" s="720"/>
      <c r="D39" s="720"/>
      <c r="E39" s="720"/>
      <c r="F39" s="720"/>
      <c r="G39" s="816"/>
      <c r="H39" s="159"/>
      <c r="I39" s="171"/>
      <c r="J39" s="719" t="s">
        <v>1416</v>
      </c>
      <c r="K39" s="720"/>
      <c r="L39" s="720"/>
      <c r="M39" s="720"/>
      <c r="N39" s="720"/>
      <c r="O39" s="816"/>
      <c r="Q39" s="775" t="s">
        <v>1415</v>
      </c>
      <c r="R39" s="776"/>
      <c r="S39" s="776"/>
      <c r="T39" s="776"/>
      <c r="U39" s="776"/>
      <c r="V39" s="776"/>
      <c r="W39" s="776"/>
      <c r="X39" s="776"/>
      <c r="Y39" s="776"/>
      <c r="Z39" s="776"/>
      <c r="AA39" s="776"/>
      <c r="AB39" s="776"/>
      <c r="AC39" s="776"/>
      <c r="AD39" s="776"/>
      <c r="AE39" s="788"/>
      <c r="AF39" s="176"/>
    </row>
    <row r="40" spans="1:32" ht="30" customHeight="1" thickBot="1" x14ac:dyDescent="0.25">
      <c r="A40" s="160"/>
      <c r="B40" s="717" t="s">
        <v>1414</v>
      </c>
      <c r="C40" s="718"/>
      <c r="D40" s="718"/>
      <c r="E40" s="822" t="str">
        <f>PORTUGUÊS!$E$41</f>
        <v>LEONARDO DA SILVA RIBEIRO</v>
      </c>
      <c r="F40" s="863"/>
      <c r="G40" s="864"/>
      <c r="H40" s="159"/>
      <c r="I40" s="171"/>
      <c r="J40" s="738" t="s">
        <v>1413</v>
      </c>
      <c r="K40" s="739"/>
      <c r="L40" s="740"/>
      <c r="M40" s="822" t="str">
        <f>PORTUGUÊS!$M$41</f>
        <v>UANDERSON DE SOUZA NOGUEIRA</v>
      </c>
      <c r="N40" s="863"/>
      <c r="O40" s="864"/>
      <c r="Q40" s="789" t="s">
        <v>1412</v>
      </c>
      <c r="R40" s="790"/>
      <c r="S40" s="790"/>
      <c r="T40" s="790"/>
      <c r="U40" s="790"/>
      <c r="V40" s="790"/>
      <c r="W40" s="790"/>
      <c r="X40" s="790"/>
      <c r="Y40" s="790"/>
      <c r="Z40" s="790"/>
      <c r="AA40" s="790"/>
      <c r="AB40" s="790"/>
      <c r="AC40" s="790"/>
      <c r="AD40" s="790"/>
      <c r="AE40" s="791"/>
      <c r="AF40" s="176"/>
    </row>
    <row r="41" spans="1:32" ht="30" customHeight="1" thickBot="1" x14ac:dyDescent="0.25">
      <c r="A41" s="160"/>
      <c r="B41" s="180"/>
      <c r="C41" s="180"/>
      <c r="F41" s="179"/>
      <c r="G41" s="179"/>
      <c r="H41" s="159"/>
      <c r="I41" s="171"/>
      <c r="J41" s="178"/>
      <c r="K41" s="178"/>
      <c r="L41" s="178"/>
      <c r="M41" s="178"/>
      <c r="N41" s="178"/>
      <c r="O41" s="178"/>
      <c r="Q41" s="792"/>
      <c r="R41" s="793"/>
      <c r="S41" s="793"/>
      <c r="T41" s="793"/>
      <c r="U41" s="793"/>
      <c r="V41" s="793"/>
      <c r="W41" s="793"/>
      <c r="X41" s="793"/>
      <c r="Y41" s="793"/>
      <c r="Z41" s="793"/>
      <c r="AA41" s="793"/>
      <c r="AB41" s="793"/>
      <c r="AC41" s="793"/>
      <c r="AD41" s="793"/>
      <c r="AE41" s="794"/>
      <c r="AF41" s="176"/>
    </row>
    <row r="42" spans="1:32" ht="30" customHeight="1" thickBot="1" x14ac:dyDescent="0.25">
      <c r="A42" s="160"/>
      <c r="B42" s="729" t="s">
        <v>1411</v>
      </c>
      <c r="C42" s="730"/>
      <c r="D42" s="730"/>
      <c r="E42" s="730"/>
      <c r="F42" s="730"/>
      <c r="G42" s="731"/>
      <c r="H42" s="170"/>
      <c r="I42" s="177"/>
      <c r="J42" s="729" t="s">
        <v>1410</v>
      </c>
      <c r="K42" s="730"/>
      <c r="L42" s="730"/>
      <c r="M42" s="730"/>
      <c r="N42" s="730"/>
      <c r="O42" s="731"/>
      <c r="Q42" s="792"/>
      <c r="R42" s="793"/>
      <c r="S42" s="793"/>
      <c r="T42" s="793"/>
      <c r="U42" s="793"/>
      <c r="V42" s="793"/>
      <c r="W42" s="793"/>
      <c r="X42" s="793"/>
      <c r="Y42" s="793"/>
      <c r="Z42" s="793"/>
      <c r="AA42" s="793"/>
      <c r="AB42" s="793"/>
      <c r="AC42" s="793"/>
      <c r="AD42" s="793"/>
      <c r="AE42" s="794"/>
      <c r="AF42" s="158"/>
    </row>
    <row r="43" spans="1:32" ht="30" customHeight="1" thickBot="1" x14ac:dyDescent="0.25">
      <c r="A43" s="160"/>
      <c r="B43" s="735" t="s">
        <v>1409</v>
      </c>
      <c r="C43" s="682"/>
      <c r="D43" s="682"/>
      <c r="E43" s="682"/>
      <c r="F43" s="682"/>
      <c r="G43" s="683"/>
      <c r="H43" s="172"/>
      <c r="I43" s="171"/>
      <c r="J43" s="841" t="s">
        <v>1408</v>
      </c>
      <c r="K43" s="842"/>
      <c r="L43" s="842"/>
      <c r="M43" s="842"/>
      <c r="N43" s="842"/>
      <c r="O43" s="843"/>
      <c r="Q43" s="792"/>
      <c r="R43" s="793"/>
      <c r="S43" s="793"/>
      <c r="T43" s="793"/>
      <c r="U43" s="793"/>
      <c r="V43" s="793"/>
      <c r="W43" s="793"/>
      <c r="X43" s="793"/>
      <c r="Y43" s="793"/>
      <c r="Z43" s="793"/>
      <c r="AA43" s="793"/>
      <c r="AB43" s="793"/>
      <c r="AC43" s="793"/>
      <c r="AD43" s="793"/>
      <c r="AE43" s="794"/>
      <c r="AF43" s="176"/>
    </row>
    <row r="44" spans="1:32" ht="30" customHeight="1" x14ac:dyDescent="0.2">
      <c r="A44" s="160"/>
      <c r="B44" s="744" t="s">
        <v>1407</v>
      </c>
      <c r="C44" s="745"/>
      <c r="D44" s="746"/>
      <c r="E44" s="798" t="str">
        <f>PORTUGUÊS!E45</f>
        <v>IURI LIBARDI CAMPOS</v>
      </c>
      <c r="F44" s="799"/>
      <c r="G44" s="800"/>
      <c r="H44" s="159"/>
      <c r="I44" s="171"/>
      <c r="J44" s="838" t="s">
        <v>41</v>
      </c>
      <c r="K44" s="839"/>
      <c r="L44" s="840"/>
      <c r="M44" s="798" t="str">
        <f>PORTUGUÊS!M45</f>
        <v>ERIK VAN NOUHUYS</v>
      </c>
      <c r="N44" s="799"/>
      <c r="O44" s="800"/>
      <c r="P44" s="159"/>
      <c r="Q44" s="792"/>
      <c r="R44" s="793"/>
      <c r="S44" s="793"/>
      <c r="T44" s="793"/>
      <c r="U44" s="793"/>
      <c r="V44" s="793"/>
      <c r="W44" s="793"/>
      <c r="X44" s="793"/>
      <c r="Y44" s="793"/>
      <c r="Z44" s="793"/>
      <c r="AA44" s="793"/>
      <c r="AB44" s="793"/>
      <c r="AC44" s="793"/>
      <c r="AD44" s="793"/>
      <c r="AE44" s="794"/>
      <c r="AF44" s="158"/>
    </row>
    <row r="45" spans="1:32" ht="30" customHeight="1" x14ac:dyDescent="0.2">
      <c r="A45" s="160"/>
      <c r="B45" s="719" t="s">
        <v>1406</v>
      </c>
      <c r="C45" s="720"/>
      <c r="D45" s="721"/>
      <c r="E45" s="703" t="str">
        <f>PORTUGUÊS!E46</f>
        <v>BRAULIO FARINA CAMPAGNARO</v>
      </c>
      <c r="F45" s="704"/>
      <c r="G45" s="705"/>
      <c r="H45" s="159"/>
      <c r="I45" s="171"/>
      <c r="J45" s="744" t="s">
        <v>1405</v>
      </c>
      <c r="K45" s="745"/>
      <c r="L45" s="746"/>
      <c r="M45" s="703" t="str">
        <f>PORTUGUÊS!M46</f>
        <v>DANIEL RAMOS PESSANHA DA SILVA</v>
      </c>
      <c r="N45" s="704"/>
      <c r="O45" s="705"/>
      <c r="Q45" s="792"/>
      <c r="R45" s="793"/>
      <c r="S45" s="793"/>
      <c r="T45" s="793"/>
      <c r="U45" s="793"/>
      <c r="V45" s="793"/>
      <c r="W45" s="793"/>
      <c r="X45" s="793"/>
      <c r="Y45" s="793"/>
      <c r="Z45" s="793"/>
      <c r="AA45" s="793"/>
      <c r="AB45" s="793"/>
      <c r="AC45" s="793"/>
      <c r="AD45" s="793"/>
      <c r="AE45" s="794"/>
      <c r="AF45" s="158"/>
    </row>
    <row r="46" spans="1:32" ht="30" customHeight="1" x14ac:dyDescent="0.2">
      <c r="A46" s="160"/>
      <c r="B46" s="719" t="s">
        <v>1404</v>
      </c>
      <c r="C46" s="720"/>
      <c r="D46" s="721"/>
      <c r="E46" s="703" t="str">
        <f>PORTUGUÊS!E47</f>
        <v>ALESSANDRO DE ASSIS LEITE</v>
      </c>
      <c r="F46" s="704"/>
      <c r="G46" s="705"/>
      <c r="H46" s="172"/>
      <c r="I46" s="175"/>
      <c r="J46" s="719" t="s">
        <v>35</v>
      </c>
      <c r="K46" s="720"/>
      <c r="L46" s="721"/>
      <c r="M46" s="703" t="str">
        <f>PORTUGUÊS!M47</f>
        <v>BRUNO OUTOR MARINS</v>
      </c>
      <c r="N46" s="704"/>
      <c r="O46" s="705"/>
      <c r="Q46" s="792"/>
      <c r="R46" s="793"/>
      <c r="S46" s="793"/>
      <c r="T46" s="793"/>
      <c r="U46" s="793"/>
      <c r="V46" s="793"/>
      <c r="W46" s="793"/>
      <c r="X46" s="793"/>
      <c r="Y46" s="793"/>
      <c r="Z46" s="793"/>
      <c r="AA46" s="793"/>
      <c r="AB46" s="793"/>
      <c r="AC46" s="793"/>
      <c r="AD46" s="793"/>
      <c r="AE46" s="794"/>
      <c r="AF46" s="158"/>
    </row>
    <row r="47" spans="1:32" ht="60.75" customHeight="1" thickBot="1" x14ac:dyDescent="0.25">
      <c r="A47" s="160"/>
      <c r="B47" s="719" t="s">
        <v>1403</v>
      </c>
      <c r="C47" s="720"/>
      <c r="D47" s="721"/>
      <c r="E47" s="703" t="str">
        <f>PORTUGUÊS!E48</f>
        <v>ARLAN LAMONICA FERREIRA</v>
      </c>
      <c r="F47" s="704"/>
      <c r="G47" s="705"/>
      <c r="H47" s="159"/>
      <c r="I47" s="171"/>
      <c r="J47" s="701" t="s">
        <v>1402</v>
      </c>
      <c r="K47" s="702"/>
      <c r="L47" s="702"/>
      <c r="M47" s="703" t="str">
        <f>PORTUGUÊS!M48</f>
        <v>ANDERSON DAS NEVES ARAUJO</v>
      </c>
      <c r="N47" s="747"/>
      <c r="O47" s="748"/>
      <c r="Q47" s="795"/>
      <c r="R47" s="796"/>
      <c r="S47" s="796"/>
      <c r="T47" s="796"/>
      <c r="U47" s="796"/>
      <c r="V47" s="796"/>
      <c r="W47" s="796"/>
      <c r="X47" s="796"/>
      <c r="Y47" s="796"/>
      <c r="Z47" s="796"/>
      <c r="AA47" s="796"/>
      <c r="AB47" s="796"/>
      <c r="AC47" s="796"/>
      <c r="AD47" s="796"/>
      <c r="AE47" s="797"/>
      <c r="AF47" s="158"/>
    </row>
    <row r="48" spans="1:32" ht="18" customHeight="1" thickBot="1" x14ac:dyDescent="0.25">
      <c r="A48" s="160"/>
      <c r="B48" s="719" t="s">
        <v>1401</v>
      </c>
      <c r="C48" s="720"/>
      <c r="D48" s="721"/>
      <c r="E48" s="703" t="str">
        <f>PORTUGUÊS!E49</f>
        <v>JOAO PEDRO DA SILVA JUNIOR</v>
      </c>
      <c r="F48" s="704"/>
      <c r="G48" s="705"/>
      <c r="H48" s="159"/>
      <c r="I48" s="171"/>
      <c r="J48" s="701" t="s">
        <v>1400</v>
      </c>
      <c r="K48" s="702"/>
      <c r="L48" s="702"/>
      <c r="M48" s="703" t="str">
        <f>PORTUGUÊS!M49</f>
        <v>CASSIO FERNANDO MONTE POLI</v>
      </c>
      <c r="N48" s="747"/>
      <c r="O48" s="748"/>
      <c r="Q48" s="775" t="s">
        <v>1399</v>
      </c>
      <c r="R48" s="776"/>
      <c r="S48" s="776"/>
      <c r="T48" s="776"/>
      <c r="U48" s="776"/>
      <c r="V48" s="776"/>
      <c r="W48" s="776"/>
      <c r="X48" s="776"/>
      <c r="Y48" s="776"/>
      <c r="Z48" s="776"/>
      <c r="AA48" s="776"/>
      <c r="AB48" s="776"/>
      <c r="AC48" s="776"/>
      <c r="AD48" s="776"/>
      <c r="AE48" s="788"/>
      <c r="AF48" s="158"/>
    </row>
    <row r="49" spans="1:32" ht="30" customHeight="1" x14ac:dyDescent="0.2">
      <c r="A49" s="160"/>
      <c r="B49" s="719" t="s">
        <v>1398</v>
      </c>
      <c r="C49" s="720"/>
      <c r="D49" s="721"/>
      <c r="E49" s="703" t="str">
        <f>PORTUGUÊS!E50</f>
        <v>CELSO DE OLIVEIRA ROCHA</v>
      </c>
      <c r="F49" s="704"/>
      <c r="G49" s="705"/>
      <c r="H49" s="159"/>
      <c r="I49" s="171"/>
      <c r="J49" s="701" t="s">
        <v>39</v>
      </c>
      <c r="K49" s="702"/>
      <c r="L49" s="702"/>
      <c r="M49" s="703" t="str">
        <f>PORTUGUÊS!M50</f>
        <v>LUIS AUGUSTO ALMEIDA DIAS</v>
      </c>
      <c r="N49" s="747"/>
      <c r="O49" s="748"/>
      <c r="Q49" s="789" t="s">
        <v>1397</v>
      </c>
      <c r="R49" s="790"/>
      <c r="S49" s="790"/>
      <c r="T49" s="790"/>
      <c r="U49" s="790"/>
      <c r="V49" s="790"/>
      <c r="W49" s="790"/>
      <c r="X49" s="790"/>
      <c r="Y49" s="790"/>
      <c r="Z49" s="790"/>
      <c r="AA49" s="790"/>
      <c r="AB49" s="790"/>
      <c r="AC49" s="790"/>
      <c r="AD49" s="790"/>
      <c r="AE49" s="791"/>
      <c r="AF49" s="158"/>
    </row>
    <row r="50" spans="1:32" ht="30" customHeight="1" thickBot="1" x14ac:dyDescent="0.25">
      <c r="A50" s="160"/>
      <c r="B50" s="719" t="s">
        <v>1396</v>
      </c>
      <c r="C50" s="720"/>
      <c r="D50" s="721"/>
      <c r="E50" s="703" t="str">
        <f>PORTUGUÊS!E51</f>
        <v>ANDERSON CARON SCHWENCK</v>
      </c>
      <c r="F50" s="704"/>
      <c r="G50" s="705"/>
      <c r="H50" s="172"/>
      <c r="I50" s="171"/>
      <c r="J50" s="717" t="s">
        <v>1395</v>
      </c>
      <c r="K50" s="718"/>
      <c r="L50" s="718"/>
      <c r="M50" s="722" t="str">
        <f>PORTUGUÊS!M51</f>
        <v>ANDRE LUIZ DIAS DE ARAUJO</v>
      </c>
      <c r="N50" s="723"/>
      <c r="O50" s="724"/>
      <c r="Q50" s="792"/>
      <c r="R50" s="793"/>
      <c r="S50" s="793"/>
      <c r="T50" s="793"/>
      <c r="U50" s="793"/>
      <c r="V50" s="793"/>
      <c r="W50" s="793"/>
      <c r="X50" s="793"/>
      <c r="Y50" s="793"/>
      <c r="Z50" s="793"/>
      <c r="AA50" s="793"/>
      <c r="AB50" s="793"/>
      <c r="AC50" s="793"/>
      <c r="AD50" s="793"/>
      <c r="AE50" s="794"/>
      <c r="AF50" s="158"/>
    </row>
    <row r="51" spans="1:32" ht="30" customHeight="1" thickBot="1" x14ac:dyDescent="0.25">
      <c r="A51" s="160"/>
      <c r="B51" s="738" t="s">
        <v>1394</v>
      </c>
      <c r="C51" s="739"/>
      <c r="D51" s="740"/>
      <c r="E51" s="732" t="str">
        <f>PORTUGUÊS!E52</f>
        <v>GABRIEL SIQUEIRA DA SILVA</v>
      </c>
      <c r="F51" s="733"/>
      <c r="G51" s="734"/>
      <c r="H51" s="172"/>
      <c r="I51" s="171"/>
      <c r="Q51" s="792"/>
      <c r="R51" s="793"/>
      <c r="S51" s="793"/>
      <c r="T51" s="793"/>
      <c r="U51" s="793"/>
      <c r="V51" s="793"/>
      <c r="W51" s="793"/>
      <c r="X51" s="793"/>
      <c r="Y51" s="793"/>
      <c r="Z51" s="793"/>
      <c r="AA51" s="793"/>
      <c r="AB51" s="793"/>
      <c r="AC51" s="793"/>
      <c r="AD51" s="793"/>
      <c r="AE51" s="794"/>
      <c r="AF51" s="158"/>
    </row>
    <row r="52" spans="1:32" ht="30" customHeight="1" thickBot="1" x14ac:dyDescent="0.25">
      <c r="A52" s="160"/>
      <c r="B52" s="735" t="s">
        <v>1393</v>
      </c>
      <c r="C52" s="736"/>
      <c r="D52" s="736"/>
      <c r="E52" s="736"/>
      <c r="F52" s="736"/>
      <c r="G52" s="737"/>
      <c r="H52" s="172"/>
      <c r="I52" s="169"/>
      <c r="J52" s="729" t="s">
        <v>1392</v>
      </c>
      <c r="K52" s="730"/>
      <c r="L52" s="730"/>
      <c r="M52" s="730"/>
      <c r="N52" s="730"/>
      <c r="O52" s="731"/>
      <c r="Q52" s="792"/>
      <c r="R52" s="793"/>
      <c r="S52" s="793"/>
      <c r="T52" s="793"/>
      <c r="U52" s="793"/>
      <c r="V52" s="793"/>
      <c r="W52" s="793"/>
      <c r="X52" s="793"/>
      <c r="Y52" s="793"/>
      <c r="Z52" s="793"/>
      <c r="AA52" s="793"/>
      <c r="AB52" s="793"/>
      <c r="AC52" s="793"/>
      <c r="AD52" s="793"/>
      <c r="AE52" s="794"/>
      <c r="AF52" s="158"/>
    </row>
    <row r="53" spans="1:32" ht="30" customHeight="1" x14ac:dyDescent="0.2">
      <c r="A53" s="160"/>
      <c r="B53" s="744" t="s">
        <v>1391</v>
      </c>
      <c r="C53" s="745"/>
      <c r="D53" s="746"/>
      <c r="E53" s="755" t="str">
        <f>PORTUGUÊS!E54</f>
        <v>JOAO PAULO PEREIRA DA HORA</v>
      </c>
      <c r="F53" s="756"/>
      <c r="G53" s="757"/>
      <c r="H53" s="172"/>
      <c r="I53" s="171"/>
      <c r="J53" s="697" t="s">
        <v>1390</v>
      </c>
      <c r="K53" s="860"/>
      <c r="L53" s="860"/>
      <c r="M53" s="699" t="str">
        <f>PORTUGUÊS!M54</f>
        <v>LUDMILA DA SILVA PINHEIRO</v>
      </c>
      <c r="N53" s="860"/>
      <c r="O53" s="861"/>
      <c r="Q53" s="792"/>
      <c r="R53" s="793"/>
      <c r="S53" s="793"/>
      <c r="T53" s="793"/>
      <c r="U53" s="793"/>
      <c r="V53" s="793"/>
      <c r="W53" s="793"/>
      <c r="X53" s="793"/>
      <c r="Y53" s="793"/>
      <c r="Z53" s="793"/>
      <c r="AA53" s="793"/>
      <c r="AB53" s="793"/>
      <c r="AC53" s="793"/>
      <c r="AD53" s="793"/>
      <c r="AE53" s="794"/>
      <c r="AF53" s="158"/>
    </row>
    <row r="54" spans="1:32" ht="30" customHeight="1" thickBot="1" x14ac:dyDescent="0.25">
      <c r="A54" s="160"/>
      <c r="B54" s="738" t="s">
        <v>1389</v>
      </c>
      <c r="C54" s="739"/>
      <c r="D54" s="740"/>
      <c r="E54" s="722" t="str">
        <f>PORTUGUÊS!E55</f>
        <v>LEONARDO JOSE DE CARVALHO MOREIRA</v>
      </c>
      <c r="F54" s="762"/>
      <c r="G54" s="763"/>
      <c r="H54" s="172"/>
      <c r="I54" s="174"/>
      <c r="J54" s="701" t="s">
        <v>1388</v>
      </c>
      <c r="K54" s="855"/>
      <c r="L54" s="855"/>
      <c r="M54" s="686" t="str">
        <f>PORTUGUÊS!M55</f>
        <v>ALRICIMAR RODRIGUES CAMPELO</v>
      </c>
      <c r="N54" s="855"/>
      <c r="O54" s="856"/>
      <c r="Q54" s="792"/>
      <c r="R54" s="793"/>
      <c r="S54" s="793"/>
      <c r="T54" s="793"/>
      <c r="U54" s="793"/>
      <c r="V54" s="793"/>
      <c r="W54" s="793"/>
      <c r="X54" s="793"/>
      <c r="Y54" s="793"/>
      <c r="Z54" s="793"/>
      <c r="AA54" s="793"/>
      <c r="AB54" s="793"/>
      <c r="AC54" s="793"/>
      <c r="AD54" s="793"/>
      <c r="AE54" s="794"/>
      <c r="AF54" s="158"/>
    </row>
    <row r="55" spans="1:32" ht="30" customHeight="1" thickBot="1" x14ac:dyDescent="0.25">
      <c r="A55" s="160"/>
      <c r="H55" s="159"/>
      <c r="I55" s="171"/>
      <c r="J55" s="804" t="s">
        <v>1387</v>
      </c>
      <c r="K55" s="858"/>
      <c r="L55" s="858"/>
      <c r="M55" s="857" t="str">
        <f>PORTUGUÊS!M56</f>
        <v>LUIS FELIPE MORAES LIMA</v>
      </c>
      <c r="N55" s="858"/>
      <c r="O55" s="859"/>
      <c r="Q55" s="792"/>
      <c r="R55" s="793"/>
      <c r="S55" s="793"/>
      <c r="T55" s="793"/>
      <c r="U55" s="793"/>
      <c r="V55" s="793"/>
      <c r="W55" s="793"/>
      <c r="X55" s="793"/>
      <c r="Y55" s="793"/>
      <c r="Z55" s="793"/>
      <c r="AA55" s="793"/>
      <c r="AB55" s="793"/>
      <c r="AC55" s="793"/>
      <c r="AD55" s="793"/>
      <c r="AE55" s="794"/>
      <c r="AF55" s="158"/>
    </row>
    <row r="56" spans="1:32" ht="30" customHeight="1" thickBot="1" x14ac:dyDescent="0.25">
      <c r="A56" s="160"/>
      <c r="B56" s="681" t="s">
        <v>6</v>
      </c>
      <c r="C56" s="817"/>
      <c r="D56" s="817"/>
      <c r="E56" s="817"/>
      <c r="F56" s="817"/>
      <c r="G56" s="818"/>
      <c r="H56" s="173"/>
      <c r="J56" s="749" t="s">
        <v>1386</v>
      </c>
      <c r="K56" s="750"/>
      <c r="L56" s="750"/>
      <c r="M56" s="750"/>
      <c r="N56" s="750"/>
      <c r="O56" s="751"/>
      <c r="Q56" s="792"/>
      <c r="R56" s="793"/>
      <c r="S56" s="793"/>
      <c r="T56" s="793"/>
      <c r="U56" s="793"/>
      <c r="V56" s="793"/>
      <c r="W56" s="793"/>
      <c r="X56" s="793"/>
      <c r="Y56" s="793"/>
      <c r="Z56" s="793"/>
      <c r="AA56" s="793"/>
      <c r="AB56" s="793"/>
      <c r="AC56" s="793"/>
      <c r="AD56" s="793"/>
      <c r="AE56" s="794"/>
      <c r="AF56" s="158"/>
    </row>
    <row r="57" spans="1:32" ht="30" customHeight="1" thickBot="1" x14ac:dyDescent="0.25">
      <c r="A57" s="160"/>
      <c r="B57" s="744" t="s">
        <v>1385</v>
      </c>
      <c r="C57" s="745"/>
      <c r="D57" s="746"/>
      <c r="E57" s="755" t="str">
        <f>PORTUGUÊS!E58</f>
        <v>ANDRE LUIS ALVES DA ROSA</v>
      </c>
      <c r="F57" s="756"/>
      <c r="G57" s="757"/>
      <c r="H57" s="172"/>
      <c r="I57" s="171"/>
      <c r="J57" s="752"/>
      <c r="K57" s="753"/>
      <c r="L57" s="753"/>
      <c r="M57" s="753"/>
      <c r="N57" s="753"/>
      <c r="O57" s="754"/>
      <c r="Q57" s="795"/>
      <c r="R57" s="796"/>
      <c r="S57" s="796"/>
      <c r="T57" s="796"/>
      <c r="U57" s="796"/>
      <c r="V57" s="796"/>
      <c r="W57" s="796"/>
      <c r="X57" s="796"/>
      <c r="Y57" s="796"/>
      <c r="Z57" s="796"/>
      <c r="AA57" s="796"/>
      <c r="AB57" s="796"/>
      <c r="AC57" s="796"/>
      <c r="AD57" s="796"/>
      <c r="AE57" s="797"/>
      <c r="AF57" s="158"/>
    </row>
    <row r="58" spans="1:32" ht="30" customHeight="1" thickBot="1" x14ac:dyDescent="0.25">
      <c r="A58" s="160"/>
      <c r="B58" s="701" t="s">
        <v>1384</v>
      </c>
      <c r="C58" s="702"/>
      <c r="D58" s="702"/>
      <c r="E58" s="686" t="str">
        <f>PORTUGUÊS!E59</f>
        <v>BRAULIO FARINA CAMPAGNARO</v>
      </c>
      <c r="F58" s="686"/>
      <c r="G58" s="687"/>
      <c r="H58" s="172"/>
      <c r="I58" s="171"/>
      <c r="Q58" s="775" t="s">
        <v>1383</v>
      </c>
      <c r="R58" s="776"/>
      <c r="S58" s="776"/>
      <c r="T58" s="776"/>
      <c r="U58" s="776"/>
      <c r="V58" s="776"/>
      <c r="W58" s="776"/>
      <c r="X58" s="776"/>
      <c r="Y58" s="776"/>
      <c r="Z58" s="776"/>
      <c r="AA58" s="776"/>
      <c r="AB58" s="776"/>
      <c r="AC58" s="776"/>
      <c r="AD58" s="776"/>
      <c r="AE58" s="788"/>
      <c r="AF58" s="158"/>
    </row>
    <row r="59" spans="1:32" ht="30" customHeight="1" thickBot="1" x14ac:dyDescent="0.25">
      <c r="A59" s="160"/>
      <c r="B59" s="701" t="s">
        <v>1382</v>
      </c>
      <c r="C59" s="702"/>
      <c r="D59" s="702"/>
      <c r="E59" s="686" t="str">
        <f>PORTUGUÊS!E60</f>
        <v>DANIEL BISPO REIS</v>
      </c>
      <c r="F59" s="686"/>
      <c r="G59" s="687"/>
      <c r="I59" s="171"/>
      <c r="J59" s="729" t="s">
        <v>1381</v>
      </c>
      <c r="K59" s="730"/>
      <c r="L59" s="730"/>
      <c r="M59" s="730"/>
      <c r="N59" s="730"/>
      <c r="O59" s="731"/>
      <c r="Q59" s="789" t="s">
        <v>1380</v>
      </c>
      <c r="R59" s="790"/>
      <c r="S59" s="790"/>
      <c r="T59" s="790"/>
      <c r="U59" s="790"/>
      <c r="V59" s="790"/>
      <c r="W59" s="790"/>
      <c r="X59" s="790"/>
      <c r="Y59" s="790"/>
      <c r="Z59" s="790"/>
      <c r="AA59" s="790"/>
      <c r="AB59" s="790"/>
      <c r="AC59" s="790"/>
      <c r="AD59" s="790"/>
      <c r="AE59" s="791"/>
      <c r="AF59" s="158"/>
    </row>
    <row r="60" spans="1:32" ht="27.75" customHeight="1" thickBot="1" x14ac:dyDescent="0.25">
      <c r="A60" s="160"/>
      <c r="B60" s="701" t="s">
        <v>1379</v>
      </c>
      <c r="C60" s="702"/>
      <c r="D60" s="702"/>
      <c r="E60" s="686" t="str">
        <f>PORTUGUÊS!E61</f>
        <v>SIDNEY SANTOS PEREIRA</v>
      </c>
      <c r="F60" s="686"/>
      <c r="G60" s="687"/>
      <c r="I60" s="169"/>
      <c r="J60" s="681" t="s">
        <v>1378</v>
      </c>
      <c r="K60" s="682"/>
      <c r="L60" s="682"/>
      <c r="M60" s="682"/>
      <c r="N60" s="682"/>
      <c r="O60" s="683"/>
      <c r="Q60" s="792"/>
      <c r="R60" s="793"/>
      <c r="S60" s="793"/>
      <c r="T60" s="793"/>
      <c r="U60" s="793"/>
      <c r="V60" s="793"/>
      <c r="W60" s="793"/>
      <c r="X60" s="793"/>
      <c r="Y60" s="793"/>
      <c r="Z60" s="793"/>
      <c r="AA60" s="793"/>
      <c r="AB60" s="793"/>
      <c r="AC60" s="793"/>
      <c r="AD60" s="793"/>
      <c r="AE60" s="794"/>
      <c r="AF60" s="158"/>
    </row>
    <row r="61" spans="1:32" ht="30" customHeight="1" thickTop="1" thickBot="1" x14ac:dyDescent="0.25">
      <c r="A61" s="160"/>
      <c r="B61" s="717" t="s">
        <v>1377</v>
      </c>
      <c r="C61" s="718"/>
      <c r="D61" s="718"/>
      <c r="E61" s="822" t="str">
        <f>PORTUGUÊS!E62</f>
        <v>ROBERTO DORIA DE SANTANA JUNIO</v>
      </c>
      <c r="F61" s="822"/>
      <c r="G61" s="823"/>
      <c r="H61" s="159"/>
      <c r="I61" s="171"/>
      <c r="J61" s="744" t="s">
        <v>1376</v>
      </c>
      <c r="K61" s="745"/>
      <c r="L61" s="746"/>
      <c r="M61" s="755" t="str">
        <f>PORTUGUÊS!M62</f>
        <v>JACIANO FERREIRA</v>
      </c>
      <c r="N61" s="756"/>
      <c r="O61" s="757"/>
      <c r="Q61" s="792"/>
      <c r="R61" s="793"/>
      <c r="S61" s="793"/>
      <c r="T61" s="793"/>
      <c r="U61" s="793"/>
      <c r="V61" s="793"/>
      <c r="W61" s="793"/>
      <c r="X61" s="793"/>
      <c r="Y61" s="793"/>
      <c r="Z61" s="793"/>
      <c r="AA61" s="793"/>
      <c r="AB61" s="793"/>
      <c r="AC61" s="793"/>
      <c r="AD61" s="793"/>
      <c r="AE61" s="794"/>
      <c r="AF61" s="158"/>
    </row>
    <row r="62" spans="1:32" ht="30" customHeight="1" thickBot="1" x14ac:dyDescent="0.25">
      <c r="A62" s="160"/>
      <c r="H62" s="159"/>
      <c r="I62" s="171"/>
      <c r="J62" s="719" t="s">
        <v>1375</v>
      </c>
      <c r="K62" s="720"/>
      <c r="L62" s="721"/>
      <c r="M62" s="686" t="str">
        <f>PORTUGUÊS!M63</f>
        <v>PAULO ROBERTO DE SOUZA</v>
      </c>
      <c r="N62" s="686"/>
      <c r="O62" s="687"/>
      <c r="Q62" s="792"/>
      <c r="R62" s="793"/>
      <c r="S62" s="793"/>
      <c r="T62" s="793"/>
      <c r="U62" s="793"/>
      <c r="V62" s="793"/>
      <c r="W62" s="793"/>
      <c r="X62" s="793"/>
      <c r="Y62" s="793"/>
      <c r="Z62" s="793"/>
      <c r="AA62" s="793"/>
      <c r="AB62" s="793"/>
      <c r="AC62" s="793"/>
      <c r="AD62" s="793"/>
      <c r="AE62" s="794"/>
      <c r="AF62" s="158"/>
    </row>
    <row r="63" spans="1:32" ht="30" customHeight="1" thickBot="1" x14ac:dyDescent="0.25">
      <c r="A63" s="160"/>
      <c r="B63" s="819" t="s">
        <v>1374</v>
      </c>
      <c r="C63" s="820"/>
      <c r="D63" s="820"/>
      <c r="E63" s="820"/>
      <c r="F63" s="820"/>
      <c r="G63" s="821"/>
      <c r="H63" s="159"/>
      <c r="I63" s="171"/>
      <c r="J63" s="719" t="s">
        <v>1373</v>
      </c>
      <c r="K63" s="720"/>
      <c r="L63" s="721"/>
      <c r="M63" s="686" t="str">
        <f>PORTUGUÊS!M64</f>
        <v>DANIEL RAMOS PESSANHA DA SILVA</v>
      </c>
      <c r="N63" s="686"/>
      <c r="O63" s="687"/>
      <c r="Q63" s="792"/>
      <c r="R63" s="793"/>
      <c r="S63" s="793"/>
      <c r="T63" s="793"/>
      <c r="U63" s="793"/>
      <c r="V63" s="793"/>
      <c r="W63" s="793"/>
      <c r="X63" s="793"/>
      <c r="Y63" s="793"/>
      <c r="Z63" s="793"/>
      <c r="AA63" s="793"/>
      <c r="AB63" s="793"/>
      <c r="AC63" s="793"/>
      <c r="AD63" s="793"/>
      <c r="AE63" s="794"/>
      <c r="AF63" s="158"/>
    </row>
    <row r="64" spans="1:32" ht="30" customHeight="1" thickBot="1" x14ac:dyDescent="0.25">
      <c r="A64" s="160"/>
      <c r="B64" s="735" t="s">
        <v>1372</v>
      </c>
      <c r="C64" s="817"/>
      <c r="D64" s="817"/>
      <c r="E64" s="817"/>
      <c r="F64" s="817"/>
      <c r="G64" s="818"/>
      <c r="H64" s="170"/>
      <c r="I64" s="171"/>
      <c r="J64" s="738" t="s">
        <v>1371</v>
      </c>
      <c r="K64" s="739"/>
      <c r="L64" s="740"/>
      <c r="M64" s="822" t="str">
        <f>PORTUGUÊS!M65</f>
        <v>LUIS AUGUSTO ALMEIDA DIAS</v>
      </c>
      <c r="N64" s="822"/>
      <c r="O64" s="823"/>
      <c r="Q64" s="792"/>
      <c r="R64" s="793"/>
      <c r="S64" s="793"/>
      <c r="T64" s="793"/>
      <c r="U64" s="793"/>
      <c r="V64" s="793"/>
      <c r="W64" s="793"/>
      <c r="X64" s="793"/>
      <c r="Y64" s="793"/>
      <c r="Z64" s="793"/>
      <c r="AA64" s="793"/>
      <c r="AB64" s="793"/>
      <c r="AC64" s="793"/>
      <c r="AD64" s="793"/>
      <c r="AE64" s="794"/>
      <c r="AF64" s="158"/>
    </row>
    <row r="65" spans="1:32" ht="30" customHeight="1" thickBot="1" x14ac:dyDescent="0.25">
      <c r="A65" s="160"/>
      <c r="B65" s="744" t="s">
        <v>1370</v>
      </c>
      <c r="C65" s="745"/>
      <c r="D65" s="746"/>
      <c r="E65" s="755" t="str">
        <f>PORTUGUÊS!E66</f>
        <v>MAICO DE ALMEIDA OLIVEIRA</v>
      </c>
      <c r="F65" s="756"/>
      <c r="G65" s="757"/>
      <c r="H65" s="159"/>
      <c r="I65" s="171"/>
      <c r="Q65" s="792"/>
      <c r="R65" s="793"/>
      <c r="S65" s="793"/>
      <c r="T65" s="793"/>
      <c r="U65" s="793"/>
      <c r="V65" s="793"/>
      <c r="W65" s="793"/>
      <c r="X65" s="793"/>
      <c r="Y65" s="793"/>
      <c r="Z65" s="793"/>
      <c r="AA65" s="793"/>
      <c r="AB65" s="793"/>
      <c r="AC65" s="793"/>
      <c r="AD65" s="793"/>
      <c r="AE65" s="794"/>
      <c r="AF65" s="158"/>
    </row>
    <row r="66" spans="1:32" ht="30" customHeight="1" thickBot="1" x14ac:dyDescent="0.25">
      <c r="A66" s="160"/>
      <c r="B66" s="701" t="s">
        <v>1369</v>
      </c>
      <c r="C66" s="702"/>
      <c r="D66" s="702"/>
      <c r="E66" s="686" t="str">
        <f>PORTUGUÊS!E67</f>
        <v>FABIO SILVA DE OLIVEIRA</v>
      </c>
      <c r="F66" s="686"/>
      <c r="G66" s="687"/>
      <c r="H66" s="159"/>
      <c r="I66" s="171"/>
      <c r="J66" s="729" t="s">
        <v>1368</v>
      </c>
      <c r="K66" s="777"/>
      <c r="L66" s="777"/>
      <c r="M66" s="777"/>
      <c r="N66" s="777"/>
      <c r="O66" s="778"/>
      <c r="Q66" s="792"/>
      <c r="R66" s="793"/>
      <c r="S66" s="793"/>
      <c r="T66" s="793"/>
      <c r="U66" s="793"/>
      <c r="V66" s="793"/>
      <c r="W66" s="793"/>
      <c r="X66" s="793"/>
      <c r="Y66" s="793"/>
      <c r="Z66" s="793"/>
      <c r="AA66" s="793"/>
      <c r="AB66" s="793"/>
      <c r="AC66" s="793"/>
      <c r="AD66" s="793"/>
      <c r="AE66" s="794"/>
      <c r="AF66" s="158"/>
    </row>
    <row r="67" spans="1:32" ht="30" customHeight="1" x14ac:dyDescent="0.2">
      <c r="A67" s="160"/>
      <c r="B67" s="719" t="s">
        <v>1367</v>
      </c>
      <c r="C67" s="720"/>
      <c r="D67" s="721"/>
      <c r="E67" s="686" t="str">
        <f>PORTUGUÊS!E68</f>
        <v>GUILHERME RODRIGUES FONSECA</v>
      </c>
      <c r="F67" s="686"/>
      <c r="G67" s="687"/>
      <c r="H67" s="159"/>
      <c r="I67" s="171"/>
      <c r="J67" s="768" t="s">
        <v>1366</v>
      </c>
      <c r="K67" s="769"/>
      <c r="L67" s="770"/>
      <c r="M67" s="755" t="str">
        <f>PORTUGUÊS!M68</f>
        <v>ARLAN LAMONICA FERREIRA</v>
      </c>
      <c r="N67" s="756"/>
      <c r="O67" s="757"/>
      <c r="Q67" s="792"/>
      <c r="R67" s="793"/>
      <c r="S67" s="793"/>
      <c r="T67" s="793"/>
      <c r="U67" s="793"/>
      <c r="V67" s="793"/>
      <c r="W67" s="793"/>
      <c r="X67" s="793"/>
      <c r="Y67" s="793"/>
      <c r="Z67" s="793"/>
      <c r="AA67" s="793"/>
      <c r="AB67" s="793"/>
      <c r="AC67" s="793"/>
      <c r="AD67" s="793"/>
      <c r="AE67" s="794"/>
      <c r="AF67" s="158"/>
    </row>
    <row r="68" spans="1:32" ht="30" customHeight="1" thickBot="1" x14ac:dyDescent="0.25">
      <c r="A68" s="160"/>
      <c r="B68" s="738" t="s">
        <v>1365</v>
      </c>
      <c r="C68" s="739"/>
      <c r="D68" s="739"/>
      <c r="E68" s="739"/>
      <c r="F68" s="739"/>
      <c r="G68" s="767"/>
      <c r="H68" s="159"/>
      <c r="I68" s="171"/>
      <c r="J68" s="725" t="s">
        <v>1364</v>
      </c>
      <c r="K68" s="726"/>
      <c r="L68" s="727"/>
      <c r="M68" s="703" t="str">
        <f>PORTUGUÊS!M69</f>
        <v>CELSO DE OLIVEIRA ROCHA</v>
      </c>
      <c r="N68" s="704"/>
      <c r="O68" s="705"/>
      <c r="Q68" s="792"/>
      <c r="R68" s="793"/>
      <c r="S68" s="793"/>
      <c r="T68" s="793"/>
      <c r="U68" s="793"/>
      <c r="V68" s="793"/>
      <c r="W68" s="793"/>
      <c r="X68" s="793"/>
      <c r="Y68" s="793"/>
      <c r="Z68" s="793"/>
      <c r="AA68" s="793"/>
      <c r="AB68" s="793"/>
      <c r="AC68" s="793"/>
      <c r="AD68" s="793"/>
      <c r="AE68" s="794"/>
      <c r="AF68" s="158"/>
    </row>
    <row r="69" spans="1:32" ht="30" customHeight="1" thickBot="1" x14ac:dyDescent="0.25">
      <c r="A69" s="160"/>
      <c r="B69" s="758"/>
      <c r="C69" s="758"/>
      <c r="D69" s="758"/>
      <c r="E69" s="771"/>
      <c r="F69" s="771"/>
      <c r="G69" s="771"/>
      <c r="H69" s="159"/>
      <c r="I69" s="171"/>
      <c r="J69" s="719" t="s">
        <v>1363</v>
      </c>
      <c r="K69" s="720"/>
      <c r="L69" s="721"/>
      <c r="M69" s="703" t="str">
        <f>PORTUGUÊS!M70</f>
        <v>EDER SOARES TERRA</v>
      </c>
      <c r="N69" s="747"/>
      <c r="O69" s="748"/>
      <c r="Q69" s="795"/>
      <c r="R69" s="796"/>
      <c r="S69" s="796"/>
      <c r="T69" s="796"/>
      <c r="U69" s="796"/>
      <c r="V69" s="796"/>
      <c r="W69" s="796"/>
      <c r="X69" s="796"/>
      <c r="Y69" s="796"/>
      <c r="Z69" s="796"/>
      <c r="AA69" s="796"/>
      <c r="AB69" s="796"/>
      <c r="AC69" s="796"/>
      <c r="AD69" s="796"/>
      <c r="AE69" s="797"/>
      <c r="AF69" s="158"/>
    </row>
    <row r="70" spans="1:32" ht="30" customHeight="1" thickBot="1" x14ac:dyDescent="0.25">
      <c r="A70" s="160"/>
      <c r="B70" s="758"/>
      <c r="C70" s="758"/>
      <c r="D70" s="758"/>
      <c r="E70" s="771"/>
      <c r="F70" s="771"/>
      <c r="G70" s="771"/>
      <c r="H70" s="159"/>
      <c r="I70" s="171"/>
      <c r="J70" s="738" t="s">
        <v>1362</v>
      </c>
      <c r="K70" s="739"/>
      <c r="L70" s="740"/>
      <c r="M70" s="722" t="str">
        <f>PORTUGUÊS!M71</f>
        <v>FABIO MARCOS MORAES</v>
      </c>
      <c r="N70" s="723"/>
      <c r="O70" s="724"/>
      <c r="Q70" s="775" t="s">
        <v>1200</v>
      </c>
      <c r="R70" s="776"/>
      <c r="S70" s="776"/>
      <c r="T70" s="776"/>
      <c r="U70" s="776"/>
      <c r="V70" s="776"/>
      <c r="W70" s="776"/>
      <c r="X70" s="776"/>
      <c r="Y70" s="776"/>
      <c r="Z70" s="776"/>
      <c r="AA70" s="776"/>
      <c r="AB70" s="776"/>
      <c r="AC70" s="776"/>
      <c r="AD70" s="776"/>
      <c r="AE70" s="776"/>
      <c r="AF70" s="158"/>
    </row>
    <row r="71" spans="1:32" ht="30" customHeight="1" thickBot="1" x14ac:dyDescent="0.25">
      <c r="A71" s="160"/>
      <c r="H71" s="159"/>
      <c r="I71" s="171"/>
      <c r="Q71" s="779" t="s">
        <v>1361</v>
      </c>
      <c r="R71" s="780"/>
      <c r="S71" s="780"/>
      <c r="T71" s="780"/>
      <c r="U71" s="780"/>
      <c r="V71" s="780"/>
      <c r="W71" s="780"/>
      <c r="X71" s="780"/>
      <c r="Y71" s="780"/>
      <c r="Z71" s="780"/>
      <c r="AA71" s="780"/>
      <c r="AB71" s="780"/>
      <c r="AC71" s="780"/>
      <c r="AD71" s="780"/>
      <c r="AE71" s="781"/>
      <c r="AF71" s="158"/>
    </row>
    <row r="72" spans="1:32" ht="30" customHeight="1" thickBot="1" x14ac:dyDescent="0.25">
      <c r="A72" s="160"/>
      <c r="B72" s="729" t="s">
        <v>1360</v>
      </c>
      <c r="C72" s="777"/>
      <c r="D72" s="777"/>
      <c r="E72" s="777"/>
      <c r="F72" s="777"/>
      <c r="G72" s="778"/>
      <c r="H72" s="159"/>
      <c r="I72" s="171"/>
      <c r="J72" s="772" t="s">
        <v>1359</v>
      </c>
      <c r="K72" s="773"/>
      <c r="L72" s="773"/>
      <c r="M72" s="773"/>
      <c r="N72" s="773"/>
      <c r="O72" s="774"/>
      <c r="Q72" s="782"/>
      <c r="R72" s="783"/>
      <c r="S72" s="783"/>
      <c r="T72" s="783"/>
      <c r="U72" s="783"/>
      <c r="V72" s="783"/>
      <c r="W72" s="783"/>
      <c r="X72" s="783"/>
      <c r="Y72" s="783"/>
      <c r="Z72" s="783"/>
      <c r="AA72" s="783"/>
      <c r="AB72" s="783"/>
      <c r="AC72" s="783"/>
      <c r="AD72" s="783"/>
      <c r="AE72" s="784"/>
      <c r="AF72" s="158"/>
    </row>
    <row r="73" spans="1:32" ht="30" customHeight="1" thickBot="1" x14ac:dyDescent="0.25">
      <c r="A73" s="160"/>
      <c r="B73" s="744" t="s">
        <v>1358</v>
      </c>
      <c r="C73" s="745"/>
      <c r="D73" s="746"/>
      <c r="E73" s="703" t="str">
        <f>PORTUGUÊS!E74</f>
        <v>SILVERIO MAIA</v>
      </c>
      <c r="F73" s="704"/>
      <c r="G73" s="705"/>
      <c r="H73" s="170"/>
      <c r="I73" s="169"/>
      <c r="J73" s="701" t="s">
        <v>1357</v>
      </c>
      <c r="K73" s="702"/>
      <c r="L73" s="702"/>
      <c r="M73" s="798" t="s">
        <v>1356</v>
      </c>
      <c r="N73" s="799"/>
      <c r="O73" s="800"/>
      <c r="Q73" s="782"/>
      <c r="R73" s="783"/>
      <c r="S73" s="783"/>
      <c r="T73" s="783"/>
      <c r="U73" s="783"/>
      <c r="V73" s="783"/>
      <c r="W73" s="783"/>
      <c r="X73" s="783"/>
      <c r="Y73" s="783"/>
      <c r="Z73" s="783"/>
      <c r="AA73" s="783"/>
      <c r="AB73" s="783"/>
      <c r="AC73" s="783"/>
      <c r="AD73" s="783"/>
      <c r="AE73" s="784"/>
      <c r="AF73" s="158"/>
    </row>
    <row r="74" spans="1:32" ht="30" customHeight="1" thickTop="1" x14ac:dyDescent="0.2">
      <c r="A74" s="160"/>
      <c r="B74" s="719" t="s">
        <v>1355</v>
      </c>
      <c r="C74" s="720"/>
      <c r="D74" s="721"/>
      <c r="E74" s="703" t="str">
        <f>PORTUGUÊS!E75</f>
        <v>ARIANE BARRETO DE SOUZA</v>
      </c>
      <c r="F74" s="704"/>
      <c r="G74" s="705"/>
      <c r="H74" s="168"/>
      <c r="J74" s="719" t="s">
        <v>1354</v>
      </c>
      <c r="K74" s="720"/>
      <c r="L74" s="720"/>
      <c r="M74" s="720"/>
      <c r="N74" s="720"/>
      <c r="O74" s="816"/>
      <c r="Q74" s="782"/>
      <c r="R74" s="783"/>
      <c r="S74" s="783"/>
      <c r="T74" s="783"/>
      <c r="U74" s="783"/>
      <c r="V74" s="783"/>
      <c r="W74" s="783"/>
      <c r="X74" s="783"/>
      <c r="Y74" s="783"/>
      <c r="Z74" s="783"/>
      <c r="AA74" s="783"/>
      <c r="AB74" s="783"/>
      <c r="AC74" s="783"/>
      <c r="AD74" s="783"/>
      <c r="AE74" s="784"/>
      <c r="AF74" s="158"/>
    </row>
    <row r="75" spans="1:32" ht="30" customHeight="1" thickBot="1" x14ac:dyDescent="0.25">
      <c r="A75" s="160"/>
      <c r="B75" s="738" t="s">
        <v>1353</v>
      </c>
      <c r="C75" s="739"/>
      <c r="D75" s="740"/>
      <c r="E75" s="722" t="str">
        <f>PORTUGUÊS!E76</f>
        <v>GABRIELA DA COSTA LINO</v>
      </c>
      <c r="F75" s="762"/>
      <c r="G75" s="763"/>
      <c r="H75" s="167"/>
      <c r="I75" s="159"/>
      <c r="J75" s="738" t="s">
        <v>1352</v>
      </c>
      <c r="K75" s="739"/>
      <c r="L75" s="740"/>
      <c r="M75" s="722" t="str">
        <f>PORTUGUÊS!$M$76</f>
        <v>ARIANE BARRETO DE SOUZA</v>
      </c>
      <c r="N75" s="762"/>
      <c r="O75" s="763"/>
      <c r="Q75" s="782"/>
      <c r="R75" s="783"/>
      <c r="S75" s="783"/>
      <c r="T75" s="783"/>
      <c r="U75" s="783"/>
      <c r="V75" s="783"/>
      <c r="W75" s="783"/>
      <c r="X75" s="783"/>
      <c r="Y75" s="783"/>
      <c r="Z75" s="783"/>
      <c r="AA75" s="783"/>
      <c r="AB75" s="783"/>
      <c r="AC75" s="783"/>
      <c r="AD75" s="783"/>
      <c r="AE75" s="784"/>
      <c r="AF75" s="158"/>
    </row>
    <row r="76" spans="1:32" ht="30" customHeight="1" x14ac:dyDescent="0.2">
      <c r="A76" s="160"/>
      <c r="H76" s="167"/>
      <c r="Q76" s="782"/>
      <c r="R76" s="783"/>
      <c r="S76" s="783"/>
      <c r="T76" s="783"/>
      <c r="U76" s="783"/>
      <c r="V76" s="783"/>
      <c r="W76" s="783"/>
      <c r="X76" s="783"/>
      <c r="Y76" s="783"/>
      <c r="Z76" s="783"/>
      <c r="AA76" s="783"/>
      <c r="AB76" s="783"/>
      <c r="AC76" s="783"/>
      <c r="AD76" s="783"/>
      <c r="AE76" s="784"/>
      <c r="AF76" s="158"/>
    </row>
    <row r="77" spans="1:32" ht="30" customHeight="1" thickBot="1" x14ac:dyDescent="0.25">
      <c r="A77" s="160"/>
      <c r="H77" s="166"/>
      <c r="Q77" s="782"/>
      <c r="R77" s="783"/>
      <c r="S77" s="783"/>
      <c r="T77" s="783"/>
      <c r="U77" s="783"/>
      <c r="V77" s="783"/>
      <c r="W77" s="783"/>
      <c r="X77" s="783"/>
      <c r="Y77" s="783"/>
      <c r="Z77" s="783"/>
      <c r="AA77" s="783"/>
      <c r="AB77" s="783"/>
      <c r="AC77" s="783"/>
      <c r="AD77" s="783"/>
      <c r="AE77" s="784"/>
      <c r="AF77" s="158"/>
    </row>
    <row r="78" spans="1:32" ht="64.5" customHeight="1" thickBot="1" x14ac:dyDescent="0.25">
      <c r="A78" s="160"/>
      <c r="D78" s="809" t="s">
        <v>1351</v>
      </c>
      <c r="E78" s="810"/>
      <c r="F78" s="810"/>
      <c r="G78" s="810"/>
      <c r="H78" s="810"/>
      <c r="I78" s="810"/>
      <c r="J78" s="810"/>
      <c r="K78" s="810"/>
      <c r="L78" s="810"/>
      <c r="M78" s="811"/>
      <c r="Q78" s="785"/>
      <c r="R78" s="786"/>
      <c r="S78" s="786"/>
      <c r="T78" s="786"/>
      <c r="U78" s="786"/>
      <c r="V78" s="786"/>
      <c r="W78" s="786"/>
      <c r="X78" s="786"/>
      <c r="Y78" s="786"/>
      <c r="Z78" s="786"/>
      <c r="AA78" s="786"/>
      <c r="AB78" s="786"/>
      <c r="AC78" s="786"/>
      <c r="AD78" s="786"/>
      <c r="AE78" s="787"/>
      <c r="AF78" s="158"/>
    </row>
    <row r="79" spans="1:32" ht="30" customHeight="1" thickBot="1" x14ac:dyDescent="0.25">
      <c r="A79" s="160"/>
      <c r="D79" s="812" t="s">
        <v>1350</v>
      </c>
      <c r="E79" s="813"/>
      <c r="F79" s="813"/>
      <c r="G79" s="813"/>
      <c r="H79" s="813"/>
      <c r="I79" s="814" t="s">
        <v>1349</v>
      </c>
      <c r="J79" s="814"/>
      <c r="K79" s="814"/>
      <c r="L79" s="814"/>
      <c r="M79" s="815"/>
      <c r="Q79" s="775" t="s">
        <v>1348</v>
      </c>
      <c r="R79" s="776"/>
      <c r="S79" s="776"/>
      <c r="T79" s="776"/>
      <c r="U79" s="776"/>
      <c r="V79" s="776"/>
      <c r="W79" s="776"/>
      <c r="X79" s="776"/>
      <c r="Y79" s="776"/>
      <c r="Z79" s="776"/>
      <c r="AA79" s="776"/>
      <c r="AB79" s="776"/>
      <c r="AC79" s="776"/>
      <c r="AD79" s="776"/>
      <c r="AE79" s="788"/>
      <c r="AF79" s="158"/>
    </row>
    <row r="80" spans="1:32" ht="30" customHeight="1" x14ac:dyDescent="0.2">
      <c r="A80" s="160"/>
      <c r="D80" s="801" t="s">
        <v>1347</v>
      </c>
      <c r="E80" s="802"/>
      <c r="F80" s="802"/>
      <c r="G80" s="802"/>
      <c r="H80" s="802"/>
      <c r="I80" s="686" t="s">
        <v>1346</v>
      </c>
      <c r="J80" s="686"/>
      <c r="K80" s="686"/>
      <c r="L80" s="686"/>
      <c r="M80" s="687"/>
      <c r="Q80" s="789" t="s">
        <v>1345</v>
      </c>
      <c r="R80" s="790"/>
      <c r="S80" s="790"/>
      <c r="T80" s="790"/>
      <c r="U80" s="790"/>
      <c r="V80" s="790"/>
      <c r="W80" s="790"/>
      <c r="X80" s="790"/>
      <c r="Y80" s="790"/>
      <c r="Z80" s="790"/>
      <c r="AA80" s="790"/>
      <c r="AB80" s="790"/>
      <c r="AC80" s="790"/>
      <c r="AD80" s="790"/>
      <c r="AE80" s="791"/>
      <c r="AF80" s="158"/>
    </row>
    <row r="81" spans="1:32" ht="30" customHeight="1" x14ac:dyDescent="0.2">
      <c r="A81" s="160"/>
      <c r="D81" s="801"/>
      <c r="E81" s="802"/>
      <c r="F81" s="802"/>
      <c r="G81" s="802"/>
      <c r="H81" s="802"/>
      <c r="I81" s="686"/>
      <c r="J81" s="686"/>
      <c r="K81" s="686"/>
      <c r="L81" s="686"/>
      <c r="M81" s="687"/>
      <c r="Q81" s="792"/>
      <c r="R81" s="793"/>
      <c r="S81" s="793"/>
      <c r="T81" s="793"/>
      <c r="U81" s="793"/>
      <c r="V81" s="793"/>
      <c r="W81" s="793"/>
      <c r="X81" s="793"/>
      <c r="Y81" s="793"/>
      <c r="Z81" s="793"/>
      <c r="AA81" s="793"/>
      <c r="AB81" s="793"/>
      <c r="AC81" s="793"/>
      <c r="AD81" s="793"/>
      <c r="AE81" s="794"/>
      <c r="AF81" s="158"/>
    </row>
    <row r="82" spans="1:32" ht="30" customHeight="1" x14ac:dyDescent="0.2">
      <c r="A82" s="160"/>
      <c r="D82" s="701" t="s">
        <v>1344</v>
      </c>
      <c r="E82" s="702"/>
      <c r="F82" s="702"/>
      <c r="G82" s="702"/>
      <c r="H82" s="702"/>
      <c r="I82" s="760" t="s">
        <v>1343</v>
      </c>
      <c r="J82" s="760"/>
      <c r="K82" s="760"/>
      <c r="L82" s="760"/>
      <c r="M82" s="761"/>
      <c r="Q82" s="792"/>
      <c r="R82" s="793"/>
      <c r="S82" s="793"/>
      <c r="T82" s="793"/>
      <c r="U82" s="793"/>
      <c r="V82" s="793"/>
      <c r="W82" s="793"/>
      <c r="X82" s="793"/>
      <c r="Y82" s="793"/>
      <c r="Z82" s="793"/>
      <c r="AA82" s="793"/>
      <c r="AB82" s="793"/>
      <c r="AC82" s="793"/>
      <c r="AD82" s="793"/>
      <c r="AE82" s="794"/>
      <c r="AF82" s="158"/>
    </row>
    <row r="83" spans="1:32" ht="30" customHeight="1" x14ac:dyDescent="0.2">
      <c r="A83" s="160"/>
      <c r="B83" s="163"/>
      <c r="C83" s="163"/>
      <c r="D83" s="801" t="s">
        <v>1342</v>
      </c>
      <c r="E83" s="802"/>
      <c r="F83" s="802"/>
      <c r="G83" s="802"/>
      <c r="H83" s="802"/>
      <c r="I83" s="760" t="s">
        <v>1341</v>
      </c>
      <c r="J83" s="760"/>
      <c r="K83" s="760"/>
      <c r="L83" s="760"/>
      <c r="M83" s="761"/>
      <c r="N83" s="163"/>
      <c r="O83" s="163"/>
      <c r="Q83" s="792"/>
      <c r="R83" s="793"/>
      <c r="S83" s="793"/>
      <c r="T83" s="793"/>
      <c r="U83" s="793"/>
      <c r="V83" s="793"/>
      <c r="W83" s="793"/>
      <c r="X83" s="793"/>
      <c r="Y83" s="793"/>
      <c r="Z83" s="793"/>
      <c r="AA83" s="793"/>
      <c r="AB83" s="793"/>
      <c r="AC83" s="793"/>
      <c r="AD83" s="793"/>
      <c r="AE83" s="794"/>
      <c r="AF83" s="158"/>
    </row>
    <row r="84" spans="1:32" ht="27" customHeight="1" x14ac:dyDescent="0.2">
      <c r="A84" s="160"/>
      <c r="B84" s="163"/>
      <c r="C84" s="163"/>
      <c r="D84" s="701" t="s">
        <v>9</v>
      </c>
      <c r="E84" s="702"/>
      <c r="F84" s="702"/>
      <c r="G84" s="702"/>
      <c r="H84" s="702"/>
      <c r="I84" s="760" t="s">
        <v>1340</v>
      </c>
      <c r="J84" s="760"/>
      <c r="K84" s="760"/>
      <c r="L84" s="760"/>
      <c r="M84" s="761"/>
      <c r="N84" s="163"/>
      <c r="O84" s="163"/>
      <c r="Q84" s="792"/>
      <c r="R84" s="793"/>
      <c r="S84" s="793"/>
      <c r="T84" s="793"/>
      <c r="U84" s="793"/>
      <c r="V84" s="793"/>
      <c r="W84" s="793"/>
      <c r="X84" s="793"/>
      <c r="Y84" s="793"/>
      <c r="Z84" s="793"/>
      <c r="AA84" s="793"/>
      <c r="AB84" s="793"/>
      <c r="AC84" s="793"/>
      <c r="AD84" s="793"/>
      <c r="AE84" s="794"/>
      <c r="AF84" s="158"/>
    </row>
    <row r="85" spans="1:32" ht="30" customHeight="1" x14ac:dyDescent="0.2">
      <c r="A85" s="160"/>
      <c r="B85" s="163"/>
      <c r="C85" s="163"/>
      <c r="D85" s="701" t="s">
        <v>36</v>
      </c>
      <c r="E85" s="702"/>
      <c r="F85" s="702"/>
      <c r="G85" s="702"/>
      <c r="H85" s="702"/>
      <c r="I85" s="760" t="s">
        <v>1339</v>
      </c>
      <c r="J85" s="760"/>
      <c r="K85" s="760"/>
      <c r="L85" s="760"/>
      <c r="M85" s="761"/>
      <c r="N85" s="163"/>
      <c r="O85" s="163"/>
      <c r="Q85" s="792"/>
      <c r="R85" s="793"/>
      <c r="S85" s="793"/>
      <c r="T85" s="793"/>
      <c r="U85" s="793"/>
      <c r="V85" s="793"/>
      <c r="W85" s="793"/>
      <c r="X85" s="793"/>
      <c r="Y85" s="793"/>
      <c r="Z85" s="793"/>
      <c r="AA85" s="793"/>
      <c r="AB85" s="793"/>
      <c r="AC85" s="793"/>
      <c r="AD85" s="793"/>
      <c r="AE85" s="794"/>
      <c r="AF85" s="158"/>
    </row>
    <row r="86" spans="1:32" ht="69" customHeight="1" thickBot="1" x14ac:dyDescent="0.25">
      <c r="A86" s="160"/>
      <c r="B86" s="163"/>
      <c r="C86" s="163"/>
      <c r="D86" s="701" t="s">
        <v>1338</v>
      </c>
      <c r="E86" s="702"/>
      <c r="F86" s="702"/>
      <c r="G86" s="702"/>
      <c r="H86" s="702"/>
      <c r="I86" s="760" t="s">
        <v>1337</v>
      </c>
      <c r="J86" s="760"/>
      <c r="K86" s="760"/>
      <c r="L86" s="760"/>
      <c r="M86" s="761"/>
      <c r="N86" s="163"/>
      <c r="O86" s="163"/>
      <c r="Q86" s="795"/>
      <c r="R86" s="796"/>
      <c r="S86" s="796"/>
      <c r="T86" s="796"/>
      <c r="U86" s="796"/>
      <c r="V86" s="796"/>
      <c r="W86" s="796"/>
      <c r="X86" s="796"/>
      <c r="Y86" s="796"/>
      <c r="Z86" s="796"/>
      <c r="AA86" s="796"/>
      <c r="AB86" s="796"/>
      <c r="AC86" s="796"/>
      <c r="AD86" s="796"/>
      <c r="AE86" s="797"/>
      <c r="AF86" s="158"/>
    </row>
    <row r="87" spans="1:32" ht="30" customHeight="1" thickBot="1" x14ac:dyDescent="0.25">
      <c r="A87" s="160"/>
      <c r="B87" s="163"/>
      <c r="C87" s="163"/>
      <c r="D87" s="804" t="s">
        <v>1336</v>
      </c>
      <c r="E87" s="805"/>
      <c r="F87" s="805"/>
      <c r="G87" s="805"/>
      <c r="H87" s="805"/>
      <c r="I87" s="806" t="s">
        <v>1335</v>
      </c>
      <c r="J87" s="806"/>
      <c r="K87" s="806"/>
      <c r="L87" s="806"/>
      <c r="M87" s="807"/>
      <c r="N87" s="163"/>
      <c r="O87" s="163"/>
      <c r="AF87" s="158"/>
    </row>
    <row r="88" spans="1:32" ht="30" customHeight="1" thickBot="1" x14ac:dyDescent="0.25">
      <c r="A88" s="160"/>
      <c r="B88" s="163"/>
      <c r="C88" s="163"/>
      <c r="D88" s="764" t="s">
        <v>1334</v>
      </c>
      <c r="E88" s="765"/>
      <c r="F88" s="765"/>
      <c r="G88" s="765"/>
      <c r="H88" s="765"/>
      <c r="I88" s="765"/>
      <c r="J88" s="765"/>
      <c r="K88" s="765"/>
      <c r="L88" s="765"/>
      <c r="M88" s="766"/>
      <c r="N88" s="163"/>
      <c r="O88" s="163"/>
      <c r="AF88" s="158"/>
    </row>
    <row r="89" spans="1:32" ht="30" customHeight="1" x14ac:dyDescent="0.2">
      <c r="A89" s="160"/>
      <c r="B89" s="163"/>
      <c r="C89" s="165" t="s">
        <v>1333</v>
      </c>
      <c r="D89" s="164"/>
      <c r="E89" s="164"/>
      <c r="F89" s="164"/>
      <c r="G89" s="164"/>
      <c r="H89" s="164"/>
      <c r="I89" s="164"/>
      <c r="J89" s="164"/>
      <c r="K89" s="164"/>
      <c r="L89" s="164"/>
      <c r="M89" s="164"/>
      <c r="N89" s="163"/>
      <c r="O89" s="163"/>
      <c r="AF89" s="158"/>
    </row>
    <row r="90" spans="1:32" ht="30" customHeight="1" x14ac:dyDescent="0.2">
      <c r="A90" s="160"/>
      <c r="B90" s="163"/>
      <c r="C90" s="163"/>
      <c r="D90" s="163"/>
      <c r="E90" s="163"/>
      <c r="F90" s="163"/>
      <c r="G90" s="163"/>
      <c r="H90" s="163"/>
      <c r="I90" s="163"/>
      <c r="J90" s="163"/>
      <c r="K90" s="163"/>
      <c r="L90" s="163"/>
      <c r="M90" s="163"/>
      <c r="N90" s="163"/>
      <c r="O90" s="163"/>
      <c r="AF90" s="158"/>
    </row>
    <row r="91" spans="1:32" ht="30" customHeight="1" x14ac:dyDescent="0.2">
      <c r="A91" s="160"/>
      <c r="B91" s="163"/>
      <c r="C91" s="163"/>
      <c r="D91" s="163"/>
      <c r="E91" s="163"/>
      <c r="F91" s="163"/>
      <c r="G91" s="163"/>
      <c r="H91" s="163"/>
      <c r="I91" s="163"/>
      <c r="J91" s="163"/>
      <c r="K91" s="163"/>
      <c r="L91" s="163"/>
      <c r="M91" s="163"/>
      <c r="N91" s="163"/>
      <c r="O91" s="163"/>
      <c r="AF91" s="158"/>
    </row>
    <row r="92" spans="1:32" ht="30" customHeight="1" x14ac:dyDescent="0.2">
      <c r="A92" s="160"/>
      <c r="B92" s="163"/>
      <c r="C92" s="163"/>
      <c r="D92" s="163"/>
      <c r="E92" s="163"/>
      <c r="F92" s="163"/>
      <c r="G92" s="163"/>
      <c r="H92" s="163"/>
      <c r="I92" s="163"/>
      <c r="J92" s="163"/>
      <c r="K92" s="163"/>
      <c r="L92" s="163"/>
      <c r="M92" s="163"/>
      <c r="N92" s="163"/>
      <c r="O92" s="163"/>
      <c r="Q92" s="162"/>
      <c r="R92" s="162"/>
      <c r="S92" s="162"/>
      <c r="T92" s="162"/>
      <c r="U92" s="162"/>
      <c r="V92" s="162"/>
      <c r="W92" s="162"/>
      <c r="X92" s="162"/>
      <c r="Y92" s="162"/>
      <c r="Z92" s="162"/>
      <c r="AA92" s="162"/>
      <c r="AB92" s="162"/>
      <c r="AC92" s="162"/>
      <c r="AD92" s="162"/>
      <c r="AE92" s="162"/>
      <c r="AF92" s="158"/>
    </row>
    <row r="93" spans="1:32" ht="30" customHeight="1" x14ac:dyDescent="0.2">
      <c r="A93" s="160"/>
      <c r="B93" s="163"/>
      <c r="C93" s="163"/>
      <c r="D93" s="163"/>
      <c r="E93" s="163"/>
      <c r="F93" s="163"/>
      <c r="G93" s="163"/>
      <c r="H93" s="163"/>
      <c r="I93" s="163"/>
      <c r="J93" s="163"/>
      <c r="K93" s="163"/>
      <c r="L93" s="163"/>
      <c r="M93" s="163"/>
      <c r="N93" s="163"/>
      <c r="O93" s="163"/>
      <c r="Q93" s="162"/>
      <c r="R93" s="162"/>
      <c r="S93" s="162"/>
      <c r="T93" s="162"/>
      <c r="U93" s="162"/>
      <c r="V93" s="162"/>
      <c r="W93" s="162"/>
      <c r="X93" s="162"/>
      <c r="Y93" s="162"/>
      <c r="Z93" s="162"/>
      <c r="AA93" s="162"/>
      <c r="AB93" s="162"/>
      <c r="AC93" s="162"/>
      <c r="AD93" s="162"/>
      <c r="AE93" s="162"/>
      <c r="AF93" s="158"/>
    </row>
    <row r="94" spans="1:32" ht="30" customHeight="1" x14ac:dyDescent="0.2">
      <c r="A94" s="160"/>
      <c r="B94" s="163"/>
      <c r="C94" s="163"/>
      <c r="D94" s="163"/>
      <c r="E94" s="163"/>
      <c r="F94" s="163"/>
      <c r="G94" s="163"/>
      <c r="H94" s="163"/>
      <c r="I94" s="163"/>
      <c r="J94" s="163"/>
      <c r="K94" s="163"/>
      <c r="L94" s="163"/>
      <c r="M94" s="163"/>
      <c r="N94" s="163"/>
      <c r="O94" s="163"/>
      <c r="Q94" s="162"/>
      <c r="R94" s="162"/>
      <c r="S94" s="162"/>
      <c r="T94" s="162"/>
      <c r="U94" s="162"/>
      <c r="V94" s="162"/>
      <c r="W94" s="162"/>
      <c r="X94" s="162"/>
      <c r="Y94" s="162"/>
      <c r="Z94" s="162"/>
      <c r="AA94" s="162"/>
      <c r="AB94" s="162"/>
      <c r="AC94" s="162"/>
      <c r="AD94" s="162"/>
      <c r="AE94" s="162"/>
      <c r="AF94" s="158"/>
    </row>
    <row r="95" spans="1:32" ht="30" customHeight="1" x14ac:dyDescent="0.2">
      <c r="A95" s="160"/>
      <c r="B95" s="163"/>
      <c r="C95" s="163"/>
      <c r="D95" s="163"/>
      <c r="E95" s="163"/>
      <c r="F95" s="163"/>
      <c r="G95" s="163"/>
      <c r="H95" s="163"/>
      <c r="I95" s="163"/>
      <c r="J95" s="163"/>
      <c r="K95" s="163"/>
      <c r="L95" s="163"/>
      <c r="M95" s="163"/>
      <c r="N95" s="163"/>
      <c r="O95" s="163"/>
      <c r="Q95" s="162"/>
      <c r="R95" s="162"/>
      <c r="S95" s="162"/>
      <c r="T95" s="162"/>
      <c r="U95" s="162"/>
      <c r="V95" s="162"/>
      <c r="W95" s="162"/>
      <c r="X95" s="162"/>
      <c r="Y95" s="162"/>
      <c r="Z95" s="162"/>
      <c r="AA95" s="162"/>
      <c r="AB95" s="162"/>
      <c r="AC95" s="162"/>
      <c r="AD95" s="162"/>
      <c r="AE95" s="162"/>
      <c r="AF95" s="158"/>
    </row>
    <row r="96" spans="1:32" ht="30" customHeight="1" x14ac:dyDescent="0.2">
      <c r="A96" s="160"/>
      <c r="B96" s="163"/>
      <c r="C96" s="163"/>
      <c r="D96" s="163"/>
      <c r="E96" s="163"/>
      <c r="F96" s="163"/>
      <c r="G96" s="163"/>
      <c r="H96" s="163"/>
      <c r="I96" s="163"/>
      <c r="J96" s="163"/>
      <c r="K96" s="163"/>
      <c r="L96" s="163"/>
      <c r="M96" s="163"/>
      <c r="N96" s="163"/>
      <c r="O96" s="163"/>
      <c r="Q96" s="162"/>
      <c r="R96" s="162"/>
      <c r="S96" s="162"/>
      <c r="T96" s="162"/>
      <c r="U96" s="162"/>
      <c r="V96" s="162"/>
      <c r="W96" s="162"/>
      <c r="X96" s="162"/>
      <c r="Y96" s="162"/>
      <c r="Z96" s="162"/>
      <c r="AA96" s="162"/>
      <c r="AB96" s="162"/>
      <c r="AC96" s="162"/>
      <c r="AD96" s="162"/>
      <c r="AE96" s="162"/>
      <c r="AF96" s="158"/>
    </row>
    <row r="97" spans="1:32" ht="30" customHeight="1" x14ac:dyDescent="0.2">
      <c r="A97" s="160"/>
      <c r="B97" s="163"/>
      <c r="C97" s="163"/>
      <c r="D97" s="163"/>
      <c r="E97" s="163"/>
      <c r="F97" s="163"/>
      <c r="G97" s="163"/>
      <c r="H97" s="163"/>
      <c r="I97" s="163"/>
      <c r="J97" s="163"/>
      <c r="K97" s="163"/>
      <c r="L97" s="163"/>
      <c r="M97" s="163"/>
      <c r="N97" s="163"/>
      <c r="O97" s="163"/>
      <c r="Q97" s="162"/>
      <c r="R97" s="162"/>
      <c r="S97" s="162"/>
      <c r="T97" s="162"/>
      <c r="U97" s="162"/>
      <c r="V97" s="162"/>
      <c r="W97" s="162"/>
      <c r="X97" s="162"/>
      <c r="Y97" s="162"/>
      <c r="Z97" s="162"/>
      <c r="AA97" s="162"/>
      <c r="AB97" s="162"/>
      <c r="AC97" s="162"/>
      <c r="AD97" s="162"/>
      <c r="AE97" s="162"/>
      <c r="AF97" s="158"/>
    </row>
    <row r="98" spans="1:32" ht="30" customHeight="1" x14ac:dyDescent="0.2">
      <c r="A98" s="160"/>
      <c r="B98" s="163"/>
      <c r="C98" s="163"/>
      <c r="D98" s="163"/>
      <c r="E98" s="163"/>
      <c r="F98" s="163"/>
      <c r="G98" s="163"/>
      <c r="H98" s="163"/>
      <c r="I98" s="163"/>
      <c r="J98" s="163"/>
      <c r="K98" s="163"/>
      <c r="L98" s="163"/>
      <c r="M98" s="163"/>
      <c r="N98" s="163"/>
      <c r="O98" s="163"/>
      <c r="Q98" s="162"/>
      <c r="R98" s="162"/>
      <c r="S98" s="162"/>
      <c r="T98" s="162"/>
      <c r="U98" s="162"/>
      <c r="V98" s="162"/>
      <c r="W98" s="162"/>
      <c r="X98" s="162"/>
      <c r="Y98" s="162"/>
      <c r="Z98" s="162"/>
      <c r="AA98" s="162"/>
      <c r="AB98" s="162"/>
      <c r="AC98" s="162"/>
      <c r="AD98" s="162"/>
      <c r="AE98" s="162"/>
      <c r="AF98" s="158"/>
    </row>
    <row r="99" spans="1:32" ht="30" customHeight="1" x14ac:dyDescent="0.2">
      <c r="A99" s="160"/>
      <c r="B99" s="163"/>
      <c r="C99" s="163"/>
      <c r="D99" s="163"/>
      <c r="E99" s="163"/>
      <c r="F99" s="163"/>
      <c r="G99" s="163"/>
      <c r="H99" s="163"/>
      <c r="I99" s="163"/>
      <c r="J99" s="163"/>
      <c r="K99" s="163"/>
      <c r="L99" s="163"/>
      <c r="M99" s="163"/>
      <c r="N99" s="163"/>
      <c r="O99" s="163"/>
      <c r="Q99" s="162"/>
      <c r="R99" s="162"/>
      <c r="S99" s="162"/>
      <c r="T99" s="162"/>
      <c r="U99" s="162"/>
      <c r="V99" s="162"/>
      <c r="W99" s="162"/>
      <c r="X99" s="162"/>
      <c r="Y99" s="162"/>
      <c r="Z99" s="162"/>
      <c r="AA99" s="162"/>
      <c r="AB99" s="162"/>
      <c r="AC99" s="162"/>
      <c r="AD99" s="162"/>
      <c r="AE99" s="162"/>
      <c r="AF99" s="158"/>
    </row>
    <row r="100" spans="1:32" ht="30" customHeight="1" x14ac:dyDescent="0.2">
      <c r="A100" s="160"/>
      <c r="B100" s="163"/>
      <c r="C100" s="163"/>
      <c r="D100" s="163"/>
      <c r="E100" s="163"/>
      <c r="F100" s="163"/>
      <c r="G100" s="163"/>
      <c r="H100" s="163"/>
      <c r="I100" s="163"/>
      <c r="J100" s="163"/>
      <c r="K100" s="163"/>
      <c r="L100" s="163"/>
      <c r="M100" s="163"/>
      <c r="N100" s="163"/>
      <c r="O100" s="163"/>
      <c r="Q100" s="162"/>
      <c r="R100" s="162"/>
      <c r="S100" s="162"/>
      <c r="T100" s="162"/>
      <c r="U100" s="162"/>
      <c r="V100" s="162"/>
      <c r="W100" s="162"/>
      <c r="X100" s="162"/>
      <c r="Y100" s="162"/>
      <c r="Z100" s="162"/>
      <c r="AA100" s="162"/>
      <c r="AB100" s="162"/>
      <c r="AC100" s="162"/>
      <c r="AD100" s="162"/>
      <c r="AE100" s="162"/>
      <c r="AF100" s="158"/>
    </row>
    <row r="101" spans="1:32" ht="30" customHeight="1" x14ac:dyDescent="0.2">
      <c r="A101" s="160"/>
      <c r="B101" s="163"/>
      <c r="C101" s="163"/>
      <c r="D101" s="163"/>
      <c r="E101" s="163"/>
      <c r="F101" s="163"/>
      <c r="G101" s="163"/>
      <c r="H101" s="163"/>
      <c r="I101" s="163"/>
      <c r="J101" s="163"/>
      <c r="K101" s="163"/>
      <c r="L101" s="163"/>
      <c r="M101" s="163"/>
      <c r="N101" s="163"/>
      <c r="O101" s="163"/>
      <c r="Q101" s="162"/>
      <c r="R101" s="162"/>
      <c r="S101" s="162"/>
      <c r="T101" s="162"/>
      <c r="U101" s="162"/>
      <c r="V101" s="162"/>
      <c r="W101" s="162"/>
      <c r="X101" s="162"/>
      <c r="Y101" s="162"/>
      <c r="Z101" s="162"/>
      <c r="AA101" s="162"/>
      <c r="AB101" s="162"/>
      <c r="AC101" s="162"/>
      <c r="AD101" s="162"/>
      <c r="AE101" s="162"/>
      <c r="AF101" s="158"/>
    </row>
    <row r="102" spans="1:32" ht="30" customHeight="1" x14ac:dyDescent="0.2">
      <c r="A102" s="160"/>
      <c r="B102" s="163"/>
      <c r="C102" s="163"/>
      <c r="D102" s="163"/>
      <c r="E102" s="163"/>
      <c r="F102" s="163"/>
      <c r="G102" s="163"/>
      <c r="H102" s="163"/>
      <c r="I102" s="163"/>
      <c r="J102" s="163"/>
      <c r="K102" s="163"/>
      <c r="L102" s="163"/>
      <c r="M102" s="163"/>
      <c r="N102" s="163"/>
      <c r="O102" s="163"/>
      <c r="Q102" s="162"/>
      <c r="R102" s="162"/>
      <c r="S102" s="162"/>
      <c r="T102" s="162"/>
      <c r="U102" s="162"/>
      <c r="V102" s="162"/>
      <c r="W102" s="162"/>
      <c r="X102" s="162"/>
      <c r="Y102" s="162"/>
      <c r="Z102" s="162"/>
      <c r="AA102" s="162"/>
      <c r="AB102" s="162"/>
      <c r="AC102" s="162"/>
      <c r="AD102" s="162"/>
      <c r="AE102" s="162"/>
      <c r="AF102" s="158"/>
    </row>
    <row r="103" spans="1:32" ht="30" customHeight="1" x14ac:dyDescent="0.2">
      <c r="A103" s="160"/>
      <c r="B103" s="163"/>
      <c r="C103" s="163"/>
      <c r="D103" s="163"/>
      <c r="E103" s="163"/>
      <c r="F103" s="163"/>
      <c r="G103" s="163"/>
      <c r="H103" s="163"/>
      <c r="I103" s="163"/>
      <c r="J103" s="163"/>
      <c r="K103" s="163"/>
      <c r="L103" s="163"/>
      <c r="M103" s="163"/>
      <c r="N103" s="163"/>
      <c r="O103" s="163"/>
      <c r="Q103" s="162"/>
      <c r="R103" s="162"/>
      <c r="S103" s="162"/>
      <c r="T103" s="162"/>
      <c r="U103" s="162"/>
      <c r="V103" s="162"/>
      <c r="W103" s="162"/>
      <c r="X103" s="162"/>
      <c r="Y103" s="162"/>
      <c r="Z103" s="162"/>
      <c r="AA103" s="162"/>
      <c r="AB103" s="162"/>
      <c r="AC103" s="162"/>
      <c r="AD103" s="162"/>
      <c r="AE103" s="162"/>
      <c r="AF103" s="158"/>
    </row>
    <row r="104" spans="1:32" ht="30" customHeight="1" x14ac:dyDescent="0.2">
      <c r="A104" s="160"/>
      <c r="B104" s="163"/>
      <c r="C104" s="163"/>
      <c r="D104" s="163"/>
      <c r="E104" s="163"/>
      <c r="F104" s="163"/>
      <c r="G104" s="163"/>
      <c r="H104" s="163"/>
      <c r="I104" s="163"/>
      <c r="J104" s="163"/>
      <c r="K104" s="163"/>
      <c r="L104" s="163"/>
      <c r="M104" s="163"/>
      <c r="N104" s="163"/>
      <c r="O104" s="163"/>
      <c r="Q104" s="162"/>
      <c r="R104" s="162"/>
      <c r="S104" s="162"/>
      <c r="T104" s="162"/>
      <c r="U104" s="162"/>
      <c r="V104" s="162"/>
      <c r="W104" s="162"/>
      <c r="X104" s="162"/>
      <c r="Y104" s="162"/>
      <c r="Z104" s="162"/>
      <c r="AA104" s="162"/>
      <c r="AB104" s="162"/>
      <c r="AC104" s="162"/>
      <c r="AD104" s="162"/>
      <c r="AE104" s="162"/>
      <c r="AF104" s="158"/>
    </row>
    <row r="105" spans="1:32" ht="30" customHeight="1" x14ac:dyDescent="0.2">
      <c r="A105" s="160"/>
      <c r="B105" s="163"/>
      <c r="C105" s="163"/>
      <c r="D105" s="163"/>
      <c r="E105" s="163"/>
      <c r="F105" s="163"/>
      <c r="G105" s="163"/>
      <c r="H105" s="163"/>
      <c r="I105" s="163"/>
      <c r="J105" s="163"/>
      <c r="K105" s="163"/>
      <c r="L105" s="163"/>
      <c r="M105" s="163"/>
      <c r="N105" s="163"/>
      <c r="O105" s="163"/>
      <c r="Q105" s="162"/>
      <c r="R105" s="162"/>
      <c r="S105" s="162"/>
      <c r="T105" s="162"/>
      <c r="U105" s="162"/>
      <c r="V105" s="162"/>
      <c r="W105" s="162"/>
      <c r="X105" s="162"/>
      <c r="Y105" s="162"/>
      <c r="Z105" s="162"/>
      <c r="AA105" s="162"/>
      <c r="AB105" s="162"/>
      <c r="AC105" s="162"/>
      <c r="AD105" s="162"/>
      <c r="AE105" s="162"/>
      <c r="AF105" s="158"/>
    </row>
    <row r="106" spans="1:32" ht="30" customHeight="1" x14ac:dyDescent="0.2">
      <c r="A106" s="160"/>
      <c r="B106" s="163"/>
      <c r="C106" s="163"/>
      <c r="D106" s="163"/>
      <c r="E106" s="163"/>
      <c r="F106" s="163"/>
      <c r="G106" s="163"/>
      <c r="H106" s="163"/>
      <c r="I106" s="163"/>
      <c r="J106" s="163"/>
      <c r="K106" s="163"/>
      <c r="L106" s="163"/>
      <c r="M106" s="163"/>
      <c r="N106" s="163"/>
      <c r="O106" s="163"/>
      <c r="Q106" s="162"/>
      <c r="R106" s="162"/>
      <c r="S106" s="162"/>
      <c r="T106" s="162"/>
      <c r="U106" s="162"/>
      <c r="V106" s="162"/>
      <c r="W106" s="162"/>
      <c r="X106" s="162"/>
      <c r="Y106" s="162"/>
      <c r="Z106" s="162"/>
      <c r="AA106" s="162"/>
      <c r="AB106" s="162"/>
      <c r="AC106" s="162"/>
      <c r="AD106" s="162"/>
      <c r="AE106" s="162"/>
      <c r="AF106" s="158"/>
    </row>
    <row r="107" spans="1:32" ht="30" customHeight="1" x14ac:dyDescent="0.2">
      <c r="A107" s="160"/>
      <c r="B107" s="159"/>
      <c r="C107" s="159"/>
      <c r="D107" s="803"/>
      <c r="E107" s="159"/>
      <c r="F107" s="159"/>
      <c r="G107" s="159"/>
      <c r="H107" s="159"/>
      <c r="I107" s="159"/>
      <c r="J107" s="159"/>
      <c r="K107" s="159"/>
      <c r="L107" s="159"/>
      <c r="M107" s="159"/>
      <c r="N107" s="159"/>
      <c r="O107" s="159"/>
      <c r="P107" s="159"/>
      <c r="Z107" s="759"/>
      <c r="AA107" s="728"/>
      <c r="AB107" s="161"/>
      <c r="AF107" s="158"/>
    </row>
    <row r="108" spans="1:32" ht="30" customHeight="1" x14ac:dyDescent="0.2">
      <c r="A108" s="160"/>
      <c r="B108" s="159"/>
      <c r="C108" s="159"/>
      <c r="D108" s="759"/>
      <c r="E108" s="159"/>
      <c r="F108" s="159"/>
      <c r="G108" s="159"/>
      <c r="H108" s="159"/>
      <c r="I108" s="159"/>
      <c r="J108" s="159"/>
      <c r="K108" s="159"/>
      <c r="L108" s="159"/>
      <c r="M108" s="159"/>
      <c r="N108" s="159"/>
      <c r="O108" s="159"/>
      <c r="P108" s="159"/>
      <c r="Z108" s="759"/>
      <c r="AA108" s="728"/>
      <c r="AB108" s="161"/>
      <c r="AF108" s="158"/>
    </row>
    <row r="109" spans="1:32" ht="34.5" customHeight="1" x14ac:dyDescent="0.2">
      <c r="A109" s="160"/>
      <c r="B109" s="159"/>
      <c r="C109" s="159"/>
      <c r="D109" s="759"/>
      <c r="E109" s="159"/>
      <c r="F109" s="159"/>
      <c r="G109" s="159"/>
      <c r="H109" s="159"/>
      <c r="I109" s="159"/>
      <c r="J109" s="159"/>
      <c r="K109" s="159"/>
      <c r="L109" s="159"/>
      <c r="M109" s="159"/>
      <c r="N109" s="159"/>
      <c r="O109" s="159"/>
      <c r="P109" s="159"/>
      <c r="Z109" s="759"/>
      <c r="AA109" s="728"/>
      <c r="AF109" s="158"/>
    </row>
    <row r="110" spans="1:32" ht="34.5" customHeight="1" thickBot="1" x14ac:dyDescent="0.25">
      <c r="A110" s="157"/>
      <c r="B110" s="156"/>
      <c r="C110" s="156"/>
      <c r="D110" s="156"/>
      <c r="E110" s="156"/>
      <c r="F110" s="156"/>
      <c r="G110" s="156"/>
      <c r="H110" s="156"/>
      <c r="I110" s="156"/>
      <c r="J110" s="156"/>
      <c r="K110" s="156"/>
      <c r="L110" s="156"/>
      <c r="M110" s="156"/>
      <c r="N110" s="156"/>
      <c r="O110" s="156"/>
      <c r="P110" s="156"/>
      <c r="Q110" s="156"/>
      <c r="R110" s="156"/>
      <c r="S110" s="156"/>
      <c r="T110" s="156"/>
      <c r="U110" s="156"/>
      <c r="V110" s="156"/>
      <c r="W110" s="156"/>
      <c r="X110" s="156"/>
      <c r="Y110" s="156"/>
      <c r="Z110" s="156"/>
      <c r="AA110" s="156"/>
      <c r="AB110" s="156"/>
      <c r="AC110" s="808"/>
      <c r="AD110" s="808"/>
      <c r="AE110" s="808"/>
      <c r="AF110" s="155"/>
    </row>
    <row r="118" spans="29:29" x14ac:dyDescent="0.2">
      <c r="AC118" s="154"/>
    </row>
  </sheetData>
  <mergeCells count="269">
    <mergeCell ref="E66:G66"/>
    <mergeCell ref="J42:O42"/>
    <mergeCell ref="J40:L40"/>
    <mergeCell ref="E36:G36"/>
    <mergeCell ref="B44:D44"/>
    <mergeCell ref="Q58:AE58"/>
    <mergeCell ref="M46:O46"/>
    <mergeCell ref="J66:O66"/>
    <mergeCell ref="E44:G44"/>
    <mergeCell ref="E37:G37"/>
    <mergeCell ref="B40:D40"/>
    <mergeCell ref="E38:G38"/>
    <mergeCell ref="E40:G40"/>
    <mergeCell ref="B46:D46"/>
    <mergeCell ref="E46:G46"/>
    <mergeCell ref="J59:O59"/>
    <mergeCell ref="J55:L55"/>
    <mergeCell ref="J60:O60"/>
    <mergeCell ref="J54:L54"/>
    <mergeCell ref="B36:D36"/>
    <mergeCell ref="B39:G39"/>
    <mergeCell ref="B54:D54"/>
    <mergeCell ref="E61:G61"/>
    <mergeCell ref="B42:G42"/>
    <mergeCell ref="J69:L69"/>
    <mergeCell ref="M47:O47"/>
    <mergeCell ref="M69:O69"/>
    <mergeCell ref="M54:O54"/>
    <mergeCell ref="M55:O55"/>
    <mergeCell ref="J61:L61"/>
    <mergeCell ref="M53:O53"/>
    <mergeCell ref="Y36:AE36"/>
    <mergeCell ref="Y37:AE37"/>
    <mergeCell ref="Q59:AE69"/>
    <mergeCell ref="Q37:W37"/>
    <mergeCell ref="M50:O50"/>
    <mergeCell ref="J53:L53"/>
    <mergeCell ref="M44:O44"/>
    <mergeCell ref="M36:O36"/>
    <mergeCell ref="J38:L38"/>
    <mergeCell ref="M37:O37"/>
    <mergeCell ref="M40:O40"/>
    <mergeCell ref="J39:O39"/>
    <mergeCell ref="J48:L48"/>
    <mergeCell ref="Q49:AE57"/>
    <mergeCell ref="Q39:AE39"/>
    <mergeCell ref="Q40:AE47"/>
    <mergeCell ref="Q48:AE48"/>
    <mergeCell ref="B60:D60"/>
    <mergeCell ref="E57:G57"/>
    <mergeCell ref="B53:D53"/>
    <mergeCell ref="E53:G53"/>
    <mergeCell ref="B47:D47"/>
    <mergeCell ref="E48:G48"/>
    <mergeCell ref="B49:D49"/>
    <mergeCell ref="E54:G54"/>
    <mergeCell ref="E59:G59"/>
    <mergeCell ref="B58:D58"/>
    <mergeCell ref="E58:G58"/>
    <mergeCell ref="E60:G60"/>
    <mergeCell ref="B50:D50"/>
    <mergeCell ref="B48:D48"/>
    <mergeCell ref="E49:G49"/>
    <mergeCell ref="M35:O35"/>
    <mergeCell ref="J35:L35"/>
    <mergeCell ref="J50:L50"/>
    <mergeCell ref="M49:O49"/>
    <mergeCell ref="B43:G43"/>
    <mergeCell ref="B45:D45"/>
    <mergeCell ref="E47:G47"/>
    <mergeCell ref="B56:G56"/>
    <mergeCell ref="B57:D57"/>
    <mergeCell ref="J46:L46"/>
    <mergeCell ref="J47:L47"/>
    <mergeCell ref="AC17:AE17"/>
    <mergeCell ref="B11:O12"/>
    <mergeCell ref="Q11:AE12"/>
    <mergeCell ref="Y18:AB18"/>
    <mergeCell ref="C17:L17"/>
    <mergeCell ref="AC18:AE18"/>
    <mergeCell ref="Y17:AB17"/>
    <mergeCell ref="Y35:AE35"/>
    <mergeCell ref="M45:O45"/>
    <mergeCell ref="J45:L45"/>
    <mergeCell ref="M38:O38"/>
    <mergeCell ref="I21:L21"/>
    <mergeCell ref="E20:H20"/>
    <mergeCell ref="I20:L20"/>
    <mergeCell ref="E45:G45"/>
    <mergeCell ref="J36:L36"/>
    <mergeCell ref="J44:L44"/>
    <mergeCell ref="Q35:W35"/>
    <mergeCell ref="Q36:W36"/>
    <mergeCell ref="J37:L37"/>
    <mergeCell ref="E35:G35"/>
    <mergeCell ref="J43:O43"/>
    <mergeCell ref="Q24:W30"/>
    <mergeCell ref="I30:L30"/>
    <mergeCell ref="AC110:AE110"/>
    <mergeCell ref="B70:D70"/>
    <mergeCell ref="J62:L62"/>
    <mergeCell ref="M62:O62"/>
    <mergeCell ref="J64:L64"/>
    <mergeCell ref="J75:L75"/>
    <mergeCell ref="D78:M78"/>
    <mergeCell ref="D79:H79"/>
    <mergeCell ref="I79:M79"/>
    <mergeCell ref="D84:H84"/>
    <mergeCell ref="B75:D75"/>
    <mergeCell ref="J74:O74"/>
    <mergeCell ref="B64:G64"/>
    <mergeCell ref="J70:L70"/>
    <mergeCell ref="B63:G63"/>
    <mergeCell ref="M64:O64"/>
    <mergeCell ref="J63:L63"/>
    <mergeCell ref="M63:O63"/>
    <mergeCell ref="J73:L73"/>
    <mergeCell ref="B66:D66"/>
    <mergeCell ref="B67:D67"/>
    <mergeCell ref="B65:D65"/>
    <mergeCell ref="E65:G65"/>
    <mergeCell ref="B74:D74"/>
    <mergeCell ref="Q71:AE78"/>
    <mergeCell ref="Q79:AE79"/>
    <mergeCell ref="Q80:AE86"/>
    <mergeCell ref="M73:O73"/>
    <mergeCell ref="I84:M84"/>
    <mergeCell ref="D85:H85"/>
    <mergeCell ref="D80:H81"/>
    <mergeCell ref="D107:D109"/>
    <mergeCell ref="D83:H83"/>
    <mergeCell ref="D87:H87"/>
    <mergeCell ref="I87:M87"/>
    <mergeCell ref="I83:M83"/>
    <mergeCell ref="D86:H86"/>
    <mergeCell ref="I86:M86"/>
    <mergeCell ref="B73:D73"/>
    <mergeCell ref="B61:D61"/>
    <mergeCell ref="B59:D59"/>
    <mergeCell ref="J56:O57"/>
    <mergeCell ref="M61:O61"/>
    <mergeCell ref="B69:D69"/>
    <mergeCell ref="Z107:Z109"/>
    <mergeCell ref="I80:M81"/>
    <mergeCell ref="D82:H82"/>
    <mergeCell ref="I82:M82"/>
    <mergeCell ref="M75:O75"/>
    <mergeCell ref="E67:G67"/>
    <mergeCell ref="D88:M88"/>
    <mergeCell ref="I85:M85"/>
    <mergeCell ref="E75:G75"/>
    <mergeCell ref="B68:G68"/>
    <mergeCell ref="E73:G73"/>
    <mergeCell ref="J67:L67"/>
    <mergeCell ref="M67:O67"/>
    <mergeCell ref="E70:G70"/>
    <mergeCell ref="J72:O72"/>
    <mergeCell ref="E69:G69"/>
    <mergeCell ref="Q70:AE70"/>
    <mergeCell ref="E74:G74"/>
    <mergeCell ref="B72:G72"/>
    <mergeCell ref="M70:O70"/>
    <mergeCell ref="J68:L68"/>
    <mergeCell ref="M68:O68"/>
    <mergeCell ref="AA107:AA109"/>
    <mergeCell ref="Y20:AB20"/>
    <mergeCell ref="Y21:AB21"/>
    <mergeCell ref="J49:L49"/>
    <mergeCell ref="J52:O52"/>
    <mergeCell ref="E51:G51"/>
    <mergeCell ref="B52:G52"/>
    <mergeCell ref="B51:D51"/>
    <mergeCell ref="E50:G50"/>
    <mergeCell ref="C22:D22"/>
    <mergeCell ref="C23:D23"/>
    <mergeCell ref="C24:D24"/>
    <mergeCell ref="C25:D25"/>
    <mergeCell ref="E24:H24"/>
    <mergeCell ref="I24:L24"/>
    <mergeCell ref="E23:H23"/>
    <mergeCell ref="Q23:W23"/>
    <mergeCell ref="B37:D37"/>
    <mergeCell ref="B35:D35"/>
    <mergeCell ref="B38:D38"/>
    <mergeCell ref="M48:O48"/>
    <mergeCell ref="E25:H25"/>
    <mergeCell ref="Q33:W33"/>
    <mergeCell ref="J34:O34"/>
    <mergeCell ref="C27:D27"/>
    <mergeCell ref="C28:D28"/>
    <mergeCell ref="E28:H28"/>
    <mergeCell ref="I28:L28"/>
    <mergeCell ref="AC28:AE28"/>
    <mergeCell ref="Y29:AB29"/>
    <mergeCell ref="AC25:AE25"/>
    <mergeCell ref="Y25:AB25"/>
    <mergeCell ref="C26:D26"/>
    <mergeCell ref="B34:G34"/>
    <mergeCell ref="I29:L29"/>
    <mergeCell ref="E29:H29"/>
    <mergeCell ref="E27:H27"/>
    <mergeCell ref="I27:L27"/>
    <mergeCell ref="E26:H26"/>
    <mergeCell ref="I26:L26"/>
    <mergeCell ref="C19:D19"/>
    <mergeCell ref="U16:W16"/>
    <mergeCell ref="U17:W17"/>
    <mergeCell ref="U18:W18"/>
    <mergeCell ref="Q19:T19"/>
    <mergeCell ref="E18:L18"/>
    <mergeCell ref="C18:D18"/>
    <mergeCell ref="I25:L25"/>
    <mergeCell ref="B31:O33"/>
    <mergeCell ref="Q16:T16"/>
    <mergeCell ref="Q17:T17"/>
    <mergeCell ref="Q18:T18"/>
    <mergeCell ref="I22:L22"/>
    <mergeCell ref="E19:H19"/>
    <mergeCell ref="I19:L19"/>
    <mergeCell ref="U19:W19"/>
    <mergeCell ref="E21:H21"/>
    <mergeCell ref="E22:H22"/>
    <mergeCell ref="U20:W20"/>
    <mergeCell ref="I23:L23"/>
    <mergeCell ref="Q20:T20"/>
    <mergeCell ref="C21:D21"/>
    <mergeCell ref="C20:D20"/>
    <mergeCell ref="C29:D29"/>
    <mergeCell ref="G1:AA1"/>
    <mergeCell ref="G2:AC2"/>
    <mergeCell ref="G3:AC3"/>
    <mergeCell ref="B5:F5"/>
    <mergeCell ref="N6:R9"/>
    <mergeCell ref="D6:F9"/>
    <mergeCell ref="J6:L9"/>
    <mergeCell ref="V6:Y9"/>
    <mergeCell ref="Y16:AB16"/>
    <mergeCell ref="B4:F4"/>
    <mergeCell ref="H4:L4"/>
    <mergeCell ref="N4:R4"/>
    <mergeCell ref="T4:Y4"/>
    <mergeCell ref="AA4:AE4"/>
    <mergeCell ref="AC6:AE9"/>
    <mergeCell ref="Y14:AE14"/>
    <mergeCell ref="Q14:W14"/>
    <mergeCell ref="B14:O15"/>
    <mergeCell ref="Q15:W15"/>
    <mergeCell ref="Y15:AE15"/>
    <mergeCell ref="AC16:AE16"/>
    <mergeCell ref="AC19:AE19"/>
    <mergeCell ref="Y33:AE33"/>
    <mergeCell ref="Q34:W34"/>
    <mergeCell ref="Y27:AB27"/>
    <mergeCell ref="AC27:AE27"/>
    <mergeCell ref="Y26:AB26"/>
    <mergeCell ref="Y28:AB28"/>
    <mergeCell ref="AC29:AE29"/>
    <mergeCell ref="Y30:AB30"/>
    <mergeCell ref="Y34:AE34"/>
    <mergeCell ref="Q32:AE32"/>
    <mergeCell ref="AC20:AE20"/>
    <mergeCell ref="AC21:AE21"/>
    <mergeCell ref="U21:W21"/>
    <mergeCell ref="Q21:T21"/>
    <mergeCell ref="AC30:AE30"/>
    <mergeCell ref="AC26:AE26"/>
    <mergeCell ref="Y19:AB19"/>
    <mergeCell ref="Y24:AE24"/>
    <mergeCell ref="Y23:AE23"/>
  </mergeCells>
  <conditionalFormatting sqref="G3:AC3">
    <cfRule type="containsErrors" dxfId="0" priority="1" stopIfTrue="1">
      <formula>ISERROR(G3)</formula>
    </cfRule>
  </conditionalFormatting>
  <printOptions horizontalCentered="1" verticalCentered="1"/>
  <pageMargins left="0.11811023622047245" right="0.11811023622047245" top="0.11811023622047245" bottom="0.11811023622047245" header="0" footer="0"/>
  <pageSetup paperSize="8" scale="35" fitToWidth="0" fitToHeight="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3"/>
  <dimension ref="A1:N198"/>
  <sheetViews>
    <sheetView workbookViewId="0">
      <selection activeCell="E22" sqref="E22"/>
    </sheetView>
  </sheetViews>
  <sheetFormatPr baseColWidth="10" defaultColWidth="9.1640625" defaultRowHeight="15" x14ac:dyDescent="0.2"/>
  <cols>
    <col min="1" max="1" width="46" style="86" bestFit="1" customWidth="1"/>
    <col min="2" max="2" width="40.33203125" style="86" bestFit="1" customWidth="1"/>
    <col min="3" max="3" width="9.1640625" style="86"/>
    <col min="4" max="4" width="33.83203125" style="86" bestFit="1" customWidth="1"/>
    <col min="5" max="5" width="30.6640625" style="86" customWidth="1"/>
    <col min="6" max="6" width="9.1640625" style="86"/>
    <col min="7" max="7" width="30.5" style="86" bestFit="1" customWidth="1"/>
    <col min="8" max="8" width="29.1640625" style="86" bestFit="1" customWidth="1"/>
    <col min="9" max="9" width="9.1640625" style="86"/>
    <col min="10" max="10" width="16.5" style="86" customWidth="1"/>
    <col min="11" max="11" width="35" style="86" bestFit="1" customWidth="1"/>
    <col min="12" max="13" width="11.83203125" style="86" customWidth="1"/>
    <col min="14" max="14" width="35.1640625" style="86" bestFit="1" customWidth="1"/>
    <col min="15" max="16384" width="9.1640625" style="86"/>
  </cols>
  <sheetData>
    <row r="1" spans="1:14" x14ac:dyDescent="0.2">
      <c r="A1" s="86" t="e">
        <f>'POB N08'!#REF!</f>
        <v>#REF!</v>
      </c>
      <c r="B1" s="90" t="str" cm="1">
        <f t="array" ref="B1:B198">POB[NOME]</f>
        <v>AARON CARTER CAMPBELL</v>
      </c>
      <c r="D1" s="283" t="s">
        <v>1147</v>
      </c>
      <c r="E1" s="86" t="str" cm="1">
        <f t="array" ref="E1">INDEX('POB N08'!$B$5:$C$202,MATCH(D1,IF('POB N08'!$D$5:$D$202="",'POB N08'!$C$5:$C$202,'POB N08'!$D$5:$D$202 ),0),1)</f>
        <v>RODION SERDYUKOV</v>
      </c>
      <c r="G1" s="87" t="s">
        <v>1090</v>
      </c>
      <c r="H1" s="86" t="str" cm="1">
        <f t="array" ref="H1">INDEX('POB N08'!$B$5:$C$202,MATCH(G1,IF('POB N08'!$D$5:$D$202="",'POB N08'!$C$5:$C$202,'POB N08'!$D$5:$D$202 ),0),1)</f>
        <v xml:space="preserve">ANDERSON CALIXTO MACEDO </v>
      </c>
      <c r="J1" s="89" t="s">
        <v>1129</v>
      </c>
      <c r="K1" s="86" t="str" cm="1">
        <f t="array" ref="K1">INDEX('POB N08'!$B$5:$C$202,MATCH(J1,IF('POB N08'!$D$5:$D$202="",'POB N08'!$C$5:$C$202,'POB N08'!$D$5:$D$202 ),0),1)</f>
        <v>ANDERSON CARON SCHWENCK</v>
      </c>
      <c r="M1" s="233" t="s">
        <v>1129</v>
      </c>
      <c r="N1" s="86" t="str" cm="1">
        <f t="array" ref="N1">INDEX(POB[NOME],SMALL(IF(IF(POB[FUNÇÃO TABELA MESTRA]="", IF(POB[FUNÇÃO EXERCIDA]="", POB[FUNÇÃO ORIGINAL],POB[FUNÇÃO EXERCIDA]), POB[FUNÇÃO TABELA MESTRA])=M$1,ROW(POB[NOME])),ROW()-0)-4,1)</f>
        <v>ANDERSON CARON SCHWENCK</v>
      </c>
    </row>
    <row r="2" spans="1:14" x14ac:dyDescent="0.2">
      <c r="B2" s="86" t="str">
        <v xml:space="preserve">ADEMILTON ALVES DA SILVA </v>
      </c>
      <c r="D2" s="88" t="s">
        <v>1110</v>
      </c>
      <c r="E2" s="86" t="str" cm="1">
        <f t="array" ref="E2">INDEX('POB N08'!$B$5:$C$202,MATCH(D2,IF('POB N08'!$D$5:$D$202="",'POB N08'!$C$5:$C$202,'POB N08'!$D$5:$D$202 ),0),1)</f>
        <v>MAURO CAMPOS DA SILVA</v>
      </c>
      <c r="G2" s="87" t="s">
        <v>1118</v>
      </c>
      <c r="H2" s="86" t="str" cm="1">
        <f t="array" ref="H2">INDEX('POB N08'!$B$5:$C$202,MATCH(G2,IF('POB N08'!$D$5:$D$202="",'POB N08'!$C$5:$C$202,'POB N08'!$D$5:$D$202 ),0),1)</f>
        <v>ERIK VAN NOUHUYS</v>
      </c>
      <c r="J2" s="87" t="s">
        <v>1105</v>
      </c>
      <c r="K2" s="86" t="str" cm="1">
        <f t="array" ref="K2">INDEX('POB N08'!$B$5:$C$202,MATCH(J2,IF('POB N08'!$D$5:$D$202="",'POB N08'!$C$5:$C$202,'POB N08'!$D$5:$D$202 ),0),1)</f>
        <v>SILVERIO MAIA</v>
      </c>
      <c r="N2" s="86" t="str" cm="1">
        <f t="array" ref="N2">INDEX(POB[NOME],SMALL(IF(IF(POB[FUNÇÃO TABELA MESTRA]="", IF(POB[FUNÇÃO EXERCIDA]="", POB[FUNÇÃO ORIGINAL],POB[FUNÇÃO EXERCIDA]), POB[FUNÇÃO TABELA MESTRA])=M$1,ROW(POB[NOME])),ROW()-0)-4,1)</f>
        <v>LEONARDO JOSE DE CARVALHO MOREIRA</v>
      </c>
    </row>
    <row r="3" spans="1:14" x14ac:dyDescent="0.2">
      <c r="B3" s="86" t="str">
        <v>ALAN DE OLIVEIRA BELIZARIO</v>
      </c>
      <c r="D3" s="283" t="s">
        <v>1157</v>
      </c>
      <c r="E3" s="86" t="str" cm="1">
        <f t="array" ref="E3">INDEX('POB N08'!$B$5:$C$202,MATCH(D3,IF('POB N08'!$D$5:$D$202="",'POB N08'!$C$5:$C$202,'POB N08'!$D$5:$D$202 ),0),1)</f>
        <v>STEPHEN PAUL WENTWORTH</v>
      </c>
      <c r="G3" s="87" t="s">
        <v>1095</v>
      </c>
      <c r="H3" s="86" t="str" cm="1">
        <f t="array" ref="H3">INDEX('POB N08'!$B$5:$C$202,MATCH(G3,IF('POB N08'!$D$5:$D$202="",'POB N08'!$C$5:$C$202,'POB N08'!$D$5:$D$202 ),0),1)</f>
        <v>BRUNO OUTOR MARINS</v>
      </c>
      <c r="N3" s="86" t="e" cm="1">
        <f t="array" ref="N3">INDEX(POB[NOME],SMALL(IF(IF(POB[FUNÇÃO TABELA MESTRA]="", IF(POB[FUNÇÃO EXERCIDA]="", POB[FUNÇÃO ORIGINAL],POB[FUNÇÃO EXERCIDA]), POB[FUNÇÃO TABELA MESTRA])=M$1,ROW(POB[NOME])),ROW()-0)-4,1)</f>
        <v>#NUM!</v>
      </c>
    </row>
    <row r="4" spans="1:14" x14ac:dyDescent="0.2">
      <c r="B4" s="86" t="str">
        <v>ALCIDES COSTA JUNIOR - veio 346</v>
      </c>
      <c r="D4" s="283" t="s">
        <v>1102</v>
      </c>
      <c r="E4" s="86" t="str" cm="1">
        <f t="array" ref="E4">INDEX('POB N08'!$B$5:$C$202,MATCH(D4,IF('POB N08'!$D$5:$D$202="",'POB N08'!$C$5:$C$202,'POB N08'!$D$5:$D$202 ),0),1)</f>
        <v>AARON CARTER CAMPBELL</v>
      </c>
      <c r="G4" s="270" t="s">
        <v>1510</v>
      </c>
      <c r="H4" s="86" t="str" cm="1">
        <f t="array" ref="H4">INDEX('POB N08'!$B$5:$C$202,MATCH(G4,IF('POB N08'!$D$5:$D$202="",'POB N08'!$C$5:$C$202,'POB N08'!$D$5:$D$202 ),0),1)</f>
        <v>CASSIO FERNANDO MONTE POLI</v>
      </c>
      <c r="N4" s="86" t="e" cm="1">
        <f t="array" ref="N4">INDEX(POB[NOME],SMALL(IF(IF(POB[FUNÇÃO TABELA MESTRA]="", IF(POB[FUNÇÃO EXERCIDA]="", POB[FUNÇÃO ORIGINAL],POB[FUNÇÃO EXERCIDA]), POB[FUNÇÃO TABELA MESTRA])=M$1,ROW(POB[NOME])),ROW()-0)-4,1)</f>
        <v>#NUM!</v>
      </c>
    </row>
    <row r="5" spans="1:14" x14ac:dyDescent="0.2">
      <c r="B5" s="86" t="str">
        <v>ALESSANDRO DE ASSIS LEITE</v>
      </c>
      <c r="N5" s="86" t="e" cm="1">
        <f t="array" ref="N5">INDEX(POB[NOME],SMALL(IF(IF(POB[FUNÇÃO TABELA MESTRA]="", IF(POB[FUNÇÃO EXERCIDA]="", POB[FUNÇÃO ORIGINAL],POB[FUNÇÃO EXERCIDA]), POB[FUNÇÃO TABELA MESTRA])=M$1,ROW(POB[NOME])),ROW()-0)-4,1)</f>
        <v>#NUM!</v>
      </c>
    </row>
    <row r="6" spans="1:14" x14ac:dyDescent="0.2">
      <c r="B6" s="86" t="str">
        <v>ALEX WALLACE DA SILVA PEREZ</v>
      </c>
      <c r="N6" s="86" t="e" cm="1">
        <f t="array" ref="N6">INDEX(POB[NOME],SMALL(IF(IF(POB[FUNÇÃO TABELA MESTRA]="", IF(POB[FUNÇÃO EXERCIDA]="", POB[FUNÇÃO ORIGINAL],POB[FUNÇÃO EXERCIDA]), POB[FUNÇÃO TABELA MESTRA])=M$1,ROW(POB[NOME])),ROW()-0)-4,1)</f>
        <v>#NUM!</v>
      </c>
    </row>
    <row r="7" spans="1:14" x14ac:dyDescent="0.2">
      <c r="B7" s="86" t="str">
        <v>ALEXANDRE GOMES ZEFERINO</v>
      </c>
      <c r="D7" s="88" t="s">
        <v>1056</v>
      </c>
      <c r="E7" s="86" t="str" cm="1">
        <f t="array" ref="E7">INDEX(POB[NOME],SMALL(IF(IF(POB[FUNÇÃO TABELA MESTRA]="", IF(POB[FUNÇÃO EXERCIDA]="", POB[FUNÇÃO ORIGINAL],POB[FUNÇÃO EXERCIDA]), POB[FUNÇÃO TABELA MESTRA])=D$7,ROW(POB[NOME])),ROW()-6)-4,1)</f>
        <v>DANIEL RAMOS PESSANHA DA SILVA</v>
      </c>
      <c r="G7" s="87" t="s">
        <v>1077</v>
      </c>
      <c r="H7" s="86" t="str" cm="1">
        <f t="array" ref="H7">INDEX(POB[NOME],SMALL(IF(IF(POB[FUNÇÃO TABELA MESTRA]="", IF(POB[FUNÇÃO EXERCIDA]="", POB[FUNÇÃO ORIGINAL],POB[FUNÇÃO EXERCIDA]), POB[FUNÇÃO TABELA MESTRA])=G$7,ROW(POB[NOME])),ROW()-6)-4,1)</f>
        <v>JOSE HAMILTON MENDES FILHO</v>
      </c>
      <c r="J7" s="87" t="s">
        <v>1088</v>
      </c>
      <c r="K7" s="86" t="str" cm="1">
        <f t="array" ref="K7">INDEX(POB[NOME],SMALL(IF(IF(POB[FUNÇÃO TABELA MESTRA]="", IF(POB[FUNÇÃO EXERCIDA]="", POB[FUNÇÃO ORIGINAL],POB[FUNÇÃO EXERCIDA]), POB[FUNÇÃO TABELA MESTRA])=J$7,ROW(POB[NOME])),ROW()-6)-4,1)</f>
        <v>FLÁVIO MOREIRA LEMOS</v>
      </c>
      <c r="M7" s="270" t="s">
        <v>1040</v>
      </c>
      <c r="N7" s="86" t="str" cm="1">
        <f t="array" ref="N7">INDEX(POB[NOME],SMALL(IF(IF(POB[FUNÇÃO TABELA MESTRA]="", IF(POB[FUNÇÃO EXERCIDA]="", POB[FUNÇÃO ORIGINAL],POB[FUNÇÃO EXERCIDA]), POB[FUNÇÃO TABELA MESTRA])=M$7,ROW(POB[NOME])),ROW()-6)-4,1)</f>
        <v>KLEUDER FERREIRA CORTES</v>
      </c>
    </row>
    <row r="8" spans="1:14" x14ac:dyDescent="0.2">
      <c r="B8" s="86" t="str">
        <v>ALEXANDRE HELON VASCONCELLOS</v>
      </c>
      <c r="E8" s="86" t="str" cm="1">
        <f t="array" ref="E8">INDEX(POB[NOME],SMALL(IF(IF(POB[FUNÇÃO TABELA MESTRA]="", IF(POB[FUNÇÃO EXERCIDA]="", POB[FUNÇÃO ORIGINAL],POB[FUNÇÃO EXERCIDA]), POB[FUNÇÃO TABELA MESTRA])=D$7,ROW(POB[NOME])),ROW()-6)-4,1)</f>
        <v>VICTOR PARENTE BARBOSA</v>
      </c>
      <c r="H8" s="86" t="str" cm="1">
        <f t="array" ref="H8">INDEX(POB[NOME],SMALL(IF(IF(POB[FUNÇÃO TABELA MESTRA]="", IF(POB[FUNÇÃO EXERCIDA]="", POB[FUNÇÃO ORIGINAL],POB[FUNÇÃO EXERCIDA]), POB[FUNÇÃO TABELA MESTRA])=G$7,ROW(POB[NOME])),ROW()-6)-4,1)</f>
        <v>RENATO VILLELA</v>
      </c>
      <c r="K8" s="86" t="str" cm="1">
        <f t="array" ref="K8">INDEX(POB[NOME],SMALL(IF(IF(POB[FUNÇÃO TABELA MESTRA]="", IF(POB[FUNÇÃO EXERCIDA]="", POB[FUNÇÃO ORIGINAL],POB[FUNÇÃO EXERCIDA]), POB[FUNÇÃO TABELA MESTRA])=J$7,ROW(POB[NOME])),ROW()-6)-4,1)</f>
        <v>WESLEY DA COSTA ALVES</v>
      </c>
      <c r="N8" s="86" t="str" cm="1">
        <f t="array" ref="N8">INDEX(POB[NOME],SMALL(IF(IF(POB[FUNÇÃO TABELA MESTRA]="", IF(POB[FUNÇÃO EXERCIDA]="", POB[FUNÇÃO ORIGINAL],POB[FUNÇÃO EXERCIDA]), POB[FUNÇÃO TABELA MESTRA])=M$7,ROW(POB[NOME])),ROW()-6)-4,1)</f>
        <v>SONIA MARIA PEREIRA MOTA</v>
      </c>
    </row>
    <row r="9" spans="1:14" x14ac:dyDescent="0.2">
      <c r="B9" s="86" t="str">
        <v>ALEXSANDRO HENRIQUE SANTOS SILVA</v>
      </c>
      <c r="E9" s="86" t="e" cm="1">
        <f t="array" ref="E9">INDEX(POB[NOME],SMALL(IF(IF(POB[FUNÇÃO TABELA MESTRA]="", IF(POB[FUNÇÃO EXERCIDA]="", POB[FUNÇÃO ORIGINAL],POB[FUNÇÃO EXERCIDA]), POB[FUNÇÃO TABELA MESTRA])=D$7,ROW(POB[NOME])),ROW()-6)-4,1)</f>
        <v>#NUM!</v>
      </c>
      <c r="H9" s="86" t="e" cm="1">
        <f t="array" ref="H9">INDEX(POB[NOME],SMALL(IF(IF(POB[FUNÇÃO TABELA MESTRA]="", IF(POB[FUNÇÃO EXERCIDA]="", POB[FUNÇÃO ORIGINAL],POB[FUNÇÃO EXERCIDA]), POB[FUNÇÃO TABELA MESTRA])=G$7,ROW(POB[NOME])),ROW()-6)-4,1)</f>
        <v>#NUM!</v>
      </c>
      <c r="K9" s="86" t="e" cm="1">
        <f t="array" ref="K9">INDEX(POB[NOME],SMALL(IF(IF(POB[FUNÇÃO TABELA MESTRA]="", IF(POB[FUNÇÃO EXERCIDA]="", POB[FUNÇÃO ORIGINAL],POB[FUNÇÃO EXERCIDA]), POB[FUNÇÃO TABELA MESTRA])=J$7,ROW(POB[NOME])),ROW()-6)-4,1)</f>
        <v>#NUM!</v>
      </c>
      <c r="N9" s="86" t="e" cm="1">
        <f t="array" ref="N9">INDEX(POB[NOME],SMALL(IF(IF(POB[FUNÇÃO TABELA MESTRA]="", IF(POB[FUNÇÃO EXERCIDA]="", POB[FUNÇÃO ORIGINAL],POB[FUNÇÃO EXERCIDA]), POB[FUNÇÃO TABELA MESTRA])=M$7,ROW(POB[NOME])),ROW()-6)-4,1)</f>
        <v>#NUM!</v>
      </c>
    </row>
    <row r="10" spans="1:14" x14ac:dyDescent="0.2">
      <c r="B10" s="86" t="str">
        <v>ALRICIMAR RODRIGUES CAMPELO</v>
      </c>
      <c r="E10" s="86" t="e" cm="1">
        <f t="array" ref="E10">INDEX(POB[NOME],SMALL(IF(IF(POB[FUNÇÃO TABELA MESTRA]="", IF(POB[FUNÇÃO EXERCIDA]="", POB[FUNÇÃO ORIGINAL],POB[FUNÇÃO EXERCIDA]), POB[FUNÇÃO TABELA MESTRA])=D$7,ROW(POB[NOME])),ROW()-6)-4,1)</f>
        <v>#NUM!</v>
      </c>
      <c r="H10" s="86" t="e" cm="1">
        <f t="array" ref="H10">INDEX(POB[NOME],SMALL(IF(IF(POB[FUNÇÃO TABELA MESTRA]="", IF(POB[FUNÇÃO EXERCIDA]="", POB[FUNÇÃO ORIGINAL],POB[FUNÇÃO EXERCIDA]), POB[FUNÇÃO TABELA MESTRA])=G$7,ROW(POB[NOME])),ROW()-6)-4,1)</f>
        <v>#NUM!</v>
      </c>
      <c r="K10" s="86" t="e" cm="1">
        <f t="array" ref="K10">INDEX(POB[NOME],SMALL(IF(IF(POB[FUNÇÃO TABELA MESTRA]="", IF(POB[FUNÇÃO EXERCIDA]="", POB[FUNÇÃO ORIGINAL],POB[FUNÇÃO EXERCIDA]), POB[FUNÇÃO TABELA MESTRA])=J$7,ROW(POB[NOME])),ROW()-6)-4,1)</f>
        <v>#NUM!</v>
      </c>
      <c r="N10" s="86" t="e" cm="1">
        <f t="array" ref="N10">INDEX(POB[NOME],SMALL(IF(IF(POB[FUNÇÃO TABELA MESTRA]="", IF(POB[FUNÇÃO EXERCIDA]="", POB[FUNÇÃO ORIGINAL],POB[FUNÇÃO EXERCIDA]), POB[FUNÇÃO TABELA MESTRA])=M$7,ROW(POB[NOME])),ROW()-6)-4,1)</f>
        <v>#NUM!</v>
      </c>
    </row>
    <row r="11" spans="1:14" x14ac:dyDescent="0.2">
      <c r="B11" s="86" t="str">
        <v>ALVARO BURGHARDT</v>
      </c>
      <c r="E11" s="86" t="e" cm="1">
        <f t="array" ref="E11">INDEX(POB[NOME],SMALL(IF(IF(POB[FUNÇÃO TABELA MESTRA]="", IF(POB[FUNÇÃO EXERCIDA]="", POB[FUNÇÃO ORIGINAL],POB[FUNÇÃO EXERCIDA]), POB[FUNÇÃO TABELA MESTRA])=D$7,ROW(POB[NOME])),ROW()-6)-4,1)</f>
        <v>#NUM!</v>
      </c>
      <c r="H11" s="86" t="e" cm="1">
        <f t="array" ref="H11">INDEX(POB[NOME],SMALL(IF(IF(POB[FUNÇÃO TABELA MESTRA]="", IF(POB[FUNÇÃO EXERCIDA]="", POB[FUNÇÃO ORIGINAL],POB[FUNÇÃO EXERCIDA]), POB[FUNÇÃO TABELA MESTRA])=G$7,ROW(POB[NOME])),ROW()-6)-4,1)</f>
        <v>#NUM!</v>
      </c>
      <c r="K11" s="86" t="e" cm="1">
        <f t="array" ref="K11">INDEX(POB[NOME],SMALL(IF(IF(POB[FUNÇÃO TABELA MESTRA]="", IF(POB[FUNÇÃO EXERCIDA]="", POB[FUNÇÃO ORIGINAL],POB[FUNÇÃO EXERCIDA]), POB[FUNÇÃO TABELA MESTRA])=J$7,ROW(POB[NOME])),ROW()-6)-4,1)</f>
        <v>#NUM!</v>
      </c>
      <c r="N11" s="86" t="e" cm="1">
        <f t="array" ref="N11">INDEX(POB[NOME],SMALL(IF(IF(POB[FUNÇÃO TABELA MESTRA]="", IF(POB[FUNÇÃO EXERCIDA]="", POB[FUNÇÃO ORIGINAL],POB[FUNÇÃO EXERCIDA]), POB[FUNÇÃO TABELA MESTRA])=M$7,ROW(POB[NOME])),ROW()-6)-4,1)</f>
        <v>#NUM!</v>
      </c>
    </row>
    <row r="12" spans="1:14" x14ac:dyDescent="0.2">
      <c r="B12" s="86" t="str">
        <v xml:space="preserve">ANDERSON CALIXTO MACEDO </v>
      </c>
      <c r="E12" s="86" t="e" cm="1">
        <f t="array" ref="E12">INDEX(POB[NOME],SMALL(IF(IF(POB[FUNÇÃO TABELA MESTRA]="", IF(POB[FUNÇÃO EXERCIDA]="", POB[FUNÇÃO ORIGINAL],POB[FUNÇÃO EXERCIDA]), POB[FUNÇÃO TABELA MESTRA])=D$7,ROW(POB[NOME])),ROW()-6)-4,1)</f>
        <v>#NUM!</v>
      </c>
      <c r="H12" s="86" t="e" cm="1">
        <f t="array" ref="H12">INDEX(POB[NOME],SMALL(IF(IF(POB[FUNÇÃO TABELA MESTRA]="", IF(POB[FUNÇÃO EXERCIDA]="", POB[FUNÇÃO ORIGINAL],POB[FUNÇÃO EXERCIDA]), POB[FUNÇÃO TABELA MESTRA])=G$7,ROW(POB[NOME])),ROW()-6)-4,1)</f>
        <v>#NUM!</v>
      </c>
      <c r="K12" s="86" t="e" cm="1">
        <f t="array" ref="K12">INDEX(POB[NOME],SMALL(IF(IF(POB[FUNÇÃO TABELA MESTRA]="", IF(POB[FUNÇÃO EXERCIDA]="", POB[FUNÇÃO ORIGINAL],POB[FUNÇÃO EXERCIDA]), POB[FUNÇÃO TABELA MESTRA])=J$7,ROW(POB[NOME])),ROW()-6)-4,1)</f>
        <v>#NUM!</v>
      </c>
      <c r="N12" s="86" t="e" cm="1">
        <f t="array" ref="N12">INDEX(POB[NOME],SMALL(IF(IF(POB[FUNÇÃO TABELA MESTRA]="", IF(POB[FUNÇÃO EXERCIDA]="", POB[FUNÇÃO ORIGINAL],POB[FUNÇÃO EXERCIDA]), POB[FUNÇÃO TABELA MESTRA])=M$7,ROW(POB[NOME])),ROW()-6)-4,1)</f>
        <v>#NUM!</v>
      </c>
    </row>
    <row r="13" spans="1:14" x14ac:dyDescent="0.2">
      <c r="B13" s="86" t="str">
        <v>ANDERSON CARON SCHWENCK</v>
      </c>
      <c r="E13" s="86" t="e" cm="1">
        <f t="array" ref="E13">INDEX(POB[NOME],SMALL(IF(IF(POB[FUNÇÃO TABELA MESTRA]="", IF(POB[FUNÇÃO EXERCIDA]="", POB[FUNÇÃO ORIGINAL],POB[FUNÇÃO EXERCIDA]), POB[FUNÇÃO TABELA MESTRA])=D$7,ROW(POB[NOME])),ROW()-6)-4,1)</f>
        <v>#NUM!</v>
      </c>
    </row>
    <row r="14" spans="1:14" x14ac:dyDescent="0.2">
      <c r="B14" s="86" t="str">
        <v>ANDERSON DAS NEVES ARAUJO</v>
      </c>
      <c r="D14" s="270" t="s">
        <v>1048</v>
      </c>
      <c r="E14" s="86" t="str" cm="1">
        <f t="array" ref="E14">INDEX(POB[NOME],SMALL(IF(IF(POB[FUNÇÃO TABELA MESTRA]="", IF(POB[FUNÇÃO EXERCIDA]="", POB[FUNÇÃO ORIGINAL],POB[FUNÇÃO EXERCIDA]), POB[FUNÇÃO TABELA MESTRA])=D$14,ROW(POB[NOME])),ROW()-13)-4,1)</f>
        <v>MAICO DE ALMEIDA OLIVEIRA</v>
      </c>
      <c r="G14" s="87" t="s">
        <v>1087</v>
      </c>
      <c r="H14" s="86" t="str" cm="1">
        <f t="array" ref="H14">INDEX(POB[NOME],SMALL(IF(IF(POB[FUNÇÃO TABELA MESTRA]="", IF(POB[FUNÇÃO EXERCIDA]="", POB[FUNÇÃO ORIGINAL],POB[FUNÇÃO EXERCIDA]), POB[FUNÇÃO TABELA MESTRA])=G$14,ROW(POB[NOME])),ROW()-13)-4,1)</f>
        <v>GUILHERME RODRIGUES FONSECA</v>
      </c>
      <c r="J14" s="270" t="s">
        <v>1054</v>
      </c>
      <c r="K14" s="86" t="str" cm="1">
        <f t="array" ref="K14">INDEX(POB[NOME],SMALL(IF(IF(POB[FUNÇÃO TABELA MESTRA]="", IF(POB[FUNÇÃO EXERCIDA]="", POB[FUNÇÃO ORIGINAL],POB[FUNÇÃO EXERCIDA]), POB[FUNÇÃO TABELA MESTRA])=J$14,ROW(POB[NOME])),ROW()-13)-4,1)</f>
        <v>PAULO ROBERTO DE SOUZA</v>
      </c>
      <c r="M14" s="87" t="s">
        <v>1063</v>
      </c>
      <c r="N14" s="86" t="str" cm="1">
        <f t="array" ref="N14">INDEX(POB[NOME],SMALL(IF(IF(POB[FUNÇÃO TABELA MESTRA]="", IF(POB[FUNÇÃO EXERCIDA]="", POB[FUNÇÃO ORIGINAL],POB[FUNÇÃO EXERCIDA]), POB[FUNÇÃO TABELA MESTRA])=M$14,ROW(POB[NOME])),ROW()-13)-4,1)</f>
        <v>CLEYDSON MENDES DE SOUSA</v>
      </c>
    </row>
    <row r="15" spans="1:14" x14ac:dyDescent="0.2">
      <c r="B15" s="86" t="str">
        <v>ANDRE FERREIRA DA SILVA - vai p/cama A</v>
      </c>
      <c r="E15" s="86" t="str" cm="1">
        <f t="array" ref="E15">INDEX(POB[NOME],SMALL(IF(IF(POB[FUNÇÃO TABELA MESTRA]="", IF(POB[FUNÇÃO EXERCIDA]="", POB[FUNÇÃO ORIGINAL],POB[FUNÇÃO EXERCIDA]), POB[FUNÇÃO TABELA MESTRA])=D$14,ROW(POB[NOME])),ROW()-13)-4,1)</f>
        <v>RENATO LIMA ALBUQUERQUE</v>
      </c>
      <c r="H15" s="86" t="str" cm="1">
        <f t="array" ref="H15">INDEX(POB[NOME],SMALL(IF(IF(POB[FUNÇÃO TABELA MESTRA]="", IF(POB[FUNÇÃO EXERCIDA]="", POB[FUNÇÃO ORIGINAL],POB[FUNÇÃO EXERCIDA]), POB[FUNÇÃO TABELA MESTRA])=G$14,ROW(POB[NOME])),ROW()-13)-4,1)</f>
        <v>VICTOR JOSE RIBEIRO GOMES BALBI DE QUEIROZ</v>
      </c>
      <c r="K15" s="86" t="e" cm="1">
        <f t="array" ref="K15">INDEX(POB[NOME],SMALL(IF(IF(POB[FUNÇÃO TABELA MESTRA]="", IF(POB[FUNÇÃO EXERCIDA]="", POB[FUNÇÃO ORIGINAL],POB[FUNÇÃO EXERCIDA]), POB[FUNÇÃO TABELA MESTRA])=J$14,ROW(POB[NOME])),ROW()-13)-4,1)</f>
        <v>#NUM!</v>
      </c>
      <c r="N15" s="86" t="str" cm="1">
        <f t="array" ref="N15">INDEX(POB[NOME],SMALL(IF(IF(POB[FUNÇÃO TABELA MESTRA]="", IF(POB[FUNÇÃO EXERCIDA]="", POB[FUNÇÃO ORIGINAL],POB[FUNÇÃO EXERCIDA]), POB[FUNÇÃO TABELA MESTRA])=M$14,ROW(POB[NOME])),ROW()-13)-4,1)</f>
        <v>JACIANO FERREIRA</v>
      </c>
    </row>
    <row r="16" spans="1:14" x14ac:dyDescent="0.2">
      <c r="B16" s="86" t="str">
        <v>ANDRE LUIS ALVES DA ROSA</v>
      </c>
      <c r="E16" s="86" t="e" cm="1">
        <f t="array" ref="E16">INDEX(POB[NOME],SMALL(IF(IF(POB[FUNÇÃO TABELA MESTRA]="", IF(POB[FUNÇÃO EXERCIDA]="", POB[FUNÇÃO ORIGINAL],POB[FUNÇÃO EXERCIDA]), POB[FUNÇÃO TABELA MESTRA])=D$14,ROW(POB[NOME])),ROW()-13)-4,1)</f>
        <v>#NUM!</v>
      </c>
      <c r="H16" s="86" t="e" cm="1">
        <f t="array" ref="H16">INDEX(POB[NOME],SMALL(IF(IF(POB[FUNÇÃO TABELA MESTRA]="", IF(POB[FUNÇÃO EXERCIDA]="", POB[FUNÇÃO ORIGINAL],POB[FUNÇÃO EXERCIDA]), POB[FUNÇÃO TABELA MESTRA])=G$14,ROW(POB[NOME])),ROW()-13)-4,1)</f>
        <v>#NUM!</v>
      </c>
      <c r="K16" s="86" t="e" cm="1">
        <f t="array" ref="K16">INDEX(POB[NOME],SMALL(IF(IF(POB[FUNÇÃO TABELA MESTRA]="", IF(POB[FUNÇÃO EXERCIDA]="", POB[FUNÇÃO ORIGINAL],POB[FUNÇÃO EXERCIDA]), POB[FUNÇÃO TABELA MESTRA])=J$14,ROW(POB[NOME])),ROW()-13)-4,1)</f>
        <v>#NUM!</v>
      </c>
      <c r="N16" s="86" t="e" cm="1">
        <f t="array" ref="N16">INDEX(POB[NOME],SMALL(IF(IF(POB[FUNÇÃO TABELA MESTRA]="", IF(POB[FUNÇÃO EXERCIDA]="", POB[FUNÇÃO ORIGINAL],POB[FUNÇÃO EXERCIDA]), POB[FUNÇÃO TABELA MESTRA])=M$14,ROW(POB[NOME])),ROW()-13)-4,1)</f>
        <v>#NUM!</v>
      </c>
    </row>
    <row r="17" spans="2:14" x14ac:dyDescent="0.2">
      <c r="B17" s="86" t="str">
        <v>ANDRE LUIZ DIAS DE ARAUJO</v>
      </c>
      <c r="E17" s="86" t="e" cm="1">
        <f t="array" ref="E17">INDEX(POB[NOME],SMALL(IF(IF(POB[FUNÇÃO TABELA MESTRA]="", IF(POB[FUNÇÃO EXERCIDA]="", POB[FUNÇÃO ORIGINAL],POB[FUNÇÃO EXERCIDA]), POB[FUNÇÃO TABELA MESTRA])=D$14,ROW(POB[NOME])),ROW()-13)-4,1)</f>
        <v>#NUM!</v>
      </c>
      <c r="H17" s="86" t="e" cm="1">
        <f t="array" ref="H17">INDEX(POB[NOME],SMALL(IF(IF(POB[FUNÇÃO TABELA MESTRA]="", IF(POB[FUNÇÃO EXERCIDA]="", POB[FUNÇÃO ORIGINAL],POB[FUNÇÃO EXERCIDA]), POB[FUNÇÃO TABELA MESTRA])=G$14,ROW(POB[NOME])),ROW()-13)-4,1)</f>
        <v>#NUM!</v>
      </c>
      <c r="K17" s="86" t="e" cm="1">
        <f t="array" ref="K17">INDEX(POB[NOME],SMALL(IF(IF(POB[FUNÇÃO TABELA MESTRA]="", IF(POB[FUNÇÃO EXERCIDA]="", POB[FUNÇÃO ORIGINAL],POB[FUNÇÃO EXERCIDA]), POB[FUNÇÃO TABELA MESTRA])=J$14,ROW(POB[NOME])),ROW()-13)-4,1)</f>
        <v>#NUM!</v>
      </c>
      <c r="N17" s="86" t="e" cm="1">
        <f t="array" ref="N17">INDEX(POB[NOME],SMALL(IF(IF(POB[FUNÇÃO TABELA MESTRA]="", IF(POB[FUNÇÃO EXERCIDA]="", POB[FUNÇÃO ORIGINAL],POB[FUNÇÃO EXERCIDA]), POB[FUNÇÃO TABELA MESTRA])=M$14,ROW(POB[NOME])),ROW()-13)-4,1)</f>
        <v>#NUM!</v>
      </c>
    </row>
    <row r="18" spans="2:14" x14ac:dyDescent="0.2">
      <c r="B18" s="86" t="str">
        <v>ANILTON NASCIMENTO DE JESUS</v>
      </c>
      <c r="E18" s="86" t="e" cm="1">
        <f t="array" ref="E18">INDEX(POB[NOME],SMALL(IF(IF(POB[FUNÇÃO TABELA MESTRA]="", IF(POB[FUNÇÃO EXERCIDA]="", POB[FUNÇÃO ORIGINAL],POB[FUNÇÃO EXERCIDA]), POB[FUNÇÃO TABELA MESTRA])=D$14,ROW(POB[NOME])),ROW()-13)-4,1)</f>
        <v>#NUM!</v>
      </c>
      <c r="H18" s="86" t="e" cm="1">
        <f t="array" ref="H18">INDEX(POB[NOME],SMALL(IF(IF(POB[FUNÇÃO TABELA MESTRA]="", IF(POB[FUNÇÃO EXERCIDA]="", POB[FUNÇÃO ORIGINAL],POB[FUNÇÃO EXERCIDA]), POB[FUNÇÃO TABELA MESTRA])=G$14,ROW(POB[NOME])),ROW()-13)-4,1)</f>
        <v>#NUM!</v>
      </c>
      <c r="K18" s="86" t="e" cm="1">
        <f t="array" ref="K18">INDEX(POB[NOME],SMALL(IF(IF(POB[FUNÇÃO TABELA MESTRA]="", IF(POB[FUNÇÃO EXERCIDA]="", POB[FUNÇÃO ORIGINAL],POB[FUNÇÃO EXERCIDA]), POB[FUNÇÃO TABELA MESTRA])=J$14,ROW(POB[NOME])),ROW()-13)-4,1)</f>
        <v>#NUM!</v>
      </c>
      <c r="N18" s="86" t="e" cm="1">
        <f t="array" ref="N18">INDEX(POB[NOME],SMALL(IF(IF(POB[FUNÇÃO TABELA MESTRA]="", IF(POB[FUNÇÃO EXERCIDA]="", POB[FUNÇÃO ORIGINAL],POB[FUNÇÃO EXERCIDA]), POB[FUNÇÃO TABELA MESTRA])=M$14,ROW(POB[NOME])),ROW()-13)-4,1)</f>
        <v>#NUM!</v>
      </c>
    </row>
    <row r="19" spans="2:14" x14ac:dyDescent="0.2">
      <c r="B19" s="86" t="str">
        <v>Antonio Jose Luckmann</v>
      </c>
      <c r="E19" s="86" t="e" cm="1">
        <f t="array" ref="E19">INDEX(POB[NOME],SMALL(IF(IF(POB[FUNÇÃO TABELA MESTRA]="", IF(POB[FUNÇÃO EXERCIDA]="", POB[FUNÇÃO ORIGINAL],POB[FUNÇÃO EXERCIDA]), POB[FUNÇÃO TABELA MESTRA])=D$14,ROW(POB[NOME])),ROW()-13)-4,1)</f>
        <v>#NUM!</v>
      </c>
      <c r="H19" s="86" t="e" cm="1">
        <f t="array" ref="H19">INDEX(POB[NOME],SMALL(IF(IF(POB[FUNÇÃO TABELA MESTRA]="", IF(POB[FUNÇÃO EXERCIDA]="", POB[FUNÇÃO ORIGINAL],POB[FUNÇÃO EXERCIDA]), POB[FUNÇÃO TABELA MESTRA])=G$14,ROW(POB[NOME])),ROW()-13)-4,1)</f>
        <v>#NUM!</v>
      </c>
      <c r="K19" s="86" t="e" cm="1">
        <f t="array" ref="K19">INDEX(POB[NOME],SMALL(IF(IF(POB[FUNÇÃO TABELA MESTRA]="", IF(POB[FUNÇÃO EXERCIDA]="", POB[FUNÇÃO ORIGINAL],POB[FUNÇÃO EXERCIDA]), POB[FUNÇÃO TABELA MESTRA])=J$14,ROW(POB[NOME])),ROW()-13)-4,1)</f>
        <v>#NUM!</v>
      </c>
      <c r="N19" s="86" t="e" cm="1">
        <f t="array" ref="N19">INDEX(POB[NOME],SMALL(IF(IF(POB[FUNÇÃO TABELA MESTRA]="", IF(POB[FUNÇÃO EXERCIDA]="", POB[FUNÇÃO ORIGINAL],POB[FUNÇÃO EXERCIDA]), POB[FUNÇÃO TABELA MESTRA])=M$14,ROW(POB[NOME])),ROW()-13)-4,1)</f>
        <v>#NUM!</v>
      </c>
    </row>
    <row r="20" spans="2:14" x14ac:dyDescent="0.2">
      <c r="B20" s="86" t="str">
        <v>ARIANE BARRETO DE SOUZA</v>
      </c>
    </row>
    <row r="21" spans="2:14" x14ac:dyDescent="0.2">
      <c r="B21" s="86" t="str">
        <v>ARLAN LAMONICA FERREIRA</v>
      </c>
      <c r="D21" s="87" t="s">
        <v>1098</v>
      </c>
      <c r="E21" s="86" t="str" cm="1">
        <f t="array" ref="E21">INDEX(POB[NOME],SMALL(IF(IF(POB[FUNÇÃO TABELA MESTRA]="", IF(POB[FUNÇÃO EXERCIDA]="", POB[FUNÇÃO ORIGINAL],POB[FUNÇÃO EXERCIDA]), POB[FUNÇÃO TABELA MESTRA])=D$21,ROW(POB[NOME])),ROW()-20)-4,1)</f>
        <v>FABIO SILVA DE OLIVEIRA</v>
      </c>
      <c r="G21" s="270" t="s">
        <v>1113</v>
      </c>
      <c r="H21" s="86" t="str" cm="1">
        <f t="array" ref="H21">INDEX(POB[NOME],SMALL(IF(IF(POB[FUNÇÃO TABELA MESTRA]="", IF(POB[FUNÇÃO EXERCIDA]="", POB[FUNÇÃO ORIGINAL],POB[FUNÇÃO EXERCIDA]), POB[FUNÇÃO TABELA MESTRA])=G$21,ROW(POB[NOME])),ROW()-20)-4,1)</f>
        <v>LEONARDO DA SILVA RIBEIRO</v>
      </c>
      <c r="J21" s="87" t="s">
        <v>1078</v>
      </c>
      <c r="K21" s="86" t="str" cm="1">
        <f t="array" ref="K21">INDEX(POB[NOME],SMALL(IF(IF(POB[FUNÇÃO TABELA MESTRA]="", IF(POB[FUNÇÃO EXERCIDA]="", POB[FUNÇÃO ORIGINAL],POB[FUNÇÃO EXERCIDA]), POB[FUNÇÃO TABELA MESTRA])=J$21,ROW(POB[NOME])),ROW()-20)-4,1)</f>
        <v>ANDERSON DAS NEVES ARAUJO</v>
      </c>
      <c r="M21" s="87" t="s">
        <v>1052</v>
      </c>
      <c r="N21" s="86" t="str" cm="1">
        <f t="array" ref="N21">INDEX(POB[NOME],SMALL(IF(IF(POB[FUNÇÃO TABELA MESTRA]="", IF(POB[FUNÇÃO EXERCIDA]="", POB[FUNÇÃO ORIGINAL],POB[FUNÇÃO EXERCIDA]), POB[FUNÇÃO TABELA MESTRA])=M$21,ROW(POB[NOME])),ROW()-20)-4,1)</f>
        <v>LUIS AUGUSTO ALMEIDA DIAS</v>
      </c>
    </row>
    <row r="22" spans="2:14" x14ac:dyDescent="0.2">
      <c r="B22" s="86" t="str">
        <v>AUGUSTO VIEIRA DE AGUIAR AMORIN veio 515</v>
      </c>
      <c r="E22" s="86" t="str" cm="1">
        <f t="array" ref="E22">INDEX(POB[NOME],SMALL(IF(IF(POB[FUNÇÃO TABELA MESTRA]="", IF(POB[FUNÇÃO EXERCIDA]="", POB[FUNÇÃO ORIGINAL],POB[FUNÇÃO EXERCIDA]), POB[FUNÇÃO TABELA MESTRA])=D$21,ROW(POB[NOME])),ROW()-20)-4,1)</f>
        <v>FLAVIO IVANIR PEREIRA</v>
      </c>
      <c r="H22" s="86" t="str" cm="1">
        <f t="array" ref="H22">INDEX(POB[NOME],SMALL(IF(IF(POB[FUNÇÃO TABELA MESTRA]="", IF(POB[FUNÇÃO EXERCIDA]="", POB[FUNÇÃO ORIGINAL],POB[FUNÇÃO EXERCIDA]), POB[FUNÇÃO TABELA MESTRA])=G$21,ROW(POB[NOME])),ROW()-20)-4,1)</f>
        <v>UANDERSON DE SOUZA NOGUEIRA</v>
      </c>
      <c r="K22" s="86" t="str" cm="1">
        <f t="array" ref="K22">INDEX(POB[NOME],SMALL(IF(IF(POB[FUNÇÃO TABELA MESTRA]="", IF(POB[FUNÇÃO EXERCIDA]="", POB[FUNÇÃO ORIGINAL],POB[FUNÇÃO EXERCIDA]), POB[FUNÇÃO TABELA MESTRA])=J$21,ROW(POB[NOME])),ROW()-20)-4,1)</f>
        <v>TIAGO BARRETO ALMENDRO</v>
      </c>
      <c r="N22" s="86" t="str" cm="1">
        <f t="array" ref="N22">INDEX(POB[NOME],SMALL(IF(IF(POB[FUNÇÃO TABELA MESTRA]="", IF(POB[FUNÇÃO EXERCIDA]="", POB[FUNÇÃO ORIGINAL],POB[FUNÇÃO EXERCIDA]), POB[FUNÇÃO TABELA MESTRA])=M$21,ROW(POB[NOME])),ROW()-20)-4,1)</f>
        <v>WALDEIR FERREIRA DA SILVA</v>
      </c>
    </row>
    <row r="23" spans="2:14" x14ac:dyDescent="0.2">
      <c r="B23" s="86" t="str">
        <v>BRAULIO FARINA CAMPAGNARO</v>
      </c>
      <c r="E23" s="86" t="e" cm="1">
        <f t="array" ref="E23">INDEX(POB[NOME],SMALL(IF(IF(POB[FUNÇÃO TABELA MESTRA]="", IF(POB[FUNÇÃO EXERCIDA]="", POB[FUNÇÃO ORIGINAL],POB[FUNÇÃO EXERCIDA]), POB[FUNÇÃO TABELA MESTRA])=D$21,ROW(POB[NOME])),ROW()-20)-4,1)</f>
        <v>#NUM!</v>
      </c>
      <c r="H23" s="86" t="e" cm="1">
        <f t="array" ref="H23">INDEX(POB[NOME],SMALL(IF(IF(POB[FUNÇÃO TABELA MESTRA]="", IF(POB[FUNÇÃO EXERCIDA]="", POB[FUNÇÃO ORIGINAL],POB[FUNÇÃO EXERCIDA]), POB[FUNÇÃO TABELA MESTRA])=G$21,ROW(POB[NOME])),ROW()-20)-4,1)</f>
        <v>#NUM!</v>
      </c>
      <c r="K23" s="86" t="str" cm="1">
        <f t="array" ref="K23">INDEX(POB[NOME],SMALL(IF(IF(POB[FUNÇÃO TABELA MESTRA]="", IF(POB[FUNÇÃO EXERCIDA]="", POB[FUNÇÃO ORIGINAL],POB[FUNÇÃO EXERCIDA]), POB[FUNÇÃO TABELA MESTRA])=J$21,ROW(POB[NOME])),ROW()-20)-4,1)</f>
        <v>WELLINGTON MORAIS EMIDIO</v>
      </c>
      <c r="N23" s="86" t="e" cm="1">
        <f t="array" ref="N23">INDEX(POB[NOME],SMALL(IF(IF(POB[FUNÇÃO TABELA MESTRA]="", IF(POB[FUNÇÃO EXERCIDA]="", POB[FUNÇÃO ORIGINAL],POB[FUNÇÃO EXERCIDA]), POB[FUNÇÃO TABELA MESTRA])=M$21,ROW(POB[NOME])),ROW()-20)-4,1)</f>
        <v>#NUM!</v>
      </c>
    </row>
    <row r="24" spans="2:14" x14ac:dyDescent="0.2">
      <c r="B24" s="86" t="str">
        <v>BRUNO OUTOR MARINS</v>
      </c>
      <c r="E24" s="86" t="e" cm="1">
        <f t="array" ref="E24">INDEX(POB[NOME],SMALL(IF(IF(POB[FUNÇÃO TABELA MESTRA]="", IF(POB[FUNÇÃO EXERCIDA]="", POB[FUNÇÃO ORIGINAL],POB[FUNÇÃO EXERCIDA]), POB[FUNÇÃO TABELA MESTRA])=D$21,ROW(POB[NOME])),ROW()-20)-4,1)</f>
        <v>#NUM!</v>
      </c>
      <c r="H24" s="86" t="e" cm="1">
        <f t="array" ref="H24">INDEX(POB[NOME],SMALL(IF(IF(POB[FUNÇÃO TABELA MESTRA]="", IF(POB[FUNÇÃO EXERCIDA]="", POB[FUNÇÃO ORIGINAL],POB[FUNÇÃO EXERCIDA]), POB[FUNÇÃO TABELA MESTRA])=G$21,ROW(POB[NOME])),ROW()-20)-4,1)</f>
        <v>#NUM!</v>
      </c>
      <c r="K24" s="86" t="e" cm="1">
        <f t="array" ref="K24">INDEX(POB[NOME],SMALL(IF(IF(POB[FUNÇÃO TABELA MESTRA]="", IF(POB[FUNÇÃO EXERCIDA]="", POB[FUNÇÃO ORIGINAL],POB[FUNÇÃO EXERCIDA]), POB[FUNÇÃO TABELA MESTRA])=J$21,ROW(POB[NOME])),ROW()-20)-4,1)</f>
        <v>#NUM!</v>
      </c>
      <c r="N24" s="86" t="e" cm="1">
        <f t="array" ref="N24">INDEX(POB[NOME],SMALL(IF(IF(POB[FUNÇÃO TABELA MESTRA]="", IF(POB[FUNÇÃO EXERCIDA]="", POB[FUNÇÃO ORIGINAL],POB[FUNÇÃO EXERCIDA]), POB[FUNÇÃO TABELA MESTRA])=M$21,ROW(POB[NOME])),ROW()-20)-4,1)</f>
        <v>#NUM!</v>
      </c>
    </row>
    <row r="25" spans="2:14" x14ac:dyDescent="0.2">
      <c r="B25" s="86" t="str">
        <v>Bruno Rafael Borges Nino</v>
      </c>
      <c r="E25" s="86" t="e" cm="1">
        <f t="array" ref="E25">INDEX(POB[NOME],SMALL(IF(IF(POB[FUNÇÃO TABELA MESTRA]="", IF(POB[FUNÇÃO EXERCIDA]="", POB[FUNÇÃO ORIGINAL],POB[FUNÇÃO EXERCIDA]), POB[FUNÇÃO TABELA MESTRA])=D$21,ROW(POB[NOME])),ROW()-20)-4,1)</f>
        <v>#NUM!</v>
      </c>
      <c r="H25" s="86" t="e" cm="1">
        <f t="array" ref="H25">INDEX(POB[NOME],SMALL(IF(IF(POB[FUNÇÃO TABELA MESTRA]="", IF(POB[FUNÇÃO EXERCIDA]="", POB[FUNÇÃO ORIGINAL],POB[FUNÇÃO EXERCIDA]), POB[FUNÇÃO TABELA MESTRA])=G$21,ROW(POB[NOME])),ROW()-20)-4,1)</f>
        <v>#NUM!</v>
      </c>
      <c r="K25" s="86" t="e" cm="1">
        <f t="array" ref="K25">INDEX(POB[NOME],SMALL(IF(IF(POB[FUNÇÃO TABELA MESTRA]="", IF(POB[FUNÇÃO EXERCIDA]="", POB[FUNÇÃO ORIGINAL],POB[FUNÇÃO EXERCIDA]), POB[FUNÇÃO TABELA MESTRA])=J$21,ROW(POB[NOME])),ROW()-20)-4,1)</f>
        <v>#NUM!</v>
      </c>
      <c r="N25" s="86" t="e" cm="1">
        <f t="array" ref="N25">INDEX(POB[NOME],SMALL(IF(IF(POB[FUNÇÃO TABELA MESTRA]="", IF(POB[FUNÇÃO EXERCIDA]="", POB[FUNÇÃO ORIGINAL],POB[FUNÇÃO EXERCIDA]), POB[FUNÇÃO TABELA MESTRA])=M$21,ROW(POB[NOME])),ROW()-20)-4,1)</f>
        <v>#NUM!</v>
      </c>
    </row>
    <row r="26" spans="2:14" x14ac:dyDescent="0.2">
      <c r="B26" s="86" t="str">
        <v>BRUNO RIBEIRO DE JESUS</v>
      </c>
      <c r="E26" s="86" t="e" cm="1">
        <f t="array" ref="E26">INDEX(POB[NOME],SMALL(IF(IF(POB[FUNÇÃO TABELA MESTRA]="", IF(POB[FUNÇÃO EXERCIDA]="", POB[FUNÇÃO ORIGINAL],POB[FUNÇÃO EXERCIDA]), POB[FUNÇÃO TABELA MESTRA])=D$21,ROW(POB[NOME])),ROW()-20)-4,1)</f>
        <v>#NUM!</v>
      </c>
      <c r="H26" s="86" t="e" cm="1">
        <f t="array" ref="H26">INDEX(POB[NOME],SMALL(IF(IF(POB[FUNÇÃO TABELA MESTRA]="", IF(POB[FUNÇÃO EXERCIDA]="", POB[FUNÇÃO ORIGINAL],POB[FUNÇÃO EXERCIDA]), POB[FUNÇÃO TABELA MESTRA])=G$21,ROW(POB[NOME])),ROW()-20)-4,1)</f>
        <v>#NUM!</v>
      </c>
      <c r="K26" s="86" t="e" cm="1">
        <f t="array" ref="K26">INDEX(POB[NOME],SMALL(IF(IF(POB[FUNÇÃO TABELA MESTRA]="", IF(POB[FUNÇÃO EXERCIDA]="", POB[FUNÇÃO ORIGINAL],POB[FUNÇÃO EXERCIDA]), POB[FUNÇÃO TABELA MESTRA])=J$21,ROW(POB[NOME])),ROW()-20)-4,1)</f>
        <v>#NUM!</v>
      </c>
      <c r="N26" s="86" t="e" cm="1">
        <f t="array" ref="N26">INDEX(POB[NOME],SMALL(IF(IF(POB[FUNÇÃO TABELA MESTRA]="", IF(POB[FUNÇÃO EXERCIDA]="", POB[FUNÇÃO ORIGINAL],POB[FUNÇÃO EXERCIDA]), POB[FUNÇÃO TABELA MESTRA])=M$21,ROW(POB[NOME])),ROW()-20)-4,1)</f>
        <v>#NUM!</v>
      </c>
    </row>
    <row r="27" spans="2:14" x14ac:dyDescent="0.2">
      <c r="B27" s="86" t="str">
        <v>BRUNO TELLES DE MIRANDA</v>
      </c>
    </row>
    <row r="28" spans="2:14" x14ac:dyDescent="0.2">
      <c r="B28" s="86" t="str">
        <v>CARLOS EDUARDO DA SILVA MATHIA</v>
      </c>
      <c r="D28" s="87" t="s">
        <v>1104</v>
      </c>
      <c r="E28" s="86" t="str" cm="1">
        <f t="array" ref="E28">INDEX(POB[NOME],SMALL(IF(IF(POB[FUNÇÃO TABELA MESTRA]="", IF(POB[FUNÇÃO EXERCIDA]="", POB[FUNÇÃO ORIGINAL],POB[FUNÇÃO EXERCIDA]), POB[FUNÇÃO TABELA MESTRA])=D$28,ROW(POB[NOME])),ROW()-27)-4,1)</f>
        <v>ANDRE LUIZ DIAS DE ARAUJO</v>
      </c>
      <c r="G28" s="87" t="s">
        <v>1050</v>
      </c>
      <c r="H28" s="86" t="str" cm="1">
        <f t="array" ref="H28">INDEX(POB[NOME],SMALL(IF(IF(POB[FUNÇÃO TABELA MESTRA]="", IF(POB[FUNÇÃO EXERCIDA]="", POB[FUNÇÃO ORIGINAL],POB[FUNÇÃO EXERCIDA]), POB[FUNÇÃO TABELA MESTRA])=G$28,ROW(POB[NOME])),ROW()-27)-4,1)</f>
        <v>IURI LIBARDI CAMPOS</v>
      </c>
      <c r="J28" s="87" t="s">
        <v>1047</v>
      </c>
      <c r="K28" s="86" t="str" cm="1">
        <f t="array" ref="K28">INDEX(POB[NOME],SMALL(IF(IF(POB[FUNÇÃO TABELA MESTRA]="", IF(POB[FUNÇÃO EXERCIDA]="", POB[FUNÇÃO ORIGINAL],POB[FUNÇÃO EXERCIDA]), POB[FUNÇÃO TABELA MESTRA])=J$28,ROW(POB[NOME])),ROW()-27)-4,1)</f>
        <v>BRAULIO FARINA CAMPAGNARO</v>
      </c>
      <c r="M28" s="87" t="s">
        <v>108</v>
      </c>
      <c r="N28" s="86" t="str" cm="1">
        <f t="array" ref="N28">INDEX(POB[NOME],SMALL(IF(IF(POB[FUNÇÃO TABELA MESTRA]="", IF(POB[FUNÇÃO EXERCIDA]="", POB[FUNÇÃO ORIGINAL],POB[FUNÇÃO EXERCIDA]), POB[FUNÇÃO TABELA MESTRA])=M$28,ROW(POB[NOME])),ROW()-27)-4,1)</f>
        <v>ALESSANDRO DE ASSIS LEITE</v>
      </c>
    </row>
    <row r="29" spans="2:14" x14ac:dyDescent="0.2">
      <c r="B29" s="86" t="str">
        <v>CASSIO FERNANDO MONTE POLI</v>
      </c>
      <c r="E29" s="86" t="str" cm="1">
        <f t="array" ref="E29">INDEX(POB[NOME],SMALL(IF(IF(POB[FUNÇÃO TABELA MESTRA]="", IF(POB[FUNÇÃO EXERCIDA]="", POB[FUNÇÃO ORIGINAL],POB[FUNÇÃO EXERCIDA]), POB[FUNÇÃO TABELA MESTRA])=D$28,ROW(POB[NOME])),ROW()-27)-4,1)</f>
        <v>DYEGO GAGO DE ASSIS RIBEIRO</v>
      </c>
      <c r="H29" s="86" t="str" cm="1">
        <f t="array" ref="H29">INDEX(POB[NOME],SMALL(IF(IF(POB[FUNÇÃO TABELA MESTRA]="", IF(POB[FUNÇÃO EXERCIDA]="", POB[FUNÇÃO ORIGINAL],POB[FUNÇÃO EXERCIDA]), POB[FUNÇÃO TABELA MESTRA])=G$28,ROW(POB[NOME])),ROW()-27)-4,1)</f>
        <v>JOAO PAULO PEREIRA DA HORA</v>
      </c>
      <c r="K29" s="86" t="str" cm="1">
        <f t="array" ref="K29">INDEX(POB[NOME],SMALL(IF(IF(POB[FUNÇÃO TABELA MESTRA]="", IF(POB[FUNÇÃO EXERCIDA]="", POB[FUNÇÃO ORIGINAL],POB[FUNÇÃO EXERCIDA]), POB[FUNÇÃO TABELA MESTRA])=J$28,ROW(POB[NOME])),ROW()-27)-4,1)</f>
        <v>RICARDO FABRI LIMA</v>
      </c>
      <c r="N29" s="86" t="str" cm="1">
        <f t="array" ref="N29">INDEX(POB[NOME],SMALL(IF(IF(POB[FUNÇÃO TABELA MESTRA]="", IF(POB[FUNÇÃO EXERCIDA]="", POB[FUNÇÃO ORIGINAL],POB[FUNÇÃO EXERCIDA]), POB[FUNÇÃO TABELA MESTRA])=M$28,ROW(POB[NOME])),ROW()-27)-4,1)</f>
        <v>DANIEL BISPO REIS</v>
      </c>
    </row>
    <row r="30" spans="2:14" x14ac:dyDescent="0.2">
      <c r="B30" s="86" t="str">
        <v>CELSO DE OLIVEIRA ROCHA</v>
      </c>
      <c r="E30" s="86" t="e" cm="1">
        <f t="array" ref="E30">INDEX(POB[NOME],SMALL(IF(IF(POB[FUNÇÃO TABELA MESTRA]="", IF(POB[FUNÇÃO EXERCIDA]="", POB[FUNÇÃO ORIGINAL],POB[FUNÇÃO EXERCIDA]), POB[FUNÇÃO TABELA MESTRA])=D$28,ROW(POB[NOME])),ROW()-27)-4,1)</f>
        <v>#NUM!</v>
      </c>
      <c r="H30" s="86" t="e" cm="1">
        <f t="array" ref="H30">INDEX(POB[NOME],SMALL(IF(IF(POB[FUNÇÃO TABELA MESTRA]="", IF(POB[FUNÇÃO EXERCIDA]="", POB[FUNÇÃO ORIGINAL],POB[FUNÇÃO EXERCIDA]), POB[FUNÇÃO TABELA MESTRA])=G$28,ROW(POB[NOME])),ROW()-27)-4,1)</f>
        <v>#NUM!</v>
      </c>
      <c r="K30" s="86" t="e" cm="1">
        <f t="array" ref="K30">INDEX(POB[NOME],SMALL(IF(IF(POB[FUNÇÃO TABELA MESTRA]="", IF(POB[FUNÇÃO EXERCIDA]="", POB[FUNÇÃO ORIGINAL],POB[FUNÇÃO EXERCIDA]), POB[FUNÇÃO TABELA MESTRA])=J$28,ROW(POB[NOME])),ROW()-27)-4,1)</f>
        <v>#NUM!</v>
      </c>
      <c r="N30" s="86" t="str" cm="1">
        <f t="array" ref="N30">INDEX(POB[NOME],SMALL(IF(IF(POB[FUNÇÃO TABELA MESTRA]="", IF(POB[FUNÇÃO EXERCIDA]="", POB[FUNÇÃO ORIGINAL],POB[FUNÇÃO EXERCIDA]), POB[FUNÇÃO TABELA MESTRA])=M$28,ROW(POB[NOME])),ROW()-27)-4,1)</f>
        <v>DIEGO OLIVEIRA DIAS</v>
      </c>
    </row>
    <row r="31" spans="2:14" x14ac:dyDescent="0.2">
      <c r="B31" s="86" t="str">
        <v>CHARLES GLEISON ANDRADE COELHO</v>
      </c>
      <c r="E31" s="86" t="e" cm="1">
        <f t="array" ref="E31">INDEX(POB[NOME],SMALL(IF(IF(POB[FUNÇÃO TABELA MESTRA]="", IF(POB[FUNÇÃO EXERCIDA]="", POB[FUNÇÃO ORIGINAL],POB[FUNÇÃO EXERCIDA]), POB[FUNÇÃO TABELA MESTRA])=D$28,ROW(POB[NOME])),ROW()-27)-4,1)</f>
        <v>#NUM!</v>
      </c>
      <c r="H31" s="86" t="e" cm="1">
        <f t="array" ref="H31">INDEX(POB[NOME],SMALL(IF(IF(POB[FUNÇÃO TABELA MESTRA]="", IF(POB[FUNÇÃO EXERCIDA]="", POB[FUNÇÃO ORIGINAL],POB[FUNÇÃO EXERCIDA]), POB[FUNÇÃO TABELA MESTRA])=G$28,ROW(POB[NOME])),ROW()-27)-4,1)</f>
        <v>#NUM!</v>
      </c>
      <c r="K31" s="86" t="e" cm="1">
        <f t="array" ref="K31">INDEX(POB[NOME],SMALL(IF(IF(POB[FUNÇÃO TABELA MESTRA]="", IF(POB[FUNÇÃO EXERCIDA]="", POB[FUNÇÃO ORIGINAL],POB[FUNÇÃO EXERCIDA]), POB[FUNÇÃO TABELA MESTRA])=J$28,ROW(POB[NOME])),ROW()-27)-4,1)</f>
        <v>#NUM!</v>
      </c>
      <c r="N31" s="86" t="str" cm="1">
        <f t="array" ref="N31">INDEX(POB[NOME],SMALL(IF(IF(POB[FUNÇÃO TABELA MESTRA]="", IF(POB[FUNÇÃO EXERCIDA]="", POB[FUNÇÃO ORIGINAL],POB[FUNÇÃO EXERCIDA]), POB[FUNÇÃO TABELA MESTRA])=M$28,ROW(POB[NOME])),ROW()-27)-4,1)</f>
        <v>MOSVENE PEREIRA DA SILVA</v>
      </c>
    </row>
    <row r="32" spans="2:14" x14ac:dyDescent="0.2">
      <c r="B32" s="86" t="str">
        <v>CINTIA KLEIN VIEIRA ZEGHIR</v>
      </c>
      <c r="E32" s="86" t="e" cm="1">
        <f t="array" ref="E32">INDEX(POB[NOME],SMALL(IF(IF(POB[FUNÇÃO TABELA MESTRA]="", IF(POB[FUNÇÃO EXERCIDA]="", POB[FUNÇÃO ORIGINAL],POB[FUNÇÃO EXERCIDA]), POB[FUNÇÃO TABELA MESTRA])=D$28,ROW(POB[NOME])),ROW()-27)-4,1)</f>
        <v>#NUM!</v>
      </c>
      <c r="H32" s="86" t="e" cm="1">
        <f t="array" ref="H32">INDEX(POB[NOME],SMALL(IF(IF(POB[FUNÇÃO TABELA MESTRA]="", IF(POB[FUNÇÃO EXERCIDA]="", POB[FUNÇÃO ORIGINAL],POB[FUNÇÃO EXERCIDA]), POB[FUNÇÃO TABELA MESTRA])=G$28,ROW(POB[NOME])),ROW()-27)-4,1)</f>
        <v>#NUM!</v>
      </c>
      <c r="K32" s="86" t="e" cm="1">
        <f t="array" ref="K32">INDEX(POB[NOME],SMALL(IF(IF(POB[FUNÇÃO TABELA MESTRA]="", IF(POB[FUNÇÃO EXERCIDA]="", POB[FUNÇÃO ORIGINAL],POB[FUNÇÃO EXERCIDA]), POB[FUNÇÃO TABELA MESTRA])=J$28,ROW(POB[NOME])),ROW()-27)-4,1)</f>
        <v>#NUM!</v>
      </c>
      <c r="N32" s="86" t="e" cm="1">
        <f t="array" ref="N32">INDEX(POB[NOME],SMALL(IF(IF(POB[FUNÇÃO TABELA MESTRA]="", IF(POB[FUNÇÃO EXERCIDA]="", POB[FUNÇÃO ORIGINAL],POB[FUNÇÃO EXERCIDA]), POB[FUNÇÃO TABELA MESTRA])=M$28,ROW(POB[NOME])),ROW()-27)-4,1)</f>
        <v>#NUM!</v>
      </c>
    </row>
    <row r="33" spans="2:14" x14ac:dyDescent="0.2">
      <c r="B33" s="86" t="str">
        <v>CLAUDIA CORREA DE OLIVEIRA</v>
      </c>
      <c r="E33" s="86" t="e" cm="1">
        <f t="array" ref="E33">INDEX(POB[NOME],SMALL(IF(IF(POB[FUNÇÃO TABELA MESTRA]="", IF(POB[FUNÇÃO EXERCIDA]="", POB[FUNÇÃO ORIGINAL],POB[FUNÇÃO EXERCIDA]), POB[FUNÇÃO TABELA MESTRA])=D$28,ROW(POB[NOME])),ROW()-27)-4,1)</f>
        <v>#NUM!</v>
      </c>
      <c r="H33" s="86" t="e" cm="1">
        <f t="array" ref="H33">INDEX(POB[NOME],SMALL(IF(IF(POB[FUNÇÃO TABELA MESTRA]="", IF(POB[FUNÇÃO EXERCIDA]="", POB[FUNÇÃO ORIGINAL],POB[FUNÇÃO EXERCIDA]), POB[FUNÇÃO TABELA MESTRA])=G$28,ROW(POB[NOME])),ROW()-27)-4,1)</f>
        <v>#NUM!</v>
      </c>
      <c r="K33" s="86" t="e" cm="1">
        <f t="array" ref="K33">INDEX(POB[NOME],SMALL(IF(IF(POB[FUNÇÃO TABELA MESTRA]="", IF(POB[FUNÇÃO EXERCIDA]="", POB[FUNÇÃO ORIGINAL],POB[FUNÇÃO EXERCIDA]), POB[FUNÇÃO TABELA MESTRA])=J$28,ROW(POB[NOME])),ROW()-27)-4,1)</f>
        <v>#NUM!</v>
      </c>
      <c r="N33" s="86" t="e" cm="1">
        <f t="array" ref="N33">INDEX(POB[NOME],SMALL(IF(IF(POB[FUNÇÃO TABELA MESTRA]="", IF(POB[FUNÇÃO EXERCIDA]="", POB[FUNÇÃO ORIGINAL],POB[FUNÇÃO EXERCIDA]), POB[FUNÇÃO TABELA MESTRA])=M$28,ROW(POB[NOME])),ROW()-27)-4,1)</f>
        <v>#NUM!</v>
      </c>
    </row>
    <row r="34" spans="2:14" x14ac:dyDescent="0.2">
      <c r="B34" s="86" t="str">
        <v>CLAYTON GIVIGI TEODORO</v>
      </c>
      <c r="N34" s="86" t="e" cm="1">
        <f t="array" ref="N34">INDEX(POB[NOME],SMALL(IF(IF(POB[FUNÇÃO TABELA MESTRA]="", IF(POB[FUNÇÃO EXERCIDA]="", POB[FUNÇÃO ORIGINAL],POB[FUNÇÃO EXERCIDA]), POB[FUNÇÃO TABELA MESTRA])=M$28,ROW(POB[NOME])),ROW()-27)-4,1)</f>
        <v>#NUM!</v>
      </c>
    </row>
    <row r="35" spans="2:14" x14ac:dyDescent="0.2">
      <c r="B35" s="86" t="str">
        <v>CLEYDSON MENDES DE SOUSA</v>
      </c>
      <c r="D35" s="270" t="s">
        <v>1081</v>
      </c>
      <c r="E35" s="86" t="str" cm="1">
        <f t="array" ref="E35">INDEX(POB[NOME],SMALL(IF(IF(POB[FUNÇÃO TABELA MESTRA]="", IF(POB[FUNÇÃO EXERCIDA]="", POB[FUNÇÃO ORIGINAL],POB[FUNÇÃO EXERCIDA]), POB[FUNÇÃO TABELA MESTRA])=D$35,ROW(POB[NOME])),ROW()-34)-4,1)</f>
        <v>ARLAN LAMONICA FERREIRA</v>
      </c>
      <c r="G35" s="87" t="s">
        <v>1091</v>
      </c>
      <c r="H35" s="86" t="str" cm="1">
        <f t="array" ref="H35">INDEX(POB[NOME],SMALL(IF(IF(POB[FUNÇÃO TABELA MESTRA]="", IF(POB[FUNÇÃO EXERCIDA]="", POB[FUNÇÃO ORIGINAL],POB[FUNÇÃO EXERCIDA]), POB[FUNÇÃO TABELA MESTRA])=G$35,ROW(POB[NOME])),ROW()-34)-4,1)</f>
        <v>JOAO PEDRO DA SILVA JUNIOR</v>
      </c>
      <c r="J35" s="87" t="s">
        <v>107</v>
      </c>
      <c r="K35" s="86" t="str" cm="1">
        <f t="array" ref="K35">INDEX(POB[NOME],SMALL(IF(IF(POB[FUNÇÃO TABELA MESTRA]="", IF(POB[FUNÇÃO EXERCIDA]="", POB[FUNÇÃO ORIGINAL],POB[FUNÇÃO EXERCIDA]), POB[FUNÇÃO TABELA MESTRA])=J$35,ROW(POB[NOME])),ROW()-34)-4,1)</f>
        <v>CELSO DE OLIVEIRA ROCHA</v>
      </c>
      <c r="M35" s="270" t="s">
        <v>1522</v>
      </c>
      <c r="N35" s="86" t="str" cm="1">
        <f t="array" ref="N35">INDEX(POB[NOME],SMALL(IF(IF(POB[FUNÇÃO TABELA MESTRA]="", IF(POB[FUNÇÃO EXERCIDA]="", POB[FUNÇÃO ORIGINAL],POB[FUNÇÃO EXERCIDA]), POB[FUNÇÃO TABELA MESTRA])=M$35,ROW(POB[NOME])),ROW()-34)-4,1)</f>
        <v>GABRIEL SIQUEIRA DA SILVA</v>
      </c>
    </row>
    <row r="36" spans="2:14" x14ac:dyDescent="0.2">
      <c r="B36" s="86" t="str">
        <v>CRISTIANO RODRIGUES DA SILVA</v>
      </c>
      <c r="E36" s="86" t="str" cm="1">
        <f t="array" ref="E36">INDEX(POB[NOME],SMALL(IF(IF(POB[FUNÇÃO TABELA MESTRA]="", IF(POB[FUNÇÃO EXERCIDA]="", POB[FUNÇÃO ORIGINAL],POB[FUNÇÃO EXERCIDA]), POB[FUNÇÃO TABELA MESTRA])=D$35,ROW(POB[NOME])),ROW()-34)-4,1)</f>
        <v>SIDNEY SANTOS PEREIRA</v>
      </c>
      <c r="H36" s="86" t="str" cm="1">
        <f t="array" ref="H36">INDEX(POB[NOME],SMALL(IF(IF(POB[FUNÇÃO TABELA MESTRA]="", IF(POB[FUNÇÃO EXERCIDA]="", POB[FUNÇÃO ORIGINAL],POB[FUNÇÃO EXERCIDA]), POB[FUNÇÃO TABELA MESTRA])=G$35,ROW(POB[NOME])),ROW()-34)-4,1)</f>
        <v>ROBERTO DORIA DE SANTANA JUNIO</v>
      </c>
      <c r="K36" s="86" t="str" cm="1">
        <f t="array" ref="K36">INDEX(POB[NOME],SMALL(IF(IF(POB[FUNÇÃO TABELA MESTRA]="", IF(POB[FUNÇÃO EXERCIDA]="", POB[FUNÇÃO ORIGINAL],POB[FUNÇÃO EXERCIDA]), POB[FUNÇÃO TABELA MESTRA])=J$35,ROW(POB[NOME])),ROW()-34)-4,1)</f>
        <v>EDER SOARES TERRA</v>
      </c>
      <c r="N36" s="86" t="str" cm="1">
        <f t="array" ref="N36">INDEX(POB[NOME],SMALL(IF(IF(POB[FUNÇÃO TABELA MESTRA]="", IF(POB[FUNÇÃO EXERCIDA]="", POB[FUNÇÃO ORIGINAL],POB[FUNÇÃO EXERCIDA]), POB[FUNÇÃO TABELA MESTRA])=M$35,ROW(POB[NOME])),ROW()-34)-4,1)</f>
        <v>RODRIGO CESAR VICENTE SANTOS</v>
      </c>
    </row>
    <row r="37" spans="2:14" x14ac:dyDescent="0.2">
      <c r="B37" s="86" t="str">
        <v>DANICLEY NUNES REIS TORRES</v>
      </c>
      <c r="E37" s="86" t="e" cm="1">
        <f t="array" ref="E37">INDEX(POB[NOME],SMALL(IF(IF(POB[FUNÇÃO TABELA MESTRA]="", IF(POB[FUNÇÃO EXERCIDA]="", POB[FUNÇÃO ORIGINAL],POB[FUNÇÃO EXERCIDA]), POB[FUNÇÃO TABELA MESTRA])=D$35,ROW(POB[NOME])),ROW()-34)-4,1)</f>
        <v>#NUM!</v>
      </c>
      <c r="H37" s="86" t="e" cm="1">
        <f t="array" ref="H37">INDEX(POB[NOME],SMALL(IF(IF(POB[FUNÇÃO TABELA MESTRA]="", IF(POB[FUNÇÃO EXERCIDA]="", POB[FUNÇÃO ORIGINAL],POB[FUNÇÃO EXERCIDA]), POB[FUNÇÃO TABELA MESTRA])=G$35,ROW(POB[NOME])),ROW()-34)-4,1)</f>
        <v>#NUM!</v>
      </c>
      <c r="K37" s="86" t="str" cm="1">
        <f t="array" ref="K37">INDEX(POB[NOME],SMALL(IF(IF(POB[FUNÇÃO TABELA MESTRA]="", IF(POB[FUNÇÃO EXERCIDA]="", POB[FUNÇÃO ORIGINAL],POB[FUNÇÃO EXERCIDA]), POB[FUNÇÃO TABELA MESTRA])=J$35,ROW(POB[NOME])),ROW()-34)-4,1)</f>
        <v>FABIO MARCOS MORAES</v>
      </c>
      <c r="N37" s="86" t="e" cm="1">
        <f t="array" ref="N37">INDEX(POB[NOME],SMALL(IF(IF(POB[FUNÇÃO TABELA MESTRA]="", IF(POB[FUNÇÃO EXERCIDA]="", POB[FUNÇÃO ORIGINAL],POB[FUNÇÃO EXERCIDA]), POB[FUNÇÃO TABELA MESTRA])=M$35,ROW(POB[NOME])),ROW()-34)-4,1)</f>
        <v>#NUM!</v>
      </c>
    </row>
    <row r="38" spans="2:14" x14ac:dyDescent="0.2">
      <c r="B38" s="86" t="str">
        <v>DANIEL BISPO REIS</v>
      </c>
      <c r="E38" s="86" t="e" cm="1">
        <f t="array" ref="E38">INDEX(POB[NOME],SMALL(IF(IF(POB[FUNÇÃO TABELA MESTRA]="", IF(POB[FUNÇÃO EXERCIDA]="", POB[FUNÇÃO ORIGINAL],POB[FUNÇÃO EXERCIDA]), POB[FUNÇÃO TABELA MESTRA])=D$35,ROW(POB[NOME])),ROW()-34)-4,1)</f>
        <v>#NUM!</v>
      </c>
      <c r="H38" s="86" t="e" cm="1">
        <f t="array" ref="H38">INDEX(POB[NOME],SMALL(IF(IF(POB[FUNÇÃO TABELA MESTRA]="", IF(POB[FUNÇÃO EXERCIDA]="", POB[FUNÇÃO ORIGINAL],POB[FUNÇÃO EXERCIDA]), POB[FUNÇÃO TABELA MESTRA])=G$35,ROW(POB[NOME])),ROW()-34)-4,1)</f>
        <v>#NUM!</v>
      </c>
      <c r="K38" s="86" t="str" cm="1">
        <f t="array" ref="K38">INDEX(POB[NOME],SMALL(IF(IF(POB[FUNÇÃO TABELA MESTRA]="", IF(POB[FUNÇÃO EXERCIDA]="", POB[FUNÇÃO ORIGINAL],POB[FUNÇÃO EXERCIDA]), POB[FUNÇÃO TABELA MESTRA])=J$35,ROW(POB[NOME])),ROW()-34)-4,1)</f>
        <v>LEILTON DE MORAES MARQUES</v>
      </c>
      <c r="N38" s="86" t="e" cm="1">
        <f t="array" ref="N38">INDEX(POB[NOME],SMALL(IF(IF(POB[FUNÇÃO TABELA MESTRA]="", IF(POB[FUNÇÃO EXERCIDA]="", POB[FUNÇÃO ORIGINAL],POB[FUNÇÃO EXERCIDA]), POB[FUNÇÃO TABELA MESTRA])=M$35,ROW(POB[NOME])),ROW()-34)-4,1)</f>
        <v>#NUM!</v>
      </c>
    </row>
    <row r="39" spans="2:14" x14ac:dyDescent="0.2">
      <c r="B39" s="86" t="str">
        <v>DANIEL FERNANDES</v>
      </c>
      <c r="E39" s="86" t="e" cm="1">
        <f t="array" ref="E39">INDEX(POB[NOME],SMALL(IF(IF(POB[FUNÇÃO TABELA MESTRA]="", IF(POB[FUNÇÃO EXERCIDA]="", POB[FUNÇÃO ORIGINAL],POB[FUNÇÃO EXERCIDA]), POB[FUNÇÃO TABELA MESTRA])=D$35,ROW(POB[NOME])),ROW()-34)-4,1)</f>
        <v>#NUM!</v>
      </c>
      <c r="H39" s="86" t="e" cm="1">
        <f t="array" ref="H39">INDEX(POB[NOME],SMALL(IF(IF(POB[FUNÇÃO TABELA MESTRA]="", IF(POB[FUNÇÃO EXERCIDA]="", POB[FUNÇÃO ORIGINAL],POB[FUNÇÃO EXERCIDA]), POB[FUNÇÃO TABELA MESTRA])=G$35,ROW(POB[NOME])),ROW()-34)-4,1)</f>
        <v>#NUM!</v>
      </c>
      <c r="K39" s="86" t="str" cm="1">
        <f t="array" ref="K39">INDEX(POB[NOME],SMALL(IF(IF(POB[FUNÇÃO TABELA MESTRA]="", IF(POB[FUNÇÃO EXERCIDA]="", POB[FUNÇÃO ORIGINAL],POB[FUNÇÃO EXERCIDA]), POB[FUNÇÃO TABELA MESTRA])=J$35,ROW(POB[NOME])),ROW()-34)-4,1)</f>
        <v>LUCIANO DE ASSIS XAVIER</v>
      </c>
      <c r="N39" s="86" t="e" cm="1">
        <f t="array" ref="N39">INDEX(POB[NOME],SMALL(IF(IF(POB[FUNÇÃO TABELA MESTRA]="", IF(POB[FUNÇÃO EXERCIDA]="", POB[FUNÇÃO ORIGINAL],POB[FUNÇÃO EXERCIDA]), POB[FUNÇÃO TABELA MESTRA])=M$35,ROW(POB[NOME])),ROW()-34)-4,1)</f>
        <v>#NUM!</v>
      </c>
    </row>
    <row r="40" spans="2:14" x14ac:dyDescent="0.2">
      <c r="B40" s="86" t="str">
        <v>DANIEL OLIVEIRA FERNANDES - veio 542</v>
      </c>
      <c r="E40" s="86" t="e" cm="1">
        <f t="array" ref="E40">INDEX(POB[NOME],SMALL(IF(IF(POB[FUNÇÃO TABELA MESTRA]="", IF(POB[FUNÇÃO EXERCIDA]="", POB[FUNÇÃO ORIGINAL],POB[FUNÇÃO EXERCIDA]), POB[FUNÇÃO TABELA MESTRA])=D$35,ROW(POB[NOME])),ROW()-34)-4,1)</f>
        <v>#NUM!</v>
      </c>
      <c r="H40" s="86" t="e" cm="1">
        <f t="array" ref="H40">INDEX(POB[NOME],SMALL(IF(IF(POB[FUNÇÃO TABELA MESTRA]="", IF(POB[FUNÇÃO EXERCIDA]="", POB[FUNÇÃO ORIGINAL],POB[FUNÇÃO EXERCIDA]), POB[FUNÇÃO TABELA MESTRA])=G$35,ROW(POB[NOME])),ROW()-34)-4,1)</f>
        <v>#NUM!</v>
      </c>
      <c r="K40" s="86" t="str" cm="1">
        <f t="array" ref="K40">INDEX(POB[NOME],SMALL(IF(IF(POB[FUNÇÃO TABELA MESTRA]="", IF(POB[FUNÇÃO EXERCIDA]="", POB[FUNÇÃO ORIGINAL],POB[FUNÇÃO EXERCIDA]), POB[FUNÇÃO TABELA MESTRA])=J$35,ROW(POB[NOME])),ROW()-34)-4,1)</f>
        <v>MATHEUS MALTA DOS SANTOS</v>
      </c>
      <c r="N40" s="86" t="e" cm="1">
        <f t="array" ref="N40">INDEX(POB[NOME],SMALL(IF(IF(POB[FUNÇÃO TABELA MESTRA]="", IF(POB[FUNÇÃO EXERCIDA]="", POB[FUNÇÃO ORIGINAL],POB[FUNÇÃO EXERCIDA]), POB[FUNÇÃO TABELA MESTRA])=M$35,ROW(POB[NOME])),ROW()-34)-4,1)</f>
        <v>#NUM!</v>
      </c>
    </row>
    <row r="41" spans="2:14" x14ac:dyDescent="0.2">
      <c r="B41" s="86" t="str">
        <v>DANIEL RAMOS PESSANHA DA SILVA</v>
      </c>
      <c r="E41" s="86" t="e" cm="1">
        <f t="array" ref="E41">INDEX(POB[NOME],SMALL(IF(IF(POB[FUNÇÃO TABELA MESTRA]="", IF(POB[FUNÇÃO EXERCIDA]="", POB[FUNÇÃO ORIGINAL],POB[FUNÇÃO EXERCIDA]), POB[FUNÇÃO TABELA MESTRA])=D$35,ROW(POB[NOME])),ROW()-34)-4,1)</f>
        <v>#NUM!</v>
      </c>
      <c r="H41" s="86" t="e" cm="1">
        <f t="array" ref="H41">INDEX(POB[NOME],SMALL(IF(IF(POB[FUNÇÃO TABELA MESTRA]="", IF(POB[FUNÇÃO EXERCIDA]="", POB[FUNÇÃO ORIGINAL],POB[FUNÇÃO EXERCIDA]), POB[FUNÇÃO TABELA MESTRA])=G$35,ROW(POB[NOME])),ROW()-34)-4,1)</f>
        <v>#NUM!</v>
      </c>
      <c r="K41" s="86" t="e" cm="1">
        <f t="array" ref="K41">INDEX(POB[NOME],SMALL(IF(IF(POB[FUNÇÃO TABELA MESTRA]="", IF(POB[FUNÇÃO EXERCIDA]="", POB[FUNÇÃO ORIGINAL],POB[FUNÇÃO EXERCIDA]), POB[FUNÇÃO TABELA MESTRA])=J$35,ROW(POB[NOME])),ROW()-34)-4,1)</f>
        <v>#NUM!</v>
      </c>
      <c r="N41" s="86" t="e" cm="1">
        <f t="array" ref="N41">INDEX(POB[NOME],SMALL(IF(IF(POB[FUNÇÃO TABELA MESTRA]="", IF(POB[FUNÇÃO EXERCIDA]="", POB[FUNÇÃO ORIGINAL],POB[FUNÇÃO EXERCIDA]), POB[FUNÇÃO TABELA MESTRA])=M$35,ROW(POB[NOME])),ROW()-34)-4,1)</f>
        <v>#NUM!</v>
      </c>
    </row>
    <row r="42" spans="2:14" x14ac:dyDescent="0.2">
      <c r="B42" s="86" t="str">
        <v>DANILO FERREIRA DA SILVA</v>
      </c>
      <c r="D42" s="87" t="s">
        <v>1173</v>
      </c>
      <c r="E42" s="86" t="str" cm="1">
        <f t="array" ref="E42">INDEX(POB[NOME],SMALL(IF(IF(POB[FUNÇÃO TABELA MESTRA]="", IF(POB[FUNÇÃO EXERCIDA]="", POB[FUNÇÃO ORIGINAL],POB[FUNÇÃO EXERCIDA]), POB[FUNÇÃO TABELA MESTRA])=D$42,ROW(POB[NOME])),ROW()-41)-4,1)</f>
        <v>LUDMILA DA SILVA PINHEIRO</v>
      </c>
      <c r="G42" s="87" t="s">
        <v>1124</v>
      </c>
      <c r="H42" s="86" t="str" cm="1">
        <f t="array" ref="H42">INDEX(POB[NOME],SMALL(IF(IF(POB[FUNÇÃO TABELA MESTRA]="", IF(POB[FUNÇÃO EXERCIDA]="", POB[FUNÇÃO ORIGINAL],POB[FUNÇÃO EXERCIDA]), POB[FUNÇÃO TABELA MESTRA])=G$42,ROW(POB[NOME])),ROW()-41)-4,1)</f>
        <v>ALRICIMAR RODRIGUES CAMPELO</v>
      </c>
      <c r="K42" s="86" t="e" cm="1">
        <f t="array" ref="K42">INDEX(POB[NOME],SMALL(IF(IF(POB[FUNÇÃO TABELA MESTRA]="", IF(POB[FUNÇÃO EXERCIDA]="", POB[FUNÇÃO ORIGINAL],POB[FUNÇÃO EXERCIDA]), POB[FUNÇÃO TABELA MESTRA])=J$35,ROW(POB[NOME])),ROW()-34)-4,1)</f>
        <v>#NUM!</v>
      </c>
      <c r="M42" s="87" t="s">
        <v>1096</v>
      </c>
      <c r="N42" s="86" t="str" cm="1">
        <f t="array" ref="N42">INDEX(POB[NOME],SMALL(IF(IF(POB[FUNÇÃO TABELA MESTRA]="", IF(POB[FUNÇÃO EXERCIDA]="", POB[FUNÇÃO ORIGINAL],POB[FUNÇÃO EXERCIDA]), POB[FUNÇÃO TABELA MESTRA])=M$42,ROW(POB[NOME])),ROW()-41)-4,1)</f>
        <v>ARIANE BARRETO DE SOUZA</v>
      </c>
    </row>
    <row r="43" spans="2:14" x14ac:dyDescent="0.2">
      <c r="B43" s="86" t="str">
        <v>DAVI MONTEIRO GUIMARÃES - veio 305</v>
      </c>
      <c r="E43" s="86" t="e" cm="1">
        <f t="array" ref="E43">INDEX(POB[NOME],SMALL(IF(IF(POB[FUNÇÃO TABELA MESTRA]="", IF(POB[FUNÇÃO EXERCIDA]="", POB[FUNÇÃO ORIGINAL],POB[FUNÇÃO EXERCIDA]), POB[FUNÇÃO TABELA MESTRA])=D$42,ROW(POB[NOME])),ROW()-41)-4,1)</f>
        <v>#NUM!</v>
      </c>
      <c r="H43" s="86" t="e" cm="1">
        <f t="array" ref="H43">INDEX(POB[NOME],SMALL(IF(IF(POB[FUNÇÃO TABELA MESTRA]="", IF(POB[FUNÇÃO EXERCIDA]="", POB[FUNÇÃO ORIGINAL],POB[FUNÇÃO EXERCIDA]), POB[FUNÇÃO TABELA MESTRA])=G$42,ROW(POB[NOME])),ROW()-41)-4,1)</f>
        <v>#NUM!</v>
      </c>
      <c r="K43" s="86" t="e" cm="1">
        <f t="array" ref="K43">INDEX(POB[NOME],SMALL(IF(IF(POB[FUNÇÃO TABELA MESTRA]="", IF(POB[FUNÇÃO EXERCIDA]="", POB[FUNÇÃO ORIGINAL],POB[FUNÇÃO EXERCIDA]), POB[FUNÇÃO TABELA MESTRA])=J$35,ROW(POB[NOME])),ROW()-34)-4,1)</f>
        <v>#NUM!</v>
      </c>
      <c r="N43" s="86" t="str" cm="1">
        <f t="array" ref="N43">INDEX(POB[NOME],SMALL(IF(IF(POB[FUNÇÃO TABELA MESTRA]="", IF(POB[FUNÇÃO EXERCIDA]="", POB[FUNÇÃO ORIGINAL],POB[FUNÇÃO EXERCIDA]), POB[FUNÇÃO TABELA MESTRA])=M$42,ROW(POB[NOME])),ROW()-41)-4,1)</f>
        <v>GABRIELA DA COSTA LINO</v>
      </c>
    </row>
    <row r="44" spans="2:14" x14ac:dyDescent="0.2">
      <c r="B44" s="86" t="str">
        <v>DEJAILSON JOAQUIM DA SILVA</v>
      </c>
      <c r="E44" s="86" t="e" cm="1">
        <f t="array" ref="E44">INDEX(POB[NOME],SMALL(IF(IF(POB[FUNÇÃO TABELA MESTRA]="", IF(POB[FUNÇÃO EXERCIDA]="", POB[FUNÇÃO ORIGINAL],POB[FUNÇÃO EXERCIDA]), POB[FUNÇÃO TABELA MESTRA])=D$42,ROW(POB[NOME])),ROW()-41)-4,1)</f>
        <v>#NUM!</v>
      </c>
      <c r="H44" s="86" t="e" cm="1">
        <f t="array" ref="H44">INDEX(POB[NOME],SMALL(IF(IF(POB[FUNÇÃO TABELA MESTRA]="", IF(POB[FUNÇÃO EXERCIDA]="", POB[FUNÇÃO ORIGINAL],POB[FUNÇÃO EXERCIDA]), POB[FUNÇÃO TABELA MESTRA])=G$42,ROW(POB[NOME])),ROW()-41)-4,1)</f>
        <v>#NUM!</v>
      </c>
      <c r="K44" s="86" t="e" cm="1">
        <f t="array" ref="K44">INDEX(POB[NOME],SMALL(IF(IF(POB[FUNÇÃO TABELA MESTRA]="", IF(POB[FUNÇÃO EXERCIDA]="", POB[FUNÇÃO ORIGINAL],POB[FUNÇÃO EXERCIDA]), POB[FUNÇÃO TABELA MESTRA])=J$35,ROW(POB[NOME])),ROW()-34)-4,1)</f>
        <v>#NUM!</v>
      </c>
      <c r="N44" s="86" t="str" cm="1">
        <f t="array" ref="N44">INDEX(POB[NOME],SMALL(IF(IF(POB[FUNÇÃO TABELA MESTRA]="", IF(POB[FUNÇÃO EXERCIDA]="", POB[FUNÇÃO ORIGINAL],POB[FUNÇÃO EXERCIDA]), POB[FUNÇÃO TABELA MESTRA])=M$42,ROW(POB[NOME])),ROW()-41)-4,1)</f>
        <v>JOÃO DANIEL DIAS DO AMARANTE F</v>
      </c>
    </row>
    <row r="45" spans="2:14" x14ac:dyDescent="0.2">
      <c r="B45" s="86" t="str">
        <v>DENIS RYAN GOMES FREITAS</v>
      </c>
      <c r="E45" s="86" t="e" cm="1">
        <f t="array" ref="E45">INDEX(POB[NOME],SMALL(IF(IF(POB[FUNÇÃO TABELA MESTRA]="", IF(POB[FUNÇÃO EXERCIDA]="", POB[FUNÇÃO ORIGINAL],POB[FUNÇÃO EXERCIDA]), POB[FUNÇÃO TABELA MESTRA])=D$42,ROW(POB[NOME])),ROW()-41)-4,1)</f>
        <v>#NUM!</v>
      </c>
      <c r="H45" s="86" t="e" cm="1">
        <f t="array" ref="H45">INDEX(POB[NOME],SMALL(IF(IF(POB[FUNÇÃO TABELA MESTRA]="", IF(POB[FUNÇÃO EXERCIDA]="", POB[FUNÇÃO ORIGINAL],POB[FUNÇÃO EXERCIDA]), POB[FUNÇÃO TABELA MESTRA])=G$42,ROW(POB[NOME])),ROW()-41)-4,1)</f>
        <v>#NUM!</v>
      </c>
      <c r="K45" s="86" t="e" cm="1">
        <f t="array" ref="K45">INDEX(POB[NOME],SMALL(IF(IF(POB[FUNÇÃO TABELA MESTRA]="", IF(POB[FUNÇÃO EXERCIDA]="", POB[FUNÇÃO ORIGINAL],POB[FUNÇÃO EXERCIDA]), POB[FUNÇÃO TABELA MESTRA])=J$35,ROW(POB[NOME])),ROW()-34)-4,1)</f>
        <v>#NUM!</v>
      </c>
      <c r="N45" s="86" t="str" cm="1">
        <f t="array" ref="N45">INDEX(POB[NOME],SMALL(IF(IF(POB[FUNÇÃO TABELA MESTRA]="", IF(POB[FUNÇÃO EXERCIDA]="", POB[FUNÇÃO ORIGINAL],POB[FUNÇÃO EXERCIDA]), POB[FUNÇÃO TABELA MESTRA])=M$42,ROW(POB[NOME])),ROW()-41)-4,1)</f>
        <v>SERGIO TEIXEIRA RAMALHO</v>
      </c>
    </row>
    <row r="46" spans="2:14" x14ac:dyDescent="0.2">
      <c r="B46" s="86" t="str">
        <v>DIEGO OLIVEIRA DIAS</v>
      </c>
      <c r="E46" s="86" t="e" cm="1">
        <f t="array" ref="E46">INDEX(POB[NOME],SMALL(IF(IF(POB[FUNÇÃO TABELA MESTRA]="", IF(POB[FUNÇÃO EXERCIDA]="", POB[FUNÇÃO ORIGINAL],POB[FUNÇÃO EXERCIDA]), POB[FUNÇÃO TABELA MESTRA])=D$42,ROW(POB[NOME])),ROW()-41)-4,1)</f>
        <v>#NUM!</v>
      </c>
      <c r="H46" s="86" t="e" cm="1">
        <f t="array" ref="H46">INDEX(POB[NOME],SMALL(IF(IF(POB[FUNÇÃO TABELA MESTRA]="", IF(POB[FUNÇÃO EXERCIDA]="", POB[FUNÇÃO ORIGINAL],POB[FUNÇÃO EXERCIDA]), POB[FUNÇÃO TABELA MESTRA])=G$42,ROW(POB[NOME])),ROW()-41)-4,1)</f>
        <v>#NUM!</v>
      </c>
      <c r="K46" s="86" t="e" cm="1">
        <f t="array" ref="K46">INDEX(POB[NOME],SMALL(IF(IF(POB[FUNÇÃO TABELA MESTRA]="", IF(POB[FUNÇÃO EXERCIDA]="", POB[FUNÇÃO ORIGINAL],POB[FUNÇÃO EXERCIDA]), POB[FUNÇÃO TABELA MESTRA])=J$35,ROW(POB[NOME])),ROW()-34)-4,1)</f>
        <v>#NUM!</v>
      </c>
      <c r="N46" s="86" t="e" cm="1">
        <f t="array" ref="N46">INDEX(POB[NOME],SMALL(IF(IF(POB[FUNÇÃO TABELA MESTRA]="", IF(POB[FUNÇÃO EXERCIDA]="", POB[FUNÇÃO ORIGINAL],POB[FUNÇÃO EXERCIDA]), POB[FUNÇÃO TABELA MESTRA])=M$42,ROW(POB[NOME])),ROW()-41)-4,1)</f>
        <v>#NUM!</v>
      </c>
    </row>
    <row r="47" spans="2:14" x14ac:dyDescent="0.2">
      <c r="B47" s="86" t="str">
        <v>DYEGO GAGO DE ASSIS RIBEIRO</v>
      </c>
      <c r="E47" s="86" t="e" cm="1">
        <f t="array" ref="E47">INDEX(POB[NOME],SMALL(IF(IF(POB[FUNÇÃO TABELA MESTRA]="", IF(POB[FUNÇÃO EXERCIDA]="", POB[FUNÇÃO ORIGINAL],POB[FUNÇÃO EXERCIDA]), POB[FUNÇÃO TABELA MESTRA])=D$42,ROW(POB[NOME])),ROW()-41)-4,1)</f>
        <v>#NUM!</v>
      </c>
      <c r="H47" s="86" t="e" cm="1">
        <f t="array" ref="H47">INDEX(POB[NOME],SMALL(IF(IF(POB[FUNÇÃO TABELA MESTRA]="", IF(POB[FUNÇÃO EXERCIDA]="", POB[FUNÇÃO ORIGINAL],POB[FUNÇÃO EXERCIDA]), POB[FUNÇÃO TABELA MESTRA])=G$42,ROW(POB[NOME])),ROW()-41)-4,1)</f>
        <v>#NUM!</v>
      </c>
      <c r="K47" s="86" t="e" cm="1">
        <f t="array" ref="K47">INDEX(POB[NOME],SMALL(IF(IF(POB[FUNÇÃO TABELA MESTRA]="", IF(POB[FUNÇÃO EXERCIDA]="", POB[FUNÇÃO ORIGINAL],POB[FUNÇÃO EXERCIDA]), POB[FUNÇÃO TABELA MESTRA])=J$35,ROW(POB[NOME])),ROW()-34)-4,1)</f>
        <v>#NUM!</v>
      </c>
      <c r="N47" s="86" t="e" cm="1">
        <f t="array" ref="N47">INDEX(POB[NOME],SMALL(IF(IF(POB[FUNÇÃO TABELA MESTRA]="", IF(POB[FUNÇÃO EXERCIDA]="", POB[FUNÇÃO ORIGINAL],POB[FUNÇÃO EXERCIDA]), POB[FUNÇÃO TABELA MESTRA])=M$42,ROW(POB[NOME])),ROW()-41)-4,1)</f>
        <v>#NUM!</v>
      </c>
    </row>
    <row r="48" spans="2:14" x14ac:dyDescent="0.2">
      <c r="B48" s="86" t="str">
        <v>EDER LUIS BARBOSA DA SILVA</v>
      </c>
      <c r="E48" s="86" t="e" cm="1">
        <f t="array" ref="E48">INDEX(POB[NOME],SMALL(IF(IF(POB[FUNÇÃO TABELA MESTRA]="", IF(POB[FUNÇÃO EXERCIDA]="", POB[FUNÇÃO ORIGINAL],POB[FUNÇÃO EXERCIDA]), POB[FUNÇÃO TABELA MESTRA])=D$42,ROW(POB[NOME])),ROW()-41)-4,1)</f>
        <v>#NUM!</v>
      </c>
      <c r="H48" s="86" t="e" cm="1">
        <f t="array" ref="H48">INDEX(POB[NOME],SMALL(IF(IF(POB[FUNÇÃO TABELA MESTRA]="", IF(POB[FUNÇÃO EXERCIDA]="", POB[FUNÇÃO ORIGINAL],POB[FUNÇÃO EXERCIDA]), POB[FUNÇÃO TABELA MESTRA])=G$42,ROW(POB[NOME])),ROW()-41)-4,1)</f>
        <v>#NUM!</v>
      </c>
      <c r="K48" s="86" t="e" cm="1">
        <f t="array" ref="K48">INDEX(POB[NOME],SMALL(IF(IF(POB[FUNÇÃO TABELA MESTRA]="", IF(POB[FUNÇÃO EXERCIDA]="", POB[FUNÇÃO ORIGINAL],POB[FUNÇÃO EXERCIDA]), POB[FUNÇÃO TABELA MESTRA])=J$35,ROW(POB[NOME])),ROW()-34)-4,1)</f>
        <v>#NUM!</v>
      </c>
      <c r="N48" s="86" t="e" cm="1">
        <f t="array" ref="N48">INDEX(POB[NOME],SMALL(IF(IF(POB[FUNÇÃO TABELA MESTRA]="", IF(POB[FUNÇÃO EXERCIDA]="", POB[FUNÇÃO ORIGINAL],POB[FUNÇÃO EXERCIDA]), POB[FUNÇÃO TABELA MESTRA])=M$42,ROW(POB[NOME])),ROW()-41)-4,1)</f>
        <v>#NUM!</v>
      </c>
    </row>
    <row r="49" spans="2:14" x14ac:dyDescent="0.2">
      <c r="B49" s="86" t="str">
        <v>EDER SOARES TERRA</v>
      </c>
      <c r="H49" s="86" t="e" cm="1">
        <f t="array" ref="H49">INDEX(POB[NOME],SMALL(IF(POB[FUNÇÃO ORIGINAL]=G$42,ROW(POB[NOME])),ROW()-41)-4,1)</f>
        <v>#NUM!</v>
      </c>
      <c r="K49" s="86" t="e" cm="1">
        <f t="array" ref="K49">INDEX(POB[NOME],SMALL(IF(IF(POB[FUNÇÃO TABELA MESTRA]="", IF(POB[FUNÇÃO EXERCIDA]="", POB[FUNÇÃO ORIGINAL],POB[FUNÇÃO EXERCIDA]), POB[FUNÇÃO TABELA MESTRA])=J$35,ROW(POB[NOME])),ROW()-34)-4,1)</f>
        <v>#NUM!</v>
      </c>
      <c r="N49" s="86" t="e" cm="1">
        <f t="array" ref="N49">INDEX(POB[NOME],SMALL(IF(IF(POB[FUNÇÃO TABELA MESTRA]="", IF(POB[FUNÇÃO EXERCIDA]="", POB[FUNÇÃO ORIGINAL],POB[FUNÇÃO EXERCIDA]), POB[FUNÇÃO TABELA MESTRA])=M$42,ROW(POB[NOME])),ROW()-41)-4,1)</f>
        <v>#NUM!</v>
      </c>
    </row>
    <row r="50" spans="2:14" x14ac:dyDescent="0.2">
      <c r="B50" s="86" t="str">
        <v>EDIELSON DA SILVA FURTADO</v>
      </c>
      <c r="D50" s="87" t="s">
        <v>1051</v>
      </c>
      <c r="E50" s="86" t="str" cm="1">
        <f t="array" ref="E50">INDEX(POB[NOME],SMALL(IF(IF(POB[FUNÇÃO TABELA MESTRA]="", IF(POB[FUNÇÃO EXERCIDA]="", POB[FUNÇÃO ORIGINAL],POB[FUNÇÃO EXERCIDA]), POB[FUNÇÃO TABELA MESTRA])=D$50,ROW(POB[NOME])),ROW()-49)-4,1)</f>
        <v>LUIS FELIPE MORAES LIMA</v>
      </c>
      <c r="G50" s="87" t="s">
        <v>1039</v>
      </c>
      <c r="H50" s="86" t="str" cm="1">
        <f t="array" ref="H50">INDEX(POB[NOME],SMALL(IF(IF(POB[FUNÇÃO TABELA MESTRA]="", IF(POB[FUNÇÃO EXERCIDA]="", POB[FUNÇÃO ORIGINAL],POB[FUNÇÃO EXERCIDA]), POB[FUNÇÃO TABELA MESTRA])=G$50,ROW(POB[NOME])),ROW()-49)-4,1)</f>
        <v xml:space="preserve">ADEMILTON ALVES DA SILVA </v>
      </c>
      <c r="J50" s="87" t="s">
        <v>1172</v>
      </c>
      <c r="K50" s="86" t="str" cm="1">
        <f t="array" ref="K50">INDEX(POB[NOME],SMALL(IF(IF(POB[FUNÇÃO TABELA MESTRA]="", IF(POB[FUNÇÃO EXERCIDA]="", POB[FUNÇÃO ORIGINAL],POB[FUNÇÃO EXERCIDA]), POB[FUNÇÃO TABELA MESTRA])=J$50,ROW(POB[NOME])),ROW()-49)-4,1)</f>
        <v>ANDRE LUIS ALVES DA ROSA</v>
      </c>
      <c r="N50" s="86" t="e" cm="1">
        <f t="array" ref="N50">INDEX(POB[NOME],SMALL(IF(POB[FUNÇÃO ORIGINAL]=M$42,ROW(POB[NOME])),ROW()-41)-4,1)</f>
        <v>#NUM!</v>
      </c>
    </row>
    <row r="51" spans="2:14" x14ac:dyDescent="0.2">
      <c r="B51" s="86" t="str">
        <v>EDUARDO LAGRECA PACHECO</v>
      </c>
      <c r="E51" s="86" t="str" cm="1">
        <f t="array" ref="E51">INDEX(POB[NOME],SMALL(IF(IF(POB[FUNÇÃO TABELA MESTRA]="", IF(POB[FUNÇÃO EXERCIDA]="", POB[FUNÇÃO ORIGINAL],POB[FUNÇÃO EXERCIDA]), POB[FUNÇÃO TABELA MESTRA])=D$50,ROW(POB[NOME])),ROW()-49)-4,1)</f>
        <v>MARCIELE VIEIRA DOS SANTOS - veio 353</v>
      </c>
      <c r="H51" s="86" t="str" cm="1">
        <f t="array" ref="H51">INDEX(POB[NOME],SMALL(IF(IF(POB[FUNÇÃO TABELA MESTRA]="", IF(POB[FUNÇÃO EXERCIDA]="", POB[FUNÇÃO ORIGINAL],POB[FUNÇÃO EXERCIDA]), POB[FUNÇÃO TABELA MESTRA])=G$50,ROW(POB[NOME])),ROW()-49)-4,1)</f>
        <v>ALEX WALLACE DA SILVA PEREZ</v>
      </c>
    </row>
    <row r="52" spans="2:14" x14ac:dyDescent="0.2">
      <c r="B52" s="86" t="str">
        <v>ENILTON MARCILIO CORREA</v>
      </c>
      <c r="E52" s="86" t="str" cm="1">
        <f t="array" ref="E52">INDEX(POB[NOME],SMALL(IF(IF(POB[FUNÇÃO TABELA MESTRA]="", IF(POB[FUNÇÃO EXERCIDA]="", POB[FUNÇÃO ORIGINAL],POB[FUNÇÃO EXERCIDA]), POB[FUNÇÃO TABELA MESTRA])=D$50,ROW(POB[NOME])),ROW()-49)-4,1)</f>
        <v>PAULO SERGIO CEZAR MARTINS</v>
      </c>
      <c r="H52" s="86" t="str" cm="1">
        <f t="array" ref="H52">INDEX(POB[NOME],SMALL(IF(IF(POB[FUNÇÃO TABELA MESTRA]="", IF(POB[FUNÇÃO EXERCIDA]="", POB[FUNÇÃO ORIGINAL],POB[FUNÇÃO EXERCIDA]), POB[FUNÇÃO TABELA MESTRA])=G$50,ROW(POB[NOME])),ROW()-49)-4,1)</f>
        <v>DEJAILSON JOAQUIM DA SILVA</v>
      </c>
    </row>
    <row r="53" spans="2:14" x14ac:dyDescent="0.2">
      <c r="B53" s="86" t="str">
        <v>ERIK VAN NOUHUYS</v>
      </c>
      <c r="E53" s="86" t="str" cm="1">
        <f t="array" ref="E53">INDEX(POB[NOME],SMALL(IF(IF(POB[FUNÇÃO TABELA MESTRA]="", IF(POB[FUNÇÃO EXERCIDA]="", POB[FUNÇÃO ORIGINAL],POB[FUNÇÃO EXERCIDA]), POB[FUNÇÃO TABELA MESTRA])=D$50,ROW(POB[NOME])),ROW()-49)-4,1)</f>
        <v>PEDRO PAULO RODRIGUES DE SOUZA</v>
      </c>
      <c r="H53" s="86" t="str" cm="1">
        <f t="array" ref="H53">INDEX(POB[NOME],SMALL(IF(IF(POB[FUNÇÃO TABELA MESTRA]="", IF(POB[FUNÇÃO EXERCIDA]="", POB[FUNÇÃO ORIGINAL],POB[FUNÇÃO EXERCIDA]), POB[FUNÇÃO TABELA MESTRA])=G$50,ROW(POB[NOME])),ROW()-49)-4,1)</f>
        <v>JEHAN JOSE GONCALVES FERREIRA</v>
      </c>
    </row>
    <row r="54" spans="2:14" x14ac:dyDescent="0.2">
      <c r="B54" s="86" t="str">
        <v>EVANGIVALDO MATOS AZEVEDO</v>
      </c>
      <c r="E54" s="86" t="str" cm="1">
        <f t="array" ref="E54">INDEX(POB[NOME],SMALL(IF(IF(POB[FUNÇÃO TABELA MESTRA]="", IF(POB[FUNÇÃO EXERCIDA]="", POB[FUNÇÃO ORIGINAL],POB[FUNÇÃO EXERCIDA]), POB[FUNÇÃO TABELA MESTRA])=D$50,ROW(POB[NOME])),ROW()-49)-4,1)</f>
        <v>RONDINELY MEDEIROS DA FONSECA</v>
      </c>
      <c r="H54" s="86" t="str" cm="1">
        <f t="array" ref="H54">INDEX(POB[NOME],SMALL(IF(IF(POB[FUNÇÃO TABELA MESTRA]="", IF(POB[FUNÇÃO EXERCIDA]="", POB[FUNÇÃO ORIGINAL],POB[FUNÇÃO EXERCIDA]), POB[FUNÇÃO TABELA MESTRA])=G$50,ROW(POB[NOME])),ROW()-49)-4,1)</f>
        <v>LEANDRO JOSE DA SILVA</v>
      </c>
    </row>
    <row r="55" spans="2:14" x14ac:dyDescent="0.2">
      <c r="B55" s="86" t="str">
        <v>EVERTON SILVA DE MORAES   veio 335</v>
      </c>
      <c r="E55" s="86" t="str" cm="1">
        <f t="array" ref="E55">INDEX(POB[NOME],SMALL(IF(IF(POB[FUNÇÃO TABELA MESTRA]="", IF(POB[FUNÇÃO EXERCIDA]="", POB[FUNÇÃO ORIGINAL],POB[FUNÇÃO EXERCIDA]), POB[FUNÇÃO TABELA MESTRA])=D$50,ROW(POB[NOME])),ROW()-49)-4,1)</f>
        <v>SIDNEY DA SILVA PEIXOTO</v>
      </c>
      <c r="H55" s="86" t="str" cm="1">
        <f t="array" ref="H55">INDEX(POB[NOME],SMALL(IF(IF(POB[FUNÇÃO TABELA MESTRA]="", IF(POB[FUNÇÃO EXERCIDA]="", POB[FUNÇÃO ORIGINAL],POB[FUNÇÃO EXERCIDA]), POB[FUNÇÃO TABELA MESTRA])=G$50,ROW(POB[NOME])),ROW()-49)-4,1)</f>
        <v>LUIZ FERNANDO DE OLIVEIRA</v>
      </c>
    </row>
    <row r="56" spans="2:14" x14ac:dyDescent="0.2">
      <c r="B56" s="86" t="str">
        <v>FABIO MARCOS MORAES</v>
      </c>
      <c r="E56" s="86" t="e" cm="1">
        <f t="array" ref="E56">INDEX(POB[NOME],SMALL(IF(IF(POB[FUNÇÃO TABELA MESTRA]="", IF(POB[FUNÇÃO EXERCIDA]="", POB[FUNÇÃO ORIGINAL],POB[FUNÇÃO EXERCIDA]), POB[FUNÇÃO TABELA MESTRA])=D$50,ROW(POB[NOME])),ROW()-49)-4,1)</f>
        <v>#NUM!</v>
      </c>
      <c r="H56" s="86" t="str" cm="1">
        <f t="array" ref="H56">INDEX(POB[NOME],SMALL(IF(IF(POB[FUNÇÃO TABELA MESTRA]="", IF(POB[FUNÇÃO EXERCIDA]="", POB[FUNÇÃO ORIGINAL],POB[FUNÇÃO EXERCIDA]), POB[FUNÇÃO TABELA MESTRA])=G$50,ROW(POB[NOME])),ROW()-49)-4,1)</f>
        <v>PABLO FORLAN DE SOUZA PEREIRA</v>
      </c>
    </row>
    <row r="57" spans="2:14" x14ac:dyDescent="0.2">
      <c r="B57" s="86" t="str">
        <v>FABIO SILVA DE OLIVEIRA</v>
      </c>
      <c r="E57" s="86" t="e" cm="1">
        <f t="array" ref="E57">INDEX(POB[NOME],SMALL(IF(IF(POB[FUNÇÃO TABELA MESTRA]="", IF(POB[FUNÇÃO EXERCIDA]="", POB[FUNÇÃO ORIGINAL],POB[FUNÇÃO EXERCIDA]), POB[FUNÇÃO TABELA MESTRA])=D$50,ROW(POB[NOME])),ROW()-49)-4,1)</f>
        <v>#NUM!</v>
      </c>
      <c r="H57" s="86" t="str" cm="1">
        <f t="array" ref="H57">INDEX(POB[NOME],SMALL(IF(IF(POB[FUNÇÃO TABELA MESTRA]="", IF(POB[FUNÇÃO EXERCIDA]="", POB[FUNÇÃO ORIGINAL],POB[FUNÇÃO EXERCIDA]), POB[FUNÇÃO TABELA MESTRA])=G$50,ROW(POB[NOME])),ROW()-49)-4,1)</f>
        <v>ROBSON NARCIZO RIBEIRO</v>
      </c>
    </row>
    <row r="58" spans="2:14" x14ac:dyDescent="0.2">
      <c r="B58" s="86" t="str">
        <v>FABRICIO MILHEIRO DA SILVA</v>
      </c>
      <c r="E58" s="86" t="e" cm="1">
        <f t="array" ref="E58">INDEX(POB[NOME],SMALL(IF(IF(POB[FUNÇÃO TABELA MESTRA]="", IF(POB[FUNÇÃO EXERCIDA]="", POB[FUNÇÃO ORIGINAL],POB[FUNÇÃO EXERCIDA]), POB[FUNÇÃO TABELA MESTRA])=D$50,ROW(POB[NOME])),ROW()-49)-4,1)</f>
        <v>#NUM!</v>
      </c>
      <c r="H58" s="86" t="e" cm="1">
        <f t="array" ref="H58">INDEX(POB[NOME],SMALL(IF(IF(POB[FUNÇÃO TABELA MESTRA]="", IF(POB[FUNÇÃO EXERCIDA]="", POB[FUNÇÃO ORIGINAL],POB[FUNÇÃO EXERCIDA]), POB[FUNÇÃO TABELA MESTRA])=G$50,ROW(POB[NOME])),ROW()-49)-4,1)</f>
        <v>#NUM!</v>
      </c>
    </row>
    <row r="59" spans="2:14" x14ac:dyDescent="0.2">
      <c r="B59" s="86" t="str">
        <v>FELIPE PIMENTEL RODRIGUES JUNIOR</v>
      </c>
      <c r="E59" s="86" t="e" cm="1">
        <f t="array" ref="E59">INDEX(POB[NOME],SMALL(IF(IF(POB[FUNÇÃO TABELA MESTRA]="", IF(POB[FUNÇÃO EXERCIDA]="", POB[FUNÇÃO ORIGINAL],POB[FUNÇÃO EXERCIDA]), POB[FUNÇÃO TABELA MESTRA])=D$50,ROW(POB[NOME])),ROW()-49)-4,1)</f>
        <v>#NUM!</v>
      </c>
      <c r="H59" s="86" t="e" cm="1">
        <f t="array" ref="H59">INDEX(POB[NOME],SMALL(IF(IF(POB[FUNÇÃO TABELA MESTRA]="", IF(POB[FUNÇÃO EXERCIDA]="", POB[FUNÇÃO ORIGINAL],POB[FUNÇÃO EXERCIDA]), POB[FUNÇÃO TABELA MESTRA])=G$50,ROW(POB[NOME])),ROW()-49)-4,1)</f>
        <v>#NUM!</v>
      </c>
    </row>
    <row r="60" spans="2:14" x14ac:dyDescent="0.2">
      <c r="B60" s="86" t="str">
        <v>FELIPPE GABRIEL PINHEIRO DE OLIVEIRA MARQUES</v>
      </c>
      <c r="E60" s="86" t="e" cm="1">
        <f t="array" ref="E60">INDEX(POB[NOME],SMALL(IF(IF(POB[FUNÇÃO TABELA MESTRA]="", IF(POB[FUNÇÃO EXERCIDA]="", POB[FUNÇÃO ORIGINAL],POB[FUNÇÃO EXERCIDA]), POB[FUNÇÃO TABELA MESTRA])=D$50,ROW(POB[NOME])),ROW()-49)-4,1)</f>
        <v>#NUM!</v>
      </c>
      <c r="H60" s="86" t="e" cm="1">
        <f t="array" ref="H60">INDEX(POB[NOME],SMALL(IF(IF(POB[FUNÇÃO TABELA MESTRA]="", IF(POB[FUNÇÃO EXERCIDA]="", POB[FUNÇÃO ORIGINAL],POB[FUNÇÃO EXERCIDA]), POB[FUNÇÃO TABELA MESTRA])=G$50,ROW(POB[NOME])),ROW()-49)-4,1)</f>
        <v>#NUM!</v>
      </c>
    </row>
    <row r="61" spans="2:14" x14ac:dyDescent="0.2">
      <c r="B61" s="86" t="str">
        <v>FLAVIO IVANIR PEREIRA</v>
      </c>
      <c r="E61" s="86" t="e" cm="1">
        <f t="array" ref="E61">INDEX(POB[NOME],SMALL(IF(IF(POB[FUNÇÃO TABELA MESTRA]="", IF(POB[FUNÇÃO EXERCIDA]="", POB[FUNÇÃO ORIGINAL],POB[FUNÇÃO EXERCIDA]), POB[FUNÇÃO TABELA MESTRA])=D$50,ROW(POB[NOME])),ROW()-49)-4,1)</f>
        <v>#NUM!</v>
      </c>
      <c r="H61" s="86" t="e" cm="1">
        <f t="array" ref="H61">INDEX(POB[NOME],SMALL(IF(IF(POB[FUNÇÃO TABELA MESTRA]="", IF(POB[FUNÇÃO EXERCIDA]="", POB[FUNÇÃO ORIGINAL],POB[FUNÇÃO EXERCIDA]), POB[FUNÇÃO TABELA MESTRA])=G$50,ROW(POB[NOME])),ROW()-49)-4,1)</f>
        <v>#NUM!</v>
      </c>
    </row>
    <row r="62" spans="2:14" x14ac:dyDescent="0.2">
      <c r="B62" s="86" t="str">
        <v>FLÁVIO MOREIRA LEMOS</v>
      </c>
      <c r="E62" s="86" t="e" cm="1">
        <f t="array" ref="E62">INDEX(POB[NOME],SMALL(IF(IF(POB[FUNÇÃO TABELA MESTRA]="", IF(POB[FUNÇÃO EXERCIDA]="", POB[FUNÇÃO ORIGINAL],POB[FUNÇÃO EXERCIDA]), POB[FUNÇÃO TABELA MESTRA])=D$50,ROW(POB[NOME])),ROW()-49)-4,1)</f>
        <v>#NUM!</v>
      </c>
    </row>
    <row r="63" spans="2:14" x14ac:dyDescent="0.2">
      <c r="B63" s="86" t="str">
        <v>GABRIEL SIQUEIRA DA SILVA</v>
      </c>
      <c r="E63" s="86" t="e" cm="1">
        <f t="array" ref="E63">INDEX(POB[NOME],SMALL(IF(IF(POB[FUNÇÃO TABELA MESTRA]="", IF(POB[FUNÇÃO EXERCIDA]="", POB[FUNÇÃO ORIGINAL],POB[FUNÇÃO EXERCIDA]), POB[FUNÇÃO TABELA MESTRA])=D$50,ROW(POB[NOME])),ROW()-49)-4,1)</f>
        <v>#NUM!</v>
      </c>
    </row>
    <row r="64" spans="2:14" x14ac:dyDescent="0.2">
      <c r="B64" s="86" t="str">
        <v>GABRIELA DA COSTA LINO</v>
      </c>
      <c r="E64" s="86" t="e" cm="1">
        <f t="array" ref="E64">INDEX(POB[NOME],SMALL(IF(IF(POB[FUNÇÃO TABELA MESTRA]="", IF(POB[FUNÇÃO EXERCIDA]="", POB[FUNÇÃO ORIGINAL],POB[FUNÇÃO EXERCIDA]), POB[FUNÇÃO TABELA MESTRA])=D$50,ROW(POB[NOME])),ROW()-49)-4,1)</f>
        <v>#NUM!</v>
      </c>
    </row>
    <row r="65" spans="2:2" x14ac:dyDescent="0.2">
      <c r="B65" s="86" t="str">
        <v>GELLYSON JUSTO MOREIRA</v>
      </c>
    </row>
    <row r="66" spans="2:2" x14ac:dyDescent="0.2">
      <c r="B66" s="86" t="str">
        <v>GENECI CORREA</v>
      </c>
    </row>
    <row r="67" spans="2:2" x14ac:dyDescent="0.2">
      <c r="B67" s="86" t="str">
        <v>GIOVANA LEONARDO WERDAM DO PRA</v>
      </c>
    </row>
    <row r="68" spans="2:2" x14ac:dyDescent="0.2">
      <c r="B68" s="86" t="str">
        <v>GLEIDSON ALVES DE OLIVEIRA</v>
      </c>
    </row>
    <row r="69" spans="2:2" x14ac:dyDescent="0.2">
      <c r="B69" s="86" t="str">
        <v>GUILHERME RODRIGUES FONSECA</v>
      </c>
    </row>
    <row r="70" spans="2:2" x14ac:dyDescent="0.2">
      <c r="B70" s="86" t="str">
        <v>GUSTAVO DE PAULA PESSOTTI</v>
      </c>
    </row>
    <row r="71" spans="2:2" x14ac:dyDescent="0.2">
      <c r="B71" s="86" t="str">
        <v>Gustavo Henrique Pereira vai veio 620</v>
      </c>
    </row>
    <row r="72" spans="2:2" x14ac:dyDescent="0.2">
      <c r="B72" s="86" t="str">
        <v>HELTON DE OLIVEIRA ROCHA</v>
      </c>
    </row>
    <row r="73" spans="2:2" x14ac:dyDescent="0.2">
      <c r="B73" s="86" t="str">
        <v>IGOR COUTO NOVAIS</v>
      </c>
    </row>
    <row r="74" spans="2:2" x14ac:dyDescent="0.2">
      <c r="B74" s="86" t="str">
        <v>Isao Fujishima</v>
      </c>
    </row>
    <row r="75" spans="2:2" x14ac:dyDescent="0.2">
      <c r="B75" s="86" t="str">
        <v>IURI LIBARDI CAMPOS</v>
      </c>
    </row>
    <row r="76" spans="2:2" x14ac:dyDescent="0.2">
      <c r="B76" s="86" t="str">
        <v>JACIANO FERREIRA</v>
      </c>
    </row>
    <row r="77" spans="2:2" x14ac:dyDescent="0.2">
      <c r="B77" s="86" t="str">
        <v>JEFFERSON PEREIRA DA SILVA</v>
      </c>
    </row>
    <row r="78" spans="2:2" x14ac:dyDescent="0.2">
      <c r="B78" s="86" t="str">
        <v>JEHAN JOSE GONCALVES FERREIRA</v>
      </c>
    </row>
    <row r="79" spans="2:2" x14ac:dyDescent="0.2">
      <c r="B79" s="86" t="str">
        <v>JOÃO DANIEL DIAS DO AMARANTE F</v>
      </c>
    </row>
    <row r="80" spans="2:2" x14ac:dyDescent="0.2">
      <c r="B80" s="86" t="str">
        <v>JOAO PAULO PEREIRA DA HORA</v>
      </c>
    </row>
    <row r="81" spans="2:2" x14ac:dyDescent="0.2">
      <c r="B81" s="86" t="str">
        <v>JOAO PEDRO DA SILVA JUNIOR</v>
      </c>
    </row>
    <row r="82" spans="2:2" x14ac:dyDescent="0.2">
      <c r="B82" s="86" t="str">
        <v>JONAS MIRANDA MELO</v>
      </c>
    </row>
    <row r="83" spans="2:2" x14ac:dyDescent="0.2">
      <c r="B83" s="86" t="str">
        <v>JONATAN COUTINHO BARCELOS</v>
      </c>
    </row>
    <row r="84" spans="2:2" x14ac:dyDescent="0.2">
      <c r="B84" s="86" t="str">
        <v>JORGE LUIZ CHAVES MEDEIROS JUNIOR - vai 342</v>
      </c>
    </row>
    <row r="85" spans="2:2" x14ac:dyDescent="0.2">
      <c r="B85" s="86" t="str">
        <v>JOSE HAMILTON MENDES FILHO</v>
      </c>
    </row>
    <row r="86" spans="2:2" x14ac:dyDescent="0.2">
      <c r="B86" s="86" t="str">
        <v>JOSE ROBERTO RANGEL DA SILVA</v>
      </c>
    </row>
    <row r="87" spans="2:2" x14ac:dyDescent="0.2">
      <c r="B87" s="86" t="str">
        <v>JOSEILSON AUGUSTO DA ANUNCIAÇÃO</v>
      </c>
    </row>
    <row r="88" spans="2:2" x14ac:dyDescent="0.2">
      <c r="B88" s="86" t="str">
        <v>JULIO CESAR MONTEIRO LINHARES - veio cama B</v>
      </c>
    </row>
    <row r="89" spans="2:2" x14ac:dyDescent="0.2">
      <c r="B89" s="86" t="str">
        <v>KLEUDER FERREIRA CORTES</v>
      </c>
    </row>
    <row r="90" spans="2:2" x14ac:dyDescent="0.2">
      <c r="B90" s="86" t="str">
        <v>LEANDRO JOSE DA SILVA</v>
      </c>
    </row>
    <row r="91" spans="2:2" x14ac:dyDescent="0.2">
      <c r="B91" s="86" t="str">
        <v>LEANDRO PAZ MARQUES DOS SANTOS</v>
      </c>
    </row>
    <row r="92" spans="2:2" x14ac:dyDescent="0.2">
      <c r="B92" s="86" t="str">
        <v>LEILTON DE MORAES MARQUES</v>
      </c>
    </row>
    <row r="93" spans="2:2" x14ac:dyDescent="0.2">
      <c r="B93" s="86" t="str">
        <v>LENILSON NUNES CONRADO</v>
      </c>
    </row>
    <row r="94" spans="2:2" x14ac:dyDescent="0.2">
      <c r="B94" s="86" t="str">
        <v>LEO SANDOVAL TAVARES</v>
      </c>
    </row>
    <row r="95" spans="2:2" x14ac:dyDescent="0.2">
      <c r="B95" s="86" t="str">
        <v>LEONARDO CORDEIRO DA SILVA</v>
      </c>
    </row>
    <row r="96" spans="2:2" x14ac:dyDescent="0.2">
      <c r="B96" s="86" t="str">
        <v>LEONARDO DA SILVA RIBEIRO</v>
      </c>
    </row>
    <row r="97" spans="2:2" x14ac:dyDescent="0.2">
      <c r="B97" s="86" t="str">
        <v>LEONARDO JOSE DE CARVALHO MOREIRA</v>
      </c>
    </row>
    <row r="98" spans="2:2" x14ac:dyDescent="0.2">
      <c r="B98" s="86" t="str">
        <v>LEONARDO MAIA CURVELO</v>
      </c>
    </row>
    <row r="99" spans="2:2" x14ac:dyDescent="0.2">
      <c r="B99" s="86" t="str">
        <v>LUCAS DE SOUZA VALERIO BARRETO</v>
      </c>
    </row>
    <row r="100" spans="2:2" x14ac:dyDescent="0.2">
      <c r="B100" s="86" t="str">
        <v>LUCIANO DE ASSIS XAVIER</v>
      </c>
    </row>
    <row r="101" spans="2:2" x14ac:dyDescent="0.2">
      <c r="B101" s="86" t="str">
        <v>LUDMILA DA SILVA PINHEIRO</v>
      </c>
    </row>
    <row r="102" spans="2:2" x14ac:dyDescent="0.2">
      <c r="B102" s="86" t="str">
        <v>LUIS AUGUSTO ALMEIDA DIAS</v>
      </c>
    </row>
    <row r="103" spans="2:2" x14ac:dyDescent="0.2">
      <c r="B103" s="86" t="str">
        <v>LUIS FELIPE MORAES LIMA</v>
      </c>
    </row>
    <row r="104" spans="2:2" x14ac:dyDescent="0.2">
      <c r="B104" s="86" t="str">
        <v>LUIS FELIPE SILVA OLIVEIRA GOMES- veio 424</v>
      </c>
    </row>
    <row r="105" spans="2:2" x14ac:dyDescent="0.2">
      <c r="B105" s="86" t="str">
        <v>LUIZ FERNANDO DE OLIVEIRA</v>
      </c>
    </row>
    <row r="106" spans="2:2" x14ac:dyDescent="0.2">
      <c r="B106" s="86" t="str">
        <v>MAICO DE ALMEIDA OLIVEIRA</v>
      </c>
    </row>
    <row r="107" spans="2:2" x14ac:dyDescent="0.2">
      <c r="B107" s="86" t="str">
        <v>MARCELO PACHECO SALLES</v>
      </c>
    </row>
    <row r="108" spans="2:2" x14ac:dyDescent="0.2">
      <c r="B108" s="86" t="str">
        <v>MARCIELE VIEIRA DOS SANTOS - veio 353</v>
      </c>
    </row>
    <row r="109" spans="2:2" x14ac:dyDescent="0.2">
      <c r="B109" s="86" t="str">
        <v>MARCIO DA SILVA GAMA</v>
      </c>
    </row>
    <row r="110" spans="2:2" x14ac:dyDescent="0.2">
      <c r="B110" s="86" t="str">
        <v>MARCIO DO AMARAL AZEVEDO GREMI</v>
      </c>
    </row>
    <row r="111" spans="2:2" x14ac:dyDescent="0.2">
      <c r="B111" s="86" t="str">
        <v>MARCOS VINICIUS GONÇALVES PESS</v>
      </c>
    </row>
    <row r="112" spans="2:2" x14ac:dyDescent="0.2">
      <c r="B112" s="86" t="str">
        <v>MATEUS JOSE MONTEIRO TOMAZ NET</v>
      </c>
    </row>
    <row r="113" spans="2:2" x14ac:dyDescent="0.2">
      <c r="B113" s="86" t="str">
        <v>MATHEUS MALTA DOS SANTOS</v>
      </c>
    </row>
    <row r="114" spans="2:2" x14ac:dyDescent="0.2">
      <c r="B114" s="86" t="str">
        <v>MAURO CAMPOS DA SILVA</v>
      </c>
    </row>
    <row r="115" spans="2:2" x14ac:dyDescent="0.2">
      <c r="B115" s="86" t="str">
        <v>MAX VYNNER GUIMARAES MARTINS</v>
      </c>
    </row>
    <row r="116" spans="2:2" x14ac:dyDescent="0.2">
      <c r="B116" s="86" t="str">
        <v>MICHAEL HUBNER</v>
      </c>
    </row>
    <row r="117" spans="2:2" x14ac:dyDescent="0.2">
      <c r="B117" s="86" t="str">
        <v>MINELIO GONÇALVES MOREIRA</v>
      </c>
    </row>
    <row r="118" spans="2:2" x14ac:dyDescent="0.2">
      <c r="B118" s="86" t="str">
        <v>MOSVENE PEREIRA DA SILVA</v>
      </c>
    </row>
    <row r="119" spans="2:2" x14ac:dyDescent="0.2">
      <c r="B119" s="86" t="str">
        <v>NATHALIA FREIRE SILVA</v>
      </c>
    </row>
    <row r="120" spans="2:2" x14ac:dyDescent="0.2">
      <c r="B120" s="86" t="str">
        <v>NATHAN CRESPO DA SILVA</v>
      </c>
    </row>
    <row r="121" spans="2:2" x14ac:dyDescent="0.2">
      <c r="B121" s="86" t="str">
        <v>NEIDSON DE CASSIA PAZ DE SOUZA</v>
      </c>
    </row>
    <row r="122" spans="2:2" x14ac:dyDescent="0.2">
      <c r="B122" s="86" t="str">
        <v>NERCILIANDER MARTINS DA CUNHA</v>
      </c>
    </row>
    <row r="123" spans="2:2" x14ac:dyDescent="0.2">
      <c r="B123" s="86" t="str">
        <v>NORBERTO DOS REIS SILVA</v>
      </c>
    </row>
    <row r="124" spans="2:2" x14ac:dyDescent="0.2">
      <c r="B124" s="86" t="str">
        <v>PABLO FORLAN DE SOUZA PEREIRA</v>
      </c>
    </row>
    <row r="125" spans="2:2" x14ac:dyDescent="0.2">
      <c r="B125" s="86" t="str">
        <v>PAULO ROBERTO DE SOUZA</v>
      </c>
    </row>
    <row r="126" spans="2:2" x14ac:dyDescent="0.2">
      <c r="B126" s="86" t="str">
        <v>PAULO SERGIO CEZAR MARTINS</v>
      </c>
    </row>
    <row r="127" spans="2:2" x14ac:dyDescent="0.2">
      <c r="B127" s="86" t="str">
        <v>PEDRO PAULO RODRIGUES DE SOUZA</v>
      </c>
    </row>
    <row r="128" spans="2:2" x14ac:dyDescent="0.2">
      <c r="B128" s="86" t="str">
        <v>RAMON THEODORO DA COSTA</v>
      </c>
    </row>
    <row r="129" spans="2:2" x14ac:dyDescent="0.2">
      <c r="B129" s="86" t="str">
        <v>RAUFE XAVIER MARCELO</v>
      </c>
    </row>
    <row r="130" spans="2:2" x14ac:dyDescent="0.2">
      <c r="B130" s="86" t="str">
        <v>RENATO LIMA ALBUQUERQUE</v>
      </c>
    </row>
    <row r="131" spans="2:2" x14ac:dyDescent="0.2">
      <c r="B131" s="86" t="str">
        <v>RENATO VILLELA</v>
      </c>
    </row>
    <row r="132" spans="2:2" x14ac:dyDescent="0.2">
      <c r="B132" s="86" t="str">
        <v>RENIVALDO DE JESUS MARQUES</v>
      </c>
    </row>
    <row r="133" spans="2:2" x14ac:dyDescent="0.2">
      <c r="B133" s="86" t="str">
        <v>RICARDO AZEVEDO SOARES</v>
      </c>
    </row>
    <row r="134" spans="2:2" x14ac:dyDescent="0.2">
      <c r="B134" s="86" t="str">
        <v>RICARDO FABRI LIMA</v>
      </c>
    </row>
    <row r="135" spans="2:2" x14ac:dyDescent="0.2">
      <c r="B135" s="86" t="str">
        <v>ROBERTO DORIA DE SANTANA JUNIO</v>
      </c>
    </row>
    <row r="136" spans="2:2" x14ac:dyDescent="0.2">
      <c r="B136" s="86" t="str">
        <v>ROBERTO NASCIMENTO DOS SANTOS  veio 518</v>
      </c>
    </row>
    <row r="137" spans="2:2" x14ac:dyDescent="0.2">
      <c r="B137" s="86" t="str">
        <v>ROBSON NARCIZO RIBEIRO</v>
      </c>
    </row>
    <row r="138" spans="2:2" x14ac:dyDescent="0.2">
      <c r="B138" s="86" t="str">
        <v>RODION SERDYUKOV</v>
      </c>
    </row>
    <row r="139" spans="2:2" x14ac:dyDescent="0.2">
      <c r="B139" s="86" t="str">
        <v>RODRIGO CESAR BARBOSA DO NASCI</v>
      </c>
    </row>
    <row r="140" spans="2:2" x14ac:dyDescent="0.2">
      <c r="B140" s="86" t="str">
        <v>RODRIGO CESAR VICENTE SANTOS</v>
      </c>
    </row>
    <row r="141" spans="2:2" x14ac:dyDescent="0.2">
      <c r="B141" s="86" t="str">
        <v>RODRIGO DANTON METZ</v>
      </c>
    </row>
    <row r="142" spans="2:2" x14ac:dyDescent="0.2">
      <c r="B142" s="86" t="str">
        <v>RONDINELY MEDEIROS DA FONSECA</v>
      </c>
    </row>
    <row r="143" spans="2:2" x14ac:dyDescent="0.2">
      <c r="B143" s="86" t="str">
        <v>SALVADOR LUIZ PINTO DA SILVA</v>
      </c>
    </row>
    <row r="144" spans="2:2" x14ac:dyDescent="0.2">
      <c r="B144" s="86" t="str">
        <v>SEBASTIAO BATISTA FERREIRA</v>
      </c>
    </row>
    <row r="145" spans="2:2" x14ac:dyDescent="0.2">
      <c r="B145" s="86" t="str">
        <v>SEBASTIAO DA SILVA TEMOTEO</v>
      </c>
    </row>
    <row r="146" spans="2:2" x14ac:dyDescent="0.2">
      <c r="B146" s="86" t="str">
        <v>SERGIO TEIXEIRA RAMALHO</v>
      </c>
    </row>
    <row r="147" spans="2:2" x14ac:dyDescent="0.2">
      <c r="B147" s="86" t="str">
        <v>SIDNEY DA SILVA PEIXOTO</v>
      </c>
    </row>
    <row r="148" spans="2:2" x14ac:dyDescent="0.2">
      <c r="B148" s="86" t="str">
        <v>SIDNEY SANTOS PEREIRA</v>
      </c>
    </row>
    <row r="149" spans="2:2" x14ac:dyDescent="0.2">
      <c r="B149" s="86" t="str">
        <v>SILVERIO MAIA</v>
      </c>
    </row>
    <row r="150" spans="2:2" x14ac:dyDescent="0.2">
      <c r="B150" s="86" t="str">
        <v>SILVESTRE BEIRAL DE LIMA</v>
      </c>
    </row>
    <row r="151" spans="2:2" x14ac:dyDescent="0.2">
      <c r="B151" s="86" t="str">
        <v>SONIA MARIA PEREIRA MOTA</v>
      </c>
    </row>
    <row r="152" spans="2:2" x14ac:dyDescent="0.2">
      <c r="B152" s="86" t="str">
        <v>STEPHEN PAUL WENTWORTH</v>
      </c>
    </row>
    <row r="153" spans="2:2" x14ac:dyDescent="0.2">
      <c r="B153" s="86" t="str">
        <v>THALIS CRESPO SILVA FERNANDES - veio 429</v>
      </c>
    </row>
    <row r="154" spans="2:2" x14ac:dyDescent="0.2">
      <c r="B154" s="86" t="str">
        <v>THASSIO LEAL MARTINS RODRIGUES</v>
      </c>
    </row>
    <row r="155" spans="2:2" x14ac:dyDescent="0.2">
      <c r="B155" s="86" t="str">
        <v>THIAGO HENRIQUE GUEDES RODRIGU</v>
      </c>
    </row>
    <row r="156" spans="2:2" x14ac:dyDescent="0.2">
      <c r="B156" s="86" t="str">
        <v>TIAGO BARRETO ALMENDRO</v>
      </c>
    </row>
    <row r="157" spans="2:2" x14ac:dyDescent="0.2">
      <c r="B157" s="86" t="str">
        <v>TIAGO BEZERRA DE SOUZA  - veio 409</v>
      </c>
    </row>
    <row r="158" spans="2:2" x14ac:dyDescent="0.2">
      <c r="B158" s="86" t="str">
        <v>UANDERSON DE SOUZA NOGUEIRA</v>
      </c>
    </row>
    <row r="159" spans="2:2" x14ac:dyDescent="0.2">
      <c r="B159" s="86" t="str">
        <v>VICTOR JOSE RIBEIRO GOMES BALBI DE QUEIROZ</v>
      </c>
    </row>
    <row r="160" spans="2:2" x14ac:dyDescent="0.2">
      <c r="B160" s="86" t="str">
        <v>VICTOR PARENTE BARBOSA</v>
      </c>
    </row>
    <row r="161" spans="2:2" x14ac:dyDescent="0.2">
      <c r="B161" s="86" t="str">
        <v>VINICIUS CONCEICAO DE SOUZA</v>
      </c>
    </row>
    <row r="162" spans="2:2" x14ac:dyDescent="0.2">
      <c r="B162" s="86" t="str">
        <v>VINICIUS DOS SANTOS RAMOS - veio 305</v>
      </c>
    </row>
    <row r="163" spans="2:2" x14ac:dyDescent="0.2">
      <c r="B163" s="86" t="str">
        <v>VINICIUS FREIRE FERREIRA</v>
      </c>
    </row>
    <row r="164" spans="2:2" x14ac:dyDescent="0.2">
      <c r="B164" s="86" t="str">
        <v>VINICIUS MAUES SIRAIAMA</v>
      </c>
    </row>
    <row r="165" spans="2:2" x14ac:dyDescent="0.2">
      <c r="B165" s="86" t="str">
        <v>Vitoria Ferreira Vaz</v>
      </c>
    </row>
    <row r="166" spans="2:2" x14ac:dyDescent="0.2">
      <c r="B166" s="86" t="str">
        <v>WAGNER MONSORES HILARIO  veio 318</v>
      </c>
    </row>
    <row r="167" spans="2:2" x14ac:dyDescent="0.2">
      <c r="B167" s="86" t="str">
        <v>WALDEIR FERREIRA DA SILVA</v>
      </c>
    </row>
    <row r="168" spans="2:2" x14ac:dyDescent="0.2">
      <c r="B168" s="86" t="str">
        <v>WASHINGTON FREITAS TAVARES TAR - veio 415</v>
      </c>
    </row>
    <row r="169" spans="2:2" x14ac:dyDescent="0.2">
      <c r="B169" s="86" t="str">
        <v>WELLINGTON MORAIS EMIDIO</v>
      </c>
    </row>
    <row r="170" spans="2:2" x14ac:dyDescent="0.2">
      <c r="B170" s="86" t="str">
        <v>WESLEY DA COSTA ALVES</v>
      </c>
    </row>
    <row r="171" spans="2:2" x14ac:dyDescent="0.2">
      <c r="B171" s="86">
        <v>0</v>
      </c>
    </row>
    <row r="172" spans="2:2" x14ac:dyDescent="0.2">
      <c r="B172" s="86">
        <v>0</v>
      </c>
    </row>
    <row r="173" spans="2:2" x14ac:dyDescent="0.2">
      <c r="B173" s="86">
        <v>0</v>
      </c>
    </row>
    <row r="174" spans="2:2" x14ac:dyDescent="0.2">
      <c r="B174" s="86">
        <v>0</v>
      </c>
    </row>
    <row r="175" spans="2:2" x14ac:dyDescent="0.2">
      <c r="B175" s="86">
        <v>0</v>
      </c>
    </row>
    <row r="176" spans="2:2" x14ac:dyDescent="0.2">
      <c r="B176" s="86">
        <v>0</v>
      </c>
    </row>
    <row r="177" spans="2:2" x14ac:dyDescent="0.2">
      <c r="B177" s="86">
        <v>0</v>
      </c>
    </row>
    <row r="178" spans="2:2" x14ac:dyDescent="0.2">
      <c r="B178" s="86">
        <v>0</v>
      </c>
    </row>
    <row r="179" spans="2:2" x14ac:dyDescent="0.2">
      <c r="B179" s="86">
        <v>0</v>
      </c>
    </row>
    <row r="180" spans="2:2" x14ac:dyDescent="0.2">
      <c r="B180" s="86">
        <v>0</v>
      </c>
    </row>
    <row r="181" spans="2:2" x14ac:dyDescent="0.2">
      <c r="B181" s="86">
        <v>0</v>
      </c>
    </row>
    <row r="182" spans="2:2" x14ac:dyDescent="0.2">
      <c r="B182" s="86">
        <v>0</v>
      </c>
    </row>
    <row r="183" spans="2:2" x14ac:dyDescent="0.2">
      <c r="B183" s="86">
        <v>0</v>
      </c>
    </row>
    <row r="184" spans="2:2" x14ac:dyDescent="0.2">
      <c r="B184" s="86">
        <v>0</v>
      </c>
    </row>
    <row r="185" spans="2:2" x14ac:dyDescent="0.2">
      <c r="B185" s="86">
        <v>0</v>
      </c>
    </row>
    <row r="186" spans="2:2" x14ac:dyDescent="0.2">
      <c r="B186" s="86">
        <v>0</v>
      </c>
    </row>
    <row r="187" spans="2:2" x14ac:dyDescent="0.2">
      <c r="B187" s="86">
        <v>0</v>
      </c>
    </row>
    <row r="188" spans="2:2" x14ac:dyDescent="0.2">
      <c r="B188" s="86">
        <v>0</v>
      </c>
    </row>
    <row r="189" spans="2:2" x14ac:dyDescent="0.2">
      <c r="B189" s="86">
        <v>0</v>
      </c>
    </row>
    <row r="190" spans="2:2" x14ac:dyDescent="0.2">
      <c r="B190" s="86">
        <v>0</v>
      </c>
    </row>
    <row r="191" spans="2:2" x14ac:dyDescent="0.2">
      <c r="B191" s="86">
        <v>0</v>
      </c>
    </row>
    <row r="192" spans="2:2" x14ac:dyDescent="0.2">
      <c r="B192" s="86">
        <v>0</v>
      </c>
    </row>
    <row r="193" spans="2:2" x14ac:dyDescent="0.2">
      <c r="B193" s="86">
        <v>0</v>
      </c>
    </row>
    <row r="194" spans="2:2" x14ac:dyDescent="0.2">
      <c r="B194" s="86">
        <v>0</v>
      </c>
    </row>
    <row r="195" spans="2:2" x14ac:dyDescent="0.2">
      <c r="B195" s="86">
        <v>0</v>
      </c>
    </row>
    <row r="196" spans="2:2" x14ac:dyDescent="0.2">
      <c r="B196" s="86">
        <v>0</v>
      </c>
    </row>
    <row r="197" spans="2:2" x14ac:dyDescent="0.2">
      <c r="B197" s="86">
        <v>0</v>
      </c>
    </row>
    <row r="198" spans="2:2" x14ac:dyDescent="0.2">
      <c r="B198" s="86">
        <v>0</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
  <dimension ref="A1:C716"/>
  <sheetViews>
    <sheetView workbookViewId="0">
      <pane ySplit="3" topLeftCell="A4" activePane="bottomLeft" state="frozen"/>
      <selection pane="bottomLeft" sqref="A1:A3"/>
    </sheetView>
  </sheetViews>
  <sheetFormatPr baseColWidth="10" defaultColWidth="9.1640625" defaultRowHeight="15" x14ac:dyDescent="0.2"/>
  <cols>
    <col min="1" max="1" width="49.5" style="24" customWidth="1"/>
    <col min="2" max="2" width="69.83203125" style="24" bestFit="1" customWidth="1"/>
    <col min="3" max="3" width="13.1640625" style="24" customWidth="1"/>
    <col min="4" max="16384" width="9.1640625" style="24"/>
  </cols>
  <sheetData>
    <row r="1" spans="1:3" x14ac:dyDescent="0.2">
      <c r="A1" s="865" t="s">
        <v>70</v>
      </c>
      <c r="B1" s="865" t="s">
        <v>71</v>
      </c>
      <c r="C1" s="865" t="s">
        <v>72</v>
      </c>
    </row>
    <row r="2" spans="1:3" x14ac:dyDescent="0.2">
      <c r="A2" s="865"/>
      <c r="B2" s="865"/>
      <c r="C2" s="865"/>
    </row>
    <row r="3" spans="1:3" x14ac:dyDescent="0.2">
      <c r="A3" s="865"/>
      <c r="B3" s="865"/>
      <c r="C3" s="865"/>
    </row>
    <row r="4" spans="1:3" x14ac:dyDescent="0.2">
      <c r="A4" s="23" t="s">
        <v>356</v>
      </c>
      <c r="B4" s="23" t="s">
        <v>255</v>
      </c>
      <c r="C4" s="24" t="s">
        <v>357</v>
      </c>
    </row>
    <row r="5" spans="1:3" x14ac:dyDescent="0.2">
      <c r="A5" s="23" t="s">
        <v>178</v>
      </c>
      <c r="B5" s="23" t="s">
        <v>307</v>
      </c>
      <c r="C5" s="24" t="s">
        <v>357</v>
      </c>
    </row>
    <row r="6" spans="1:3" x14ac:dyDescent="0.2">
      <c r="A6" s="23" t="s">
        <v>355</v>
      </c>
      <c r="B6" s="23" t="s">
        <v>247</v>
      </c>
      <c r="C6" s="24" t="s">
        <v>357</v>
      </c>
    </row>
    <row r="7" spans="1:3" x14ac:dyDescent="0.2">
      <c r="A7" s="23" t="s">
        <v>191</v>
      </c>
      <c r="B7" s="23" t="s">
        <v>335</v>
      </c>
      <c r="C7" s="24" t="s">
        <v>357</v>
      </c>
    </row>
    <row r="8" spans="1:3" x14ac:dyDescent="0.2">
      <c r="A8" s="23" t="s">
        <v>354</v>
      </c>
      <c r="B8" s="23" t="s">
        <v>281</v>
      </c>
      <c r="C8" s="24" t="s">
        <v>357</v>
      </c>
    </row>
    <row r="9" spans="1:3" x14ac:dyDescent="0.2">
      <c r="A9" s="23" t="s">
        <v>353</v>
      </c>
      <c r="B9" s="23" t="s">
        <v>240</v>
      </c>
      <c r="C9" s="24" t="s">
        <v>357</v>
      </c>
    </row>
    <row r="10" spans="1:3" x14ac:dyDescent="0.2">
      <c r="A10" s="23" t="s">
        <v>174</v>
      </c>
      <c r="B10" s="23" t="s">
        <v>332</v>
      </c>
      <c r="C10" s="24" t="s">
        <v>357</v>
      </c>
    </row>
    <row r="11" spans="1:3" x14ac:dyDescent="0.2">
      <c r="A11" s="23" t="s">
        <v>352</v>
      </c>
      <c r="B11" s="23" t="s">
        <v>213</v>
      </c>
      <c r="C11" s="24" t="s">
        <v>357</v>
      </c>
    </row>
    <row r="12" spans="1:3" x14ac:dyDescent="0.2">
      <c r="A12" s="23" t="s">
        <v>351</v>
      </c>
      <c r="B12" s="23" t="s">
        <v>268</v>
      </c>
      <c r="C12" s="24" t="s">
        <v>357</v>
      </c>
    </row>
    <row r="13" spans="1:3" x14ac:dyDescent="0.2">
      <c r="A13" s="23" t="s">
        <v>350</v>
      </c>
      <c r="B13" s="23" t="s">
        <v>326</v>
      </c>
      <c r="C13" s="24" t="s">
        <v>357</v>
      </c>
    </row>
    <row r="14" spans="1:3" x14ac:dyDescent="0.2">
      <c r="A14" s="23" t="s">
        <v>208</v>
      </c>
      <c r="B14" s="23" t="s">
        <v>231</v>
      </c>
      <c r="C14" s="24" t="s">
        <v>357</v>
      </c>
    </row>
    <row r="15" spans="1:3" x14ac:dyDescent="0.2">
      <c r="A15" s="23" t="s">
        <v>349</v>
      </c>
      <c r="B15" s="23" t="s">
        <v>213</v>
      </c>
      <c r="C15" s="24" t="s">
        <v>357</v>
      </c>
    </row>
    <row r="16" spans="1:3" x14ac:dyDescent="0.2">
      <c r="A16" s="23" t="s">
        <v>348</v>
      </c>
      <c r="B16" s="23" t="s">
        <v>229</v>
      </c>
      <c r="C16" s="24" t="s">
        <v>357</v>
      </c>
    </row>
    <row r="17" spans="1:3" x14ac:dyDescent="0.2">
      <c r="A17" s="23" t="s">
        <v>347</v>
      </c>
      <c r="B17" s="23" t="s">
        <v>323</v>
      </c>
      <c r="C17" s="24" t="s">
        <v>357</v>
      </c>
    </row>
    <row r="18" spans="1:3" x14ac:dyDescent="0.2">
      <c r="A18" s="23" t="s">
        <v>170</v>
      </c>
      <c r="B18" s="23" t="s">
        <v>257</v>
      </c>
      <c r="C18" s="24" t="s">
        <v>357</v>
      </c>
    </row>
    <row r="19" spans="1:3" x14ac:dyDescent="0.2">
      <c r="A19" s="23" t="s">
        <v>346</v>
      </c>
      <c r="B19" s="23" t="s">
        <v>247</v>
      </c>
      <c r="C19" s="24" t="s">
        <v>357</v>
      </c>
    </row>
    <row r="20" spans="1:3" x14ac:dyDescent="0.2">
      <c r="A20" s="23" t="s">
        <v>138</v>
      </c>
      <c r="B20" s="23" t="s">
        <v>217</v>
      </c>
      <c r="C20" s="24" t="s">
        <v>357</v>
      </c>
    </row>
    <row r="21" spans="1:3" x14ac:dyDescent="0.2">
      <c r="A21" s="23" t="s">
        <v>123</v>
      </c>
      <c r="B21" s="23" t="s">
        <v>335</v>
      </c>
      <c r="C21" s="24" t="s">
        <v>357</v>
      </c>
    </row>
    <row r="22" spans="1:3" x14ac:dyDescent="0.2">
      <c r="A22" s="23" t="s">
        <v>205</v>
      </c>
      <c r="B22" s="23" t="s">
        <v>229</v>
      </c>
      <c r="C22" s="24" t="s">
        <v>357</v>
      </c>
    </row>
    <row r="23" spans="1:3" x14ac:dyDescent="0.2">
      <c r="A23" s="23" t="s">
        <v>345</v>
      </c>
      <c r="B23" s="23" t="s">
        <v>229</v>
      </c>
      <c r="C23" s="24" t="s">
        <v>357</v>
      </c>
    </row>
    <row r="24" spans="1:3" x14ac:dyDescent="0.2">
      <c r="A24" s="23" t="s">
        <v>344</v>
      </c>
      <c r="B24" s="23" t="s">
        <v>247</v>
      </c>
      <c r="C24" s="24" t="s">
        <v>357</v>
      </c>
    </row>
    <row r="25" spans="1:3" x14ac:dyDescent="0.2">
      <c r="A25" s="23" t="s">
        <v>343</v>
      </c>
      <c r="B25" s="23" t="s">
        <v>342</v>
      </c>
      <c r="C25" s="24" t="s">
        <v>357</v>
      </c>
    </row>
    <row r="26" spans="1:3" x14ac:dyDescent="0.2">
      <c r="A26" s="23" t="s">
        <v>173</v>
      </c>
      <c r="B26" s="23" t="s">
        <v>235</v>
      </c>
      <c r="C26" s="24" t="s">
        <v>357</v>
      </c>
    </row>
    <row r="27" spans="1:3" x14ac:dyDescent="0.2">
      <c r="A27" s="23" t="s">
        <v>341</v>
      </c>
      <c r="B27" s="23" t="s">
        <v>241</v>
      </c>
      <c r="C27" s="24" t="s">
        <v>357</v>
      </c>
    </row>
    <row r="28" spans="1:3" x14ac:dyDescent="0.2">
      <c r="A28" s="23" t="s">
        <v>198</v>
      </c>
      <c r="B28" s="23" t="s">
        <v>307</v>
      </c>
      <c r="C28" s="24" t="s">
        <v>357</v>
      </c>
    </row>
    <row r="29" spans="1:3" x14ac:dyDescent="0.2">
      <c r="A29" s="23" t="s">
        <v>340</v>
      </c>
      <c r="B29" s="23" t="s">
        <v>229</v>
      </c>
      <c r="C29" s="24" t="s">
        <v>357</v>
      </c>
    </row>
    <row r="30" spans="1:3" x14ac:dyDescent="0.2">
      <c r="A30" s="23" t="s">
        <v>339</v>
      </c>
      <c r="B30" s="23" t="s">
        <v>338</v>
      </c>
      <c r="C30" s="24" t="s">
        <v>357</v>
      </c>
    </row>
    <row r="31" spans="1:3" x14ac:dyDescent="0.2">
      <c r="A31" s="23" t="s">
        <v>337</v>
      </c>
      <c r="B31" s="23" t="s">
        <v>239</v>
      </c>
      <c r="C31" s="24" t="s">
        <v>357</v>
      </c>
    </row>
    <row r="32" spans="1:3" x14ac:dyDescent="0.2">
      <c r="A32" s="23" t="s">
        <v>171</v>
      </c>
      <c r="B32" s="23" t="s">
        <v>219</v>
      </c>
      <c r="C32" s="24" t="s">
        <v>357</v>
      </c>
    </row>
    <row r="33" spans="1:3" x14ac:dyDescent="0.2">
      <c r="A33" s="23" t="s">
        <v>336</v>
      </c>
      <c r="B33" s="23" t="s">
        <v>335</v>
      </c>
      <c r="C33" s="24" t="s">
        <v>357</v>
      </c>
    </row>
    <row r="34" spans="1:3" x14ac:dyDescent="0.2">
      <c r="A34" s="23" t="s">
        <v>196</v>
      </c>
      <c r="B34" s="23" t="s">
        <v>229</v>
      </c>
      <c r="C34" s="24" t="s">
        <v>357</v>
      </c>
    </row>
    <row r="35" spans="1:3" x14ac:dyDescent="0.2">
      <c r="A35" s="23" t="s">
        <v>124</v>
      </c>
      <c r="B35" s="23" t="s">
        <v>266</v>
      </c>
      <c r="C35" s="24" t="s">
        <v>357</v>
      </c>
    </row>
    <row r="36" spans="1:3" x14ac:dyDescent="0.2">
      <c r="A36" s="23" t="s">
        <v>334</v>
      </c>
      <c r="B36" s="23" t="s">
        <v>307</v>
      </c>
      <c r="C36" s="24" t="s">
        <v>357</v>
      </c>
    </row>
    <row r="37" spans="1:3" x14ac:dyDescent="0.2">
      <c r="A37" s="23" t="s">
        <v>333</v>
      </c>
      <c r="B37" s="23" t="s">
        <v>332</v>
      </c>
      <c r="C37" s="24" t="s">
        <v>357</v>
      </c>
    </row>
    <row r="38" spans="1:3" x14ac:dyDescent="0.2">
      <c r="A38" s="23" t="s">
        <v>331</v>
      </c>
      <c r="B38" s="23" t="s">
        <v>295</v>
      </c>
      <c r="C38" s="24" t="s">
        <v>357</v>
      </c>
    </row>
    <row r="39" spans="1:3" x14ac:dyDescent="0.2">
      <c r="A39" s="23" t="s">
        <v>167</v>
      </c>
      <c r="B39" s="23" t="s">
        <v>326</v>
      </c>
      <c r="C39" s="24" t="s">
        <v>357</v>
      </c>
    </row>
    <row r="40" spans="1:3" x14ac:dyDescent="0.2">
      <c r="A40" s="23" t="s">
        <v>330</v>
      </c>
      <c r="B40" s="23" t="s">
        <v>226</v>
      </c>
      <c r="C40" s="24" t="s">
        <v>357</v>
      </c>
    </row>
    <row r="41" spans="1:3" x14ac:dyDescent="0.2">
      <c r="A41" s="23" t="s">
        <v>175</v>
      </c>
      <c r="B41" s="23" t="s">
        <v>295</v>
      </c>
      <c r="C41" s="24" t="s">
        <v>357</v>
      </c>
    </row>
    <row r="42" spans="1:3" x14ac:dyDescent="0.2">
      <c r="A42" s="23" t="s">
        <v>329</v>
      </c>
      <c r="B42" s="23" t="s">
        <v>227</v>
      </c>
      <c r="C42" s="24" t="s">
        <v>357</v>
      </c>
    </row>
    <row r="43" spans="1:3" x14ac:dyDescent="0.2">
      <c r="A43" s="23" t="s">
        <v>129</v>
      </c>
      <c r="B43" s="23" t="s">
        <v>211</v>
      </c>
      <c r="C43" s="24" t="s">
        <v>357</v>
      </c>
    </row>
    <row r="44" spans="1:3" x14ac:dyDescent="0.2">
      <c r="A44" s="23" t="s">
        <v>328</v>
      </c>
      <c r="B44" s="23" t="s">
        <v>229</v>
      </c>
      <c r="C44" s="24" t="s">
        <v>357</v>
      </c>
    </row>
    <row r="45" spans="1:3" x14ac:dyDescent="0.2">
      <c r="A45" s="23" t="s">
        <v>327</v>
      </c>
      <c r="B45" s="23" t="s">
        <v>326</v>
      </c>
      <c r="C45" s="24" t="s">
        <v>357</v>
      </c>
    </row>
    <row r="46" spans="1:3" x14ac:dyDescent="0.2">
      <c r="A46" s="23" t="s">
        <v>161</v>
      </c>
      <c r="B46" s="23" t="s">
        <v>270</v>
      </c>
      <c r="C46" s="24" t="s">
        <v>357</v>
      </c>
    </row>
    <row r="47" spans="1:3" x14ac:dyDescent="0.2">
      <c r="A47" s="23" t="s">
        <v>172</v>
      </c>
      <c r="B47" s="23" t="s">
        <v>215</v>
      </c>
      <c r="C47" s="24" t="s">
        <v>357</v>
      </c>
    </row>
    <row r="48" spans="1:3" x14ac:dyDescent="0.2">
      <c r="A48" s="23" t="s">
        <v>325</v>
      </c>
      <c r="B48" s="23" t="s">
        <v>284</v>
      </c>
      <c r="C48" s="24" t="s">
        <v>357</v>
      </c>
    </row>
    <row r="49" spans="1:3" x14ac:dyDescent="0.2">
      <c r="A49" s="23" t="s">
        <v>324</v>
      </c>
      <c r="B49" s="23" t="s">
        <v>323</v>
      </c>
      <c r="C49" s="24" t="s">
        <v>357</v>
      </c>
    </row>
    <row r="50" spans="1:3" x14ac:dyDescent="0.2">
      <c r="A50" s="23" t="s">
        <v>177</v>
      </c>
      <c r="B50" s="23" t="s">
        <v>250</v>
      </c>
      <c r="C50" s="24" t="s">
        <v>357</v>
      </c>
    </row>
    <row r="51" spans="1:3" x14ac:dyDescent="0.2">
      <c r="A51" s="23" t="s">
        <v>322</v>
      </c>
      <c r="B51" s="23" t="s">
        <v>301</v>
      </c>
      <c r="C51" s="24" t="s">
        <v>357</v>
      </c>
    </row>
    <row r="52" spans="1:3" x14ac:dyDescent="0.2">
      <c r="A52" s="23" t="s">
        <v>321</v>
      </c>
      <c r="B52" s="23" t="s">
        <v>213</v>
      </c>
      <c r="C52" s="24" t="s">
        <v>357</v>
      </c>
    </row>
    <row r="53" spans="1:3" x14ac:dyDescent="0.2">
      <c r="A53" s="23" t="s">
        <v>320</v>
      </c>
      <c r="B53" s="23" t="s">
        <v>264</v>
      </c>
      <c r="C53" s="24" t="s">
        <v>357</v>
      </c>
    </row>
    <row r="54" spans="1:3" x14ac:dyDescent="0.2">
      <c r="A54" s="23" t="s">
        <v>133</v>
      </c>
      <c r="B54" s="23" t="s">
        <v>213</v>
      </c>
      <c r="C54" s="24" t="s">
        <v>357</v>
      </c>
    </row>
    <row r="55" spans="1:3" x14ac:dyDescent="0.2">
      <c r="A55" s="23" t="s">
        <v>319</v>
      </c>
      <c r="B55" s="23" t="s">
        <v>229</v>
      </c>
      <c r="C55" s="24" t="s">
        <v>357</v>
      </c>
    </row>
    <row r="56" spans="1:3" x14ac:dyDescent="0.2">
      <c r="A56" s="23" t="s">
        <v>152</v>
      </c>
      <c r="B56" s="23" t="s">
        <v>242</v>
      </c>
      <c r="C56" s="24" t="s">
        <v>357</v>
      </c>
    </row>
    <row r="57" spans="1:3" x14ac:dyDescent="0.2">
      <c r="A57" s="23" t="s">
        <v>202</v>
      </c>
      <c r="B57" s="23" t="s">
        <v>295</v>
      </c>
      <c r="C57" s="24" t="s">
        <v>357</v>
      </c>
    </row>
    <row r="58" spans="1:3" x14ac:dyDescent="0.2">
      <c r="A58" s="23" t="s">
        <v>127</v>
      </c>
      <c r="B58" s="23" t="s">
        <v>310</v>
      </c>
      <c r="C58" s="24" t="s">
        <v>357</v>
      </c>
    </row>
    <row r="59" spans="1:3" x14ac:dyDescent="0.2">
      <c r="A59" s="23" t="s">
        <v>318</v>
      </c>
      <c r="B59" s="23" t="s">
        <v>219</v>
      </c>
      <c r="C59" s="24" t="s">
        <v>357</v>
      </c>
    </row>
    <row r="60" spans="1:3" x14ac:dyDescent="0.2">
      <c r="A60" s="23" t="s">
        <v>160</v>
      </c>
      <c r="B60" s="23" t="s">
        <v>237</v>
      </c>
      <c r="C60" s="24" t="s">
        <v>357</v>
      </c>
    </row>
    <row r="61" spans="1:3" x14ac:dyDescent="0.2">
      <c r="A61" s="23" t="s">
        <v>130</v>
      </c>
      <c r="B61" s="23" t="s">
        <v>215</v>
      </c>
      <c r="C61" s="24" t="s">
        <v>357</v>
      </c>
    </row>
    <row r="62" spans="1:3" x14ac:dyDescent="0.2">
      <c r="A62" s="23" t="s">
        <v>168</v>
      </c>
      <c r="B62" s="23" t="s">
        <v>217</v>
      </c>
      <c r="C62" s="24" t="s">
        <v>357</v>
      </c>
    </row>
    <row r="63" spans="1:3" x14ac:dyDescent="0.2">
      <c r="A63" s="23" t="s">
        <v>317</v>
      </c>
      <c r="B63" s="23" t="s">
        <v>243</v>
      </c>
      <c r="C63" s="24" t="s">
        <v>357</v>
      </c>
    </row>
    <row r="64" spans="1:3" x14ac:dyDescent="0.2">
      <c r="A64" s="23" t="s">
        <v>316</v>
      </c>
      <c r="B64" s="23" t="s">
        <v>241</v>
      </c>
      <c r="C64" s="24" t="s">
        <v>357</v>
      </c>
    </row>
    <row r="65" spans="1:3" x14ac:dyDescent="0.2">
      <c r="A65" s="23" t="s">
        <v>176</v>
      </c>
      <c r="B65" s="23" t="s">
        <v>213</v>
      </c>
      <c r="C65" s="24" t="s">
        <v>357</v>
      </c>
    </row>
    <row r="66" spans="1:3" x14ac:dyDescent="0.2">
      <c r="A66" s="23" t="s">
        <v>315</v>
      </c>
      <c r="B66" s="23" t="s">
        <v>213</v>
      </c>
      <c r="C66" s="24" t="s">
        <v>357</v>
      </c>
    </row>
    <row r="67" spans="1:3" x14ac:dyDescent="0.2">
      <c r="A67" s="23" t="s">
        <v>314</v>
      </c>
      <c r="B67" s="23" t="s">
        <v>255</v>
      </c>
      <c r="C67" s="24" t="s">
        <v>357</v>
      </c>
    </row>
    <row r="68" spans="1:3" x14ac:dyDescent="0.2">
      <c r="A68" s="23" t="s">
        <v>313</v>
      </c>
      <c r="B68" s="23" t="s">
        <v>213</v>
      </c>
      <c r="C68" s="24" t="s">
        <v>357</v>
      </c>
    </row>
    <row r="69" spans="1:3" x14ac:dyDescent="0.2">
      <c r="A69" s="23" t="s">
        <v>312</v>
      </c>
      <c r="B69" s="23" t="s">
        <v>247</v>
      </c>
      <c r="C69" s="24" t="s">
        <v>357</v>
      </c>
    </row>
    <row r="70" spans="1:3" x14ac:dyDescent="0.2">
      <c r="A70" s="23" t="s">
        <v>150</v>
      </c>
      <c r="B70" s="23" t="s">
        <v>276</v>
      </c>
      <c r="C70" s="24" t="s">
        <v>357</v>
      </c>
    </row>
    <row r="71" spans="1:3" x14ac:dyDescent="0.2">
      <c r="A71" s="23" t="s">
        <v>311</v>
      </c>
      <c r="B71" s="23" t="s">
        <v>310</v>
      </c>
      <c r="C71" s="24" t="s">
        <v>357</v>
      </c>
    </row>
    <row r="72" spans="1:3" x14ac:dyDescent="0.2">
      <c r="A72" s="23" t="s">
        <v>309</v>
      </c>
      <c r="B72" s="23" t="s">
        <v>276</v>
      </c>
      <c r="C72" s="24" t="s">
        <v>357</v>
      </c>
    </row>
    <row r="73" spans="1:3" x14ac:dyDescent="0.2">
      <c r="A73" s="23" t="s">
        <v>308</v>
      </c>
      <c r="B73" s="23" t="s">
        <v>307</v>
      </c>
      <c r="C73" s="24" t="s">
        <v>357</v>
      </c>
    </row>
    <row r="74" spans="1:3" x14ac:dyDescent="0.2">
      <c r="A74" s="23" t="s">
        <v>306</v>
      </c>
      <c r="B74" s="23" t="s">
        <v>242</v>
      </c>
      <c r="C74" s="24" t="s">
        <v>357</v>
      </c>
    </row>
    <row r="75" spans="1:3" x14ac:dyDescent="0.2">
      <c r="A75" s="23" t="s">
        <v>158</v>
      </c>
      <c r="B75" s="23" t="s">
        <v>255</v>
      </c>
      <c r="C75" s="24" t="s">
        <v>357</v>
      </c>
    </row>
    <row r="76" spans="1:3" x14ac:dyDescent="0.2">
      <c r="A76" s="23" t="s">
        <v>148</v>
      </c>
      <c r="B76" s="23" t="s">
        <v>253</v>
      </c>
      <c r="C76" s="24" t="s">
        <v>357</v>
      </c>
    </row>
    <row r="77" spans="1:3" x14ac:dyDescent="0.2">
      <c r="A77" s="23" t="s">
        <v>305</v>
      </c>
      <c r="B77" s="23" t="s">
        <v>303</v>
      </c>
      <c r="C77" s="24" t="s">
        <v>357</v>
      </c>
    </row>
    <row r="78" spans="1:3" x14ac:dyDescent="0.2">
      <c r="A78" s="23" t="s">
        <v>204</v>
      </c>
      <c r="B78" s="23" t="s">
        <v>239</v>
      </c>
      <c r="C78" s="24" t="s">
        <v>357</v>
      </c>
    </row>
    <row r="79" spans="1:3" x14ac:dyDescent="0.2">
      <c r="A79" s="23" t="s">
        <v>304</v>
      </c>
      <c r="B79" s="23" t="s">
        <v>303</v>
      </c>
      <c r="C79" s="24" t="s">
        <v>357</v>
      </c>
    </row>
    <row r="80" spans="1:3" x14ac:dyDescent="0.2">
      <c r="A80" s="23" t="s">
        <v>122</v>
      </c>
      <c r="B80" s="23" t="s">
        <v>268</v>
      </c>
      <c r="C80" s="24" t="s">
        <v>357</v>
      </c>
    </row>
    <row r="81" spans="1:3" x14ac:dyDescent="0.2">
      <c r="A81" s="23" t="s">
        <v>302</v>
      </c>
      <c r="B81" s="23" t="s">
        <v>242</v>
      </c>
      <c r="C81" s="24" t="s">
        <v>357</v>
      </c>
    </row>
    <row r="82" spans="1:3" x14ac:dyDescent="0.2">
      <c r="A82" s="23" t="s">
        <v>128</v>
      </c>
      <c r="B82" s="23" t="s">
        <v>301</v>
      </c>
      <c r="C82" s="24" t="s">
        <v>357</v>
      </c>
    </row>
    <row r="83" spans="1:3" x14ac:dyDescent="0.2">
      <c r="A83" s="23" t="s">
        <v>300</v>
      </c>
      <c r="B83" s="23" t="s">
        <v>247</v>
      </c>
      <c r="C83" s="24" t="s">
        <v>357</v>
      </c>
    </row>
    <row r="84" spans="1:3" x14ac:dyDescent="0.2">
      <c r="A84" s="23" t="s">
        <v>200</v>
      </c>
      <c r="B84" s="23" t="s">
        <v>255</v>
      </c>
      <c r="C84" s="24" t="s">
        <v>357</v>
      </c>
    </row>
    <row r="85" spans="1:3" x14ac:dyDescent="0.2">
      <c r="A85" s="23" t="s">
        <v>299</v>
      </c>
      <c r="B85" s="23" t="s">
        <v>229</v>
      </c>
      <c r="C85" s="24" t="s">
        <v>357</v>
      </c>
    </row>
    <row r="86" spans="1:3" x14ac:dyDescent="0.2">
      <c r="A86" s="23" t="s">
        <v>298</v>
      </c>
      <c r="B86" s="23" t="s">
        <v>266</v>
      </c>
      <c r="C86" s="24" t="s">
        <v>357</v>
      </c>
    </row>
    <row r="87" spans="1:3" x14ac:dyDescent="0.2">
      <c r="A87" s="23" t="s">
        <v>297</v>
      </c>
      <c r="B87" s="23" t="s">
        <v>257</v>
      </c>
      <c r="C87" s="24" t="s">
        <v>357</v>
      </c>
    </row>
    <row r="88" spans="1:3" x14ac:dyDescent="0.2">
      <c r="A88" s="23" t="s">
        <v>137</v>
      </c>
      <c r="B88" s="23" t="s">
        <v>284</v>
      </c>
      <c r="C88" s="24" t="s">
        <v>357</v>
      </c>
    </row>
    <row r="89" spans="1:3" x14ac:dyDescent="0.2">
      <c r="A89" s="23" t="s">
        <v>165</v>
      </c>
      <c r="B89" s="23" t="s">
        <v>287</v>
      </c>
      <c r="C89" s="24" t="s">
        <v>357</v>
      </c>
    </row>
    <row r="90" spans="1:3" x14ac:dyDescent="0.2">
      <c r="A90" s="23" t="s">
        <v>296</v>
      </c>
      <c r="B90" s="23" t="s">
        <v>295</v>
      </c>
      <c r="C90" s="24" t="s">
        <v>357</v>
      </c>
    </row>
    <row r="91" spans="1:3" x14ac:dyDescent="0.2">
      <c r="A91" s="23" t="s">
        <v>294</v>
      </c>
      <c r="B91" s="23" t="s">
        <v>268</v>
      </c>
      <c r="C91" s="24" t="s">
        <v>357</v>
      </c>
    </row>
    <row r="92" spans="1:3" x14ac:dyDescent="0.2">
      <c r="A92" s="23" t="s">
        <v>293</v>
      </c>
      <c r="B92" s="23" t="s">
        <v>239</v>
      </c>
      <c r="C92" s="24" t="s">
        <v>357</v>
      </c>
    </row>
    <row r="93" spans="1:3" x14ac:dyDescent="0.2">
      <c r="A93" s="23" t="s">
        <v>192</v>
      </c>
      <c r="B93" s="23" t="s">
        <v>241</v>
      </c>
      <c r="C93" s="24" t="s">
        <v>357</v>
      </c>
    </row>
    <row r="94" spans="1:3" x14ac:dyDescent="0.2">
      <c r="A94" s="23" t="s">
        <v>292</v>
      </c>
      <c r="B94" s="23" t="s">
        <v>245</v>
      </c>
      <c r="C94" s="24" t="s">
        <v>357</v>
      </c>
    </row>
    <row r="95" spans="1:3" x14ac:dyDescent="0.2">
      <c r="A95" s="23" t="s">
        <v>291</v>
      </c>
      <c r="B95" s="23" t="s">
        <v>276</v>
      </c>
      <c r="C95" s="24" t="s">
        <v>357</v>
      </c>
    </row>
    <row r="96" spans="1:3" x14ac:dyDescent="0.2">
      <c r="A96" s="23" t="s">
        <v>290</v>
      </c>
      <c r="B96" s="23" t="s">
        <v>213</v>
      </c>
      <c r="C96" s="24" t="s">
        <v>357</v>
      </c>
    </row>
    <row r="97" spans="1:3" x14ac:dyDescent="0.2">
      <c r="A97" s="23" t="s">
        <v>164</v>
      </c>
      <c r="B97" s="23" t="s">
        <v>268</v>
      </c>
      <c r="C97" s="24" t="s">
        <v>357</v>
      </c>
    </row>
    <row r="98" spans="1:3" x14ac:dyDescent="0.2">
      <c r="A98" s="23" t="s">
        <v>126</v>
      </c>
      <c r="B98" s="23" t="s">
        <v>227</v>
      </c>
      <c r="C98" s="24" t="s">
        <v>357</v>
      </c>
    </row>
    <row r="99" spans="1:3" x14ac:dyDescent="0.2">
      <c r="A99" s="23" t="s">
        <v>289</v>
      </c>
      <c r="B99" s="23" t="s">
        <v>213</v>
      </c>
      <c r="C99" s="24" t="s">
        <v>357</v>
      </c>
    </row>
    <row r="100" spans="1:3" x14ac:dyDescent="0.2">
      <c r="A100" s="23" t="s">
        <v>154</v>
      </c>
      <c r="B100" s="23" t="s">
        <v>229</v>
      </c>
      <c r="C100" s="24" t="s">
        <v>357</v>
      </c>
    </row>
    <row r="101" spans="1:3" x14ac:dyDescent="0.2">
      <c r="A101" s="23" t="s">
        <v>135</v>
      </c>
      <c r="B101" s="23" t="s">
        <v>219</v>
      </c>
      <c r="C101" s="24" t="s">
        <v>357</v>
      </c>
    </row>
    <row r="102" spans="1:3" x14ac:dyDescent="0.2">
      <c r="A102" s="23" t="s">
        <v>136</v>
      </c>
      <c r="B102" s="23" t="s">
        <v>250</v>
      </c>
      <c r="C102" s="24" t="s">
        <v>357</v>
      </c>
    </row>
    <row r="103" spans="1:3" x14ac:dyDescent="0.2">
      <c r="A103" s="23" t="s">
        <v>153</v>
      </c>
      <c r="B103" s="23" t="s">
        <v>229</v>
      </c>
      <c r="C103" s="24" t="s">
        <v>357</v>
      </c>
    </row>
    <row r="104" spans="1:3" x14ac:dyDescent="0.2">
      <c r="A104" s="23" t="s">
        <v>288</v>
      </c>
      <c r="B104" s="23" t="s">
        <v>287</v>
      </c>
      <c r="C104" s="24" t="s">
        <v>357</v>
      </c>
    </row>
    <row r="105" spans="1:3" x14ac:dyDescent="0.2">
      <c r="A105" s="23" t="s">
        <v>286</v>
      </c>
      <c r="B105" s="23" t="s">
        <v>266</v>
      </c>
      <c r="C105" s="24" t="s">
        <v>357</v>
      </c>
    </row>
    <row r="106" spans="1:3" x14ac:dyDescent="0.2">
      <c r="A106" s="23" t="s">
        <v>285</v>
      </c>
      <c r="B106" s="23" t="s">
        <v>284</v>
      </c>
      <c r="C106" s="24" t="s">
        <v>357</v>
      </c>
    </row>
    <row r="107" spans="1:3" x14ac:dyDescent="0.2">
      <c r="A107" s="23" t="s">
        <v>283</v>
      </c>
      <c r="B107" s="23" t="s">
        <v>213</v>
      </c>
      <c r="C107" s="24" t="s">
        <v>357</v>
      </c>
    </row>
    <row r="108" spans="1:3" x14ac:dyDescent="0.2">
      <c r="A108" s="23" t="s">
        <v>282</v>
      </c>
      <c r="B108" s="23" t="s">
        <v>281</v>
      </c>
      <c r="C108" s="24" t="s">
        <v>357</v>
      </c>
    </row>
    <row r="109" spans="1:3" x14ac:dyDescent="0.2">
      <c r="A109" s="23" t="s">
        <v>155</v>
      </c>
      <c r="B109" s="23" t="s">
        <v>229</v>
      </c>
      <c r="C109" s="24" t="s">
        <v>357</v>
      </c>
    </row>
    <row r="110" spans="1:3" x14ac:dyDescent="0.2">
      <c r="A110" s="23" t="s">
        <v>280</v>
      </c>
      <c r="B110" s="23" t="s">
        <v>213</v>
      </c>
      <c r="C110" s="24" t="s">
        <v>357</v>
      </c>
    </row>
    <row r="111" spans="1:3" x14ac:dyDescent="0.2">
      <c r="A111" s="23" t="s">
        <v>279</v>
      </c>
      <c r="B111" s="23" t="s">
        <v>217</v>
      </c>
      <c r="C111" s="24" t="s">
        <v>357</v>
      </c>
    </row>
    <row r="112" spans="1:3" x14ac:dyDescent="0.2">
      <c r="A112" s="23" t="s">
        <v>278</v>
      </c>
      <c r="B112" s="23" t="s">
        <v>241</v>
      </c>
      <c r="C112" s="24" t="s">
        <v>357</v>
      </c>
    </row>
    <row r="113" spans="1:3" x14ac:dyDescent="0.2">
      <c r="A113" s="23" t="s">
        <v>277</v>
      </c>
      <c r="B113" s="23" t="s">
        <v>240</v>
      </c>
      <c r="C113" s="24" t="s">
        <v>357</v>
      </c>
    </row>
    <row r="114" spans="1:3" x14ac:dyDescent="0.2">
      <c r="A114" s="23" t="s">
        <v>151</v>
      </c>
      <c r="B114" s="23" t="s">
        <v>276</v>
      </c>
      <c r="C114" s="24" t="s">
        <v>357</v>
      </c>
    </row>
    <row r="115" spans="1:3" x14ac:dyDescent="0.2">
      <c r="A115" s="23" t="s">
        <v>275</v>
      </c>
      <c r="B115" s="23" t="s">
        <v>274</v>
      </c>
      <c r="C115" s="24" t="s">
        <v>357</v>
      </c>
    </row>
    <row r="116" spans="1:3" x14ac:dyDescent="0.2">
      <c r="A116" s="23" t="s">
        <v>273</v>
      </c>
      <c r="B116" s="23" t="s">
        <v>241</v>
      </c>
      <c r="C116" s="24" t="s">
        <v>357</v>
      </c>
    </row>
    <row r="117" spans="1:3" x14ac:dyDescent="0.2">
      <c r="A117" s="23" t="s">
        <v>272</v>
      </c>
      <c r="B117" s="23" t="s">
        <v>229</v>
      </c>
      <c r="C117" s="24" t="s">
        <v>357</v>
      </c>
    </row>
    <row r="118" spans="1:3" x14ac:dyDescent="0.2">
      <c r="A118" s="23" t="s">
        <v>271</v>
      </c>
      <c r="B118" s="23" t="s">
        <v>270</v>
      </c>
      <c r="C118" s="24" t="s">
        <v>357</v>
      </c>
    </row>
    <row r="119" spans="1:3" x14ac:dyDescent="0.2">
      <c r="A119" s="23" t="s">
        <v>269</v>
      </c>
      <c r="B119" s="23" t="s">
        <v>237</v>
      </c>
      <c r="C119" s="24" t="s">
        <v>357</v>
      </c>
    </row>
    <row r="120" spans="1:3" x14ac:dyDescent="0.2">
      <c r="A120" s="23" t="s">
        <v>166</v>
      </c>
      <c r="B120" s="23" t="s">
        <v>268</v>
      </c>
      <c r="C120" s="24" t="s">
        <v>357</v>
      </c>
    </row>
    <row r="121" spans="1:3" x14ac:dyDescent="0.2">
      <c r="A121" s="23" t="s">
        <v>267</v>
      </c>
      <c r="B121" s="23" t="s">
        <v>266</v>
      </c>
      <c r="C121" s="24" t="s">
        <v>357</v>
      </c>
    </row>
    <row r="122" spans="1:3" x14ac:dyDescent="0.2">
      <c r="A122" s="23" t="s">
        <v>265</v>
      </c>
      <c r="B122" s="23" t="s">
        <v>264</v>
      </c>
      <c r="C122" s="24" t="s">
        <v>357</v>
      </c>
    </row>
    <row r="123" spans="1:3" x14ac:dyDescent="0.2">
      <c r="A123" s="23" t="s">
        <v>263</v>
      </c>
      <c r="B123" s="23" t="s">
        <v>214</v>
      </c>
      <c r="C123" s="24" t="s">
        <v>357</v>
      </c>
    </row>
    <row r="124" spans="1:3" x14ac:dyDescent="0.2">
      <c r="A124" s="23" t="s">
        <v>262</v>
      </c>
      <c r="B124" s="23" t="s">
        <v>255</v>
      </c>
      <c r="C124" s="24" t="s">
        <v>357</v>
      </c>
    </row>
    <row r="125" spans="1:3" x14ac:dyDescent="0.2">
      <c r="A125" s="23" t="s">
        <v>261</v>
      </c>
      <c r="B125" s="23" t="s">
        <v>229</v>
      </c>
      <c r="C125" s="24" t="s">
        <v>357</v>
      </c>
    </row>
    <row r="126" spans="1:3" x14ac:dyDescent="0.2">
      <c r="A126" s="23" t="s">
        <v>260</v>
      </c>
      <c r="B126" s="23" t="s">
        <v>213</v>
      </c>
      <c r="C126" s="24" t="s">
        <v>357</v>
      </c>
    </row>
    <row r="127" spans="1:3" x14ac:dyDescent="0.2">
      <c r="A127" s="23" t="s">
        <v>259</v>
      </c>
      <c r="B127" s="23" t="s">
        <v>250</v>
      </c>
      <c r="C127" s="24" t="s">
        <v>357</v>
      </c>
    </row>
    <row r="128" spans="1:3" x14ac:dyDescent="0.2">
      <c r="A128" s="23" t="s">
        <v>258</v>
      </c>
      <c r="B128" s="23" t="s">
        <v>257</v>
      </c>
      <c r="C128" s="24" t="s">
        <v>357</v>
      </c>
    </row>
    <row r="129" spans="1:3" x14ac:dyDescent="0.2">
      <c r="A129" s="23" t="s">
        <v>149</v>
      </c>
      <c r="B129" s="23" t="s">
        <v>221</v>
      </c>
      <c r="C129" s="24" t="s">
        <v>357</v>
      </c>
    </row>
    <row r="130" spans="1:3" x14ac:dyDescent="0.2">
      <c r="A130" s="23" t="s">
        <v>203</v>
      </c>
      <c r="B130" s="23" t="s">
        <v>229</v>
      </c>
      <c r="C130" s="24" t="s">
        <v>357</v>
      </c>
    </row>
    <row r="131" spans="1:3" x14ac:dyDescent="0.2">
      <c r="A131" s="23" t="s">
        <v>131</v>
      </c>
      <c r="B131" s="23" t="s">
        <v>213</v>
      </c>
      <c r="C131" s="24" t="s">
        <v>357</v>
      </c>
    </row>
    <row r="132" spans="1:3" x14ac:dyDescent="0.2">
      <c r="A132" s="23" t="s">
        <v>156</v>
      </c>
      <c r="B132" s="23" t="s">
        <v>229</v>
      </c>
      <c r="C132" s="24" t="s">
        <v>357</v>
      </c>
    </row>
    <row r="133" spans="1:3" x14ac:dyDescent="0.2">
      <c r="A133" s="23" t="s">
        <v>159</v>
      </c>
      <c r="B133" s="23" t="s">
        <v>247</v>
      </c>
      <c r="C133" s="24" t="s">
        <v>357</v>
      </c>
    </row>
    <row r="134" spans="1:3" x14ac:dyDescent="0.2">
      <c r="A134" s="23" t="s">
        <v>256</v>
      </c>
      <c r="B134" s="23" t="s">
        <v>255</v>
      </c>
      <c r="C134" s="24" t="s">
        <v>357</v>
      </c>
    </row>
    <row r="135" spans="1:3" x14ac:dyDescent="0.2">
      <c r="A135" s="23" t="s">
        <v>254</v>
      </c>
      <c r="B135" s="23" t="s">
        <v>253</v>
      </c>
      <c r="C135" s="24" t="s">
        <v>357</v>
      </c>
    </row>
    <row r="136" spans="1:3" x14ac:dyDescent="0.2">
      <c r="A136" s="23" t="s">
        <v>252</v>
      </c>
      <c r="B136" s="23" t="s">
        <v>227</v>
      </c>
      <c r="C136" s="24" t="s">
        <v>357</v>
      </c>
    </row>
    <row r="137" spans="1:3" x14ac:dyDescent="0.2">
      <c r="A137" s="23" t="s">
        <v>251</v>
      </c>
      <c r="B137" s="23" t="s">
        <v>250</v>
      </c>
      <c r="C137" s="24" t="s">
        <v>357</v>
      </c>
    </row>
    <row r="138" spans="1:3" x14ac:dyDescent="0.2">
      <c r="A138" s="23" t="s">
        <v>249</v>
      </c>
      <c r="B138" s="23" t="s">
        <v>213</v>
      </c>
      <c r="C138" s="24" t="s">
        <v>357</v>
      </c>
    </row>
    <row r="139" spans="1:3" x14ac:dyDescent="0.2">
      <c r="A139" s="23" t="s">
        <v>248</v>
      </c>
      <c r="B139" s="23" t="s">
        <v>215</v>
      </c>
      <c r="C139" s="24" t="s">
        <v>357</v>
      </c>
    </row>
    <row r="140" spans="1:3" x14ac:dyDescent="0.2">
      <c r="A140" s="23" t="s">
        <v>201</v>
      </c>
      <c r="B140" s="23" t="s">
        <v>247</v>
      </c>
      <c r="C140" s="24" t="s">
        <v>357</v>
      </c>
    </row>
    <row r="141" spans="1:3" x14ac:dyDescent="0.2">
      <c r="A141" s="23" t="s">
        <v>197</v>
      </c>
      <c r="B141" s="23" t="s">
        <v>240</v>
      </c>
      <c r="C141" s="24" t="s">
        <v>357</v>
      </c>
    </row>
    <row r="142" spans="1:3" x14ac:dyDescent="0.2">
      <c r="A142" s="23" t="s">
        <v>199</v>
      </c>
      <c r="B142" s="23" t="s">
        <v>247</v>
      </c>
      <c r="C142" s="24" t="s">
        <v>357</v>
      </c>
    </row>
    <row r="143" spans="1:3" x14ac:dyDescent="0.2">
      <c r="A143" s="23" t="s">
        <v>121</v>
      </c>
      <c r="B143" s="23" t="s">
        <v>226</v>
      </c>
      <c r="C143" s="24" t="s">
        <v>357</v>
      </c>
    </row>
    <row r="144" spans="1:3" x14ac:dyDescent="0.2">
      <c r="A144" s="23" t="s">
        <v>246</v>
      </c>
      <c r="B144" s="23" t="s">
        <v>245</v>
      </c>
      <c r="C144" s="24" t="s">
        <v>357</v>
      </c>
    </row>
    <row r="145" spans="1:3" x14ac:dyDescent="0.2">
      <c r="A145" s="23" t="s">
        <v>244</v>
      </c>
      <c r="B145" s="23" t="s">
        <v>229</v>
      </c>
      <c r="C145" s="24" t="s">
        <v>357</v>
      </c>
    </row>
    <row r="146" spans="1:3" x14ac:dyDescent="0.2">
      <c r="A146" s="23" t="s">
        <v>120</v>
      </c>
      <c r="B146" s="23" t="s">
        <v>233</v>
      </c>
      <c r="C146" s="24" t="s">
        <v>357</v>
      </c>
    </row>
    <row r="147" spans="1:3" x14ac:dyDescent="0.2">
      <c r="A147" s="23" t="s">
        <v>132</v>
      </c>
      <c r="B147" s="23" t="s">
        <v>213</v>
      </c>
      <c r="C147" s="24" t="s">
        <v>357</v>
      </c>
    </row>
    <row r="148" spans="1:3" x14ac:dyDescent="0.2">
      <c r="A148" s="23" t="s">
        <v>163</v>
      </c>
      <c r="B148" s="23" t="s">
        <v>243</v>
      </c>
      <c r="C148" s="24" t="s">
        <v>357</v>
      </c>
    </row>
    <row r="149" spans="1:3" x14ac:dyDescent="0.2">
      <c r="A149" s="23" t="s">
        <v>195</v>
      </c>
      <c r="B149" s="23" t="s">
        <v>242</v>
      </c>
      <c r="C149" s="24" t="s">
        <v>357</v>
      </c>
    </row>
    <row r="150" spans="1:3" x14ac:dyDescent="0.2">
      <c r="A150" s="23" t="s">
        <v>193</v>
      </c>
      <c r="B150" s="23" t="s">
        <v>241</v>
      </c>
      <c r="C150" s="24" t="s">
        <v>357</v>
      </c>
    </row>
    <row r="151" spans="1:3" x14ac:dyDescent="0.2">
      <c r="A151" s="23" t="s">
        <v>134</v>
      </c>
      <c r="B151" s="23" t="s">
        <v>213</v>
      </c>
      <c r="C151" s="24" t="s">
        <v>357</v>
      </c>
    </row>
    <row r="152" spans="1:3" x14ac:dyDescent="0.2">
      <c r="A152" s="23" t="s">
        <v>157</v>
      </c>
      <c r="B152" s="23" t="s">
        <v>240</v>
      </c>
      <c r="C152" s="24" t="s">
        <v>357</v>
      </c>
    </row>
    <row r="153" spans="1:3" x14ac:dyDescent="0.2">
      <c r="A153" s="23" t="s">
        <v>162</v>
      </c>
      <c r="B153" s="23" t="s">
        <v>239</v>
      </c>
      <c r="C153" s="24" t="s">
        <v>357</v>
      </c>
    </row>
    <row r="154" spans="1:3" x14ac:dyDescent="0.2">
      <c r="A154" s="23" t="s">
        <v>238</v>
      </c>
      <c r="B154" s="23" t="s">
        <v>237</v>
      </c>
      <c r="C154" s="24" t="s">
        <v>357</v>
      </c>
    </row>
    <row r="155" spans="1:3" x14ac:dyDescent="0.2">
      <c r="A155" s="23" t="s">
        <v>236</v>
      </c>
      <c r="B155" s="23" t="s">
        <v>235</v>
      </c>
      <c r="C155" s="24" t="s">
        <v>357</v>
      </c>
    </row>
    <row r="156" spans="1:3" x14ac:dyDescent="0.2">
      <c r="A156" s="23" t="s">
        <v>234</v>
      </c>
      <c r="B156" s="23" t="s">
        <v>233</v>
      </c>
      <c r="C156" s="24" t="s">
        <v>357</v>
      </c>
    </row>
    <row r="157" spans="1:3" x14ac:dyDescent="0.2">
      <c r="A157" s="23" t="s">
        <v>232</v>
      </c>
      <c r="B157" s="23" t="s">
        <v>231</v>
      </c>
      <c r="C157" s="24" t="s">
        <v>357</v>
      </c>
    </row>
    <row r="158" spans="1:3" x14ac:dyDescent="0.2">
      <c r="A158" s="23" t="s">
        <v>230</v>
      </c>
      <c r="B158" s="23" t="s">
        <v>229</v>
      </c>
      <c r="C158" s="24" t="s">
        <v>357</v>
      </c>
    </row>
    <row r="159" spans="1:3" x14ac:dyDescent="0.2">
      <c r="A159" s="23" t="s">
        <v>228</v>
      </c>
      <c r="B159" s="23" t="s">
        <v>227</v>
      </c>
      <c r="C159" s="24" t="s">
        <v>357</v>
      </c>
    </row>
    <row r="160" spans="1:3" x14ac:dyDescent="0.2">
      <c r="A160" s="23" t="s">
        <v>169</v>
      </c>
      <c r="B160" s="23" t="s">
        <v>226</v>
      </c>
      <c r="C160" s="24" t="s">
        <v>357</v>
      </c>
    </row>
    <row r="161" spans="1:3" x14ac:dyDescent="0.2">
      <c r="A161" s="23" t="s">
        <v>225</v>
      </c>
      <c r="B161" s="23" t="s">
        <v>224</v>
      </c>
      <c r="C161" s="24" t="s">
        <v>357</v>
      </c>
    </row>
    <row r="162" spans="1:3" x14ac:dyDescent="0.2">
      <c r="A162" s="23" t="s">
        <v>190</v>
      </c>
      <c r="B162" s="23" t="s">
        <v>213</v>
      </c>
      <c r="C162" s="24" t="s">
        <v>357</v>
      </c>
    </row>
    <row r="163" spans="1:3" x14ac:dyDescent="0.2">
      <c r="A163" s="23" t="s">
        <v>223</v>
      </c>
      <c r="B163" s="23" t="s">
        <v>215</v>
      </c>
      <c r="C163" s="24" t="s">
        <v>357</v>
      </c>
    </row>
    <row r="164" spans="1:3" x14ac:dyDescent="0.2">
      <c r="A164" s="23" t="s">
        <v>222</v>
      </c>
      <c r="B164" s="23" t="s">
        <v>221</v>
      </c>
      <c r="C164" s="24" t="s">
        <v>357</v>
      </c>
    </row>
    <row r="165" spans="1:3" x14ac:dyDescent="0.2">
      <c r="A165" s="23" t="s">
        <v>220</v>
      </c>
      <c r="B165" s="23" t="s">
        <v>219</v>
      </c>
      <c r="C165" s="24" t="s">
        <v>357</v>
      </c>
    </row>
    <row r="166" spans="1:3" x14ac:dyDescent="0.2">
      <c r="A166" s="23" t="s">
        <v>218</v>
      </c>
      <c r="B166" s="23" t="s">
        <v>217</v>
      </c>
      <c r="C166" s="24" t="s">
        <v>357</v>
      </c>
    </row>
    <row r="167" spans="1:3" x14ac:dyDescent="0.2">
      <c r="A167" s="23" t="s">
        <v>216</v>
      </c>
      <c r="B167" s="23" t="s">
        <v>215</v>
      </c>
      <c r="C167" s="24" t="s">
        <v>357</v>
      </c>
    </row>
    <row r="168" spans="1:3" x14ac:dyDescent="0.2">
      <c r="A168" s="23" t="s">
        <v>210</v>
      </c>
      <c r="B168" s="23" t="s">
        <v>214</v>
      </c>
      <c r="C168" s="24" t="s">
        <v>357</v>
      </c>
    </row>
    <row r="169" spans="1:3" x14ac:dyDescent="0.2">
      <c r="A169" s="23" t="s">
        <v>207</v>
      </c>
      <c r="B169" s="23" t="s">
        <v>213</v>
      </c>
      <c r="C169" s="24" t="s">
        <v>357</v>
      </c>
    </row>
    <row r="170" spans="1:3" x14ac:dyDescent="0.2">
      <c r="A170" s="23" t="s">
        <v>212</v>
      </c>
      <c r="B170" s="23" t="s">
        <v>211</v>
      </c>
      <c r="C170" s="24" t="s">
        <v>357</v>
      </c>
    </row>
    <row r="171" spans="1:3" x14ac:dyDescent="0.2">
      <c r="A171" s="29" t="s">
        <v>358</v>
      </c>
      <c r="B171" s="23"/>
      <c r="C171" s="24" t="s">
        <v>8</v>
      </c>
    </row>
    <row r="172" spans="1:3" x14ac:dyDescent="0.2">
      <c r="A172" s="29" t="s">
        <v>359</v>
      </c>
      <c r="B172" s="23"/>
      <c r="C172" s="24" t="s">
        <v>8</v>
      </c>
    </row>
    <row r="173" spans="1:3" x14ac:dyDescent="0.2">
      <c r="A173" s="29" t="s">
        <v>360</v>
      </c>
      <c r="B173" s="23"/>
      <c r="C173" s="24" t="s">
        <v>8</v>
      </c>
    </row>
    <row r="174" spans="1:3" x14ac:dyDescent="0.2">
      <c r="A174" s="29" t="s">
        <v>361</v>
      </c>
      <c r="B174" s="23"/>
      <c r="C174" s="24" t="s">
        <v>8</v>
      </c>
    </row>
    <row r="175" spans="1:3" x14ac:dyDescent="0.2">
      <c r="A175" s="29" t="s">
        <v>362</v>
      </c>
      <c r="B175" s="23"/>
      <c r="C175" s="24" t="s">
        <v>8</v>
      </c>
    </row>
    <row r="176" spans="1:3" x14ac:dyDescent="0.2">
      <c r="A176" s="29" t="s">
        <v>363</v>
      </c>
      <c r="B176" s="23"/>
      <c r="C176" s="24" t="s">
        <v>8</v>
      </c>
    </row>
    <row r="177" spans="1:3" x14ac:dyDescent="0.2">
      <c r="A177" s="29" t="s">
        <v>364</v>
      </c>
      <c r="B177" s="23"/>
      <c r="C177" s="24" t="s">
        <v>8</v>
      </c>
    </row>
    <row r="178" spans="1:3" x14ac:dyDescent="0.2">
      <c r="A178" s="29" t="s">
        <v>183</v>
      </c>
      <c r="B178" s="23"/>
      <c r="C178" s="24" t="s">
        <v>8</v>
      </c>
    </row>
    <row r="179" spans="1:3" x14ac:dyDescent="0.2">
      <c r="A179" s="29" t="s">
        <v>365</v>
      </c>
      <c r="B179" s="23"/>
      <c r="C179" s="24" t="s">
        <v>8</v>
      </c>
    </row>
    <row r="180" spans="1:3" x14ac:dyDescent="0.2">
      <c r="A180" s="29" t="s">
        <v>366</v>
      </c>
      <c r="B180" s="23"/>
      <c r="C180" s="24" t="s">
        <v>8</v>
      </c>
    </row>
    <row r="181" spans="1:3" x14ac:dyDescent="0.2">
      <c r="A181" s="29" t="s">
        <v>367</v>
      </c>
      <c r="B181" s="23"/>
      <c r="C181" s="24" t="s">
        <v>8</v>
      </c>
    </row>
    <row r="182" spans="1:3" x14ac:dyDescent="0.2">
      <c r="A182" s="29" t="s">
        <v>368</v>
      </c>
      <c r="B182" s="23"/>
      <c r="C182" s="24" t="s">
        <v>8</v>
      </c>
    </row>
    <row r="183" spans="1:3" x14ac:dyDescent="0.2">
      <c r="A183" s="29" t="s">
        <v>369</v>
      </c>
      <c r="B183" s="23"/>
      <c r="C183" s="24" t="s">
        <v>8</v>
      </c>
    </row>
    <row r="184" spans="1:3" x14ac:dyDescent="0.2">
      <c r="A184" s="29" t="s">
        <v>370</v>
      </c>
      <c r="B184" s="23"/>
      <c r="C184" s="24" t="s">
        <v>8</v>
      </c>
    </row>
    <row r="185" spans="1:3" x14ac:dyDescent="0.2">
      <c r="A185" s="29" t="s">
        <v>371</v>
      </c>
      <c r="B185" s="23"/>
      <c r="C185" s="24" t="s">
        <v>8</v>
      </c>
    </row>
    <row r="186" spans="1:3" x14ac:dyDescent="0.2">
      <c r="A186" s="29" t="s">
        <v>372</v>
      </c>
      <c r="B186" s="23"/>
      <c r="C186" s="24" t="s">
        <v>8</v>
      </c>
    </row>
    <row r="187" spans="1:3" x14ac:dyDescent="0.2">
      <c r="A187" s="29" t="s">
        <v>373</v>
      </c>
      <c r="B187" s="23"/>
      <c r="C187" s="24" t="s">
        <v>8</v>
      </c>
    </row>
    <row r="188" spans="1:3" x14ac:dyDescent="0.2">
      <c r="A188" s="29" t="s">
        <v>374</v>
      </c>
      <c r="B188" s="23"/>
      <c r="C188" s="24" t="s">
        <v>8</v>
      </c>
    </row>
    <row r="189" spans="1:3" x14ac:dyDescent="0.2">
      <c r="A189" s="29" t="s">
        <v>375</v>
      </c>
      <c r="B189" s="23"/>
      <c r="C189" s="24" t="s">
        <v>8</v>
      </c>
    </row>
    <row r="190" spans="1:3" x14ac:dyDescent="0.2">
      <c r="A190" s="29" t="s">
        <v>376</v>
      </c>
      <c r="B190" s="23"/>
      <c r="C190" s="24" t="s">
        <v>8</v>
      </c>
    </row>
    <row r="191" spans="1:3" x14ac:dyDescent="0.2">
      <c r="A191" s="29" t="s">
        <v>377</v>
      </c>
      <c r="B191" s="23"/>
      <c r="C191" s="24" t="s">
        <v>8</v>
      </c>
    </row>
    <row r="192" spans="1:3" x14ac:dyDescent="0.2">
      <c r="A192" s="29" t="s">
        <v>378</v>
      </c>
      <c r="B192" s="23"/>
      <c r="C192" s="24" t="s">
        <v>8</v>
      </c>
    </row>
    <row r="193" spans="1:3" x14ac:dyDescent="0.2">
      <c r="A193" s="29" t="s">
        <v>379</v>
      </c>
      <c r="B193" s="23"/>
      <c r="C193" s="24" t="s">
        <v>8</v>
      </c>
    </row>
    <row r="194" spans="1:3" x14ac:dyDescent="0.2">
      <c r="A194" s="29" t="s">
        <v>380</v>
      </c>
      <c r="B194" s="23"/>
      <c r="C194" s="24" t="s">
        <v>8</v>
      </c>
    </row>
    <row r="195" spans="1:3" x14ac:dyDescent="0.2">
      <c r="A195" s="29" t="s">
        <v>381</v>
      </c>
      <c r="B195" s="23"/>
      <c r="C195" s="24" t="s">
        <v>8</v>
      </c>
    </row>
    <row r="196" spans="1:3" x14ac:dyDescent="0.2">
      <c r="A196" s="29" t="s">
        <v>382</v>
      </c>
      <c r="B196" s="23"/>
      <c r="C196" s="24" t="s">
        <v>8</v>
      </c>
    </row>
    <row r="197" spans="1:3" x14ac:dyDescent="0.2">
      <c r="A197" s="29" t="s">
        <v>383</v>
      </c>
      <c r="B197" s="23"/>
      <c r="C197" s="24" t="s">
        <v>8</v>
      </c>
    </row>
    <row r="198" spans="1:3" x14ac:dyDescent="0.2">
      <c r="A198" s="29" t="s">
        <v>384</v>
      </c>
      <c r="B198" s="23"/>
      <c r="C198" s="24" t="s">
        <v>8</v>
      </c>
    </row>
    <row r="199" spans="1:3" x14ac:dyDescent="0.2">
      <c r="A199" s="29" t="s">
        <v>385</v>
      </c>
      <c r="B199" s="23"/>
      <c r="C199" s="24" t="s">
        <v>8</v>
      </c>
    </row>
    <row r="200" spans="1:3" x14ac:dyDescent="0.2">
      <c r="A200" s="29" t="s">
        <v>386</v>
      </c>
      <c r="B200" s="23"/>
      <c r="C200" s="24" t="s">
        <v>8</v>
      </c>
    </row>
    <row r="201" spans="1:3" x14ac:dyDescent="0.2">
      <c r="A201" s="29" t="s">
        <v>387</v>
      </c>
      <c r="B201" s="23"/>
      <c r="C201" s="24" t="s">
        <v>8</v>
      </c>
    </row>
    <row r="202" spans="1:3" x14ac:dyDescent="0.2">
      <c r="A202" s="29" t="s">
        <v>388</v>
      </c>
      <c r="B202" s="23"/>
      <c r="C202" s="24" t="s">
        <v>8</v>
      </c>
    </row>
    <row r="203" spans="1:3" x14ac:dyDescent="0.2">
      <c r="A203" s="29" t="s">
        <v>389</v>
      </c>
      <c r="B203" s="23"/>
      <c r="C203" s="24" t="s">
        <v>8</v>
      </c>
    </row>
    <row r="204" spans="1:3" x14ac:dyDescent="0.2">
      <c r="A204" s="29" t="s">
        <v>390</v>
      </c>
      <c r="B204" s="23"/>
      <c r="C204" s="24" t="s">
        <v>8</v>
      </c>
    </row>
    <row r="205" spans="1:3" x14ac:dyDescent="0.2">
      <c r="A205" s="29" t="s">
        <v>391</v>
      </c>
      <c r="B205" s="23"/>
      <c r="C205" s="24" t="s">
        <v>8</v>
      </c>
    </row>
    <row r="206" spans="1:3" x14ac:dyDescent="0.2">
      <c r="A206" s="29" t="s">
        <v>392</v>
      </c>
      <c r="B206" s="23"/>
      <c r="C206" s="24" t="s">
        <v>8</v>
      </c>
    </row>
    <row r="207" spans="1:3" x14ac:dyDescent="0.2">
      <c r="A207" s="29" t="s">
        <v>393</v>
      </c>
      <c r="B207" s="23"/>
      <c r="C207" s="24" t="s">
        <v>8</v>
      </c>
    </row>
    <row r="208" spans="1:3" x14ac:dyDescent="0.2">
      <c r="A208" s="29" t="s">
        <v>394</v>
      </c>
      <c r="B208" s="23"/>
      <c r="C208" s="24" t="s">
        <v>8</v>
      </c>
    </row>
    <row r="209" spans="1:3" x14ac:dyDescent="0.2">
      <c r="A209" s="29" t="s">
        <v>395</v>
      </c>
      <c r="B209" s="23"/>
      <c r="C209" s="24" t="s">
        <v>8</v>
      </c>
    </row>
    <row r="210" spans="1:3" x14ac:dyDescent="0.2">
      <c r="A210" s="29" t="s">
        <v>396</v>
      </c>
      <c r="B210" s="23"/>
      <c r="C210" s="24" t="s">
        <v>8</v>
      </c>
    </row>
    <row r="211" spans="1:3" x14ac:dyDescent="0.2">
      <c r="A211" s="29" t="s">
        <v>397</v>
      </c>
      <c r="B211" s="23"/>
      <c r="C211" s="24" t="s">
        <v>8</v>
      </c>
    </row>
    <row r="212" spans="1:3" x14ac:dyDescent="0.2">
      <c r="A212" s="29" t="s">
        <v>398</v>
      </c>
      <c r="B212" s="23"/>
      <c r="C212" s="24" t="s">
        <v>8</v>
      </c>
    </row>
    <row r="213" spans="1:3" x14ac:dyDescent="0.2">
      <c r="A213" s="29" t="s">
        <v>399</v>
      </c>
      <c r="B213" s="23"/>
      <c r="C213" s="24" t="s">
        <v>8</v>
      </c>
    </row>
    <row r="214" spans="1:3" x14ac:dyDescent="0.2">
      <c r="A214" s="29" t="s">
        <v>400</v>
      </c>
      <c r="B214" s="23"/>
      <c r="C214" s="24" t="s">
        <v>8</v>
      </c>
    </row>
    <row r="215" spans="1:3" x14ac:dyDescent="0.2">
      <c r="A215" s="29" t="s">
        <v>401</v>
      </c>
      <c r="B215" s="23"/>
      <c r="C215" s="24" t="s">
        <v>8</v>
      </c>
    </row>
    <row r="216" spans="1:3" x14ac:dyDescent="0.2">
      <c r="A216" s="29" t="s">
        <v>402</v>
      </c>
      <c r="B216" s="23"/>
      <c r="C216" s="24" t="s">
        <v>8</v>
      </c>
    </row>
    <row r="217" spans="1:3" x14ac:dyDescent="0.2">
      <c r="A217" s="29" t="s">
        <v>403</v>
      </c>
      <c r="B217" s="23"/>
      <c r="C217" s="24" t="s">
        <v>8</v>
      </c>
    </row>
    <row r="218" spans="1:3" x14ac:dyDescent="0.2">
      <c r="A218" s="29" t="s">
        <v>404</v>
      </c>
      <c r="B218" s="23"/>
      <c r="C218" s="24" t="s">
        <v>8</v>
      </c>
    </row>
    <row r="219" spans="1:3" x14ac:dyDescent="0.2">
      <c r="A219" s="29" t="s">
        <v>405</v>
      </c>
      <c r="B219" s="23"/>
      <c r="C219" s="24" t="s">
        <v>8</v>
      </c>
    </row>
    <row r="220" spans="1:3" x14ac:dyDescent="0.2">
      <c r="A220" s="29" t="s">
        <v>406</v>
      </c>
      <c r="B220" s="23"/>
      <c r="C220" s="24" t="s">
        <v>8</v>
      </c>
    </row>
    <row r="221" spans="1:3" x14ac:dyDescent="0.2">
      <c r="A221" s="29" t="s">
        <v>189</v>
      </c>
      <c r="B221" s="23"/>
      <c r="C221" s="24" t="s">
        <v>8</v>
      </c>
    </row>
    <row r="222" spans="1:3" x14ac:dyDescent="0.2">
      <c r="A222" s="29" t="s">
        <v>407</v>
      </c>
      <c r="B222" s="23"/>
      <c r="C222" s="24" t="s">
        <v>8</v>
      </c>
    </row>
    <row r="223" spans="1:3" x14ac:dyDescent="0.2">
      <c r="A223" s="29" t="s">
        <v>408</v>
      </c>
      <c r="B223" s="23"/>
      <c r="C223" s="24" t="s">
        <v>8</v>
      </c>
    </row>
    <row r="224" spans="1:3" x14ac:dyDescent="0.2">
      <c r="A224" s="29" t="s">
        <v>409</v>
      </c>
      <c r="B224" s="23"/>
      <c r="C224" s="24" t="s">
        <v>8</v>
      </c>
    </row>
    <row r="225" spans="1:3" x14ac:dyDescent="0.2">
      <c r="A225" s="29" t="s">
        <v>410</v>
      </c>
      <c r="B225" s="23"/>
      <c r="C225" s="24" t="s">
        <v>8</v>
      </c>
    </row>
    <row r="226" spans="1:3" x14ac:dyDescent="0.2">
      <c r="A226" s="29" t="s">
        <v>411</v>
      </c>
      <c r="B226" s="23"/>
      <c r="C226" s="24" t="s">
        <v>8</v>
      </c>
    </row>
    <row r="227" spans="1:3" x14ac:dyDescent="0.2">
      <c r="A227" s="29" t="s">
        <v>412</v>
      </c>
      <c r="B227" s="23"/>
      <c r="C227" s="24" t="s">
        <v>8</v>
      </c>
    </row>
    <row r="228" spans="1:3" x14ac:dyDescent="0.2">
      <c r="A228" s="29" t="s">
        <v>413</v>
      </c>
      <c r="B228" s="23"/>
      <c r="C228" s="24" t="s">
        <v>8</v>
      </c>
    </row>
    <row r="229" spans="1:3" x14ac:dyDescent="0.2">
      <c r="A229" s="29" t="s">
        <v>414</v>
      </c>
      <c r="B229" s="23"/>
      <c r="C229" s="24" t="s">
        <v>8</v>
      </c>
    </row>
    <row r="230" spans="1:3" x14ac:dyDescent="0.2">
      <c r="A230" s="29" t="s">
        <v>415</v>
      </c>
      <c r="B230" s="23"/>
      <c r="C230" s="24" t="s">
        <v>8</v>
      </c>
    </row>
    <row r="231" spans="1:3" x14ac:dyDescent="0.2">
      <c r="A231" s="29" t="s">
        <v>416</v>
      </c>
      <c r="B231" s="23"/>
      <c r="C231" s="24" t="s">
        <v>8</v>
      </c>
    </row>
    <row r="232" spans="1:3" x14ac:dyDescent="0.2">
      <c r="A232" s="29" t="s">
        <v>194</v>
      </c>
      <c r="B232" s="23"/>
      <c r="C232" s="24" t="s">
        <v>8</v>
      </c>
    </row>
    <row r="233" spans="1:3" x14ac:dyDescent="0.2">
      <c r="A233" s="29" t="s">
        <v>417</v>
      </c>
      <c r="B233" s="23"/>
      <c r="C233" s="24" t="s">
        <v>8</v>
      </c>
    </row>
    <row r="234" spans="1:3" x14ac:dyDescent="0.2">
      <c r="A234" s="29" t="s">
        <v>418</v>
      </c>
      <c r="B234" s="23"/>
      <c r="C234" s="24" t="s">
        <v>8</v>
      </c>
    </row>
    <row r="235" spans="1:3" x14ac:dyDescent="0.2">
      <c r="A235" s="29" t="s">
        <v>419</v>
      </c>
      <c r="B235" s="23"/>
      <c r="C235" s="24" t="s">
        <v>8</v>
      </c>
    </row>
    <row r="236" spans="1:3" x14ac:dyDescent="0.2">
      <c r="A236" s="29" t="s">
        <v>420</v>
      </c>
      <c r="B236" s="23"/>
      <c r="C236" s="24" t="s">
        <v>8</v>
      </c>
    </row>
    <row r="237" spans="1:3" x14ac:dyDescent="0.2">
      <c r="A237" s="29" t="s">
        <v>421</v>
      </c>
      <c r="B237" s="23"/>
      <c r="C237" s="24" t="s">
        <v>8</v>
      </c>
    </row>
    <row r="238" spans="1:3" x14ac:dyDescent="0.2">
      <c r="A238" s="29" t="s">
        <v>422</v>
      </c>
      <c r="B238" s="23"/>
      <c r="C238" s="24" t="s">
        <v>8</v>
      </c>
    </row>
    <row r="239" spans="1:3" x14ac:dyDescent="0.2">
      <c r="A239" s="29" t="s">
        <v>423</v>
      </c>
      <c r="B239" s="23"/>
      <c r="C239" s="24" t="s">
        <v>8</v>
      </c>
    </row>
    <row r="240" spans="1:3" x14ac:dyDescent="0.2">
      <c r="A240" s="29" t="s">
        <v>424</v>
      </c>
      <c r="B240" s="23"/>
      <c r="C240" s="24" t="s">
        <v>8</v>
      </c>
    </row>
    <row r="241" spans="1:3" x14ac:dyDescent="0.2">
      <c r="A241" s="29" t="s">
        <v>425</v>
      </c>
      <c r="B241" s="23"/>
      <c r="C241" s="24" t="s">
        <v>8</v>
      </c>
    </row>
    <row r="242" spans="1:3" x14ac:dyDescent="0.2">
      <c r="A242" s="29" t="s">
        <v>426</v>
      </c>
      <c r="B242" s="23"/>
      <c r="C242" s="24" t="s">
        <v>8</v>
      </c>
    </row>
    <row r="243" spans="1:3" x14ac:dyDescent="0.2">
      <c r="A243" s="29" t="s">
        <v>427</v>
      </c>
      <c r="B243" s="23"/>
      <c r="C243" s="24" t="s">
        <v>8</v>
      </c>
    </row>
    <row r="244" spans="1:3" x14ac:dyDescent="0.2">
      <c r="A244" s="29" t="s">
        <v>428</v>
      </c>
      <c r="B244" s="23"/>
      <c r="C244" s="24" t="s">
        <v>8</v>
      </c>
    </row>
    <row r="245" spans="1:3" x14ac:dyDescent="0.2">
      <c r="A245" s="29" t="s">
        <v>429</v>
      </c>
      <c r="B245" s="23"/>
      <c r="C245" s="24" t="s">
        <v>8</v>
      </c>
    </row>
    <row r="246" spans="1:3" x14ac:dyDescent="0.2">
      <c r="A246" s="29" t="s">
        <v>430</v>
      </c>
      <c r="B246" s="23"/>
      <c r="C246" s="24" t="s">
        <v>8</v>
      </c>
    </row>
    <row r="247" spans="1:3" x14ac:dyDescent="0.2">
      <c r="A247" s="29" t="s">
        <v>431</v>
      </c>
      <c r="B247" s="23"/>
      <c r="C247" s="24" t="s">
        <v>8</v>
      </c>
    </row>
    <row r="248" spans="1:3" x14ac:dyDescent="0.2">
      <c r="A248" s="29" t="s">
        <v>432</v>
      </c>
      <c r="B248" s="23"/>
      <c r="C248" s="24" t="s">
        <v>8</v>
      </c>
    </row>
    <row r="249" spans="1:3" x14ac:dyDescent="0.2">
      <c r="A249" s="29" t="s">
        <v>433</v>
      </c>
      <c r="B249" s="23"/>
      <c r="C249" s="24" t="s">
        <v>8</v>
      </c>
    </row>
    <row r="250" spans="1:3" x14ac:dyDescent="0.2">
      <c r="A250" s="29" t="s">
        <v>434</v>
      </c>
      <c r="B250" s="23"/>
      <c r="C250" s="24" t="s">
        <v>8</v>
      </c>
    </row>
    <row r="251" spans="1:3" x14ac:dyDescent="0.2">
      <c r="A251" s="29" t="s">
        <v>435</v>
      </c>
      <c r="B251" s="23"/>
      <c r="C251" s="24" t="s">
        <v>8</v>
      </c>
    </row>
    <row r="252" spans="1:3" x14ac:dyDescent="0.2">
      <c r="A252" s="29" t="s">
        <v>436</v>
      </c>
      <c r="B252" s="23"/>
      <c r="C252" s="24" t="s">
        <v>8</v>
      </c>
    </row>
    <row r="253" spans="1:3" x14ac:dyDescent="0.2">
      <c r="A253" s="29" t="s">
        <v>437</v>
      </c>
      <c r="B253" s="23"/>
      <c r="C253" s="24" t="s">
        <v>8</v>
      </c>
    </row>
    <row r="254" spans="1:3" x14ac:dyDescent="0.2">
      <c r="A254" s="29" t="s">
        <v>438</v>
      </c>
      <c r="B254" s="23"/>
      <c r="C254" s="24" t="s">
        <v>8</v>
      </c>
    </row>
    <row r="255" spans="1:3" x14ac:dyDescent="0.2">
      <c r="A255" s="29" t="s">
        <v>439</v>
      </c>
      <c r="B255" s="23"/>
      <c r="C255" s="24" t="s">
        <v>8</v>
      </c>
    </row>
    <row r="256" spans="1:3" x14ac:dyDescent="0.2">
      <c r="A256" s="29" t="s">
        <v>145</v>
      </c>
      <c r="B256" s="23"/>
      <c r="C256" s="24" t="s">
        <v>8</v>
      </c>
    </row>
    <row r="257" spans="1:3" x14ac:dyDescent="0.2">
      <c r="A257" s="29" t="s">
        <v>440</v>
      </c>
      <c r="B257" s="23"/>
      <c r="C257" s="24" t="s">
        <v>8</v>
      </c>
    </row>
    <row r="258" spans="1:3" x14ac:dyDescent="0.2">
      <c r="A258" s="29" t="s">
        <v>441</v>
      </c>
      <c r="B258" s="23"/>
      <c r="C258" s="24" t="s">
        <v>8</v>
      </c>
    </row>
    <row r="259" spans="1:3" x14ac:dyDescent="0.2">
      <c r="A259" s="29" t="s">
        <v>442</v>
      </c>
      <c r="B259" s="23"/>
      <c r="C259" s="24" t="s">
        <v>8</v>
      </c>
    </row>
    <row r="260" spans="1:3" x14ac:dyDescent="0.2">
      <c r="A260" s="29" t="s">
        <v>443</v>
      </c>
      <c r="B260" s="23"/>
      <c r="C260" s="24" t="s">
        <v>8</v>
      </c>
    </row>
    <row r="261" spans="1:3" x14ac:dyDescent="0.2">
      <c r="A261" s="29" t="s">
        <v>444</v>
      </c>
      <c r="B261" s="23"/>
      <c r="C261" s="24" t="s">
        <v>8</v>
      </c>
    </row>
    <row r="262" spans="1:3" x14ac:dyDescent="0.2">
      <c r="A262" s="29" t="s">
        <v>445</v>
      </c>
      <c r="B262" s="23"/>
      <c r="C262" s="24" t="s">
        <v>8</v>
      </c>
    </row>
    <row r="263" spans="1:3" x14ac:dyDescent="0.2">
      <c r="A263" s="29" t="s">
        <v>446</v>
      </c>
      <c r="B263" s="23"/>
      <c r="C263" s="24" t="s">
        <v>8</v>
      </c>
    </row>
    <row r="264" spans="1:3" x14ac:dyDescent="0.2">
      <c r="A264" s="29" t="s">
        <v>447</v>
      </c>
      <c r="B264" s="23"/>
      <c r="C264" s="24" t="s">
        <v>8</v>
      </c>
    </row>
    <row r="265" spans="1:3" x14ac:dyDescent="0.2">
      <c r="A265" s="29" t="s">
        <v>448</v>
      </c>
      <c r="B265" s="23"/>
      <c r="C265" s="24" t="s">
        <v>8</v>
      </c>
    </row>
    <row r="266" spans="1:3" x14ac:dyDescent="0.2">
      <c r="A266" s="29" t="s">
        <v>449</v>
      </c>
      <c r="B266" s="23"/>
      <c r="C266" s="24" t="s">
        <v>8</v>
      </c>
    </row>
    <row r="267" spans="1:3" x14ac:dyDescent="0.2">
      <c r="A267" s="29" t="s">
        <v>450</v>
      </c>
      <c r="B267" s="23"/>
      <c r="C267" s="24" t="s">
        <v>8</v>
      </c>
    </row>
    <row r="268" spans="1:3" x14ac:dyDescent="0.2">
      <c r="A268" s="29" t="s">
        <v>451</v>
      </c>
      <c r="B268" s="23"/>
      <c r="C268" s="24" t="s">
        <v>8</v>
      </c>
    </row>
    <row r="269" spans="1:3" x14ac:dyDescent="0.2">
      <c r="A269" s="29" t="s">
        <v>452</v>
      </c>
      <c r="B269" s="23"/>
      <c r="C269" s="24" t="s">
        <v>8</v>
      </c>
    </row>
    <row r="270" spans="1:3" x14ac:dyDescent="0.2">
      <c r="A270" s="29" t="s">
        <v>453</v>
      </c>
      <c r="B270" s="23"/>
      <c r="C270" s="24" t="s">
        <v>8</v>
      </c>
    </row>
    <row r="271" spans="1:3" x14ac:dyDescent="0.2">
      <c r="A271" s="29" t="s">
        <v>454</v>
      </c>
      <c r="B271" s="23"/>
      <c r="C271" s="24" t="s">
        <v>8</v>
      </c>
    </row>
    <row r="272" spans="1:3" x14ac:dyDescent="0.2">
      <c r="A272" s="29" t="s">
        <v>455</v>
      </c>
      <c r="B272" s="23"/>
      <c r="C272" s="24" t="s">
        <v>8</v>
      </c>
    </row>
    <row r="273" spans="1:3" x14ac:dyDescent="0.2">
      <c r="A273" s="29" t="s">
        <v>456</v>
      </c>
      <c r="B273" s="23"/>
      <c r="C273" s="24" t="s">
        <v>8</v>
      </c>
    </row>
    <row r="274" spans="1:3" x14ac:dyDescent="0.2">
      <c r="A274" s="29" t="s">
        <v>457</v>
      </c>
      <c r="B274" s="23"/>
      <c r="C274" s="24" t="s">
        <v>8</v>
      </c>
    </row>
    <row r="275" spans="1:3" x14ac:dyDescent="0.2">
      <c r="A275" s="29" t="s">
        <v>458</v>
      </c>
      <c r="B275" s="23"/>
      <c r="C275" s="24" t="s">
        <v>8</v>
      </c>
    </row>
    <row r="276" spans="1:3" x14ac:dyDescent="0.2">
      <c r="A276" s="29" t="s">
        <v>459</v>
      </c>
      <c r="B276" s="23"/>
      <c r="C276" s="24" t="s">
        <v>8</v>
      </c>
    </row>
    <row r="277" spans="1:3" x14ac:dyDescent="0.2">
      <c r="A277" s="29" t="s">
        <v>460</v>
      </c>
      <c r="B277" s="23"/>
      <c r="C277" s="24" t="s">
        <v>8</v>
      </c>
    </row>
    <row r="278" spans="1:3" x14ac:dyDescent="0.2">
      <c r="A278" s="29" t="s">
        <v>461</v>
      </c>
      <c r="B278" s="23"/>
      <c r="C278" s="24" t="s">
        <v>8</v>
      </c>
    </row>
    <row r="279" spans="1:3" x14ac:dyDescent="0.2">
      <c r="A279" s="29" t="s">
        <v>462</v>
      </c>
      <c r="B279" s="23"/>
      <c r="C279" s="24" t="s">
        <v>8</v>
      </c>
    </row>
    <row r="280" spans="1:3" x14ac:dyDescent="0.2">
      <c r="A280" s="29" t="s">
        <v>463</v>
      </c>
      <c r="B280" s="23"/>
      <c r="C280" s="24" t="s">
        <v>8</v>
      </c>
    </row>
    <row r="281" spans="1:3" x14ac:dyDescent="0.2">
      <c r="A281" s="29" t="s">
        <v>464</v>
      </c>
      <c r="B281" s="23"/>
      <c r="C281" s="24" t="s">
        <v>8</v>
      </c>
    </row>
    <row r="282" spans="1:3" x14ac:dyDescent="0.2">
      <c r="A282" s="29" t="s">
        <v>465</v>
      </c>
      <c r="B282" s="23"/>
      <c r="C282" s="24" t="s">
        <v>8</v>
      </c>
    </row>
    <row r="283" spans="1:3" x14ac:dyDescent="0.2">
      <c r="A283" s="29" t="s">
        <v>187</v>
      </c>
      <c r="B283" s="23"/>
      <c r="C283" s="24" t="s">
        <v>8</v>
      </c>
    </row>
    <row r="284" spans="1:3" x14ac:dyDescent="0.2">
      <c r="A284" s="29" t="s">
        <v>466</v>
      </c>
      <c r="B284" s="23"/>
      <c r="C284" s="24" t="s">
        <v>8</v>
      </c>
    </row>
    <row r="285" spans="1:3" x14ac:dyDescent="0.2">
      <c r="A285" s="29" t="s">
        <v>467</v>
      </c>
      <c r="B285" s="23"/>
      <c r="C285" s="24" t="s">
        <v>8</v>
      </c>
    </row>
    <row r="286" spans="1:3" x14ac:dyDescent="0.2">
      <c r="A286" s="29" t="s">
        <v>468</v>
      </c>
      <c r="B286" s="23"/>
      <c r="C286" s="24" t="s">
        <v>8</v>
      </c>
    </row>
    <row r="287" spans="1:3" x14ac:dyDescent="0.2">
      <c r="A287" s="29" t="s">
        <v>469</v>
      </c>
      <c r="B287" s="23"/>
      <c r="C287" s="24" t="s">
        <v>8</v>
      </c>
    </row>
    <row r="288" spans="1:3" x14ac:dyDescent="0.2">
      <c r="A288" s="29" t="s">
        <v>470</v>
      </c>
      <c r="B288" s="23"/>
      <c r="C288" s="24" t="s">
        <v>8</v>
      </c>
    </row>
    <row r="289" spans="1:3" x14ac:dyDescent="0.2">
      <c r="A289" s="29" t="s">
        <v>471</v>
      </c>
      <c r="B289" s="23"/>
      <c r="C289" s="24" t="s">
        <v>8</v>
      </c>
    </row>
    <row r="290" spans="1:3" x14ac:dyDescent="0.2">
      <c r="A290" s="29" t="s">
        <v>472</v>
      </c>
      <c r="B290" s="23"/>
      <c r="C290" s="24" t="s">
        <v>8</v>
      </c>
    </row>
    <row r="291" spans="1:3" x14ac:dyDescent="0.2">
      <c r="A291" s="29" t="s">
        <v>473</v>
      </c>
      <c r="B291" s="23"/>
      <c r="C291" s="24" t="s">
        <v>8</v>
      </c>
    </row>
    <row r="292" spans="1:3" x14ac:dyDescent="0.2">
      <c r="A292" s="29" t="s">
        <v>474</v>
      </c>
      <c r="B292" s="23"/>
      <c r="C292" s="24" t="s">
        <v>8</v>
      </c>
    </row>
    <row r="293" spans="1:3" x14ac:dyDescent="0.2">
      <c r="A293" s="29" t="s">
        <v>475</v>
      </c>
      <c r="B293" s="23"/>
      <c r="C293" s="24" t="s">
        <v>8</v>
      </c>
    </row>
    <row r="294" spans="1:3" x14ac:dyDescent="0.2">
      <c r="A294" s="29" t="s">
        <v>476</v>
      </c>
      <c r="B294" s="23"/>
      <c r="C294" s="24" t="s">
        <v>8</v>
      </c>
    </row>
    <row r="295" spans="1:3" x14ac:dyDescent="0.2">
      <c r="A295" s="29" t="s">
        <v>477</v>
      </c>
      <c r="B295" s="23"/>
      <c r="C295" s="24" t="s">
        <v>8</v>
      </c>
    </row>
    <row r="296" spans="1:3" x14ac:dyDescent="0.2">
      <c r="A296" s="29" t="s">
        <v>478</v>
      </c>
      <c r="B296" s="23"/>
      <c r="C296" s="24" t="s">
        <v>8</v>
      </c>
    </row>
    <row r="297" spans="1:3" x14ac:dyDescent="0.2">
      <c r="A297" s="29" t="s">
        <v>479</v>
      </c>
      <c r="B297" s="23"/>
      <c r="C297" s="24" t="s">
        <v>8</v>
      </c>
    </row>
    <row r="298" spans="1:3" x14ac:dyDescent="0.2">
      <c r="A298" s="29" t="s">
        <v>480</v>
      </c>
      <c r="B298" s="23"/>
      <c r="C298" s="24" t="s">
        <v>8</v>
      </c>
    </row>
    <row r="299" spans="1:3" x14ac:dyDescent="0.2">
      <c r="A299" s="29" t="s">
        <v>481</v>
      </c>
      <c r="B299" s="23"/>
      <c r="C299" s="24" t="s">
        <v>8</v>
      </c>
    </row>
    <row r="300" spans="1:3" x14ac:dyDescent="0.2">
      <c r="A300" s="29" t="s">
        <v>482</v>
      </c>
      <c r="B300" s="23"/>
      <c r="C300" s="24" t="s">
        <v>8</v>
      </c>
    </row>
    <row r="301" spans="1:3" x14ac:dyDescent="0.2">
      <c r="A301" s="29" t="s">
        <v>483</v>
      </c>
      <c r="B301" s="23"/>
      <c r="C301" s="24" t="s">
        <v>8</v>
      </c>
    </row>
    <row r="302" spans="1:3" x14ac:dyDescent="0.2">
      <c r="A302" s="29" t="s">
        <v>484</v>
      </c>
      <c r="B302" s="23"/>
      <c r="C302" s="24" t="s">
        <v>8</v>
      </c>
    </row>
    <row r="303" spans="1:3" x14ac:dyDescent="0.2">
      <c r="A303" s="29" t="s">
        <v>485</v>
      </c>
      <c r="B303" s="23"/>
      <c r="C303" s="24" t="s">
        <v>8</v>
      </c>
    </row>
    <row r="304" spans="1:3" x14ac:dyDescent="0.2">
      <c r="A304" s="29" t="s">
        <v>486</v>
      </c>
      <c r="B304" s="23"/>
      <c r="C304" s="24" t="s">
        <v>8</v>
      </c>
    </row>
    <row r="305" spans="1:3" x14ac:dyDescent="0.2">
      <c r="A305" s="29" t="s">
        <v>487</v>
      </c>
      <c r="B305" s="23"/>
      <c r="C305" s="24" t="s">
        <v>8</v>
      </c>
    </row>
    <row r="306" spans="1:3" x14ac:dyDescent="0.2">
      <c r="A306" s="29" t="s">
        <v>488</v>
      </c>
      <c r="B306" s="23"/>
      <c r="C306" s="24" t="s">
        <v>8</v>
      </c>
    </row>
    <row r="307" spans="1:3" x14ac:dyDescent="0.2">
      <c r="A307" s="29" t="s">
        <v>489</v>
      </c>
      <c r="B307" s="23"/>
      <c r="C307" s="24" t="s">
        <v>8</v>
      </c>
    </row>
    <row r="308" spans="1:3" x14ac:dyDescent="0.2">
      <c r="A308" s="29" t="s">
        <v>490</v>
      </c>
      <c r="B308" s="23"/>
      <c r="C308" s="24" t="s">
        <v>8</v>
      </c>
    </row>
    <row r="309" spans="1:3" x14ac:dyDescent="0.2">
      <c r="A309" s="29" t="s">
        <v>491</v>
      </c>
      <c r="B309" s="23"/>
      <c r="C309" s="24" t="s">
        <v>8</v>
      </c>
    </row>
    <row r="310" spans="1:3" x14ac:dyDescent="0.2">
      <c r="A310" s="29" t="s">
        <v>141</v>
      </c>
      <c r="B310" s="23"/>
      <c r="C310" s="24" t="s">
        <v>8</v>
      </c>
    </row>
    <row r="311" spans="1:3" x14ac:dyDescent="0.2">
      <c r="A311" s="29" t="s">
        <v>492</v>
      </c>
      <c r="B311" s="23"/>
      <c r="C311" s="24" t="s">
        <v>8</v>
      </c>
    </row>
    <row r="312" spans="1:3" x14ac:dyDescent="0.2">
      <c r="A312" s="29" t="s">
        <v>493</v>
      </c>
      <c r="B312" s="23"/>
      <c r="C312" s="24" t="s">
        <v>8</v>
      </c>
    </row>
    <row r="313" spans="1:3" x14ac:dyDescent="0.2">
      <c r="A313" s="29" t="s">
        <v>494</v>
      </c>
      <c r="B313" s="23"/>
      <c r="C313" s="24" t="s">
        <v>8</v>
      </c>
    </row>
    <row r="314" spans="1:3" x14ac:dyDescent="0.2">
      <c r="A314" s="29" t="s">
        <v>495</v>
      </c>
      <c r="B314" s="23"/>
      <c r="C314" s="24" t="s">
        <v>8</v>
      </c>
    </row>
    <row r="315" spans="1:3" x14ac:dyDescent="0.2">
      <c r="A315" s="29" t="s">
        <v>496</v>
      </c>
      <c r="B315" s="23"/>
      <c r="C315" s="24" t="s">
        <v>8</v>
      </c>
    </row>
    <row r="316" spans="1:3" x14ac:dyDescent="0.2">
      <c r="A316" s="29" t="s">
        <v>497</v>
      </c>
      <c r="B316" s="23"/>
      <c r="C316" s="24" t="s">
        <v>8</v>
      </c>
    </row>
    <row r="317" spans="1:3" x14ac:dyDescent="0.2">
      <c r="A317" s="29" t="s">
        <v>498</v>
      </c>
      <c r="B317" s="23"/>
      <c r="C317" s="24" t="s">
        <v>8</v>
      </c>
    </row>
    <row r="318" spans="1:3" x14ac:dyDescent="0.2">
      <c r="A318" s="29" t="s">
        <v>499</v>
      </c>
      <c r="B318" s="23"/>
      <c r="C318" s="24" t="s">
        <v>8</v>
      </c>
    </row>
    <row r="319" spans="1:3" x14ac:dyDescent="0.2">
      <c r="A319" s="29" t="s">
        <v>500</v>
      </c>
      <c r="B319" s="23"/>
      <c r="C319" s="24" t="s">
        <v>8</v>
      </c>
    </row>
    <row r="320" spans="1:3" x14ac:dyDescent="0.2">
      <c r="A320" s="29" t="s">
        <v>501</v>
      </c>
      <c r="B320" s="23"/>
      <c r="C320" s="24" t="s">
        <v>8</v>
      </c>
    </row>
    <row r="321" spans="1:3" x14ac:dyDescent="0.2">
      <c r="A321" s="29" t="s">
        <v>502</v>
      </c>
      <c r="B321" s="23"/>
      <c r="C321" s="24" t="s">
        <v>8</v>
      </c>
    </row>
    <row r="322" spans="1:3" x14ac:dyDescent="0.2">
      <c r="A322" s="29" t="s">
        <v>503</v>
      </c>
      <c r="B322" s="23"/>
      <c r="C322" s="24" t="s">
        <v>8</v>
      </c>
    </row>
    <row r="323" spans="1:3" x14ac:dyDescent="0.2">
      <c r="A323" s="29" t="s">
        <v>504</v>
      </c>
      <c r="B323" s="23"/>
      <c r="C323" s="24" t="s">
        <v>8</v>
      </c>
    </row>
    <row r="324" spans="1:3" x14ac:dyDescent="0.2">
      <c r="A324" s="29" t="s">
        <v>505</v>
      </c>
      <c r="B324" s="23"/>
      <c r="C324" s="24" t="s">
        <v>8</v>
      </c>
    </row>
    <row r="325" spans="1:3" x14ac:dyDescent="0.2">
      <c r="A325" s="29" t="s">
        <v>186</v>
      </c>
      <c r="B325" s="23"/>
      <c r="C325" s="24" t="s">
        <v>8</v>
      </c>
    </row>
    <row r="326" spans="1:3" x14ac:dyDescent="0.2">
      <c r="A326" s="29" t="s">
        <v>140</v>
      </c>
      <c r="B326" s="23"/>
      <c r="C326" s="24" t="s">
        <v>8</v>
      </c>
    </row>
    <row r="327" spans="1:3" x14ac:dyDescent="0.2">
      <c r="A327" s="29" t="s">
        <v>506</v>
      </c>
      <c r="B327" s="23"/>
      <c r="C327" s="24" t="s">
        <v>8</v>
      </c>
    </row>
    <row r="328" spans="1:3" x14ac:dyDescent="0.2">
      <c r="A328" s="29" t="s">
        <v>507</v>
      </c>
      <c r="B328" s="23"/>
      <c r="C328" s="24" t="s">
        <v>8</v>
      </c>
    </row>
    <row r="329" spans="1:3" x14ac:dyDescent="0.2">
      <c r="A329" s="29" t="s">
        <v>508</v>
      </c>
      <c r="B329" s="23"/>
      <c r="C329" s="24" t="s">
        <v>8</v>
      </c>
    </row>
    <row r="330" spans="1:3" x14ac:dyDescent="0.2">
      <c r="A330" s="29" t="s">
        <v>509</v>
      </c>
      <c r="B330" s="23"/>
      <c r="C330" s="24" t="s">
        <v>8</v>
      </c>
    </row>
    <row r="331" spans="1:3" x14ac:dyDescent="0.2">
      <c r="A331" s="29" t="s">
        <v>510</v>
      </c>
      <c r="B331" s="23"/>
      <c r="C331" s="24" t="s">
        <v>8</v>
      </c>
    </row>
    <row r="332" spans="1:3" x14ac:dyDescent="0.2">
      <c r="A332" s="29" t="s">
        <v>511</v>
      </c>
      <c r="B332" s="23"/>
      <c r="C332" s="24" t="s">
        <v>8</v>
      </c>
    </row>
    <row r="333" spans="1:3" x14ac:dyDescent="0.2">
      <c r="A333" s="29" t="s">
        <v>512</v>
      </c>
      <c r="B333" s="23"/>
      <c r="C333" s="24" t="s">
        <v>8</v>
      </c>
    </row>
    <row r="334" spans="1:3" x14ac:dyDescent="0.2">
      <c r="A334" s="29" t="s">
        <v>513</v>
      </c>
      <c r="B334" s="23"/>
      <c r="C334" s="24" t="s">
        <v>8</v>
      </c>
    </row>
    <row r="335" spans="1:3" x14ac:dyDescent="0.2">
      <c r="A335" s="29" t="s">
        <v>514</v>
      </c>
      <c r="B335" s="23"/>
      <c r="C335" s="24" t="s">
        <v>8</v>
      </c>
    </row>
    <row r="336" spans="1:3" x14ac:dyDescent="0.2">
      <c r="A336" s="29" t="s">
        <v>125</v>
      </c>
      <c r="B336" s="23"/>
      <c r="C336" s="24" t="s">
        <v>8</v>
      </c>
    </row>
    <row r="337" spans="1:3" x14ac:dyDescent="0.2">
      <c r="A337" s="29" t="s">
        <v>515</v>
      </c>
      <c r="B337" s="23"/>
      <c r="C337" s="24" t="s">
        <v>8</v>
      </c>
    </row>
    <row r="338" spans="1:3" x14ac:dyDescent="0.2">
      <c r="A338" s="29" t="s">
        <v>516</v>
      </c>
      <c r="B338" s="23"/>
      <c r="C338" s="24" t="s">
        <v>8</v>
      </c>
    </row>
    <row r="339" spans="1:3" x14ac:dyDescent="0.2">
      <c r="A339" s="29" t="s">
        <v>517</v>
      </c>
      <c r="B339" s="23"/>
      <c r="C339" s="24" t="s">
        <v>8</v>
      </c>
    </row>
    <row r="340" spans="1:3" x14ac:dyDescent="0.2">
      <c r="A340" s="29" t="s">
        <v>518</v>
      </c>
      <c r="B340" s="23"/>
      <c r="C340" s="24" t="s">
        <v>8</v>
      </c>
    </row>
    <row r="341" spans="1:3" x14ac:dyDescent="0.2">
      <c r="A341" s="29" t="s">
        <v>519</v>
      </c>
      <c r="B341" s="23"/>
      <c r="C341" s="24" t="s">
        <v>8</v>
      </c>
    </row>
    <row r="342" spans="1:3" x14ac:dyDescent="0.2">
      <c r="A342" s="29" t="s">
        <v>520</v>
      </c>
      <c r="B342" s="23"/>
      <c r="C342" s="24" t="s">
        <v>8</v>
      </c>
    </row>
    <row r="343" spans="1:3" x14ac:dyDescent="0.2">
      <c r="A343" s="29" t="s">
        <v>521</v>
      </c>
      <c r="B343" s="23"/>
      <c r="C343" s="24" t="s">
        <v>8</v>
      </c>
    </row>
    <row r="344" spans="1:3" x14ac:dyDescent="0.2">
      <c r="A344" s="29" t="s">
        <v>522</v>
      </c>
      <c r="B344" s="23"/>
      <c r="C344" s="24" t="s">
        <v>8</v>
      </c>
    </row>
    <row r="345" spans="1:3" x14ac:dyDescent="0.2">
      <c r="A345" s="29" t="s">
        <v>523</v>
      </c>
      <c r="B345" s="23"/>
      <c r="C345" s="24" t="s">
        <v>8</v>
      </c>
    </row>
    <row r="346" spans="1:3" x14ac:dyDescent="0.2">
      <c r="A346" s="29" t="s">
        <v>524</v>
      </c>
      <c r="B346" s="23"/>
      <c r="C346" s="24" t="s">
        <v>8</v>
      </c>
    </row>
    <row r="347" spans="1:3" x14ac:dyDescent="0.2">
      <c r="A347" s="29" t="s">
        <v>525</v>
      </c>
      <c r="B347" s="23"/>
      <c r="C347" s="24" t="s">
        <v>8</v>
      </c>
    </row>
    <row r="348" spans="1:3" x14ac:dyDescent="0.2">
      <c r="A348" s="29" t="s">
        <v>526</v>
      </c>
      <c r="B348" s="23"/>
      <c r="C348" s="24" t="s">
        <v>8</v>
      </c>
    </row>
    <row r="349" spans="1:3" x14ac:dyDescent="0.2">
      <c r="A349" s="29" t="s">
        <v>527</v>
      </c>
      <c r="B349" s="23"/>
      <c r="C349" s="24" t="s">
        <v>8</v>
      </c>
    </row>
    <row r="350" spans="1:3" x14ac:dyDescent="0.2">
      <c r="A350" s="29" t="s">
        <v>528</v>
      </c>
      <c r="B350" s="23"/>
      <c r="C350" s="24" t="s">
        <v>8</v>
      </c>
    </row>
    <row r="351" spans="1:3" x14ac:dyDescent="0.2">
      <c r="A351" s="29" t="s">
        <v>139</v>
      </c>
      <c r="B351" s="23"/>
      <c r="C351" s="24" t="s">
        <v>8</v>
      </c>
    </row>
    <row r="352" spans="1:3" x14ac:dyDescent="0.2">
      <c r="A352" s="29" t="s">
        <v>529</v>
      </c>
      <c r="B352" s="23"/>
      <c r="C352" s="24" t="s">
        <v>8</v>
      </c>
    </row>
    <row r="353" spans="1:3" x14ac:dyDescent="0.2">
      <c r="A353" s="29" t="s">
        <v>530</v>
      </c>
      <c r="B353" s="23"/>
      <c r="C353" s="24" t="s">
        <v>8</v>
      </c>
    </row>
    <row r="354" spans="1:3" x14ac:dyDescent="0.2">
      <c r="A354" s="29" t="s">
        <v>531</v>
      </c>
      <c r="B354" s="23"/>
      <c r="C354" s="24" t="s">
        <v>8</v>
      </c>
    </row>
    <row r="355" spans="1:3" x14ac:dyDescent="0.2">
      <c r="A355" s="29" t="s">
        <v>532</v>
      </c>
      <c r="B355" s="23"/>
      <c r="C355" s="24" t="s">
        <v>8</v>
      </c>
    </row>
    <row r="356" spans="1:3" x14ac:dyDescent="0.2">
      <c r="A356" s="29" t="s">
        <v>533</v>
      </c>
      <c r="B356" s="23"/>
      <c r="C356" s="24" t="s">
        <v>8</v>
      </c>
    </row>
    <row r="357" spans="1:3" x14ac:dyDescent="0.2">
      <c r="A357" s="29" t="s">
        <v>534</v>
      </c>
      <c r="B357" s="23"/>
      <c r="C357" s="24" t="s">
        <v>8</v>
      </c>
    </row>
    <row r="358" spans="1:3" x14ac:dyDescent="0.2">
      <c r="A358" s="29" t="s">
        <v>535</v>
      </c>
      <c r="B358" s="23"/>
      <c r="C358" s="24" t="s">
        <v>8</v>
      </c>
    </row>
    <row r="359" spans="1:3" x14ac:dyDescent="0.2">
      <c r="A359" s="29" t="s">
        <v>536</v>
      </c>
      <c r="B359" s="23"/>
      <c r="C359" s="24" t="s">
        <v>8</v>
      </c>
    </row>
    <row r="360" spans="1:3" x14ac:dyDescent="0.2">
      <c r="A360" s="29" t="s">
        <v>537</v>
      </c>
      <c r="B360" s="23"/>
      <c r="C360" s="24" t="s">
        <v>8</v>
      </c>
    </row>
    <row r="361" spans="1:3" x14ac:dyDescent="0.2">
      <c r="A361" s="29" t="s">
        <v>538</v>
      </c>
      <c r="B361" s="23"/>
      <c r="C361" s="24" t="s">
        <v>8</v>
      </c>
    </row>
    <row r="362" spans="1:3" x14ac:dyDescent="0.2">
      <c r="A362" s="29" t="s">
        <v>539</v>
      </c>
      <c r="B362" s="23"/>
      <c r="C362" s="24" t="s">
        <v>8</v>
      </c>
    </row>
    <row r="363" spans="1:3" x14ac:dyDescent="0.2">
      <c r="A363" s="29" t="s">
        <v>540</v>
      </c>
      <c r="B363" s="23"/>
      <c r="C363" s="24" t="s">
        <v>8</v>
      </c>
    </row>
    <row r="364" spans="1:3" x14ac:dyDescent="0.2">
      <c r="A364" s="29" t="s">
        <v>541</v>
      </c>
      <c r="B364" s="23"/>
      <c r="C364" s="24" t="s">
        <v>8</v>
      </c>
    </row>
    <row r="365" spans="1:3" x14ac:dyDescent="0.2">
      <c r="A365" s="29" t="s">
        <v>542</v>
      </c>
      <c r="B365" s="23"/>
      <c r="C365" s="24" t="s">
        <v>8</v>
      </c>
    </row>
    <row r="366" spans="1:3" x14ac:dyDescent="0.2">
      <c r="A366" s="29" t="s">
        <v>543</v>
      </c>
      <c r="B366" s="23"/>
      <c r="C366" s="24" t="s">
        <v>8</v>
      </c>
    </row>
    <row r="367" spans="1:3" x14ac:dyDescent="0.2">
      <c r="A367" s="29" t="s">
        <v>544</v>
      </c>
      <c r="B367" s="23"/>
      <c r="C367" s="24" t="s">
        <v>8</v>
      </c>
    </row>
    <row r="368" spans="1:3" x14ac:dyDescent="0.2">
      <c r="A368" s="29" t="s">
        <v>545</v>
      </c>
      <c r="B368" s="23"/>
      <c r="C368" s="24" t="s">
        <v>8</v>
      </c>
    </row>
    <row r="369" spans="1:3" x14ac:dyDescent="0.2">
      <c r="A369" s="29" t="s">
        <v>546</v>
      </c>
      <c r="B369" s="23"/>
      <c r="C369" s="24" t="s">
        <v>8</v>
      </c>
    </row>
    <row r="370" spans="1:3" x14ac:dyDescent="0.2">
      <c r="A370" s="29" t="s">
        <v>547</v>
      </c>
      <c r="B370" s="23"/>
      <c r="C370" s="24" t="s">
        <v>8</v>
      </c>
    </row>
    <row r="371" spans="1:3" x14ac:dyDescent="0.2">
      <c r="A371" s="29" t="s">
        <v>548</v>
      </c>
      <c r="B371" s="23"/>
      <c r="C371" s="24" t="s">
        <v>8</v>
      </c>
    </row>
    <row r="372" spans="1:3" x14ac:dyDescent="0.2">
      <c r="A372" s="29" t="s">
        <v>549</v>
      </c>
      <c r="B372" s="23"/>
      <c r="C372" s="24" t="s">
        <v>8</v>
      </c>
    </row>
    <row r="373" spans="1:3" x14ac:dyDescent="0.2">
      <c r="A373" s="29" t="s">
        <v>550</v>
      </c>
      <c r="B373" s="23"/>
      <c r="C373" s="24" t="s">
        <v>8</v>
      </c>
    </row>
    <row r="374" spans="1:3" x14ac:dyDescent="0.2">
      <c r="A374" s="29" t="s">
        <v>551</v>
      </c>
      <c r="B374" s="23"/>
      <c r="C374" s="24" t="s">
        <v>8</v>
      </c>
    </row>
    <row r="375" spans="1:3" x14ac:dyDescent="0.2">
      <c r="A375" s="29" t="s">
        <v>552</v>
      </c>
      <c r="B375" s="23"/>
      <c r="C375" s="24" t="s">
        <v>8</v>
      </c>
    </row>
    <row r="376" spans="1:3" x14ac:dyDescent="0.2">
      <c r="A376" s="29" t="s">
        <v>553</v>
      </c>
      <c r="B376" s="23"/>
      <c r="C376" s="24" t="s">
        <v>8</v>
      </c>
    </row>
    <row r="377" spans="1:3" x14ac:dyDescent="0.2">
      <c r="A377" s="29" t="s">
        <v>554</v>
      </c>
      <c r="B377" s="23"/>
      <c r="C377" s="24" t="s">
        <v>8</v>
      </c>
    </row>
    <row r="378" spans="1:3" x14ac:dyDescent="0.2">
      <c r="A378" s="29" t="s">
        <v>555</v>
      </c>
      <c r="B378" s="23"/>
      <c r="C378" s="24" t="s">
        <v>8</v>
      </c>
    </row>
    <row r="379" spans="1:3" x14ac:dyDescent="0.2">
      <c r="A379" s="29" t="s">
        <v>556</v>
      </c>
      <c r="B379" s="23"/>
      <c r="C379" s="24" t="s">
        <v>8</v>
      </c>
    </row>
    <row r="380" spans="1:3" x14ac:dyDescent="0.2">
      <c r="A380" s="29" t="s">
        <v>557</v>
      </c>
      <c r="B380" s="23"/>
      <c r="C380" s="24" t="s">
        <v>8</v>
      </c>
    </row>
    <row r="381" spans="1:3" x14ac:dyDescent="0.2">
      <c r="A381" s="29" t="s">
        <v>558</v>
      </c>
      <c r="B381" s="23"/>
      <c r="C381" s="24" t="s">
        <v>8</v>
      </c>
    </row>
    <row r="382" spans="1:3" x14ac:dyDescent="0.2">
      <c r="A382" s="29" t="s">
        <v>184</v>
      </c>
      <c r="B382" s="23"/>
      <c r="C382" s="24" t="s">
        <v>8</v>
      </c>
    </row>
    <row r="383" spans="1:3" x14ac:dyDescent="0.2">
      <c r="A383" s="29" t="s">
        <v>559</v>
      </c>
      <c r="B383" s="23"/>
      <c r="C383" s="24" t="s">
        <v>8</v>
      </c>
    </row>
    <row r="384" spans="1:3" x14ac:dyDescent="0.2">
      <c r="A384" s="29" t="s">
        <v>560</v>
      </c>
      <c r="B384" s="23"/>
      <c r="C384" s="24" t="s">
        <v>8</v>
      </c>
    </row>
    <row r="385" spans="1:3" x14ac:dyDescent="0.2">
      <c r="A385" s="29" t="s">
        <v>561</v>
      </c>
      <c r="B385" s="23"/>
      <c r="C385" s="24" t="s">
        <v>8</v>
      </c>
    </row>
    <row r="386" spans="1:3" x14ac:dyDescent="0.2">
      <c r="A386" s="29" t="s">
        <v>562</v>
      </c>
      <c r="B386" s="23"/>
      <c r="C386" s="24" t="s">
        <v>8</v>
      </c>
    </row>
    <row r="387" spans="1:3" x14ac:dyDescent="0.2">
      <c r="A387" s="29" t="s">
        <v>563</v>
      </c>
      <c r="B387" s="23"/>
      <c r="C387" s="24" t="s">
        <v>8</v>
      </c>
    </row>
    <row r="388" spans="1:3" x14ac:dyDescent="0.2">
      <c r="A388" s="29" t="s">
        <v>564</v>
      </c>
      <c r="B388" s="23"/>
      <c r="C388" s="24" t="s">
        <v>8</v>
      </c>
    </row>
    <row r="389" spans="1:3" x14ac:dyDescent="0.2">
      <c r="A389" s="29" t="s">
        <v>565</v>
      </c>
      <c r="B389" s="23"/>
      <c r="C389" s="24" t="s">
        <v>8</v>
      </c>
    </row>
    <row r="390" spans="1:3" x14ac:dyDescent="0.2">
      <c r="A390" s="29" t="s">
        <v>566</v>
      </c>
      <c r="B390" s="23"/>
      <c r="C390" s="24" t="s">
        <v>8</v>
      </c>
    </row>
    <row r="391" spans="1:3" x14ac:dyDescent="0.2">
      <c r="A391" s="29" t="s">
        <v>567</v>
      </c>
      <c r="B391" s="23"/>
      <c r="C391" s="24" t="s">
        <v>8</v>
      </c>
    </row>
    <row r="392" spans="1:3" x14ac:dyDescent="0.2">
      <c r="A392" s="29" t="s">
        <v>568</v>
      </c>
      <c r="B392" s="23"/>
      <c r="C392" s="24" t="s">
        <v>8</v>
      </c>
    </row>
    <row r="393" spans="1:3" x14ac:dyDescent="0.2">
      <c r="A393" s="29" t="s">
        <v>569</v>
      </c>
      <c r="B393" s="23"/>
      <c r="C393" s="24" t="s">
        <v>8</v>
      </c>
    </row>
    <row r="394" spans="1:3" x14ac:dyDescent="0.2">
      <c r="A394" s="29" t="s">
        <v>570</v>
      </c>
      <c r="B394" s="23"/>
      <c r="C394" s="24" t="s">
        <v>8</v>
      </c>
    </row>
    <row r="395" spans="1:3" x14ac:dyDescent="0.2">
      <c r="A395" s="29" t="s">
        <v>571</v>
      </c>
      <c r="B395" s="23"/>
      <c r="C395" s="24" t="s">
        <v>8</v>
      </c>
    </row>
    <row r="396" spans="1:3" x14ac:dyDescent="0.2">
      <c r="A396" s="29" t="s">
        <v>572</v>
      </c>
      <c r="B396" s="23"/>
      <c r="C396" s="24" t="s">
        <v>8</v>
      </c>
    </row>
    <row r="397" spans="1:3" x14ac:dyDescent="0.2">
      <c r="A397" s="29" t="s">
        <v>573</v>
      </c>
      <c r="B397" s="23"/>
      <c r="C397" s="24" t="s">
        <v>8</v>
      </c>
    </row>
    <row r="398" spans="1:3" x14ac:dyDescent="0.2">
      <c r="A398" s="29" t="s">
        <v>574</v>
      </c>
      <c r="B398" s="23"/>
      <c r="C398" s="24" t="s">
        <v>8</v>
      </c>
    </row>
    <row r="399" spans="1:3" x14ac:dyDescent="0.2">
      <c r="A399" s="29" t="s">
        <v>575</v>
      </c>
      <c r="B399" s="23"/>
      <c r="C399" s="24" t="s">
        <v>8</v>
      </c>
    </row>
    <row r="400" spans="1:3" x14ac:dyDescent="0.2">
      <c r="A400" s="29" t="s">
        <v>576</v>
      </c>
      <c r="B400" s="23"/>
      <c r="C400" s="24" t="s">
        <v>8</v>
      </c>
    </row>
    <row r="401" spans="1:3" x14ac:dyDescent="0.2">
      <c r="A401" s="29" t="s">
        <v>577</v>
      </c>
      <c r="B401" s="23"/>
      <c r="C401" s="24" t="s">
        <v>8</v>
      </c>
    </row>
    <row r="402" spans="1:3" x14ac:dyDescent="0.2">
      <c r="A402" s="29" t="s">
        <v>578</v>
      </c>
      <c r="B402" s="23"/>
      <c r="C402" s="24" t="s">
        <v>8</v>
      </c>
    </row>
    <row r="403" spans="1:3" x14ac:dyDescent="0.2">
      <c r="A403" s="29" t="s">
        <v>579</v>
      </c>
      <c r="B403" s="23"/>
      <c r="C403" s="24" t="s">
        <v>8</v>
      </c>
    </row>
    <row r="404" spans="1:3" x14ac:dyDescent="0.2">
      <c r="A404" s="29" t="s">
        <v>580</v>
      </c>
      <c r="B404" s="23"/>
      <c r="C404" s="24" t="s">
        <v>8</v>
      </c>
    </row>
    <row r="405" spans="1:3" x14ac:dyDescent="0.2">
      <c r="A405" s="29" t="s">
        <v>581</v>
      </c>
      <c r="B405" s="23"/>
      <c r="C405" s="24" t="s">
        <v>8</v>
      </c>
    </row>
    <row r="406" spans="1:3" x14ac:dyDescent="0.2">
      <c r="A406" s="29" t="s">
        <v>582</v>
      </c>
      <c r="B406" s="23"/>
      <c r="C406" s="24" t="s">
        <v>8</v>
      </c>
    </row>
    <row r="407" spans="1:3" x14ac:dyDescent="0.2">
      <c r="A407" s="29" t="s">
        <v>583</v>
      </c>
      <c r="B407" s="23"/>
      <c r="C407" s="24" t="s">
        <v>8</v>
      </c>
    </row>
    <row r="408" spans="1:3" x14ac:dyDescent="0.2">
      <c r="A408" s="29" t="s">
        <v>584</v>
      </c>
      <c r="B408" s="23"/>
      <c r="C408" s="24" t="s">
        <v>8</v>
      </c>
    </row>
    <row r="409" spans="1:3" x14ac:dyDescent="0.2">
      <c r="A409" s="29" t="s">
        <v>585</v>
      </c>
      <c r="B409" s="23"/>
      <c r="C409" s="24" t="s">
        <v>8</v>
      </c>
    </row>
    <row r="410" spans="1:3" x14ac:dyDescent="0.2">
      <c r="A410" s="29" t="s">
        <v>586</v>
      </c>
      <c r="B410" s="23"/>
      <c r="C410" s="24" t="s">
        <v>8</v>
      </c>
    </row>
    <row r="411" spans="1:3" x14ac:dyDescent="0.2">
      <c r="A411" s="29" t="s">
        <v>587</v>
      </c>
      <c r="B411" s="23"/>
      <c r="C411" s="24" t="s">
        <v>8</v>
      </c>
    </row>
    <row r="412" spans="1:3" x14ac:dyDescent="0.2">
      <c r="A412" s="29" t="s">
        <v>147</v>
      </c>
      <c r="B412" s="23"/>
      <c r="C412" s="24" t="s">
        <v>8</v>
      </c>
    </row>
    <row r="413" spans="1:3" x14ac:dyDescent="0.2">
      <c r="A413" s="29" t="s">
        <v>588</v>
      </c>
      <c r="B413" s="23"/>
      <c r="C413" s="24" t="s">
        <v>8</v>
      </c>
    </row>
    <row r="414" spans="1:3" x14ac:dyDescent="0.2">
      <c r="A414" s="29" t="s">
        <v>589</v>
      </c>
      <c r="B414" s="23"/>
      <c r="C414" s="24" t="s">
        <v>8</v>
      </c>
    </row>
    <row r="415" spans="1:3" x14ac:dyDescent="0.2">
      <c r="A415" s="29" t="s">
        <v>590</v>
      </c>
      <c r="B415" s="23"/>
      <c r="C415" s="24" t="s">
        <v>8</v>
      </c>
    </row>
    <row r="416" spans="1:3" x14ac:dyDescent="0.2">
      <c r="A416" s="29" t="s">
        <v>591</v>
      </c>
      <c r="B416" s="23"/>
      <c r="C416" s="24" t="s">
        <v>8</v>
      </c>
    </row>
    <row r="417" spans="1:3" x14ac:dyDescent="0.2">
      <c r="A417" s="23" t="s">
        <v>592</v>
      </c>
      <c r="B417" s="23"/>
      <c r="C417" s="28" t="s">
        <v>65</v>
      </c>
    </row>
    <row r="418" spans="1:3" x14ac:dyDescent="0.2">
      <c r="A418" s="23" t="s">
        <v>593</v>
      </c>
      <c r="B418" s="23"/>
      <c r="C418" s="28" t="s">
        <v>65</v>
      </c>
    </row>
    <row r="419" spans="1:3" x14ac:dyDescent="0.2">
      <c r="A419" s="23" t="s">
        <v>594</v>
      </c>
      <c r="B419" s="23"/>
      <c r="C419" s="28" t="s">
        <v>65</v>
      </c>
    </row>
    <row r="420" spans="1:3" x14ac:dyDescent="0.2">
      <c r="A420" s="23" t="s">
        <v>595</v>
      </c>
      <c r="B420" s="23"/>
      <c r="C420" s="28" t="s">
        <v>65</v>
      </c>
    </row>
    <row r="421" spans="1:3" x14ac:dyDescent="0.2">
      <c r="A421" s="23" t="s">
        <v>596</v>
      </c>
      <c r="B421" s="23"/>
      <c r="C421" s="28" t="s">
        <v>65</v>
      </c>
    </row>
    <row r="422" spans="1:3" x14ac:dyDescent="0.2">
      <c r="A422" s="23" t="s">
        <v>597</v>
      </c>
      <c r="B422" s="23"/>
      <c r="C422" s="28" t="s">
        <v>65</v>
      </c>
    </row>
    <row r="423" spans="1:3" x14ac:dyDescent="0.2">
      <c r="A423" s="23" t="s">
        <v>598</v>
      </c>
      <c r="B423" s="23"/>
      <c r="C423" s="28" t="s">
        <v>65</v>
      </c>
    </row>
    <row r="424" spans="1:3" x14ac:dyDescent="0.2">
      <c r="A424" s="23" t="s">
        <v>599</v>
      </c>
      <c r="B424" s="23"/>
      <c r="C424" s="28" t="s">
        <v>65</v>
      </c>
    </row>
    <row r="425" spans="1:3" x14ac:dyDescent="0.2">
      <c r="A425" s="23" t="s">
        <v>600</v>
      </c>
      <c r="B425" s="23"/>
      <c r="C425" s="28" t="s">
        <v>65</v>
      </c>
    </row>
    <row r="426" spans="1:3" x14ac:dyDescent="0.2">
      <c r="A426" s="23" t="s">
        <v>601</v>
      </c>
      <c r="B426" s="23"/>
      <c r="C426" s="28" t="s">
        <v>65</v>
      </c>
    </row>
    <row r="427" spans="1:3" x14ac:dyDescent="0.2">
      <c r="A427" s="23" t="s">
        <v>602</v>
      </c>
      <c r="B427" s="23"/>
      <c r="C427" s="28" t="s">
        <v>65</v>
      </c>
    </row>
    <row r="428" spans="1:3" x14ac:dyDescent="0.2">
      <c r="A428" s="23" t="s">
        <v>603</v>
      </c>
      <c r="B428" s="23"/>
      <c r="C428" s="28" t="s">
        <v>65</v>
      </c>
    </row>
    <row r="429" spans="1:3" x14ac:dyDescent="0.2">
      <c r="A429" s="23" t="s">
        <v>604</v>
      </c>
      <c r="B429" s="23"/>
      <c r="C429" s="28" t="s">
        <v>65</v>
      </c>
    </row>
    <row r="430" spans="1:3" x14ac:dyDescent="0.2">
      <c r="A430" s="23" t="s">
        <v>605</v>
      </c>
      <c r="B430" s="23"/>
      <c r="C430" s="28" t="s">
        <v>65</v>
      </c>
    </row>
    <row r="431" spans="1:3" x14ac:dyDescent="0.2">
      <c r="A431" s="23" t="s">
        <v>606</v>
      </c>
      <c r="B431" s="23"/>
      <c r="C431" s="28" t="s">
        <v>65</v>
      </c>
    </row>
    <row r="432" spans="1:3" x14ac:dyDescent="0.2">
      <c r="A432" s="23" t="s">
        <v>607</v>
      </c>
      <c r="B432" s="23"/>
      <c r="C432" s="28" t="s">
        <v>65</v>
      </c>
    </row>
    <row r="433" spans="1:3" x14ac:dyDescent="0.2">
      <c r="A433" s="23" t="s">
        <v>608</v>
      </c>
      <c r="B433" s="23" t="s">
        <v>609</v>
      </c>
      <c r="C433" s="28" t="s">
        <v>65</v>
      </c>
    </row>
    <row r="434" spans="1:3" x14ac:dyDescent="0.2">
      <c r="A434" s="23" t="s">
        <v>610</v>
      </c>
      <c r="B434" s="23"/>
      <c r="C434" s="28" t="s">
        <v>65</v>
      </c>
    </row>
    <row r="435" spans="1:3" x14ac:dyDescent="0.2">
      <c r="A435" s="23" t="s">
        <v>611</v>
      </c>
      <c r="B435" s="23"/>
      <c r="C435" s="28" t="s">
        <v>65</v>
      </c>
    </row>
    <row r="436" spans="1:3" x14ac:dyDescent="0.2">
      <c r="A436" s="23" t="s">
        <v>612</v>
      </c>
      <c r="B436" s="23"/>
      <c r="C436" s="28" t="s">
        <v>65</v>
      </c>
    </row>
    <row r="437" spans="1:3" x14ac:dyDescent="0.2">
      <c r="A437" s="23" t="s">
        <v>613</v>
      </c>
      <c r="B437" s="23"/>
      <c r="C437" s="28" t="s">
        <v>65</v>
      </c>
    </row>
    <row r="438" spans="1:3" x14ac:dyDescent="0.2">
      <c r="A438" s="23" t="s">
        <v>614</v>
      </c>
      <c r="B438" s="23"/>
      <c r="C438" s="28" t="s">
        <v>65</v>
      </c>
    </row>
    <row r="439" spans="1:3" x14ac:dyDescent="0.2">
      <c r="A439" s="23" t="s">
        <v>615</v>
      </c>
      <c r="B439" s="23"/>
      <c r="C439" s="28" t="s">
        <v>65</v>
      </c>
    </row>
    <row r="440" spans="1:3" x14ac:dyDescent="0.2">
      <c r="A440" s="23" t="s">
        <v>616</v>
      </c>
      <c r="B440" s="23"/>
      <c r="C440" s="28" t="s">
        <v>65</v>
      </c>
    </row>
    <row r="441" spans="1:3" x14ac:dyDescent="0.2">
      <c r="A441" s="23" t="s">
        <v>617</v>
      </c>
      <c r="B441" s="23"/>
      <c r="C441" s="28" t="s">
        <v>65</v>
      </c>
    </row>
    <row r="442" spans="1:3" x14ac:dyDescent="0.2">
      <c r="A442" s="23" t="s">
        <v>142</v>
      </c>
      <c r="B442" s="23"/>
      <c r="C442" s="28" t="s">
        <v>65</v>
      </c>
    </row>
    <row r="443" spans="1:3" x14ac:dyDescent="0.2">
      <c r="A443" s="23" t="s">
        <v>618</v>
      </c>
      <c r="B443" s="23"/>
      <c r="C443" s="28" t="s">
        <v>65</v>
      </c>
    </row>
    <row r="444" spans="1:3" x14ac:dyDescent="0.2">
      <c r="A444" s="23" t="s">
        <v>619</v>
      </c>
      <c r="B444" s="23"/>
      <c r="C444" s="28" t="s">
        <v>65</v>
      </c>
    </row>
    <row r="445" spans="1:3" x14ac:dyDescent="0.2">
      <c r="A445" s="23" t="s">
        <v>620</v>
      </c>
      <c r="B445" s="23"/>
      <c r="C445" s="28" t="s">
        <v>65</v>
      </c>
    </row>
    <row r="446" spans="1:3" x14ac:dyDescent="0.2">
      <c r="A446" s="23" t="s">
        <v>621</v>
      </c>
      <c r="B446" s="23"/>
      <c r="C446" s="28" t="s">
        <v>65</v>
      </c>
    </row>
    <row r="447" spans="1:3" x14ac:dyDescent="0.2">
      <c r="A447" s="23" t="s">
        <v>622</v>
      </c>
      <c r="B447" s="23"/>
      <c r="C447" s="28" t="s">
        <v>65</v>
      </c>
    </row>
    <row r="448" spans="1:3" x14ac:dyDescent="0.2">
      <c r="A448" s="23" t="s">
        <v>623</v>
      </c>
      <c r="B448" s="23"/>
      <c r="C448" s="28" t="s">
        <v>65</v>
      </c>
    </row>
    <row r="449" spans="1:3" x14ac:dyDescent="0.2">
      <c r="A449" s="23" t="s">
        <v>624</v>
      </c>
      <c r="B449" s="23"/>
      <c r="C449" s="28" t="s">
        <v>65</v>
      </c>
    </row>
    <row r="450" spans="1:3" x14ac:dyDescent="0.2">
      <c r="A450" s="23" t="s">
        <v>625</v>
      </c>
      <c r="B450" s="23"/>
      <c r="C450" s="28" t="s">
        <v>65</v>
      </c>
    </row>
    <row r="451" spans="1:3" x14ac:dyDescent="0.2">
      <c r="A451" s="23" t="s">
        <v>626</v>
      </c>
      <c r="B451" s="23"/>
      <c r="C451" s="28" t="s">
        <v>65</v>
      </c>
    </row>
    <row r="452" spans="1:3" x14ac:dyDescent="0.2">
      <c r="A452" s="23" t="s">
        <v>627</v>
      </c>
      <c r="B452" s="23"/>
      <c r="C452" s="28" t="s">
        <v>65</v>
      </c>
    </row>
    <row r="453" spans="1:3" x14ac:dyDescent="0.2">
      <c r="A453" s="23" t="s">
        <v>144</v>
      </c>
      <c r="B453" s="23"/>
      <c r="C453" s="28" t="s">
        <v>65</v>
      </c>
    </row>
    <row r="454" spans="1:3" x14ac:dyDescent="0.2">
      <c r="A454" s="23" t="s">
        <v>628</v>
      </c>
      <c r="B454" s="23"/>
      <c r="C454" s="28" t="s">
        <v>65</v>
      </c>
    </row>
    <row r="455" spans="1:3" x14ac:dyDescent="0.2">
      <c r="A455" s="23" t="s">
        <v>629</v>
      </c>
      <c r="B455" s="23"/>
      <c r="C455" s="28" t="s">
        <v>65</v>
      </c>
    </row>
    <row r="456" spans="1:3" x14ac:dyDescent="0.2">
      <c r="A456" s="23" t="s">
        <v>630</v>
      </c>
      <c r="B456" s="23"/>
      <c r="C456" s="28" t="s">
        <v>65</v>
      </c>
    </row>
    <row r="457" spans="1:3" x14ac:dyDescent="0.2">
      <c r="A457" s="23" t="s">
        <v>631</v>
      </c>
      <c r="B457" s="23"/>
      <c r="C457" s="28" t="s">
        <v>65</v>
      </c>
    </row>
    <row r="458" spans="1:3" x14ac:dyDescent="0.2">
      <c r="A458" s="23" t="s">
        <v>632</v>
      </c>
      <c r="B458" s="23"/>
      <c r="C458" s="28" t="s">
        <v>65</v>
      </c>
    </row>
    <row r="459" spans="1:3" x14ac:dyDescent="0.2">
      <c r="A459" s="23" t="s">
        <v>633</v>
      </c>
      <c r="B459" s="23"/>
      <c r="C459" s="28" t="s">
        <v>65</v>
      </c>
    </row>
    <row r="460" spans="1:3" x14ac:dyDescent="0.2">
      <c r="A460" s="23" t="s">
        <v>634</v>
      </c>
      <c r="B460" s="23"/>
      <c r="C460" s="28" t="s">
        <v>65</v>
      </c>
    </row>
    <row r="461" spans="1:3" x14ac:dyDescent="0.2">
      <c r="A461" s="23" t="s">
        <v>635</v>
      </c>
      <c r="B461" s="23"/>
      <c r="C461" s="28" t="s">
        <v>65</v>
      </c>
    </row>
    <row r="462" spans="1:3" x14ac:dyDescent="0.2">
      <c r="A462" s="23" t="s">
        <v>636</v>
      </c>
      <c r="B462" s="23"/>
      <c r="C462" s="24" t="s">
        <v>50</v>
      </c>
    </row>
    <row r="463" spans="1:3" x14ac:dyDescent="0.2">
      <c r="A463" s="23" t="s">
        <v>637</v>
      </c>
      <c r="B463" s="23"/>
      <c r="C463" s="24" t="s">
        <v>50</v>
      </c>
    </row>
    <row r="464" spans="1:3" x14ac:dyDescent="0.2">
      <c r="A464" s="23" t="s">
        <v>638</v>
      </c>
      <c r="B464" s="23"/>
      <c r="C464" s="24" t="s">
        <v>50</v>
      </c>
    </row>
    <row r="465" spans="1:3" x14ac:dyDescent="0.2">
      <c r="A465" s="23" t="s">
        <v>639</v>
      </c>
      <c r="B465" s="23"/>
      <c r="C465" s="24" t="s">
        <v>50</v>
      </c>
    </row>
    <row r="466" spans="1:3" x14ac:dyDescent="0.2">
      <c r="A466" s="23" t="s">
        <v>640</v>
      </c>
      <c r="B466" s="23"/>
      <c r="C466" s="24" t="s">
        <v>50</v>
      </c>
    </row>
    <row r="467" spans="1:3" x14ac:dyDescent="0.2">
      <c r="A467" s="23" t="s">
        <v>641</v>
      </c>
      <c r="B467" s="23"/>
      <c r="C467" s="24" t="s">
        <v>50</v>
      </c>
    </row>
    <row r="468" spans="1:3" x14ac:dyDescent="0.2">
      <c r="A468" s="23" t="s">
        <v>642</v>
      </c>
      <c r="B468" s="23"/>
      <c r="C468" s="24" t="s">
        <v>50</v>
      </c>
    </row>
    <row r="469" spans="1:3" x14ac:dyDescent="0.2">
      <c r="A469" s="23" t="s">
        <v>643</v>
      </c>
      <c r="B469" s="23"/>
      <c r="C469" s="24" t="s">
        <v>50</v>
      </c>
    </row>
    <row r="470" spans="1:3" x14ac:dyDescent="0.2">
      <c r="A470" s="23" t="s">
        <v>644</v>
      </c>
      <c r="B470" s="23"/>
      <c r="C470" s="24" t="s">
        <v>50</v>
      </c>
    </row>
    <row r="471" spans="1:3" x14ac:dyDescent="0.2">
      <c r="A471" s="23" t="s">
        <v>645</v>
      </c>
      <c r="B471" s="23"/>
      <c r="C471" s="24" t="s">
        <v>50</v>
      </c>
    </row>
    <row r="472" spans="1:3" x14ac:dyDescent="0.2">
      <c r="A472" s="23" t="s">
        <v>646</v>
      </c>
      <c r="B472" s="23"/>
      <c r="C472" s="24" t="s">
        <v>50</v>
      </c>
    </row>
    <row r="473" spans="1:3" x14ac:dyDescent="0.2">
      <c r="A473" s="23" t="s">
        <v>647</v>
      </c>
      <c r="B473" s="23"/>
      <c r="C473" s="24" t="s">
        <v>50</v>
      </c>
    </row>
    <row r="474" spans="1:3" x14ac:dyDescent="0.2">
      <c r="A474" s="23" t="s">
        <v>648</v>
      </c>
      <c r="B474" s="23"/>
      <c r="C474" s="24" t="s">
        <v>50</v>
      </c>
    </row>
    <row r="475" spans="1:3" x14ac:dyDescent="0.2">
      <c r="A475" s="23" t="s">
        <v>649</v>
      </c>
      <c r="B475" s="23"/>
      <c r="C475" s="24" t="s">
        <v>50</v>
      </c>
    </row>
    <row r="476" spans="1:3" x14ac:dyDescent="0.2">
      <c r="A476" s="23" t="s">
        <v>650</v>
      </c>
      <c r="B476" s="23"/>
      <c r="C476" s="24" t="s">
        <v>50</v>
      </c>
    </row>
    <row r="477" spans="1:3" x14ac:dyDescent="0.2">
      <c r="A477" s="23" t="s">
        <v>651</v>
      </c>
      <c r="B477" s="23"/>
      <c r="C477" s="24" t="s">
        <v>50</v>
      </c>
    </row>
    <row r="478" spans="1:3" x14ac:dyDescent="0.2">
      <c r="A478" s="23" t="s">
        <v>652</v>
      </c>
      <c r="B478" s="23"/>
      <c r="C478" s="24" t="s">
        <v>50</v>
      </c>
    </row>
    <row r="479" spans="1:3" x14ac:dyDescent="0.2">
      <c r="A479" s="23" t="s">
        <v>653</v>
      </c>
      <c r="B479" s="23"/>
      <c r="C479" s="24" t="s">
        <v>50</v>
      </c>
    </row>
    <row r="480" spans="1:3" x14ac:dyDescent="0.2">
      <c r="A480" s="23" t="s">
        <v>654</v>
      </c>
      <c r="B480" s="23"/>
      <c r="C480" s="24" t="s">
        <v>50</v>
      </c>
    </row>
    <row r="481" spans="1:3" x14ac:dyDescent="0.2">
      <c r="A481" s="23" t="s">
        <v>655</v>
      </c>
      <c r="B481" s="23"/>
      <c r="C481" s="24" t="s">
        <v>50</v>
      </c>
    </row>
    <row r="482" spans="1:3" x14ac:dyDescent="0.2">
      <c r="A482" s="23" t="s">
        <v>656</v>
      </c>
      <c r="B482" s="23"/>
      <c r="C482" s="24" t="s">
        <v>50</v>
      </c>
    </row>
    <row r="483" spans="1:3" x14ac:dyDescent="0.2">
      <c r="A483" s="23" t="s">
        <v>146</v>
      </c>
      <c r="B483" s="23"/>
      <c r="C483" s="24" t="s">
        <v>50</v>
      </c>
    </row>
    <row r="484" spans="1:3" x14ac:dyDescent="0.2">
      <c r="A484" s="23" t="s">
        <v>657</v>
      </c>
      <c r="B484" s="23"/>
      <c r="C484" s="24" t="s">
        <v>50</v>
      </c>
    </row>
    <row r="485" spans="1:3" x14ac:dyDescent="0.2">
      <c r="A485" s="23" t="s">
        <v>658</v>
      </c>
      <c r="B485" s="23"/>
      <c r="C485" s="24" t="s">
        <v>50</v>
      </c>
    </row>
    <row r="486" spans="1:3" x14ac:dyDescent="0.2">
      <c r="A486" s="23" t="s">
        <v>659</v>
      </c>
      <c r="B486" s="23"/>
      <c r="C486" s="24" t="s">
        <v>50</v>
      </c>
    </row>
    <row r="487" spans="1:3" x14ac:dyDescent="0.2">
      <c r="A487" s="23" t="s">
        <v>660</v>
      </c>
      <c r="B487" s="23"/>
      <c r="C487" s="24" t="s">
        <v>50</v>
      </c>
    </row>
    <row r="488" spans="1:3" x14ac:dyDescent="0.2">
      <c r="A488" s="23" t="s">
        <v>661</v>
      </c>
      <c r="B488" s="23"/>
      <c r="C488" s="24" t="s">
        <v>50</v>
      </c>
    </row>
    <row r="489" spans="1:3" x14ac:dyDescent="0.2">
      <c r="A489" s="23" t="s">
        <v>662</v>
      </c>
      <c r="B489" s="23"/>
      <c r="C489" s="24" t="s">
        <v>50</v>
      </c>
    </row>
    <row r="490" spans="1:3" x14ac:dyDescent="0.2">
      <c r="A490" s="23" t="s">
        <v>663</v>
      </c>
      <c r="B490" s="23"/>
      <c r="C490" s="24" t="s">
        <v>50</v>
      </c>
    </row>
    <row r="491" spans="1:3" x14ac:dyDescent="0.2">
      <c r="A491" s="23" t="s">
        <v>664</v>
      </c>
      <c r="B491" s="23"/>
      <c r="C491" s="24" t="s">
        <v>50</v>
      </c>
    </row>
    <row r="492" spans="1:3" x14ac:dyDescent="0.2">
      <c r="A492" s="23" t="s">
        <v>665</v>
      </c>
      <c r="B492" s="23"/>
      <c r="C492" s="24" t="s">
        <v>50</v>
      </c>
    </row>
    <row r="493" spans="1:3" x14ac:dyDescent="0.2">
      <c r="A493" s="23" t="s">
        <v>666</v>
      </c>
      <c r="B493" s="23"/>
      <c r="C493" s="24" t="s">
        <v>50</v>
      </c>
    </row>
    <row r="494" spans="1:3" x14ac:dyDescent="0.2">
      <c r="A494" s="23" t="s">
        <v>667</v>
      </c>
      <c r="B494" s="23"/>
      <c r="C494" s="24" t="s">
        <v>50</v>
      </c>
    </row>
    <row r="495" spans="1:3" x14ac:dyDescent="0.2">
      <c r="A495" s="23" t="s">
        <v>668</v>
      </c>
      <c r="B495" s="23"/>
      <c r="C495" s="24" t="s">
        <v>50</v>
      </c>
    </row>
    <row r="496" spans="1:3" x14ac:dyDescent="0.2">
      <c r="A496" s="23" t="s">
        <v>669</v>
      </c>
      <c r="B496" s="23" t="s">
        <v>338</v>
      </c>
      <c r="C496" s="24" t="s">
        <v>50</v>
      </c>
    </row>
    <row r="497" spans="1:3" x14ac:dyDescent="0.2">
      <c r="A497" s="23" t="s">
        <v>670</v>
      </c>
      <c r="B497" s="23"/>
      <c r="C497" s="24" t="s">
        <v>50</v>
      </c>
    </row>
    <row r="498" spans="1:3" x14ac:dyDescent="0.2">
      <c r="A498" s="23" t="s">
        <v>671</v>
      </c>
      <c r="B498" s="23"/>
      <c r="C498" s="24" t="s">
        <v>50</v>
      </c>
    </row>
    <row r="499" spans="1:3" x14ac:dyDescent="0.2">
      <c r="A499" s="23" t="s">
        <v>672</v>
      </c>
      <c r="B499" s="23"/>
      <c r="C499" s="24" t="s">
        <v>50</v>
      </c>
    </row>
    <row r="500" spans="1:3" x14ac:dyDescent="0.2">
      <c r="A500" s="23" t="s">
        <v>673</v>
      </c>
      <c r="B500" s="23"/>
      <c r="C500" s="24" t="s">
        <v>50</v>
      </c>
    </row>
    <row r="501" spans="1:3" x14ac:dyDescent="0.2">
      <c r="A501" s="23" t="s">
        <v>674</v>
      </c>
      <c r="B501" s="23"/>
      <c r="C501" s="24" t="s">
        <v>50</v>
      </c>
    </row>
    <row r="502" spans="1:3" x14ac:dyDescent="0.2">
      <c r="A502" s="23" t="s">
        <v>675</v>
      </c>
      <c r="B502" s="23"/>
      <c r="C502" s="24" t="s">
        <v>50</v>
      </c>
    </row>
    <row r="503" spans="1:3" x14ac:dyDescent="0.2">
      <c r="A503" s="23" t="s">
        <v>676</v>
      </c>
      <c r="B503" s="23"/>
      <c r="C503" s="24" t="s">
        <v>50</v>
      </c>
    </row>
    <row r="504" spans="1:3" x14ac:dyDescent="0.2">
      <c r="A504" s="23" t="s">
        <v>677</v>
      </c>
      <c r="B504" s="23"/>
      <c r="C504" s="24" t="s">
        <v>50</v>
      </c>
    </row>
    <row r="505" spans="1:3" x14ac:dyDescent="0.2">
      <c r="A505" s="23" t="s">
        <v>678</v>
      </c>
      <c r="B505" s="23"/>
      <c r="C505" s="24" t="s">
        <v>50</v>
      </c>
    </row>
    <row r="506" spans="1:3" x14ac:dyDescent="0.2">
      <c r="A506" s="23" t="s">
        <v>679</v>
      </c>
      <c r="B506" s="23"/>
      <c r="C506" s="24" t="s">
        <v>50</v>
      </c>
    </row>
    <row r="507" spans="1:3" x14ac:dyDescent="0.2">
      <c r="A507" s="23" t="s">
        <v>680</v>
      </c>
      <c r="B507" s="23"/>
      <c r="C507" s="24" t="s">
        <v>50</v>
      </c>
    </row>
    <row r="508" spans="1:3" x14ac:dyDescent="0.2">
      <c r="A508" s="23" t="s">
        <v>681</v>
      </c>
      <c r="B508" s="23"/>
      <c r="C508" s="24" t="s">
        <v>50</v>
      </c>
    </row>
    <row r="509" spans="1:3" x14ac:dyDescent="0.2">
      <c r="A509" s="23" t="s">
        <v>682</v>
      </c>
      <c r="B509" s="23"/>
      <c r="C509" s="24" t="s">
        <v>50</v>
      </c>
    </row>
    <row r="510" spans="1:3" x14ac:dyDescent="0.2">
      <c r="A510" s="23" t="s">
        <v>683</v>
      </c>
      <c r="B510" s="23"/>
      <c r="C510" s="24" t="s">
        <v>50</v>
      </c>
    </row>
    <row r="511" spans="1:3" x14ac:dyDescent="0.2">
      <c r="A511" s="23" t="s">
        <v>684</v>
      </c>
      <c r="B511" s="23"/>
      <c r="C511" s="24" t="s">
        <v>50</v>
      </c>
    </row>
    <row r="512" spans="1:3" x14ac:dyDescent="0.2">
      <c r="A512" s="23" t="s">
        <v>685</v>
      </c>
      <c r="B512" s="23"/>
      <c r="C512" s="24" t="s">
        <v>50</v>
      </c>
    </row>
    <row r="513" spans="1:3" x14ac:dyDescent="0.2">
      <c r="A513" s="23" t="s">
        <v>686</v>
      </c>
      <c r="B513" s="23"/>
      <c r="C513" s="24" t="s">
        <v>50</v>
      </c>
    </row>
    <row r="514" spans="1:3" x14ac:dyDescent="0.2">
      <c r="A514" s="23" t="s">
        <v>687</v>
      </c>
      <c r="B514" s="23"/>
      <c r="C514" s="24" t="s">
        <v>50</v>
      </c>
    </row>
    <row r="515" spans="1:3" x14ac:dyDescent="0.2">
      <c r="A515" s="23" t="s">
        <v>688</v>
      </c>
      <c r="B515" s="23"/>
      <c r="C515" s="24" t="s">
        <v>50</v>
      </c>
    </row>
    <row r="516" spans="1:3" x14ac:dyDescent="0.2">
      <c r="A516" s="23" t="s">
        <v>689</v>
      </c>
      <c r="B516" s="23"/>
      <c r="C516" s="24" t="s">
        <v>50</v>
      </c>
    </row>
    <row r="517" spans="1:3" x14ac:dyDescent="0.2">
      <c r="A517" s="23" t="s">
        <v>690</v>
      </c>
      <c r="B517" s="23"/>
      <c r="C517" s="24" t="s">
        <v>50</v>
      </c>
    </row>
    <row r="518" spans="1:3" x14ac:dyDescent="0.2">
      <c r="A518" s="23" t="s">
        <v>691</v>
      </c>
      <c r="B518" s="23"/>
      <c r="C518" s="24" t="s">
        <v>50</v>
      </c>
    </row>
    <row r="519" spans="1:3" x14ac:dyDescent="0.2">
      <c r="A519" s="23" t="s">
        <v>692</v>
      </c>
      <c r="B519" s="23"/>
      <c r="C519" s="24" t="s">
        <v>50</v>
      </c>
    </row>
    <row r="520" spans="1:3" x14ac:dyDescent="0.2">
      <c r="A520" s="23" t="s">
        <v>693</v>
      </c>
      <c r="B520" s="23"/>
      <c r="C520" s="24" t="s">
        <v>50</v>
      </c>
    </row>
    <row r="521" spans="1:3" x14ac:dyDescent="0.2">
      <c r="A521" s="23" t="s">
        <v>694</v>
      </c>
      <c r="B521" s="23"/>
      <c r="C521" s="24" t="s">
        <v>50</v>
      </c>
    </row>
    <row r="522" spans="1:3" x14ac:dyDescent="0.2">
      <c r="A522" s="23" t="s">
        <v>695</v>
      </c>
      <c r="B522" s="23"/>
      <c r="C522" s="24" t="s">
        <v>50</v>
      </c>
    </row>
    <row r="523" spans="1:3" x14ac:dyDescent="0.2">
      <c r="A523" s="23" t="s">
        <v>696</v>
      </c>
      <c r="B523" s="23"/>
      <c r="C523" s="24" t="s">
        <v>50</v>
      </c>
    </row>
    <row r="524" spans="1:3" x14ac:dyDescent="0.2">
      <c r="A524" s="23" t="s">
        <v>697</v>
      </c>
      <c r="B524" s="23"/>
      <c r="C524" s="24" t="s">
        <v>50</v>
      </c>
    </row>
    <row r="525" spans="1:3" x14ac:dyDescent="0.2">
      <c r="A525" s="23" t="s">
        <v>698</v>
      </c>
      <c r="B525" s="23"/>
      <c r="C525" s="24" t="s">
        <v>50</v>
      </c>
    </row>
    <row r="526" spans="1:3" x14ac:dyDescent="0.2">
      <c r="A526" s="23" t="s">
        <v>699</v>
      </c>
      <c r="B526" s="23"/>
      <c r="C526" s="24" t="s">
        <v>50</v>
      </c>
    </row>
    <row r="527" spans="1:3" x14ac:dyDescent="0.2">
      <c r="A527" s="23" t="s">
        <v>700</v>
      </c>
      <c r="B527" s="23"/>
      <c r="C527" s="24" t="s">
        <v>50</v>
      </c>
    </row>
    <row r="528" spans="1:3" x14ac:dyDescent="0.2">
      <c r="A528" s="23" t="s">
        <v>701</v>
      </c>
      <c r="B528" s="23"/>
      <c r="C528" s="24" t="s">
        <v>50</v>
      </c>
    </row>
    <row r="529" spans="1:3" x14ac:dyDescent="0.2">
      <c r="A529" s="23" t="s">
        <v>702</v>
      </c>
      <c r="B529" s="23"/>
      <c r="C529" s="24" t="s">
        <v>50</v>
      </c>
    </row>
    <row r="530" spans="1:3" x14ac:dyDescent="0.2">
      <c r="A530" s="23" t="s">
        <v>703</v>
      </c>
      <c r="B530" s="23"/>
      <c r="C530" s="24" t="s">
        <v>50</v>
      </c>
    </row>
    <row r="531" spans="1:3" x14ac:dyDescent="0.2">
      <c r="A531" s="23" t="s">
        <v>704</v>
      </c>
      <c r="B531" s="23"/>
      <c r="C531" s="24" t="s">
        <v>50</v>
      </c>
    </row>
    <row r="532" spans="1:3" x14ac:dyDescent="0.2">
      <c r="A532" s="23" t="s">
        <v>705</v>
      </c>
      <c r="B532" s="23"/>
      <c r="C532" s="24" t="s">
        <v>50</v>
      </c>
    </row>
    <row r="533" spans="1:3" x14ac:dyDescent="0.2">
      <c r="A533" s="23" t="s">
        <v>706</v>
      </c>
      <c r="B533" s="23"/>
      <c r="C533" s="24" t="s">
        <v>50</v>
      </c>
    </row>
    <row r="534" spans="1:3" x14ac:dyDescent="0.2">
      <c r="A534" s="23" t="s">
        <v>707</v>
      </c>
      <c r="B534" s="23" t="s">
        <v>708</v>
      </c>
      <c r="C534" s="24" t="s">
        <v>50</v>
      </c>
    </row>
    <row r="535" spans="1:3" x14ac:dyDescent="0.2">
      <c r="A535" s="23" t="s">
        <v>709</v>
      </c>
      <c r="B535" s="23"/>
      <c r="C535" s="24" t="s">
        <v>50</v>
      </c>
    </row>
    <row r="536" spans="1:3" x14ac:dyDescent="0.2">
      <c r="A536" s="23" t="s">
        <v>710</v>
      </c>
      <c r="B536" s="23"/>
      <c r="C536" s="24" t="s">
        <v>50</v>
      </c>
    </row>
    <row r="537" spans="1:3" x14ac:dyDescent="0.2">
      <c r="A537" s="23" t="s">
        <v>711</v>
      </c>
      <c r="B537" s="23"/>
      <c r="C537" s="24" t="s">
        <v>50</v>
      </c>
    </row>
    <row r="538" spans="1:3" x14ac:dyDescent="0.2">
      <c r="A538" s="23" t="s">
        <v>712</v>
      </c>
      <c r="B538" s="23"/>
      <c r="C538" s="24" t="s">
        <v>50</v>
      </c>
    </row>
    <row r="539" spans="1:3" x14ac:dyDescent="0.2">
      <c r="A539" s="23" t="s">
        <v>713</v>
      </c>
      <c r="B539" s="23"/>
      <c r="C539" s="24" t="s">
        <v>50</v>
      </c>
    </row>
    <row r="540" spans="1:3" x14ac:dyDescent="0.2">
      <c r="A540" s="23" t="s">
        <v>714</v>
      </c>
      <c r="B540" s="23"/>
      <c r="C540" s="24" t="s">
        <v>50</v>
      </c>
    </row>
    <row r="541" spans="1:3" x14ac:dyDescent="0.2">
      <c r="A541" s="23" t="s">
        <v>715</v>
      </c>
      <c r="B541" s="23"/>
      <c r="C541" s="24" t="s">
        <v>50</v>
      </c>
    </row>
    <row r="542" spans="1:3" x14ac:dyDescent="0.2">
      <c r="A542" s="23" t="s">
        <v>716</v>
      </c>
      <c r="B542" s="23"/>
      <c r="C542" s="24" t="s">
        <v>50</v>
      </c>
    </row>
    <row r="543" spans="1:3" x14ac:dyDescent="0.2">
      <c r="A543" s="23" t="s">
        <v>717</v>
      </c>
      <c r="B543" s="23"/>
      <c r="C543" s="24" t="s">
        <v>50</v>
      </c>
    </row>
    <row r="544" spans="1:3" x14ac:dyDescent="0.2">
      <c r="A544" s="23" t="s">
        <v>718</v>
      </c>
      <c r="B544" s="23"/>
      <c r="C544" s="24" t="s">
        <v>50</v>
      </c>
    </row>
    <row r="545" spans="1:3" x14ac:dyDescent="0.2">
      <c r="A545" s="23" t="s">
        <v>719</v>
      </c>
      <c r="B545" s="23"/>
      <c r="C545" s="24" t="s">
        <v>50</v>
      </c>
    </row>
    <row r="546" spans="1:3" x14ac:dyDescent="0.2">
      <c r="A546" s="23" t="s">
        <v>720</v>
      </c>
      <c r="B546" s="23"/>
      <c r="C546" s="24" t="s">
        <v>50</v>
      </c>
    </row>
    <row r="547" spans="1:3" x14ac:dyDescent="0.2">
      <c r="A547" s="23" t="s">
        <v>721</v>
      </c>
      <c r="B547" s="23"/>
      <c r="C547" s="24" t="s">
        <v>50</v>
      </c>
    </row>
    <row r="548" spans="1:3" x14ac:dyDescent="0.2">
      <c r="A548" s="23" t="s">
        <v>722</v>
      </c>
      <c r="B548" s="23"/>
      <c r="C548" s="24" t="s">
        <v>50</v>
      </c>
    </row>
    <row r="549" spans="1:3" x14ac:dyDescent="0.2">
      <c r="A549" s="23" t="s">
        <v>723</v>
      </c>
      <c r="B549" s="23"/>
      <c r="C549" s="24" t="s">
        <v>50</v>
      </c>
    </row>
    <row r="550" spans="1:3" x14ac:dyDescent="0.2">
      <c r="A550" s="23" t="s">
        <v>724</v>
      </c>
      <c r="B550" s="23"/>
      <c r="C550" s="24" t="s">
        <v>50</v>
      </c>
    </row>
    <row r="551" spans="1:3" x14ac:dyDescent="0.2">
      <c r="A551" s="23" t="s">
        <v>725</v>
      </c>
      <c r="B551" s="23"/>
      <c r="C551" s="24" t="s">
        <v>50</v>
      </c>
    </row>
    <row r="552" spans="1:3" x14ac:dyDescent="0.2">
      <c r="A552" s="23" t="s">
        <v>726</v>
      </c>
      <c r="B552" s="23"/>
      <c r="C552" s="24" t="s">
        <v>50</v>
      </c>
    </row>
    <row r="553" spans="1:3" x14ac:dyDescent="0.2">
      <c r="A553" s="23" t="s">
        <v>727</v>
      </c>
      <c r="B553" s="23" t="s">
        <v>708</v>
      </c>
      <c r="C553" s="24" t="s">
        <v>50</v>
      </c>
    </row>
    <row r="554" spans="1:3" x14ac:dyDescent="0.2">
      <c r="A554" s="23" t="s">
        <v>728</v>
      </c>
      <c r="B554" s="23"/>
      <c r="C554" s="24" t="s">
        <v>50</v>
      </c>
    </row>
    <row r="555" spans="1:3" x14ac:dyDescent="0.2">
      <c r="A555" s="23" t="s">
        <v>729</v>
      </c>
      <c r="B555" s="23"/>
      <c r="C555" s="24" t="s">
        <v>50</v>
      </c>
    </row>
    <row r="556" spans="1:3" x14ac:dyDescent="0.2">
      <c r="A556" s="23" t="s">
        <v>730</v>
      </c>
      <c r="B556" s="23"/>
      <c r="C556" s="24" t="s">
        <v>50</v>
      </c>
    </row>
    <row r="557" spans="1:3" x14ac:dyDescent="0.2">
      <c r="A557" s="23" t="s">
        <v>731</v>
      </c>
      <c r="B557" s="23"/>
      <c r="C557" s="24" t="s">
        <v>50</v>
      </c>
    </row>
    <row r="558" spans="1:3" x14ac:dyDescent="0.2">
      <c r="A558" s="23" t="s">
        <v>732</v>
      </c>
      <c r="B558" s="23"/>
      <c r="C558" s="24" t="s">
        <v>50</v>
      </c>
    </row>
    <row r="559" spans="1:3" x14ac:dyDescent="0.2">
      <c r="A559" s="23" t="s">
        <v>733</v>
      </c>
      <c r="B559" s="23"/>
      <c r="C559" s="24" t="s">
        <v>50</v>
      </c>
    </row>
    <row r="560" spans="1:3" x14ac:dyDescent="0.2">
      <c r="A560" s="23" t="s">
        <v>734</v>
      </c>
      <c r="B560" s="23"/>
      <c r="C560" s="24" t="s">
        <v>50</v>
      </c>
    </row>
    <row r="561" spans="1:3" x14ac:dyDescent="0.2">
      <c r="A561" s="23" t="s">
        <v>735</v>
      </c>
      <c r="B561" s="23"/>
      <c r="C561" s="24" t="s">
        <v>50</v>
      </c>
    </row>
    <row r="562" spans="1:3" x14ac:dyDescent="0.2">
      <c r="A562" s="23" t="s">
        <v>736</v>
      </c>
      <c r="B562" s="23"/>
      <c r="C562" s="24" t="s">
        <v>50</v>
      </c>
    </row>
    <row r="563" spans="1:3" x14ac:dyDescent="0.2">
      <c r="A563" s="23" t="s">
        <v>737</v>
      </c>
      <c r="B563" s="23"/>
      <c r="C563" s="24" t="s">
        <v>50</v>
      </c>
    </row>
    <row r="564" spans="1:3" x14ac:dyDescent="0.2">
      <c r="A564" s="23" t="s">
        <v>738</v>
      </c>
      <c r="B564" s="23"/>
      <c r="C564" s="24" t="s">
        <v>50</v>
      </c>
    </row>
    <row r="565" spans="1:3" x14ac:dyDescent="0.2">
      <c r="A565" s="23" t="s">
        <v>739</v>
      </c>
      <c r="B565" s="23"/>
      <c r="C565" s="24" t="s">
        <v>50</v>
      </c>
    </row>
    <row r="566" spans="1:3" x14ac:dyDescent="0.2">
      <c r="A566" s="23" t="s">
        <v>740</v>
      </c>
      <c r="B566" s="23"/>
      <c r="C566" s="24" t="s">
        <v>50</v>
      </c>
    </row>
    <row r="567" spans="1:3" x14ac:dyDescent="0.2">
      <c r="A567" s="23" t="s">
        <v>741</v>
      </c>
      <c r="B567" s="23"/>
      <c r="C567" s="24" t="s">
        <v>50</v>
      </c>
    </row>
    <row r="568" spans="1:3" x14ac:dyDescent="0.2">
      <c r="A568" s="23" t="s">
        <v>742</v>
      </c>
      <c r="B568" s="23"/>
      <c r="C568" s="24" t="s">
        <v>50</v>
      </c>
    </row>
    <row r="569" spans="1:3" x14ac:dyDescent="0.2">
      <c r="A569" s="23" t="s">
        <v>188</v>
      </c>
      <c r="B569" s="23"/>
      <c r="C569" s="24" t="s">
        <v>50</v>
      </c>
    </row>
    <row r="570" spans="1:3" x14ac:dyDescent="0.2">
      <c r="A570" s="23" t="s">
        <v>743</v>
      </c>
      <c r="B570" s="23"/>
      <c r="C570" s="24" t="s">
        <v>50</v>
      </c>
    </row>
    <row r="571" spans="1:3" x14ac:dyDescent="0.2">
      <c r="A571" s="23" t="s">
        <v>744</v>
      </c>
      <c r="B571" s="23"/>
      <c r="C571" s="24" t="s">
        <v>50</v>
      </c>
    </row>
    <row r="572" spans="1:3" x14ac:dyDescent="0.2">
      <c r="A572" s="23" t="s">
        <v>745</v>
      </c>
      <c r="B572" s="23"/>
      <c r="C572" s="24" t="s">
        <v>50</v>
      </c>
    </row>
    <row r="573" spans="1:3" x14ac:dyDescent="0.2">
      <c r="A573" s="23" t="s">
        <v>746</v>
      </c>
      <c r="B573" s="23"/>
      <c r="C573" s="24" t="s">
        <v>50</v>
      </c>
    </row>
    <row r="574" spans="1:3" x14ac:dyDescent="0.2">
      <c r="A574" s="23" t="s">
        <v>747</v>
      </c>
      <c r="B574" s="23"/>
      <c r="C574" s="24" t="s">
        <v>50</v>
      </c>
    </row>
    <row r="575" spans="1:3" x14ac:dyDescent="0.2">
      <c r="A575" s="23" t="s">
        <v>748</v>
      </c>
      <c r="B575" s="23"/>
      <c r="C575" s="24" t="s">
        <v>50</v>
      </c>
    </row>
    <row r="576" spans="1:3" x14ac:dyDescent="0.2">
      <c r="A576" s="23" t="s">
        <v>749</v>
      </c>
      <c r="B576" s="23"/>
      <c r="C576" s="24" t="s">
        <v>50</v>
      </c>
    </row>
    <row r="577" spans="1:3" x14ac:dyDescent="0.2">
      <c r="A577" s="23" t="s">
        <v>750</v>
      </c>
      <c r="B577" s="23"/>
      <c r="C577" s="24" t="s">
        <v>50</v>
      </c>
    </row>
    <row r="578" spans="1:3" x14ac:dyDescent="0.2">
      <c r="A578" s="23" t="s">
        <v>751</v>
      </c>
      <c r="B578" s="23"/>
      <c r="C578" s="24" t="s">
        <v>50</v>
      </c>
    </row>
    <row r="579" spans="1:3" x14ac:dyDescent="0.2">
      <c r="A579" s="23" t="s">
        <v>193</v>
      </c>
      <c r="B579" s="23" t="s">
        <v>752</v>
      </c>
      <c r="C579" s="24" t="s">
        <v>50</v>
      </c>
    </row>
    <row r="580" spans="1:3" x14ac:dyDescent="0.2">
      <c r="A580" s="23" t="s">
        <v>753</v>
      </c>
      <c r="B580" s="23"/>
      <c r="C580" s="24" t="s">
        <v>50</v>
      </c>
    </row>
    <row r="581" spans="1:3" x14ac:dyDescent="0.2">
      <c r="A581" s="23" t="s">
        <v>754</v>
      </c>
      <c r="B581" s="23"/>
      <c r="C581" s="24" t="s">
        <v>50</v>
      </c>
    </row>
    <row r="582" spans="1:3" x14ac:dyDescent="0.2">
      <c r="A582" s="23" t="s">
        <v>755</v>
      </c>
      <c r="B582" s="23"/>
      <c r="C582" s="24" t="s">
        <v>50</v>
      </c>
    </row>
    <row r="583" spans="1:3" x14ac:dyDescent="0.2">
      <c r="A583" s="23" t="s">
        <v>182</v>
      </c>
      <c r="B583" s="23"/>
      <c r="C583" s="24" t="s">
        <v>50</v>
      </c>
    </row>
    <row r="584" spans="1:3" x14ac:dyDescent="0.2">
      <c r="A584" s="23" t="s">
        <v>756</v>
      </c>
      <c r="B584" s="23"/>
      <c r="C584" s="24" t="s">
        <v>50</v>
      </c>
    </row>
    <row r="585" spans="1:3" x14ac:dyDescent="0.2">
      <c r="A585" s="23" t="s">
        <v>757</v>
      </c>
      <c r="B585" s="23"/>
      <c r="C585" s="24" t="s">
        <v>50</v>
      </c>
    </row>
    <row r="586" spans="1:3" x14ac:dyDescent="0.2">
      <c r="A586" s="23" t="s">
        <v>758</v>
      </c>
      <c r="B586" s="23"/>
      <c r="C586" s="24" t="s">
        <v>50</v>
      </c>
    </row>
    <row r="587" spans="1:3" x14ac:dyDescent="0.2">
      <c r="A587" s="23" t="s">
        <v>759</v>
      </c>
      <c r="B587" s="23"/>
      <c r="C587" s="24" t="s">
        <v>50</v>
      </c>
    </row>
    <row r="588" spans="1:3" x14ac:dyDescent="0.2">
      <c r="A588" s="23" t="s">
        <v>760</v>
      </c>
      <c r="B588" s="23"/>
      <c r="C588" s="24" t="s">
        <v>50</v>
      </c>
    </row>
    <row r="589" spans="1:3" x14ac:dyDescent="0.2">
      <c r="A589" s="23" t="s">
        <v>761</v>
      </c>
      <c r="B589" s="23"/>
      <c r="C589" s="24" t="s">
        <v>50</v>
      </c>
    </row>
    <row r="590" spans="1:3" x14ac:dyDescent="0.2">
      <c r="A590" s="23" t="s">
        <v>762</v>
      </c>
      <c r="B590" s="23"/>
      <c r="C590" s="24" t="s">
        <v>50</v>
      </c>
    </row>
    <row r="591" spans="1:3" x14ac:dyDescent="0.2">
      <c r="A591" s="23" t="s">
        <v>763</v>
      </c>
      <c r="B591" s="23"/>
      <c r="C591" s="24" t="s">
        <v>50</v>
      </c>
    </row>
    <row r="592" spans="1:3" x14ac:dyDescent="0.2">
      <c r="A592" s="23" t="s">
        <v>764</v>
      </c>
      <c r="B592" s="23"/>
      <c r="C592" s="24" t="s">
        <v>50</v>
      </c>
    </row>
    <row r="593" spans="1:3" x14ac:dyDescent="0.2">
      <c r="A593" s="23" t="s">
        <v>765</v>
      </c>
      <c r="B593" s="23"/>
      <c r="C593" s="24" t="s">
        <v>50</v>
      </c>
    </row>
    <row r="594" spans="1:3" x14ac:dyDescent="0.2">
      <c r="A594" s="23" t="s">
        <v>766</v>
      </c>
      <c r="B594" s="23"/>
      <c r="C594" s="24" t="s">
        <v>50</v>
      </c>
    </row>
    <row r="595" spans="1:3" x14ac:dyDescent="0.2">
      <c r="A595" s="23" t="s">
        <v>767</v>
      </c>
      <c r="B595" s="23"/>
      <c r="C595" s="24" t="s">
        <v>50</v>
      </c>
    </row>
    <row r="596" spans="1:3" x14ac:dyDescent="0.2">
      <c r="A596" s="23" t="s">
        <v>768</v>
      </c>
      <c r="B596" s="23"/>
      <c r="C596" s="24" t="s">
        <v>50</v>
      </c>
    </row>
    <row r="597" spans="1:3" x14ac:dyDescent="0.2">
      <c r="A597" s="23" t="s">
        <v>769</v>
      </c>
      <c r="B597" s="23"/>
      <c r="C597" s="24" t="s">
        <v>50</v>
      </c>
    </row>
    <row r="598" spans="1:3" x14ac:dyDescent="0.2">
      <c r="A598" s="23" t="s">
        <v>770</v>
      </c>
      <c r="B598" s="23"/>
      <c r="C598" s="24" t="s">
        <v>50</v>
      </c>
    </row>
    <row r="599" spans="1:3" x14ac:dyDescent="0.2">
      <c r="A599" s="23" t="s">
        <v>771</v>
      </c>
      <c r="B599" s="23"/>
      <c r="C599" s="24" t="s">
        <v>50</v>
      </c>
    </row>
    <row r="600" spans="1:3" x14ac:dyDescent="0.2">
      <c r="A600" s="23" t="s">
        <v>772</v>
      </c>
      <c r="B600" s="23"/>
      <c r="C600" s="24" t="s">
        <v>50</v>
      </c>
    </row>
    <row r="601" spans="1:3" x14ac:dyDescent="0.2">
      <c r="A601" s="23" t="s">
        <v>773</v>
      </c>
      <c r="B601" s="23"/>
      <c r="C601" s="24" t="s">
        <v>50</v>
      </c>
    </row>
    <row r="602" spans="1:3" x14ac:dyDescent="0.2">
      <c r="A602" s="23" t="s">
        <v>143</v>
      </c>
      <c r="B602" s="23"/>
      <c r="C602" s="24" t="s">
        <v>50</v>
      </c>
    </row>
    <row r="603" spans="1:3" x14ac:dyDescent="0.2">
      <c r="A603" s="23" t="s">
        <v>774</v>
      </c>
      <c r="B603" s="23"/>
      <c r="C603" s="24" t="s">
        <v>50</v>
      </c>
    </row>
    <row r="604" spans="1:3" x14ac:dyDescent="0.2">
      <c r="A604" s="23" t="s">
        <v>775</v>
      </c>
      <c r="B604" s="23"/>
      <c r="C604" s="24" t="s">
        <v>50</v>
      </c>
    </row>
    <row r="605" spans="1:3" x14ac:dyDescent="0.2">
      <c r="A605" s="23" t="s">
        <v>776</v>
      </c>
      <c r="B605" s="23"/>
      <c r="C605" s="24" t="s">
        <v>50</v>
      </c>
    </row>
    <row r="606" spans="1:3" x14ac:dyDescent="0.2">
      <c r="A606" s="23" t="s">
        <v>777</v>
      </c>
      <c r="B606" s="23"/>
      <c r="C606" s="24" t="s">
        <v>50</v>
      </c>
    </row>
    <row r="607" spans="1:3" x14ac:dyDescent="0.2">
      <c r="A607" s="23" t="s">
        <v>778</v>
      </c>
      <c r="B607" s="23"/>
      <c r="C607" s="24" t="s">
        <v>50</v>
      </c>
    </row>
    <row r="608" spans="1:3" x14ac:dyDescent="0.2">
      <c r="A608" s="23" t="s">
        <v>779</v>
      </c>
      <c r="B608" s="23"/>
      <c r="C608" s="24" t="s">
        <v>50</v>
      </c>
    </row>
    <row r="609" spans="1:3" x14ac:dyDescent="0.2">
      <c r="A609" s="23" t="s">
        <v>780</v>
      </c>
      <c r="B609" s="23"/>
      <c r="C609" s="24" t="s">
        <v>50</v>
      </c>
    </row>
    <row r="610" spans="1:3" x14ac:dyDescent="0.2">
      <c r="A610" s="23" t="s">
        <v>185</v>
      </c>
      <c r="B610" s="23"/>
      <c r="C610" s="24" t="s">
        <v>50</v>
      </c>
    </row>
    <row r="611" spans="1:3" x14ac:dyDescent="0.2">
      <c r="A611" s="23" t="s">
        <v>781</v>
      </c>
      <c r="B611" s="23"/>
      <c r="C611" s="24" t="s">
        <v>50</v>
      </c>
    </row>
    <row r="612" spans="1:3" x14ac:dyDescent="0.2">
      <c r="A612" s="23" t="s">
        <v>782</v>
      </c>
      <c r="B612" s="23"/>
      <c r="C612" s="24" t="s">
        <v>50</v>
      </c>
    </row>
    <row r="613" spans="1:3" x14ac:dyDescent="0.2">
      <c r="A613" s="23" t="s">
        <v>783</v>
      </c>
      <c r="B613" s="23"/>
      <c r="C613" s="24" t="s">
        <v>111</v>
      </c>
    </row>
    <row r="614" spans="1:3" x14ac:dyDescent="0.2">
      <c r="A614" s="23" t="s">
        <v>784</v>
      </c>
      <c r="B614" s="23"/>
      <c r="C614" s="24" t="s">
        <v>111</v>
      </c>
    </row>
    <row r="615" spans="1:3" x14ac:dyDescent="0.2">
      <c r="A615" s="23" t="s">
        <v>785</v>
      </c>
      <c r="B615" s="23"/>
      <c r="C615" s="24" t="s">
        <v>111</v>
      </c>
    </row>
    <row r="616" spans="1:3" x14ac:dyDescent="0.2">
      <c r="A616" s="23" t="s">
        <v>786</v>
      </c>
      <c r="B616" s="23"/>
      <c r="C616" s="24" t="s">
        <v>111</v>
      </c>
    </row>
    <row r="617" spans="1:3" x14ac:dyDescent="0.2">
      <c r="A617" s="23" t="s">
        <v>787</v>
      </c>
      <c r="B617" s="23"/>
      <c r="C617" s="24" t="s">
        <v>111</v>
      </c>
    </row>
    <row r="618" spans="1:3" x14ac:dyDescent="0.2">
      <c r="A618" s="23" t="s">
        <v>788</v>
      </c>
      <c r="B618" s="23"/>
      <c r="C618" s="24" t="s">
        <v>111</v>
      </c>
    </row>
    <row r="619" spans="1:3" x14ac:dyDescent="0.2">
      <c r="A619" s="23" t="s">
        <v>789</v>
      </c>
      <c r="B619" s="23"/>
      <c r="C619" s="24" t="s">
        <v>111</v>
      </c>
    </row>
    <row r="620" spans="1:3" x14ac:dyDescent="0.2">
      <c r="A620" s="23" t="s">
        <v>790</v>
      </c>
      <c r="B620" s="23"/>
      <c r="C620" s="24" t="s">
        <v>111</v>
      </c>
    </row>
    <row r="621" spans="1:3" x14ac:dyDescent="0.2">
      <c r="A621" s="23" t="s">
        <v>791</v>
      </c>
      <c r="B621" s="23"/>
      <c r="C621" s="24" t="s">
        <v>111</v>
      </c>
    </row>
    <row r="622" spans="1:3" x14ac:dyDescent="0.2">
      <c r="A622" s="23" t="s">
        <v>792</v>
      </c>
      <c r="B622" s="23"/>
      <c r="C622" s="24" t="s">
        <v>111</v>
      </c>
    </row>
    <row r="623" spans="1:3" x14ac:dyDescent="0.2">
      <c r="A623" s="23" t="s">
        <v>793</v>
      </c>
      <c r="B623" s="23"/>
      <c r="C623" s="24" t="s">
        <v>111</v>
      </c>
    </row>
    <row r="624" spans="1:3" x14ac:dyDescent="0.2">
      <c r="A624" s="23" t="s">
        <v>794</v>
      </c>
      <c r="B624" s="23"/>
      <c r="C624" s="24" t="s">
        <v>111</v>
      </c>
    </row>
    <row r="625" spans="1:3" x14ac:dyDescent="0.2">
      <c r="A625" s="23" t="s">
        <v>795</v>
      </c>
      <c r="B625" s="23"/>
      <c r="C625" s="24" t="s">
        <v>111</v>
      </c>
    </row>
    <row r="626" spans="1:3" x14ac:dyDescent="0.2">
      <c r="A626" s="23" t="s">
        <v>796</v>
      </c>
      <c r="B626" s="23"/>
      <c r="C626" s="24" t="s">
        <v>111</v>
      </c>
    </row>
    <row r="627" spans="1:3" x14ac:dyDescent="0.2">
      <c r="A627" s="23" t="s">
        <v>797</v>
      </c>
      <c r="B627" s="23"/>
      <c r="C627" s="24" t="s">
        <v>111</v>
      </c>
    </row>
    <row r="628" spans="1:3" x14ac:dyDescent="0.2">
      <c r="A628" s="23" t="s">
        <v>798</v>
      </c>
      <c r="B628" s="23"/>
      <c r="C628" s="24" t="s">
        <v>111</v>
      </c>
    </row>
    <row r="629" spans="1:3" x14ac:dyDescent="0.2">
      <c r="A629" s="23" t="s">
        <v>799</v>
      </c>
      <c r="B629" s="23"/>
      <c r="C629" s="24" t="s">
        <v>111</v>
      </c>
    </row>
    <row r="630" spans="1:3" x14ac:dyDescent="0.2">
      <c r="A630" s="23" t="s">
        <v>800</v>
      </c>
      <c r="B630" s="23"/>
      <c r="C630" s="24" t="s">
        <v>111</v>
      </c>
    </row>
    <row r="631" spans="1:3" x14ac:dyDescent="0.2">
      <c r="A631" s="23" t="s">
        <v>801</v>
      </c>
      <c r="B631" s="23"/>
      <c r="C631" s="24" t="s">
        <v>111</v>
      </c>
    </row>
    <row r="632" spans="1:3" x14ac:dyDescent="0.2">
      <c r="A632" s="23" t="s">
        <v>802</v>
      </c>
      <c r="B632" s="23"/>
      <c r="C632" s="24" t="s">
        <v>111</v>
      </c>
    </row>
    <row r="633" spans="1:3" x14ac:dyDescent="0.2">
      <c r="A633" s="23" t="s">
        <v>803</v>
      </c>
      <c r="B633" s="23"/>
      <c r="C633" s="24" t="s">
        <v>111</v>
      </c>
    </row>
    <row r="634" spans="1:3" x14ac:dyDescent="0.2">
      <c r="A634" s="23" t="s">
        <v>804</v>
      </c>
      <c r="B634" s="23"/>
      <c r="C634" s="24" t="s">
        <v>111</v>
      </c>
    </row>
    <row r="635" spans="1:3" x14ac:dyDescent="0.2">
      <c r="A635" s="23" t="s">
        <v>805</v>
      </c>
      <c r="B635" s="23"/>
      <c r="C635" s="24" t="s">
        <v>111</v>
      </c>
    </row>
    <row r="636" spans="1:3" x14ac:dyDescent="0.2">
      <c r="A636" s="23" t="s">
        <v>806</v>
      </c>
      <c r="B636" s="23"/>
      <c r="C636" s="24" t="s">
        <v>111</v>
      </c>
    </row>
    <row r="637" spans="1:3" x14ac:dyDescent="0.2">
      <c r="A637" s="23" t="s">
        <v>807</v>
      </c>
      <c r="B637" s="23"/>
      <c r="C637" s="24" t="s">
        <v>111</v>
      </c>
    </row>
    <row r="638" spans="1:3" x14ac:dyDescent="0.2">
      <c r="A638" s="23" t="s">
        <v>808</v>
      </c>
      <c r="B638" s="23"/>
      <c r="C638" s="24" t="s">
        <v>111</v>
      </c>
    </row>
    <row r="639" spans="1:3" x14ac:dyDescent="0.2">
      <c r="A639" s="23" t="s">
        <v>809</v>
      </c>
      <c r="B639" s="23"/>
      <c r="C639" s="24" t="s">
        <v>111</v>
      </c>
    </row>
    <row r="640" spans="1:3" x14ac:dyDescent="0.2">
      <c r="A640" s="23" t="s">
        <v>810</v>
      </c>
      <c r="B640" s="23"/>
      <c r="C640" s="24" t="s">
        <v>111</v>
      </c>
    </row>
    <row r="641" spans="1:3" x14ac:dyDescent="0.2">
      <c r="A641" s="23" t="s">
        <v>811</v>
      </c>
      <c r="B641" s="23"/>
      <c r="C641" s="24" t="s">
        <v>111</v>
      </c>
    </row>
    <row r="642" spans="1:3" x14ac:dyDescent="0.2">
      <c r="A642" s="23" t="s">
        <v>209</v>
      </c>
      <c r="B642" s="23"/>
      <c r="C642" s="24" t="s">
        <v>111</v>
      </c>
    </row>
    <row r="643" spans="1:3" x14ac:dyDescent="0.2">
      <c r="A643" s="23" t="s">
        <v>812</v>
      </c>
      <c r="B643" s="23"/>
      <c r="C643" s="24" t="s">
        <v>111</v>
      </c>
    </row>
    <row r="644" spans="1:3" x14ac:dyDescent="0.2">
      <c r="A644" s="23" t="s">
        <v>813</v>
      </c>
      <c r="B644" s="23"/>
      <c r="C644" s="24" t="s">
        <v>111</v>
      </c>
    </row>
    <row r="645" spans="1:3" x14ac:dyDescent="0.2">
      <c r="A645" s="23" t="s">
        <v>814</v>
      </c>
      <c r="B645" s="23"/>
      <c r="C645" s="24" t="s">
        <v>62</v>
      </c>
    </row>
    <row r="646" spans="1:3" x14ac:dyDescent="0.2">
      <c r="A646" s="23" t="s">
        <v>815</v>
      </c>
      <c r="B646" s="23"/>
      <c r="C646" s="24" t="s">
        <v>62</v>
      </c>
    </row>
    <row r="647" spans="1:3" x14ac:dyDescent="0.2">
      <c r="A647" s="23" t="s">
        <v>816</v>
      </c>
      <c r="B647" s="23"/>
      <c r="C647" s="24" t="s">
        <v>62</v>
      </c>
    </row>
    <row r="648" spans="1:3" x14ac:dyDescent="0.2">
      <c r="A648" s="23" t="s">
        <v>817</v>
      </c>
      <c r="B648" s="23"/>
      <c r="C648" s="24" t="s">
        <v>62</v>
      </c>
    </row>
    <row r="649" spans="1:3" x14ac:dyDescent="0.2">
      <c r="A649" s="23" t="s">
        <v>818</v>
      </c>
      <c r="B649" s="23"/>
      <c r="C649" s="24" t="s">
        <v>62</v>
      </c>
    </row>
    <row r="650" spans="1:3" x14ac:dyDescent="0.2">
      <c r="A650" s="23" t="s">
        <v>819</v>
      </c>
      <c r="B650" s="23"/>
      <c r="C650" s="24" t="s">
        <v>62</v>
      </c>
    </row>
    <row r="651" spans="1:3" x14ac:dyDescent="0.2">
      <c r="A651" s="23" t="s">
        <v>820</v>
      </c>
      <c r="B651" s="23"/>
      <c r="C651" s="24" t="s">
        <v>62</v>
      </c>
    </row>
    <row r="652" spans="1:3" x14ac:dyDescent="0.2">
      <c r="A652" s="23" t="s">
        <v>821</v>
      </c>
      <c r="B652" s="23"/>
      <c r="C652" s="24" t="s">
        <v>62</v>
      </c>
    </row>
    <row r="653" spans="1:3" x14ac:dyDescent="0.2">
      <c r="A653" s="23" t="s">
        <v>822</v>
      </c>
      <c r="B653" s="23"/>
      <c r="C653" s="24" t="s">
        <v>62</v>
      </c>
    </row>
    <row r="654" spans="1:3" x14ac:dyDescent="0.2">
      <c r="A654" s="23" t="s">
        <v>823</v>
      </c>
      <c r="B654" s="23"/>
      <c r="C654" s="24" t="s">
        <v>62</v>
      </c>
    </row>
    <row r="655" spans="1:3" x14ac:dyDescent="0.2">
      <c r="A655" s="23" t="s">
        <v>824</v>
      </c>
      <c r="B655" s="23"/>
      <c r="C655" s="24" t="s">
        <v>829</v>
      </c>
    </row>
    <row r="656" spans="1:3" x14ac:dyDescent="0.2">
      <c r="A656" s="23" t="s">
        <v>825</v>
      </c>
      <c r="B656" s="23"/>
      <c r="C656" s="24" t="s">
        <v>829</v>
      </c>
    </row>
    <row r="657" spans="1:3" x14ac:dyDescent="0.2">
      <c r="A657" s="23" t="s">
        <v>826</v>
      </c>
      <c r="B657" s="23"/>
      <c r="C657" s="24" t="s">
        <v>829</v>
      </c>
    </row>
    <row r="658" spans="1:3" x14ac:dyDescent="0.2">
      <c r="A658" s="23" t="s">
        <v>827</v>
      </c>
      <c r="B658" s="23"/>
      <c r="C658" s="24" t="s">
        <v>829</v>
      </c>
    </row>
    <row r="659" spans="1:3" x14ac:dyDescent="0.2">
      <c r="A659" s="23" t="s">
        <v>828</v>
      </c>
      <c r="B659" s="23"/>
      <c r="C659" s="24" t="s">
        <v>829</v>
      </c>
    </row>
    <row r="660" spans="1:3" x14ac:dyDescent="0.2">
      <c r="A660" s="23" t="s">
        <v>600</v>
      </c>
      <c r="B660" s="23"/>
      <c r="C660" s="24" t="s">
        <v>67</v>
      </c>
    </row>
    <row r="661" spans="1:3" x14ac:dyDescent="0.2">
      <c r="A661" s="23" t="s">
        <v>602</v>
      </c>
      <c r="B661" s="23"/>
      <c r="C661" s="24" t="s">
        <v>67</v>
      </c>
    </row>
    <row r="662" spans="1:3" x14ac:dyDescent="0.2">
      <c r="A662" s="23" t="s">
        <v>604</v>
      </c>
      <c r="B662" s="23"/>
      <c r="C662" s="24" t="s">
        <v>67</v>
      </c>
    </row>
    <row r="663" spans="1:3" x14ac:dyDescent="0.2">
      <c r="A663" s="23" t="s">
        <v>607</v>
      </c>
      <c r="B663" s="23"/>
      <c r="C663" s="24" t="s">
        <v>67</v>
      </c>
    </row>
    <row r="664" spans="1:3" x14ac:dyDescent="0.2">
      <c r="A664" s="23" t="s">
        <v>614</v>
      </c>
      <c r="B664" s="23"/>
      <c r="C664" s="24" t="s">
        <v>67</v>
      </c>
    </row>
    <row r="665" spans="1:3" x14ac:dyDescent="0.2">
      <c r="A665" s="23" t="s">
        <v>830</v>
      </c>
      <c r="B665" s="23"/>
      <c r="C665" s="24" t="s">
        <v>113</v>
      </c>
    </row>
    <row r="666" spans="1:3" x14ac:dyDescent="0.2">
      <c r="A666" s="23" t="s">
        <v>831</v>
      </c>
      <c r="B666" s="23"/>
      <c r="C666" s="24" t="s">
        <v>113</v>
      </c>
    </row>
    <row r="667" spans="1:3" x14ac:dyDescent="0.2">
      <c r="A667" s="23" t="s">
        <v>832</v>
      </c>
      <c r="B667" s="23"/>
      <c r="C667" s="24" t="s">
        <v>113</v>
      </c>
    </row>
    <row r="668" spans="1:3" x14ac:dyDescent="0.2">
      <c r="A668" s="23" t="s">
        <v>833</v>
      </c>
      <c r="B668" s="23"/>
      <c r="C668" s="24" t="s">
        <v>113</v>
      </c>
    </row>
    <row r="669" spans="1:3" x14ac:dyDescent="0.2">
      <c r="A669" s="23" t="s">
        <v>179</v>
      </c>
      <c r="B669" s="23"/>
      <c r="C669" s="24" t="s">
        <v>113</v>
      </c>
    </row>
    <row r="670" spans="1:3" x14ac:dyDescent="0.2">
      <c r="A670" s="23" t="s">
        <v>834</v>
      </c>
      <c r="B670" s="23"/>
      <c r="C670" s="24" t="s">
        <v>113</v>
      </c>
    </row>
    <row r="671" spans="1:3" x14ac:dyDescent="0.2">
      <c r="A671" s="23" t="s">
        <v>835</v>
      </c>
      <c r="B671" s="23"/>
      <c r="C671" s="24" t="s">
        <v>113</v>
      </c>
    </row>
    <row r="672" spans="1:3" x14ac:dyDescent="0.2">
      <c r="A672" s="23" t="s">
        <v>836</v>
      </c>
      <c r="B672" s="23"/>
      <c r="C672" s="24" t="s">
        <v>113</v>
      </c>
    </row>
    <row r="673" spans="1:3" x14ac:dyDescent="0.2">
      <c r="A673" s="23" t="s">
        <v>837</v>
      </c>
      <c r="B673" s="23"/>
      <c r="C673" s="24" t="s">
        <v>113</v>
      </c>
    </row>
    <row r="674" spans="1:3" x14ac:dyDescent="0.2">
      <c r="A674" s="23" t="s">
        <v>838</v>
      </c>
      <c r="B674" s="23"/>
      <c r="C674" s="24" t="s">
        <v>113</v>
      </c>
    </row>
    <row r="675" spans="1:3" x14ac:dyDescent="0.2">
      <c r="A675" s="23" t="s">
        <v>839</v>
      </c>
      <c r="B675" s="23"/>
      <c r="C675" s="24" t="s">
        <v>113</v>
      </c>
    </row>
    <row r="676" spans="1:3" x14ac:dyDescent="0.2">
      <c r="A676" s="23" t="s">
        <v>840</v>
      </c>
      <c r="B676" s="23"/>
      <c r="C676" s="24" t="s">
        <v>113</v>
      </c>
    </row>
    <row r="677" spans="1:3" x14ac:dyDescent="0.2">
      <c r="A677" s="23" t="s">
        <v>841</v>
      </c>
      <c r="B677" s="23"/>
      <c r="C677" s="24" t="s">
        <v>113</v>
      </c>
    </row>
    <row r="678" spans="1:3" x14ac:dyDescent="0.2">
      <c r="A678" s="23" t="s">
        <v>842</v>
      </c>
      <c r="B678" s="23"/>
      <c r="C678" s="24" t="s">
        <v>113</v>
      </c>
    </row>
    <row r="679" spans="1:3" x14ac:dyDescent="0.2">
      <c r="A679" s="23" t="s">
        <v>843</v>
      </c>
      <c r="B679" s="23"/>
      <c r="C679" s="24" t="s">
        <v>113</v>
      </c>
    </row>
    <row r="680" spans="1:3" x14ac:dyDescent="0.2">
      <c r="A680" s="23" t="s">
        <v>180</v>
      </c>
      <c r="B680" s="23"/>
      <c r="C680" s="24" t="s">
        <v>113</v>
      </c>
    </row>
    <row r="681" spans="1:3" x14ac:dyDescent="0.2">
      <c r="A681" s="23" t="s">
        <v>844</v>
      </c>
      <c r="B681" s="23"/>
      <c r="C681" s="24" t="s">
        <v>113</v>
      </c>
    </row>
    <row r="682" spans="1:3" x14ac:dyDescent="0.2">
      <c r="A682" s="23" t="s">
        <v>845</v>
      </c>
      <c r="B682" s="23"/>
      <c r="C682" s="24" t="s">
        <v>113</v>
      </c>
    </row>
    <row r="683" spans="1:3" x14ac:dyDescent="0.2">
      <c r="A683" s="23" t="s">
        <v>846</v>
      </c>
      <c r="B683" s="23"/>
      <c r="C683" s="24" t="s">
        <v>113</v>
      </c>
    </row>
    <row r="684" spans="1:3" x14ac:dyDescent="0.2">
      <c r="A684" s="23" t="s">
        <v>847</v>
      </c>
      <c r="B684" s="23"/>
      <c r="C684" s="24" t="s">
        <v>113</v>
      </c>
    </row>
    <row r="685" spans="1:3" x14ac:dyDescent="0.2">
      <c r="A685" s="23" t="s">
        <v>848</v>
      </c>
      <c r="B685" s="23"/>
      <c r="C685" s="24" t="s">
        <v>113</v>
      </c>
    </row>
    <row r="686" spans="1:3" x14ac:dyDescent="0.2">
      <c r="A686" s="23" t="s">
        <v>849</v>
      </c>
      <c r="B686" s="23"/>
      <c r="C686" s="24" t="s">
        <v>113</v>
      </c>
    </row>
    <row r="687" spans="1:3" x14ac:dyDescent="0.2">
      <c r="A687" s="23" t="s">
        <v>850</v>
      </c>
      <c r="B687" s="23"/>
      <c r="C687" s="24" t="s">
        <v>113</v>
      </c>
    </row>
    <row r="688" spans="1:3" x14ac:dyDescent="0.2">
      <c r="A688" s="23" t="s">
        <v>851</v>
      </c>
      <c r="B688" s="23"/>
      <c r="C688" s="24" t="s">
        <v>113</v>
      </c>
    </row>
    <row r="689" spans="1:3" x14ac:dyDescent="0.2">
      <c r="A689" s="23" t="s">
        <v>852</v>
      </c>
      <c r="B689" s="23"/>
      <c r="C689" s="24" t="s">
        <v>113</v>
      </c>
    </row>
    <row r="690" spans="1:3" x14ac:dyDescent="0.2">
      <c r="A690" s="23" t="s">
        <v>853</v>
      </c>
      <c r="B690" s="23"/>
      <c r="C690" s="24" t="s">
        <v>113</v>
      </c>
    </row>
    <row r="691" spans="1:3" x14ac:dyDescent="0.2">
      <c r="A691" s="23" t="s">
        <v>181</v>
      </c>
      <c r="B691" s="23"/>
      <c r="C691" s="24" t="s">
        <v>113</v>
      </c>
    </row>
    <row r="692" spans="1:3" x14ac:dyDescent="0.2">
      <c r="A692" s="23" t="s">
        <v>854</v>
      </c>
      <c r="B692" s="23"/>
      <c r="C692" s="24" t="s">
        <v>113</v>
      </c>
    </row>
    <row r="693" spans="1:3" x14ac:dyDescent="0.2">
      <c r="A693" s="23" t="s">
        <v>855</v>
      </c>
      <c r="B693" s="23"/>
      <c r="C693" s="24" t="s">
        <v>113</v>
      </c>
    </row>
    <row r="694" spans="1:3" x14ac:dyDescent="0.2">
      <c r="A694" s="23" t="s">
        <v>856</v>
      </c>
      <c r="B694" s="23"/>
      <c r="C694" s="24" t="s">
        <v>113</v>
      </c>
    </row>
    <row r="695" spans="1:3" x14ac:dyDescent="0.2">
      <c r="A695" s="23" t="s">
        <v>857</v>
      </c>
      <c r="B695" s="23"/>
      <c r="C695" s="24" t="s">
        <v>113</v>
      </c>
    </row>
    <row r="696" spans="1:3" x14ac:dyDescent="0.2">
      <c r="A696" s="23" t="s">
        <v>858</v>
      </c>
      <c r="B696" s="23"/>
      <c r="C696" s="24" t="s">
        <v>109</v>
      </c>
    </row>
    <row r="697" spans="1:3" x14ac:dyDescent="0.2">
      <c r="A697" s="23" t="s">
        <v>859</v>
      </c>
      <c r="B697" s="23"/>
      <c r="C697" s="24" t="s">
        <v>109</v>
      </c>
    </row>
    <row r="698" spans="1:3" x14ac:dyDescent="0.2">
      <c r="A698" s="23" t="s">
        <v>860</v>
      </c>
      <c r="B698" s="23"/>
      <c r="C698" s="24" t="s">
        <v>109</v>
      </c>
    </row>
    <row r="699" spans="1:3" x14ac:dyDescent="0.2">
      <c r="A699" s="23" t="s">
        <v>861</v>
      </c>
      <c r="B699" s="23"/>
      <c r="C699" s="24" t="s">
        <v>109</v>
      </c>
    </row>
    <row r="700" spans="1:3" x14ac:dyDescent="0.2">
      <c r="A700" s="23" t="s">
        <v>862</v>
      </c>
      <c r="B700" s="23"/>
      <c r="C700" s="24" t="s">
        <v>109</v>
      </c>
    </row>
    <row r="701" spans="1:3" x14ac:dyDescent="0.2">
      <c r="A701" s="23" t="s">
        <v>863</v>
      </c>
      <c r="B701" s="23"/>
      <c r="C701" s="24" t="s">
        <v>109</v>
      </c>
    </row>
    <row r="702" spans="1:3" x14ac:dyDescent="0.2">
      <c r="A702" s="23" t="s">
        <v>864</v>
      </c>
      <c r="B702" s="23"/>
      <c r="C702" s="24" t="s">
        <v>109</v>
      </c>
    </row>
    <row r="703" spans="1:3" x14ac:dyDescent="0.2">
      <c r="A703" s="23" t="s">
        <v>865</v>
      </c>
      <c r="B703" s="23"/>
      <c r="C703" s="24" t="s">
        <v>109</v>
      </c>
    </row>
    <row r="704" spans="1:3" x14ac:dyDescent="0.2">
      <c r="A704" s="23" t="s">
        <v>866</v>
      </c>
      <c r="B704" s="23"/>
      <c r="C704" s="24" t="s">
        <v>109</v>
      </c>
    </row>
    <row r="705" spans="1:3" x14ac:dyDescent="0.2">
      <c r="A705" s="23" t="s">
        <v>867</v>
      </c>
      <c r="B705" s="23" t="s">
        <v>206</v>
      </c>
      <c r="C705" s="24" t="s">
        <v>109</v>
      </c>
    </row>
    <row r="706" spans="1:3" x14ac:dyDescent="0.2">
      <c r="A706" s="23" t="s">
        <v>868</v>
      </c>
      <c r="B706" s="23" t="s">
        <v>206</v>
      </c>
      <c r="C706" s="24" t="s">
        <v>109</v>
      </c>
    </row>
    <row r="707" spans="1:3" x14ac:dyDescent="0.2">
      <c r="A707" s="23" t="s">
        <v>869</v>
      </c>
      <c r="B707" s="23"/>
      <c r="C707" s="24" t="s">
        <v>109</v>
      </c>
    </row>
    <row r="708" spans="1:3" x14ac:dyDescent="0.2">
      <c r="A708" s="23" t="s">
        <v>870</v>
      </c>
      <c r="B708" s="23"/>
      <c r="C708" s="24" t="s">
        <v>110</v>
      </c>
    </row>
    <row r="709" spans="1:3" x14ac:dyDescent="0.2">
      <c r="A709" s="23" t="s">
        <v>871</v>
      </c>
      <c r="B709" s="23"/>
      <c r="C709" s="24" t="s">
        <v>110</v>
      </c>
    </row>
    <row r="710" spans="1:3" x14ac:dyDescent="0.2">
      <c r="A710" s="23" t="s">
        <v>872</v>
      </c>
      <c r="B710" s="23"/>
      <c r="C710" s="24" t="s">
        <v>110</v>
      </c>
    </row>
    <row r="711" spans="1:3" x14ac:dyDescent="0.2">
      <c r="A711" s="23" t="s">
        <v>873</v>
      </c>
      <c r="B711" s="23"/>
      <c r="C711" s="24" t="s">
        <v>110</v>
      </c>
    </row>
    <row r="712" spans="1:3" x14ac:dyDescent="0.2">
      <c r="A712" s="23" t="s">
        <v>874</v>
      </c>
      <c r="B712" s="23"/>
      <c r="C712" s="24" t="s">
        <v>110</v>
      </c>
    </row>
    <row r="713" spans="1:3" x14ac:dyDescent="0.2">
      <c r="A713" s="23" t="s">
        <v>875</v>
      </c>
      <c r="B713" s="23"/>
      <c r="C713" s="24" t="s">
        <v>110</v>
      </c>
    </row>
    <row r="714" spans="1:3" x14ac:dyDescent="0.2">
      <c r="A714" s="23" t="s">
        <v>876</v>
      </c>
      <c r="B714" s="23"/>
      <c r="C714" s="24" t="s">
        <v>110</v>
      </c>
    </row>
    <row r="715" spans="1:3" x14ac:dyDescent="0.2">
      <c r="A715" s="23" t="s">
        <v>877</v>
      </c>
      <c r="B715" s="23"/>
      <c r="C715" s="24" t="s">
        <v>110</v>
      </c>
    </row>
    <row r="716" spans="1:3" x14ac:dyDescent="0.2">
      <c r="A716" s="23" t="s">
        <v>878</v>
      </c>
      <c r="B716" s="23"/>
      <c r="C716" s="24" t="s">
        <v>110</v>
      </c>
    </row>
  </sheetData>
  <sortState xmlns:xlrd2="http://schemas.microsoft.com/office/spreadsheetml/2017/richdata2" ref="A655:A660">
    <sortCondition ref="A655"/>
  </sortState>
  <mergeCells count="3">
    <mergeCell ref="A1:A3"/>
    <mergeCell ref="B1:B3"/>
    <mergeCell ref="C1:C3"/>
  </mergeCells>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POB N08</vt:lpstr>
      <vt:lpstr>PORTUGUÊS</vt:lpstr>
      <vt:lpstr>ENGLISH</vt:lpstr>
      <vt:lpstr>Lógica</vt:lpstr>
      <vt:lpstr>Planejamento</vt:lpstr>
      <vt:lpstr>ENGLISH!Print_Area</vt:lpstr>
      <vt:lpstr>'POB N08'!Print_Area</vt:lpstr>
      <vt:lpstr>PORTUGUÊS!Print_Area</vt:lpstr>
      <vt:lpstr>'POB N08'!Print_Titles</vt:lpstr>
      <vt:lpstr>TOTAL.LIFEBOATS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Persons on Board</dc:title>
  <dc:creator>Jaasiel dos Santos</dc:creator>
  <cp:lastModifiedBy>Pedro Alves</cp:lastModifiedBy>
  <cp:lastPrinted>2022-06-11T13:13:54Z</cp:lastPrinted>
  <dcterms:created xsi:type="dcterms:W3CDTF">2014-02-01T17:26:30Z</dcterms:created>
  <dcterms:modified xsi:type="dcterms:W3CDTF">2022-08-02T13:44:07Z</dcterms:modified>
</cp:coreProperties>
</file>