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rotem\Google Drive\Shachar_rationaility\Revision_NatComm\tables\"/>
    </mc:Choice>
  </mc:AlternateContent>
  <xr:revisionPtr revIDLastSave="0" documentId="13_ncr:1_{70F7371E-44A2-4D65-8ADC-550D6F7A7A34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Pair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23" i="1"/>
  <c r="G68" i="1"/>
  <c r="G69" i="1"/>
  <c r="G81" i="1"/>
  <c r="G82" i="1"/>
  <c r="G83" i="1"/>
  <c r="G88" i="1"/>
  <c r="G92" i="1"/>
  <c r="G93" i="1"/>
  <c r="G94" i="1"/>
  <c r="G95" i="1"/>
  <c r="G97" i="1"/>
  <c r="G103" i="1"/>
  <c r="G145" i="1"/>
  <c r="G146" i="1"/>
  <c r="G158" i="1"/>
  <c r="G159" i="1"/>
  <c r="G160" i="1"/>
  <c r="G166" i="1"/>
  <c r="G167" i="1"/>
  <c r="G173" i="1"/>
  <c r="G174" i="1"/>
  <c r="G176" i="1"/>
  <c r="G178" i="1"/>
  <c r="G179" i="1"/>
  <c r="G180" i="1"/>
  <c r="G190" i="1"/>
  <c r="G191" i="1"/>
  <c r="G192" i="1"/>
  <c r="G193" i="1"/>
  <c r="G195" i="1"/>
  <c r="G211" i="1"/>
  <c r="G227" i="1"/>
  <c r="G228" i="1"/>
  <c r="G230" i="1"/>
  <c r="G246" i="1"/>
  <c r="G248" i="1"/>
  <c r="G249" i="1"/>
  <c r="G250" i="1"/>
  <c r="G251" i="1"/>
  <c r="G252" i="1"/>
  <c r="G253" i="1"/>
  <c r="G254" i="1"/>
  <c r="G264" i="1"/>
  <c r="G267" i="1"/>
  <c r="G268" i="1"/>
  <c r="G272" i="1"/>
  <c r="G275" i="1"/>
  <c r="G277" i="1"/>
  <c r="G278" i="1"/>
  <c r="G279" i="1"/>
  <c r="G280" i="1"/>
  <c r="G281" i="1"/>
  <c r="G282" i="1"/>
  <c r="G283" i="1"/>
  <c r="G284" i="1"/>
  <c r="G291" i="1"/>
  <c r="G292" i="1"/>
  <c r="G294" i="1"/>
  <c r="G295" i="1"/>
  <c r="G296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7" i="1"/>
  <c r="G318" i="1"/>
  <c r="G332" i="1"/>
  <c r="G356" i="1"/>
  <c r="G362" i="1"/>
  <c r="G373" i="1"/>
  <c r="G380" i="1"/>
  <c r="G385" i="1"/>
  <c r="G394" i="1"/>
  <c r="G397" i="1"/>
  <c r="G399" i="1"/>
</calcChain>
</file>

<file path=xl/sharedStrings.xml><?xml version="1.0" encoding="utf-8"?>
<sst xmlns="http://schemas.openxmlformats.org/spreadsheetml/2006/main" count="959" uniqueCount="175">
  <si>
    <t>'DA-2'</t>
  </si>
  <si>
    <t>'DA-3'</t>
  </si>
  <si>
    <t>'DA-4'</t>
  </si>
  <si>
    <t>'DA-5'</t>
  </si>
  <si>
    <t>'IA-1'</t>
  </si>
  <si>
    <t>'IA-2'</t>
  </si>
  <si>
    <t>'IA-3'</t>
  </si>
  <si>
    <t>'IA-4'</t>
  </si>
  <si>
    <t>'NH4Ac-1E-0'</t>
  </si>
  <si>
    <t>'NH4Ac-2E+1'</t>
  </si>
  <si>
    <t>'NH4Ac-5E-0'</t>
  </si>
  <si>
    <t>'NaCl-1E-0'</t>
  </si>
  <si>
    <t>'NaCl-2E+1'</t>
  </si>
  <si>
    <t>'NaCl-2E-1'</t>
  </si>
  <si>
    <t>'NaCl-5E-0'</t>
  </si>
  <si>
    <t>'No'</t>
  </si>
  <si>
    <t>'PD-2'</t>
  </si>
  <si>
    <t>'PD-3'</t>
  </si>
  <si>
    <t>'PD-4'</t>
  </si>
  <si>
    <t>'PD-5'</t>
  </si>
  <si>
    <t>'Py-2'</t>
  </si>
  <si>
    <t>'Py-3'</t>
  </si>
  <si>
    <t>'Py-4'</t>
  </si>
  <si>
    <t>'Py-5'</t>
  </si>
  <si>
    <t>'TT-2'</t>
  </si>
  <si>
    <t>'TT-3'</t>
  </si>
  <si>
    <t>'TT-4'</t>
  </si>
  <si>
    <t>'TT-5'</t>
  </si>
  <si>
    <t>Stimulus A</t>
  </si>
  <si>
    <t>Stumulus B</t>
  </si>
  <si>
    <t xml:space="preserve">0.836026 0.851138 0.840706 0.699340 0.747767 0.662653 0.766055 0.679905 </t>
  </si>
  <si>
    <t xml:space="preserve">-0.008104 -0.176012 0.403330 </t>
  </si>
  <si>
    <t xml:space="preserve">0.165863 -0.027734 0.481106 0.177375 0.275533 -0.086386 0.049222 </t>
  </si>
  <si>
    <t xml:space="preserve">0.409959 0.192770 0.611125 0.272569 0.512986 -0.436257 -0.115679 </t>
  </si>
  <si>
    <t xml:space="preserve">0.627402 0.477744 0.663033 </t>
  </si>
  <si>
    <t xml:space="preserve">0.577654 0.682215 </t>
  </si>
  <si>
    <t xml:space="preserve">0.822431 0.856582 </t>
  </si>
  <si>
    <t xml:space="preserve">0.128210 -0.010818 </t>
  </si>
  <si>
    <t xml:space="preserve">1.000000 0.954451 0.857333 0.876483 0.843848 0.900456 0.975610 0.899158 0.925263 </t>
  </si>
  <si>
    <t xml:space="preserve">0.763663 0.716733 </t>
  </si>
  <si>
    <t xml:space="preserve">0.833689 0.599899 </t>
  </si>
  <si>
    <t xml:space="preserve">0.600172 0.622009 </t>
  </si>
  <si>
    <t xml:space="preserve">0.869092 0.623366 </t>
  </si>
  <si>
    <t xml:space="preserve">0.087602 -0.233393 -0.088542 </t>
  </si>
  <si>
    <t xml:space="preserve">-0.604777 -0.669969 0.537523 0.299850 -0.238029 0.123605 -0.098233 </t>
  </si>
  <si>
    <t xml:space="preserve">0.643445 0.687300 </t>
  </si>
  <si>
    <t xml:space="preserve">0.981132 0.763181 0.775492 </t>
  </si>
  <si>
    <t xml:space="preserve">0.034416 -0.174166 </t>
  </si>
  <si>
    <t xml:space="preserve">-0.136073 0.363108 0.223678 0.042110 0.184082 </t>
  </si>
  <si>
    <t xml:space="preserve">0.271340 -0.022849 0.677376 </t>
  </si>
  <si>
    <t xml:space="preserve">0.492248 0.481340 0.403936 0.114618 0.289763 0.436636 0.291645 0.155243 </t>
  </si>
  <si>
    <t xml:space="preserve">0.532545 0.630292 0.746442 0.149564 0.388449 0.187527 0.227966 0.147590 </t>
  </si>
  <si>
    <t xml:space="preserve">0.716669 0.838004 0.623242 </t>
  </si>
  <si>
    <t xml:space="preserve">0.653185 0.725142 </t>
  </si>
  <si>
    <t xml:space="preserve">0.215211 -0.084676 </t>
  </si>
  <si>
    <t xml:space="preserve">0.777773 0.882867 0.794988 0.918825 0.861656 </t>
  </si>
  <si>
    <t xml:space="preserve">0.536889 0.378993 0.260912 0.503445 0.528243 0.496959 </t>
  </si>
  <si>
    <t xml:space="preserve">0.990826 0.983322 0.854272 0.854052 0.788514 0.972634 0.947058 0.911509 0.914888 0.973920 0.878770 0.831172 0.951841 </t>
  </si>
  <si>
    <t xml:space="preserve">-0.228290 -0.018945 0.029466 </t>
  </si>
  <si>
    <t xml:space="preserve">0.584846 0.572461 0.344080 </t>
  </si>
  <si>
    <t xml:space="preserve">0.527409 0.359705 </t>
  </si>
  <si>
    <t xml:space="preserve">0.688889 0.440399 </t>
  </si>
  <si>
    <t xml:space="preserve">0.684379 0.764800 0.480560 0.540713 </t>
  </si>
  <si>
    <t xml:space="preserve">0.397420 0.810176 -0.068770 0.686657 0.447414 0.190179 0.527506 0.361738 </t>
  </si>
  <si>
    <t xml:space="preserve">0.688902 0.928340 0.453357 </t>
  </si>
  <si>
    <t xml:space="preserve">0.870306 0.864674 0.915570 0.862784 0.820867 0.811747 </t>
  </si>
  <si>
    <t xml:space="preserve">0.993902 0.969878 0.909710 0.893278 </t>
  </si>
  <si>
    <t xml:space="preserve">0.772963 0.619341 0.231235 </t>
  </si>
  <si>
    <t xml:space="preserve">0.402740 0.460922 0.503118 0.419131 0.493034 </t>
  </si>
  <si>
    <t xml:space="preserve">-0.137246 0.303420 -0.149738 0.239555 0.152650 </t>
  </si>
  <si>
    <t xml:space="preserve">0.255172 0.556714 -0.013175 0.186403 0.164678 </t>
  </si>
  <si>
    <t xml:space="preserve">0.333333 0.648436 0.342715 </t>
  </si>
  <si>
    <t xml:space="preserve">0.560698 0.716933 </t>
  </si>
  <si>
    <t xml:space="preserve">0.205862 0.025337 </t>
  </si>
  <si>
    <t xml:space="preserve">0.661146 0.853910 </t>
  </si>
  <si>
    <t xml:space="preserve">0.229305 0.370734 </t>
  </si>
  <si>
    <t xml:space="preserve">0.781649 0.803805 0.709709 0.932007 0.879933 0.694196 0.886581 </t>
  </si>
  <si>
    <t xml:space="preserve">0.053853 0.251832 </t>
  </si>
  <si>
    <t xml:space="preserve">0.485965 0.410354 </t>
  </si>
  <si>
    <t xml:space="preserve">0.386597 0.525471 </t>
  </si>
  <si>
    <t xml:space="preserve">0.241148 0.490432 </t>
  </si>
  <si>
    <t xml:space="preserve">0.419643 0.884542 </t>
  </si>
  <si>
    <t xml:space="preserve">0.702014 0.802680 0.619400 </t>
  </si>
  <si>
    <t xml:space="preserve">0.011614 -0.070139 </t>
  </si>
  <si>
    <t xml:space="preserve">0.195752 0.380808 </t>
  </si>
  <si>
    <t xml:space="preserve">0.399613 0.500396 0.540841 0.309986 0.233537 0.355681 </t>
  </si>
  <si>
    <t xml:space="preserve">-0.345842 0.003529 -0.304135 -0.339434 -0.103271 </t>
  </si>
  <si>
    <t xml:space="preserve">0.263579 0.412450 0.393091 0.719903 0.457364 0.290055 0.292778 0.502707 0.761785 0.553990 0.577821 0.685738 </t>
  </si>
  <si>
    <t xml:space="preserve">0.539582 -0.013184 0.315128 0.000849 -0.055876 0.111866 </t>
  </si>
  <si>
    <t xml:space="preserve">0.630896 0.672720 </t>
  </si>
  <si>
    <t xml:space="preserve">0.468369 -0.159340 </t>
  </si>
  <si>
    <t xml:space="preserve">0.809485 0.873119 </t>
  </si>
  <si>
    <t xml:space="preserve">0.373703 0.436647 </t>
  </si>
  <si>
    <t xml:space="preserve">0.973988 0.792932 0.610515 0.904762 0.824436 0.909310 </t>
  </si>
  <si>
    <t xml:space="preserve">0.484603 0.333479 </t>
  </si>
  <si>
    <t xml:space="preserve">0.587636 -0.116502 </t>
  </si>
  <si>
    <t xml:space="preserve">0.321942 0.515720 </t>
  </si>
  <si>
    <t xml:space="preserve">0.686019 0.764995 </t>
  </si>
  <si>
    <t xml:space="preserve">0.773135 0.802564 </t>
  </si>
  <si>
    <t xml:space="preserve">0.928431 0.947549 </t>
  </si>
  <si>
    <t xml:space="preserve">0.564258 0.709944 </t>
  </si>
  <si>
    <t xml:space="preserve">0.372831 -0.220263 </t>
  </si>
  <si>
    <t xml:space="preserve">0.718074 0.781762 </t>
  </si>
  <si>
    <t xml:space="preserve">0.114795 0.412613 </t>
  </si>
  <si>
    <t xml:space="preserve">0.947663 0.804284 0.800017 0.941520 0.876556 0.893288 </t>
  </si>
  <si>
    <t xml:space="preserve">-0.395931 0.094607 -0.344344 </t>
  </si>
  <si>
    <t xml:space="preserve">-0.442365 -0.091462 0.016077 </t>
  </si>
  <si>
    <t xml:space="preserve">-0.122355 -0.050000 0.109100 </t>
  </si>
  <si>
    <t xml:space="preserve">0.490885 0.411780 0.690490 </t>
  </si>
  <si>
    <t xml:space="preserve">0.709877 0.696071 </t>
  </si>
  <si>
    <t xml:space="preserve">0.201046 0.287790 </t>
  </si>
  <si>
    <t xml:space="preserve">0.154295 -0.188467 </t>
  </si>
  <si>
    <t xml:space="preserve">0.504959 0.720859 </t>
  </si>
  <si>
    <t xml:space="preserve">-0.191163 0.103832 </t>
  </si>
  <si>
    <t xml:space="preserve">0.836407 0.642569 0.711504 0.569444 0.785705 </t>
  </si>
  <si>
    <t xml:space="preserve">0.285258 0.276812 </t>
  </si>
  <si>
    <t xml:space="preserve">0.175287 0.410268 </t>
  </si>
  <si>
    <t xml:space="preserve">0.377856 0.315625 0.664072 0.505741 0.377493 0.489662 </t>
  </si>
  <si>
    <t xml:space="preserve">-0.261993 -0.259926 0.049803 </t>
  </si>
  <si>
    <t xml:space="preserve">0.209942 0.321755 </t>
  </si>
  <si>
    <t xml:space="preserve">0.032767 0.337135 </t>
  </si>
  <si>
    <t xml:space="preserve">-0.107692 0.048705 </t>
  </si>
  <si>
    <t xml:space="preserve">0.233902 0.132020 0.085514 0.187901 0.205722 0.146667 0.075100 0.252965 </t>
  </si>
  <si>
    <t xml:space="preserve">0.374937 0.212966 </t>
  </si>
  <si>
    <t xml:space="preserve">0.185891 0.170636 </t>
  </si>
  <si>
    <t xml:space="preserve">0.377315 0.516147 </t>
  </si>
  <si>
    <t xml:space="preserve">-0.237014 0.022874 </t>
  </si>
  <si>
    <t xml:space="preserve">0.804324 0.656648 0.636398 0.452902 0.428390 0.530220 0.603244 0.646841 </t>
  </si>
  <si>
    <t xml:space="preserve">0.116786 0.313180 </t>
  </si>
  <si>
    <t xml:space="preserve">0.577637 0.519658 0.497975 0.294575 0.326734 0.394694 0.292913 0.419313 </t>
  </si>
  <si>
    <t xml:space="preserve">0.375716 0.212520 0.381257 </t>
  </si>
  <si>
    <t xml:space="preserve">0.682887 0.449842 0.461935 0.367168 0.593727 0.576601 0.491387 0.381541 0.526234 0.716767 0.227412 0.573272 </t>
  </si>
  <si>
    <t xml:space="preserve">0.053408 -0.049321 </t>
  </si>
  <si>
    <t xml:space="preserve">0.742214 0.727842 0.879676 0.838833 0.797046 0.906952 0.721176 0.702334 0.644324 0.592791 </t>
  </si>
  <si>
    <t xml:space="preserve">0.320436 0.257666 </t>
  </si>
  <si>
    <t xml:space="preserve">-0.358693 0.033667 </t>
  </si>
  <si>
    <t xml:space="preserve">0.306065 0.522679 </t>
  </si>
  <si>
    <t xml:space="preserve">0.123094 0.147146 -0.109791 </t>
  </si>
  <si>
    <t xml:space="preserve">0.483912 0.562155 0.270504 </t>
  </si>
  <si>
    <t xml:space="preserve">0.672375 0.250461 </t>
  </si>
  <si>
    <t xml:space="preserve">0.075377 -0.174166 </t>
  </si>
  <si>
    <t xml:space="preserve">0.508565 0.351161 </t>
  </si>
  <si>
    <t xml:space="preserve">0.226597 0.157934 0.126192 0.148337 0.132101 0.290095 0.358635 0.152783 0.137800 0.361638 0.165452 0.195079 0.200730 0.173967 0.277452 0.252329 </t>
  </si>
  <si>
    <t xml:space="preserve">0.946648 0.882845 0.731876 0.672682 0.800152 0.842329 0.721507 0.725045 0.849336 0.804037 0.716078 0.714030 0.900808 0.750671 0.880973 0.921549 </t>
  </si>
  <si>
    <t xml:space="preserve">0.045088 0.326271 </t>
  </si>
  <si>
    <t xml:space="preserve">-0.094620 0.304782 </t>
  </si>
  <si>
    <t xml:space="preserve">0.421802 0.321766 </t>
  </si>
  <si>
    <t xml:space="preserve">0.455347 0.699769 </t>
  </si>
  <si>
    <t xml:space="preserve">0.705972 0.770507 </t>
  </si>
  <si>
    <t xml:space="preserve">0.711322 0.793850 </t>
  </si>
  <si>
    <t xml:space="preserve">-0.402683 0.537721 </t>
  </si>
  <si>
    <t xml:space="preserve">0.706056 0.701151 </t>
  </si>
  <si>
    <t xml:space="preserve">0.771607 0.693360 </t>
  </si>
  <si>
    <t xml:space="preserve">0.613576 0.720136 </t>
  </si>
  <si>
    <t xml:space="preserve">0.293372 -0.056061 </t>
  </si>
  <si>
    <t xml:space="preserve">-0.044119 0.332963 </t>
  </si>
  <si>
    <t xml:space="preserve">0.236695 0.125557 </t>
  </si>
  <si>
    <t xml:space="preserve">0.599689 0.108931 </t>
  </si>
  <si>
    <t xml:space="preserve">0.825556 0.557550 </t>
  </si>
  <si>
    <t xml:space="preserve">-0.068231 0.080131 -0.046163 </t>
  </si>
  <si>
    <t xml:space="preserve">0.094751 -0.231228 </t>
  </si>
  <si>
    <t xml:space="preserve">0.087167 -0.030188 </t>
  </si>
  <si>
    <t xml:space="preserve">0.046454 -0.071429 </t>
  </si>
  <si>
    <t xml:space="preserve">0.004459 0.245253 </t>
  </si>
  <si>
    <t xml:space="preserve">-0.089731 0.169231 </t>
  </si>
  <si>
    <t xml:space="preserve">-0.097436 0.096501 </t>
  </si>
  <si>
    <t xml:space="preserve">0.070270 0.120301 </t>
  </si>
  <si>
    <t xml:space="preserve">-0.065152 0.126577 0.000000 0.005084 0.035854 0.081847 0.066043 0.020106 -0.119552 0.096227 -0.050373 -0.059338 -0.069456 -0.009856 -0.011062 0.048846 -0.016542 0.005065 0.059779 0.070334 -0.059162 0.032460 0.022930 0.003608 -0.273825 -0.083957 -0.112218 -0.092206 -0.006564 -0.146862 -0.025616 0.024691 -0.014743 0.005011 0.090532 0.115553 0.059693 0.028112 0.056014 0.001916 -0.333333 -0.051607 -0.076921 0.042291 0.030229 -0.033968 -0.039707 0.067132 </t>
  </si>
  <si>
    <t xml:space="preserve">0.215455 -0.046555 </t>
  </si>
  <si>
    <t xml:space="preserve">0.109679 -0.028918 </t>
  </si>
  <si>
    <t>All measured Chemotaxis indexes</t>
  </si>
  <si>
    <t>Mean chemotaxis index (A relative to B)</t>
  </si>
  <si>
    <t>Standard error</t>
  </si>
  <si>
    <t>Standard deviation (measured/estimated)</t>
  </si>
  <si>
    <t>Number of days repeated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</si>
</sst>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7"/>
  <sheetViews>
    <sheetView tabSelected="1" workbookViewId="0">
      <selection activeCell="B1" sqref="B1"/>
    </sheetView>
  </sheetViews>
  <sheetFormatPr defaultColWidth="8.75" defaultRowHeight="14" x14ac:dyDescent="0.3"/>
  <cols>
    <col min="1" max="2" width="12.25" style="2" bestFit="1" customWidth="1"/>
    <col min="3" max="3" width="34.83203125" style="2" bestFit="1" customWidth="1"/>
    <col min="4" max="4" width="15.75" style="2" bestFit="1" customWidth="1"/>
    <col min="5" max="5" width="12.33203125" style="2" bestFit="1" customWidth="1"/>
    <col min="6" max="6" width="24.08203125" style="2" customWidth="1"/>
    <col min="7" max="7" width="8.75" style="2" customWidth="1"/>
    <col min="8" max="16384" width="8.75" style="2"/>
  </cols>
  <sheetData>
    <row r="1" spans="1:7" s="1" customFormat="1" x14ac:dyDescent="0.3">
      <c r="A1" s="1" t="s">
        <v>28</v>
      </c>
      <c r="B1" s="1" t="s">
        <v>29</v>
      </c>
      <c r="C1" s="1" t="s">
        <v>171</v>
      </c>
      <c r="D1" s="1" t="s">
        <v>173</v>
      </c>
      <c r="E1" s="1" t="s">
        <v>172</v>
      </c>
      <c r="F1" s="1" t="s">
        <v>174</v>
      </c>
      <c r="G1" s="1" t="s">
        <v>170</v>
      </c>
    </row>
    <row r="2" spans="1:7" x14ac:dyDescent="0.3">
      <c r="A2" s="2" t="s">
        <v>0</v>
      </c>
      <c r="B2" s="2" t="s">
        <v>1</v>
      </c>
      <c r="C2" s="2">
        <v>0.76044866405652001</v>
      </c>
      <c r="D2" s="2">
        <v>7.5928209086490506E-2</v>
      </c>
      <c r="E2" s="2">
        <v>2.6844675764203699E-2</v>
      </c>
      <c r="F2" s="2">
        <v>8</v>
      </c>
      <c r="G2" s="2" t="s">
        <v>30</v>
      </c>
    </row>
    <row r="3" spans="1:7" x14ac:dyDescent="0.3">
      <c r="A3" s="2" t="s">
        <v>0</v>
      </c>
      <c r="B3" s="2" t="s">
        <v>2</v>
      </c>
      <c r="C3" s="2">
        <v>0.93321502514049104</v>
      </c>
      <c r="D3" s="2">
        <v>5.65847142608248E-2</v>
      </c>
      <c r="E3" s="2">
        <v>5.65847142608248E-2</v>
      </c>
      <c r="F3" s="2">
        <v>1</v>
      </c>
      <c r="G3" s="2">
        <v>0.93321500000000002</v>
      </c>
    </row>
    <row r="4" spans="1:7" x14ac:dyDescent="0.3">
      <c r="A4" s="2" t="s">
        <v>0</v>
      </c>
      <c r="B4" s="2" t="s">
        <v>3</v>
      </c>
      <c r="C4" s="2">
        <v>0.97629521016617804</v>
      </c>
      <c r="D4" s="2">
        <v>4.86238412209231E-2</v>
      </c>
      <c r="E4" s="2">
        <v>4.86238412209231E-2</v>
      </c>
      <c r="F4" s="2">
        <v>1</v>
      </c>
      <c r="G4" s="2">
        <v>0.97629500000000002</v>
      </c>
    </row>
    <row r="5" spans="1:7" x14ac:dyDescent="0.3">
      <c r="A5" s="2" t="s">
        <v>0</v>
      </c>
      <c r="B5" s="2" t="s">
        <v>4</v>
      </c>
      <c r="C5" s="2">
        <v>7.3071385181025197E-2</v>
      </c>
      <c r="D5" s="2">
        <v>0.215532367566243</v>
      </c>
      <c r="E5" s="2">
        <v>0.124437670433448</v>
      </c>
      <c r="F5" s="2">
        <v>3</v>
      </c>
      <c r="G5" s="2" t="s">
        <v>31</v>
      </c>
    </row>
    <row r="6" spans="1:7" x14ac:dyDescent="0.3">
      <c r="A6" s="2" t="s">
        <v>0</v>
      </c>
      <c r="B6" s="2" t="s">
        <v>5</v>
      </c>
      <c r="C6" s="2">
        <v>0.14785409384041001</v>
      </c>
      <c r="D6" s="2">
        <v>0.19321067972207401</v>
      </c>
      <c r="E6" s="2">
        <v>7.3026772740908297E-2</v>
      </c>
      <c r="F6" s="2">
        <v>7</v>
      </c>
      <c r="G6" s="2" t="s">
        <v>32</v>
      </c>
    </row>
    <row r="7" spans="1:7" x14ac:dyDescent="0.3">
      <c r="A7" s="2" t="s">
        <v>0</v>
      </c>
      <c r="B7" s="2" t="s">
        <v>6</v>
      </c>
      <c r="C7" s="2">
        <v>0.20678182314409399</v>
      </c>
      <c r="D7" s="2">
        <v>0.369806086129567</v>
      </c>
      <c r="E7" s="2">
        <v>0.13977356245956701</v>
      </c>
      <c r="F7" s="2">
        <v>7</v>
      </c>
      <c r="G7" s="2" t="s">
        <v>33</v>
      </c>
    </row>
    <row r="8" spans="1:7" x14ac:dyDescent="0.3">
      <c r="A8" s="2" t="s">
        <v>0</v>
      </c>
      <c r="B8" s="2" t="s">
        <v>7</v>
      </c>
      <c r="C8" s="2">
        <v>0.58939305093315197</v>
      </c>
      <c r="D8" s="2">
        <v>0.12012026043735401</v>
      </c>
      <c r="E8" s="2">
        <v>6.9351464698634402E-2</v>
      </c>
      <c r="F8" s="2">
        <v>3</v>
      </c>
      <c r="G8" s="2" t="s">
        <v>34</v>
      </c>
    </row>
    <row r="9" spans="1:7" x14ac:dyDescent="0.3">
      <c r="A9" s="2" t="s">
        <v>0</v>
      </c>
      <c r="B9" s="2" t="s">
        <v>8</v>
      </c>
      <c r="C9" s="2">
        <v>0.21011139293077599</v>
      </c>
      <c r="D9" s="2">
        <v>0.190208472080827</v>
      </c>
      <c r="E9" s="2">
        <v>0.190208472080827</v>
      </c>
      <c r="F9" s="2">
        <v>1</v>
      </c>
      <c r="G9" s="2">
        <v>0.21011099999999999</v>
      </c>
    </row>
    <row r="10" spans="1:7" x14ac:dyDescent="0.3">
      <c r="A10" s="2" t="s">
        <v>0</v>
      </c>
      <c r="B10" s="2" t="s">
        <v>9</v>
      </c>
      <c r="C10" s="2">
        <v>-0.52928613950640402</v>
      </c>
      <c r="D10" s="2">
        <v>0.13122753610025201</v>
      </c>
      <c r="E10" s="2">
        <v>0.13122753610025201</v>
      </c>
      <c r="F10" s="2">
        <v>1</v>
      </c>
      <c r="G10" s="2">
        <v>-0.52928600000000003</v>
      </c>
    </row>
    <row r="11" spans="1:7" x14ac:dyDescent="0.3">
      <c r="A11" s="2" t="s">
        <v>0</v>
      </c>
      <c r="B11" s="2" t="s">
        <v>10</v>
      </c>
      <c r="C11" s="2">
        <v>-0.20852086559041599</v>
      </c>
      <c r="D11" s="2">
        <v>0.19050238879022699</v>
      </c>
      <c r="E11" s="2">
        <v>0.19050238879022699</v>
      </c>
      <c r="F11" s="2">
        <v>1</v>
      </c>
      <c r="G11" s="2">
        <v>-0.20852100000000001</v>
      </c>
    </row>
    <row r="12" spans="1:7" x14ac:dyDescent="0.3">
      <c r="A12" s="2" t="s">
        <v>0</v>
      </c>
      <c r="B12" s="2" t="s">
        <v>11</v>
      </c>
      <c r="C12" s="2">
        <v>0.62993431195066896</v>
      </c>
      <c r="D12" s="2">
        <v>0.112628560212633</v>
      </c>
      <c r="E12" s="2">
        <v>7.9640418681630201E-2</v>
      </c>
      <c r="F12" s="2">
        <v>2</v>
      </c>
      <c r="G12" s="2" t="s">
        <v>35</v>
      </c>
    </row>
    <row r="13" spans="1:7" x14ac:dyDescent="0.3">
      <c r="A13" s="2" t="s">
        <v>0</v>
      </c>
      <c r="B13" s="2" t="s">
        <v>12</v>
      </c>
      <c r="C13" s="2">
        <v>-0.35783590346559002</v>
      </c>
      <c r="D13" s="2">
        <v>0.162910166083579</v>
      </c>
      <c r="E13" s="2">
        <v>0.115194883161925</v>
      </c>
      <c r="F13" s="2">
        <v>2</v>
      </c>
      <c r="G13" s="2">
        <f>-0.329939 -0.385733</f>
        <v>-0.71567199999999997</v>
      </c>
    </row>
    <row r="14" spans="1:7" x14ac:dyDescent="0.3">
      <c r="A14" s="2" t="s">
        <v>0</v>
      </c>
      <c r="B14" s="2" t="s">
        <v>13</v>
      </c>
      <c r="C14" s="2">
        <v>0.83950629661956999</v>
      </c>
      <c r="D14" s="2">
        <v>7.3901336509332893E-2</v>
      </c>
      <c r="E14" s="2">
        <v>5.22561361844983E-2</v>
      </c>
      <c r="F14" s="2">
        <v>2</v>
      </c>
      <c r="G14" s="2" t="s">
        <v>36</v>
      </c>
    </row>
    <row r="15" spans="1:7" x14ac:dyDescent="0.3">
      <c r="A15" s="2" t="s">
        <v>0</v>
      </c>
      <c r="B15" s="2" t="s">
        <v>14</v>
      </c>
      <c r="C15" s="2">
        <v>5.8696333057483403E-2</v>
      </c>
      <c r="D15" s="2">
        <v>0.21818876202762399</v>
      </c>
      <c r="E15" s="2">
        <v>0.15428275320843099</v>
      </c>
      <c r="F15" s="2">
        <v>2</v>
      </c>
      <c r="G15" s="2" t="s">
        <v>37</v>
      </c>
    </row>
    <row r="16" spans="1:7" x14ac:dyDescent="0.3">
      <c r="A16" s="2" t="s">
        <v>0</v>
      </c>
      <c r="B16" s="2" t="s">
        <v>15</v>
      </c>
      <c r="C16" s="2">
        <v>0.91473357746151995</v>
      </c>
      <c r="D16" s="2">
        <v>5.3495088421788697E-2</v>
      </c>
      <c r="E16" s="2">
        <v>1.7831696140596199E-2</v>
      </c>
      <c r="F16" s="2">
        <v>9</v>
      </c>
      <c r="G16" s="2" t="s">
        <v>38</v>
      </c>
    </row>
    <row r="17" spans="1:7" x14ac:dyDescent="0.3">
      <c r="A17" s="2" t="s">
        <v>0</v>
      </c>
      <c r="B17" s="2" t="s">
        <v>16</v>
      </c>
      <c r="C17" s="2">
        <v>0.74019794039742404</v>
      </c>
      <c r="D17" s="2">
        <v>9.2252725093537893E-2</v>
      </c>
      <c r="E17" s="2">
        <v>6.5232527496578999E-2</v>
      </c>
      <c r="F17" s="2">
        <v>2</v>
      </c>
      <c r="G17" s="2" t="s">
        <v>39</v>
      </c>
    </row>
    <row r="18" spans="1:7" x14ac:dyDescent="0.3">
      <c r="A18" s="2" t="s">
        <v>0</v>
      </c>
      <c r="B18" s="2" t="s">
        <v>17</v>
      </c>
      <c r="C18" s="2">
        <v>0.71679372191642998</v>
      </c>
      <c r="D18" s="2">
        <v>9.6577637157267804E-2</v>
      </c>
      <c r="E18" s="2">
        <v>6.8290702144877993E-2</v>
      </c>
      <c r="F18" s="2">
        <v>2</v>
      </c>
      <c r="G18" s="2" t="s">
        <v>40</v>
      </c>
    </row>
    <row r="19" spans="1:7" x14ac:dyDescent="0.3">
      <c r="A19" s="2" t="s">
        <v>0</v>
      </c>
      <c r="B19" s="2" t="s">
        <v>18</v>
      </c>
      <c r="C19" s="2">
        <v>0.61109062504560197</v>
      </c>
      <c r="D19" s="2">
        <v>0.116110722579518</v>
      </c>
      <c r="E19" s="2">
        <v>8.2102679304447201E-2</v>
      </c>
      <c r="F19" s="2">
        <v>2</v>
      </c>
      <c r="G19" s="2" t="s">
        <v>41</v>
      </c>
    </row>
    <row r="20" spans="1:7" x14ac:dyDescent="0.3">
      <c r="A20" s="2" t="s">
        <v>0</v>
      </c>
      <c r="B20" s="2" t="s">
        <v>19</v>
      </c>
      <c r="C20" s="2">
        <v>0.74622910962137701</v>
      </c>
      <c r="D20" s="2">
        <v>9.1138213341895702E-2</v>
      </c>
      <c r="E20" s="2">
        <v>6.4444448679280703E-2</v>
      </c>
      <c r="F20" s="2">
        <v>2</v>
      </c>
      <c r="G20" s="2" t="s">
        <v>42</v>
      </c>
    </row>
    <row r="21" spans="1:7" x14ac:dyDescent="0.3">
      <c r="A21" s="2" t="s">
        <v>0</v>
      </c>
      <c r="B21" s="2" t="s">
        <v>20</v>
      </c>
      <c r="C21" s="2">
        <v>-7.8111095322743407E-2</v>
      </c>
      <c r="D21" s="2">
        <v>0.21460106950955701</v>
      </c>
      <c r="E21" s="2">
        <v>0.123899985249724</v>
      </c>
      <c r="F21" s="2">
        <v>3</v>
      </c>
      <c r="G21" s="2" t="s">
        <v>43</v>
      </c>
    </row>
    <row r="22" spans="1:7" x14ac:dyDescent="0.3">
      <c r="A22" s="2" t="s">
        <v>0</v>
      </c>
      <c r="B22" s="2" t="s">
        <v>21</v>
      </c>
      <c r="C22" s="2">
        <v>-9.2861525668718498E-2</v>
      </c>
      <c r="D22" s="2">
        <v>0.449940239349779</v>
      </c>
      <c r="E22" s="2">
        <v>0.170061425451485</v>
      </c>
      <c r="F22" s="2">
        <v>7</v>
      </c>
      <c r="G22" s="2" t="s">
        <v>44</v>
      </c>
    </row>
    <row r="23" spans="1:7" x14ac:dyDescent="0.3">
      <c r="A23" s="2" t="s">
        <v>0</v>
      </c>
      <c r="B23" s="2" t="s">
        <v>22</v>
      </c>
      <c r="C23" s="2">
        <v>-0.13573727903538799</v>
      </c>
      <c r="D23" s="2">
        <v>0.203952212452957</v>
      </c>
      <c r="E23" s="2">
        <v>0.14421599246348499</v>
      </c>
      <c r="F23" s="2">
        <v>2</v>
      </c>
      <c r="G23" s="2">
        <f>-0.058442 -0.213033</f>
        <v>-0.27147500000000002</v>
      </c>
    </row>
    <row r="24" spans="1:7" x14ac:dyDescent="0.3">
      <c r="A24" s="2" t="s">
        <v>0</v>
      </c>
      <c r="B24" s="2" t="s">
        <v>23</v>
      </c>
      <c r="C24" s="2">
        <v>0.66537247299654301</v>
      </c>
      <c r="D24" s="2">
        <v>0.106079871977297</v>
      </c>
      <c r="E24" s="2">
        <v>7.5009796822547797E-2</v>
      </c>
      <c r="F24" s="2">
        <v>2</v>
      </c>
      <c r="G24" s="2" t="s">
        <v>45</v>
      </c>
    </row>
    <row r="25" spans="1:7" x14ac:dyDescent="0.3">
      <c r="A25" s="2" t="s">
        <v>0</v>
      </c>
      <c r="B25" s="2" t="s">
        <v>24</v>
      </c>
      <c r="C25" s="2">
        <v>0.83993490924012604</v>
      </c>
      <c r="D25" s="2">
        <v>7.3822132331042803E-2</v>
      </c>
      <c r="E25" s="2">
        <v>4.2621227973479697E-2</v>
      </c>
      <c r="F25" s="2">
        <v>3</v>
      </c>
      <c r="G25" s="2" t="s">
        <v>46</v>
      </c>
    </row>
    <row r="26" spans="1:7" x14ac:dyDescent="0.3">
      <c r="A26" s="2" t="s">
        <v>0</v>
      </c>
      <c r="B26" s="2" t="s">
        <v>25</v>
      </c>
      <c r="C26" s="2">
        <v>-6.9875286905488304E-2</v>
      </c>
      <c r="D26" s="2">
        <v>0.21612298092083801</v>
      </c>
      <c r="E26" s="2">
        <v>0.152822025379376</v>
      </c>
      <c r="F26" s="2">
        <v>2</v>
      </c>
      <c r="G26" s="2" t="s">
        <v>47</v>
      </c>
    </row>
    <row r="27" spans="1:7" x14ac:dyDescent="0.3">
      <c r="A27" s="2" t="s">
        <v>0</v>
      </c>
      <c r="B27" s="2" t="s">
        <v>26</v>
      </c>
      <c r="C27" s="2">
        <v>0.13538081667503299</v>
      </c>
      <c r="D27" s="2">
        <v>0.190009256220463</v>
      </c>
      <c r="E27" s="2">
        <v>8.4974722652626095E-2</v>
      </c>
      <c r="F27" s="2">
        <v>5</v>
      </c>
      <c r="G27" s="2" t="s">
        <v>48</v>
      </c>
    </row>
    <row r="28" spans="1:7" x14ac:dyDescent="0.3">
      <c r="A28" s="2" t="s">
        <v>0</v>
      </c>
      <c r="B28" s="2" t="s">
        <v>27</v>
      </c>
      <c r="C28" s="2">
        <v>0.52766164994425901</v>
      </c>
      <c r="D28" s="2">
        <v>0.131527728756137</v>
      </c>
      <c r="E28" s="2">
        <v>0.131527728756137</v>
      </c>
      <c r="F28" s="2">
        <v>1</v>
      </c>
      <c r="G28" s="2">
        <v>0.52766199999999996</v>
      </c>
    </row>
    <row r="29" spans="1:7" x14ac:dyDescent="0.3">
      <c r="A29" s="2" t="s">
        <v>1</v>
      </c>
      <c r="B29" s="2" t="s">
        <v>2</v>
      </c>
      <c r="C29" s="2">
        <v>0.82236931717927297</v>
      </c>
      <c r="D29" s="2">
        <v>7.7068113010647102E-2</v>
      </c>
      <c r="E29" s="2">
        <v>7.7068113010647102E-2</v>
      </c>
      <c r="F29" s="2">
        <v>1</v>
      </c>
      <c r="G29" s="2">
        <v>0.82236900000000002</v>
      </c>
    </row>
    <row r="30" spans="1:7" x14ac:dyDescent="0.3">
      <c r="A30" s="2" t="s">
        <v>1</v>
      </c>
      <c r="B30" s="2" t="s">
        <v>3</v>
      </c>
      <c r="C30" s="2">
        <v>0.93314768044919705</v>
      </c>
      <c r="D30" s="2">
        <v>5.6597159020219001E-2</v>
      </c>
      <c r="E30" s="2">
        <v>5.6597159020219001E-2</v>
      </c>
      <c r="F30" s="2">
        <v>1</v>
      </c>
      <c r="G30" s="2">
        <v>0.93314799999999998</v>
      </c>
    </row>
    <row r="31" spans="1:7" x14ac:dyDescent="0.3">
      <c r="A31" s="2" t="s">
        <v>1</v>
      </c>
      <c r="B31" s="2" t="s">
        <v>4</v>
      </c>
      <c r="C31" s="2">
        <v>0.30862224422308099</v>
      </c>
      <c r="D31" s="2">
        <v>0.17200445601815001</v>
      </c>
      <c r="E31" s="2">
        <v>9.9306818983894304E-2</v>
      </c>
      <c r="F31" s="2">
        <v>3</v>
      </c>
      <c r="G31" s="2" t="s">
        <v>49</v>
      </c>
    </row>
    <row r="32" spans="1:7" x14ac:dyDescent="0.3">
      <c r="A32" s="2" t="s">
        <v>1</v>
      </c>
      <c r="B32" s="2" t="s">
        <v>5</v>
      </c>
      <c r="C32" s="2">
        <v>0.33317857440815202</v>
      </c>
      <c r="D32" s="2">
        <v>0.14442230441065601</v>
      </c>
      <c r="E32" s="2">
        <v>5.1060995401681297E-2</v>
      </c>
      <c r="F32" s="2">
        <v>8</v>
      </c>
      <c r="G32" s="2" t="s">
        <v>50</v>
      </c>
    </row>
    <row r="33" spans="1:7" x14ac:dyDescent="0.3">
      <c r="A33" s="2" t="s">
        <v>1</v>
      </c>
      <c r="B33" s="2" t="s">
        <v>6</v>
      </c>
      <c r="C33" s="2">
        <v>0.37629682974830297</v>
      </c>
      <c r="D33" s="2">
        <v>0.23526045128265599</v>
      </c>
      <c r="E33" s="2">
        <v>8.3177130223486703E-2</v>
      </c>
      <c r="F33" s="2">
        <v>8</v>
      </c>
      <c r="G33" s="2" t="s">
        <v>51</v>
      </c>
    </row>
    <row r="34" spans="1:7" x14ac:dyDescent="0.3">
      <c r="A34" s="2" t="s">
        <v>1</v>
      </c>
      <c r="B34" s="2" t="s">
        <v>7</v>
      </c>
      <c r="C34" s="2">
        <v>0.72597197606208996</v>
      </c>
      <c r="D34" s="2">
        <v>9.4881569326129706E-2</v>
      </c>
      <c r="E34" s="2">
        <v>5.4779899591575101E-2</v>
      </c>
      <c r="F34" s="2">
        <v>3</v>
      </c>
      <c r="G34" s="2" t="s">
        <v>52</v>
      </c>
    </row>
    <row r="35" spans="1:7" x14ac:dyDescent="0.3">
      <c r="A35" s="2" t="s">
        <v>1</v>
      </c>
      <c r="B35" s="2" t="s">
        <v>8</v>
      </c>
      <c r="C35" s="2">
        <v>0.81148538961038996</v>
      </c>
      <c r="D35" s="2">
        <v>7.9079375624763096E-2</v>
      </c>
      <c r="E35" s="2">
        <v>7.9079375624763096E-2</v>
      </c>
      <c r="F35" s="2">
        <v>1</v>
      </c>
      <c r="G35" s="2">
        <v>0.81148500000000001</v>
      </c>
    </row>
    <row r="36" spans="1:7" x14ac:dyDescent="0.3">
      <c r="A36" s="2" t="s">
        <v>1</v>
      </c>
      <c r="B36" s="2" t="s">
        <v>9</v>
      </c>
      <c r="C36" s="2">
        <v>0.36160238793680199</v>
      </c>
      <c r="D36" s="2">
        <v>0.16221414992988301</v>
      </c>
      <c r="E36" s="2">
        <v>0.16221414992988301</v>
      </c>
      <c r="F36" s="2">
        <v>1</v>
      </c>
      <c r="G36" s="2">
        <v>0.36160199999999998</v>
      </c>
    </row>
    <row r="37" spans="1:7" x14ac:dyDescent="0.3">
      <c r="A37" s="2" t="s">
        <v>1</v>
      </c>
      <c r="B37" s="2" t="s">
        <v>10</v>
      </c>
      <c r="C37" s="2">
        <v>0.596800201562106</v>
      </c>
      <c r="D37" s="2">
        <v>0.11875147834625201</v>
      </c>
      <c r="E37" s="2">
        <v>0.11875147834625201</v>
      </c>
      <c r="F37" s="2">
        <v>1</v>
      </c>
      <c r="G37" s="2">
        <v>0.5968</v>
      </c>
    </row>
    <row r="38" spans="1:7" x14ac:dyDescent="0.3">
      <c r="A38" s="2" t="s">
        <v>1</v>
      </c>
      <c r="B38" s="2" t="s">
        <v>11</v>
      </c>
      <c r="C38" s="2">
        <v>0.68916342760442295</v>
      </c>
      <c r="D38" s="2">
        <v>0.101683494175799</v>
      </c>
      <c r="E38" s="2">
        <v>7.1901088266450003E-2</v>
      </c>
      <c r="F38" s="2">
        <v>2</v>
      </c>
      <c r="G38" s="2" t="s">
        <v>53</v>
      </c>
    </row>
    <row r="39" spans="1:7" x14ac:dyDescent="0.3">
      <c r="A39" s="2" t="s">
        <v>1</v>
      </c>
      <c r="B39" s="2" t="s">
        <v>12</v>
      </c>
      <c r="C39" s="2">
        <v>6.5267371000675395E-2</v>
      </c>
      <c r="D39" s="2">
        <v>0.216974486862024</v>
      </c>
      <c r="E39" s="2">
        <v>0.153424131004609</v>
      </c>
      <c r="F39" s="2">
        <v>2</v>
      </c>
      <c r="G39" s="2" t="s">
        <v>54</v>
      </c>
    </row>
    <row r="40" spans="1:7" x14ac:dyDescent="0.3">
      <c r="A40" s="2" t="s">
        <v>1</v>
      </c>
      <c r="B40" s="2" t="s">
        <v>13</v>
      </c>
      <c r="C40" s="2">
        <v>0.84722156998447395</v>
      </c>
      <c r="D40" s="2">
        <v>5.9492273767283999E-2</v>
      </c>
      <c r="E40" s="2">
        <v>2.6605753655934899E-2</v>
      </c>
      <c r="F40" s="2">
        <v>5</v>
      </c>
      <c r="G40" s="2" t="s">
        <v>55</v>
      </c>
    </row>
    <row r="41" spans="1:7" x14ac:dyDescent="0.3">
      <c r="A41" s="2" t="s">
        <v>1</v>
      </c>
      <c r="B41" s="2" t="s">
        <v>14</v>
      </c>
      <c r="C41" s="2">
        <v>0.45090675472227698</v>
      </c>
      <c r="D41" s="2">
        <v>0.109109687105178</v>
      </c>
      <c r="E41" s="2">
        <v>4.4543843233735898E-2</v>
      </c>
      <c r="F41" s="2">
        <v>6</v>
      </c>
      <c r="G41" s="2" t="s">
        <v>56</v>
      </c>
    </row>
    <row r="42" spans="1:7" x14ac:dyDescent="0.3">
      <c r="A42" s="2" t="s">
        <v>1</v>
      </c>
      <c r="B42" s="2" t="s">
        <v>15</v>
      </c>
      <c r="C42" s="2">
        <v>0.91175225394737902</v>
      </c>
      <c r="D42" s="2">
        <v>6.5327137018089398E-2</v>
      </c>
      <c r="E42" s="2">
        <v>1.8118487861383301E-2</v>
      </c>
      <c r="F42" s="2">
        <v>13</v>
      </c>
      <c r="G42" s="2" t="s">
        <v>57</v>
      </c>
    </row>
    <row r="43" spans="1:7" x14ac:dyDescent="0.3">
      <c r="A43" s="2" t="s">
        <v>1</v>
      </c>
      <c r="B43" s="2" t="s">
        <v>16</v>
      </c>
      <c r="C43" s="2">
        <v>-7.2589669684477401E-2</v>
      </c>
      <c r="D43" s="2">
        <v>0.215621384730563</v>
      </c>
      <c r="E43" s="2">
        <v>0.124489064517231</v>
      </c>
      <c r="F43" s="2">
        <v>3</v>
      </c>
      <c r="G43" s="2" t="s">
        <v>58</v>
      </c>
    </row>
    <row r="44" spans="1:7" x14ac:dyDescent="0.3">
      <c r="A44" s="2" t="s">
        <v>1</v>
      </c>
      <c r="B44" s="2" t="s">
        <v>17</v>
      </c>
      <c r="C44" s="2">
        <v>0.50046238406743704</v>
      </c>
      <c r="D44" s="2">
        <v>0.13655393517318901</v>
      </c>
      <c r="E44" s="2">
        <v>7.8839451231143595E-2</v>
      </c>
      <c r="F44" s="2">
        <v>3</v>
      </c>
      <c r="G44" s="2" t="s">
        <v>59</v>
      </c>
    </row>
    <row r="45" spans="1:7" x14ac:dyDescent="0.3">
      <c r="A45" s="2" t="s">
        <v>1</v>
      </c>
      <c r="B45" s="2" t="s">
        <v>18</v>
      </c>
      <c r="C45" s="2">
        <v>0.44355696552665802</v>
      </c>
      <c r="D45" s="2">
        <v>0.14706960060070501</v>
      </c>
      <c r="E45" s="2">
        <v>0.103993911891156</v>
      </c>
      <c r="F45" s="2">
        <v>2</v>
      </c>
      <c r="G45" s="2" t="s">
        <v>60</v>
      </c>
    </row>
    <row r="46" spans="1:7" x14ac:dyDescent="0.3">
      <c r="A46" s="2" t="s">
        <v>1</v>
      </c>
      <c r="B46" s="2" t="s">
        <v>19</v>
      </c>
      <c r="C46" s="2">
        <v>0.56464371980676298</v>
      </c>
      <c r="D46" s="2">
        <v>0.12469373854108499</v>
      </c>
      <c r="E46" s="2">
        <v>8.8171788093903705E-2</v>
      </c>
      <c r="F46" s="2">
        <v>2</v>
      </c>
      <c r="G46" s="2" t="s">
        <v>61</v>
      </c>
    </row>
    <row r="47" spans="1:7" x14ac:dyDescent="0.3">
      <c r="A47" s="2" t="s">
        <v>1</v>
      </c>
      <c r="B47" s="2" t="s">
        <v>20</v>
      </c>
      <c r="C47" s="2">
        <v>0.61761322632626603</v>
      </c>
      <c r="D47" s="2">
        <v>0.114905398121085</v>
      </c>
      <c r="E47" s="2">
        <v>5.7452699060542699E-2</v>
      </c>
      <c r="F47" s="2">
        <v>4</v>
      </c>
      <c r="G47" s="2" t="s">
        <v>62</v>
      </c>
    </row>
    <row r="48" spans="1:7" x14ac:dyDescent="0.3">
      <c r="A48" s="2" t="s">
        <v>1</v>
      </c>
      <c r="B48" s="2" t="s">
        <v>21</v>
      </c>
      <c r="C48" s="2">
        <v>0.41903987386339397</v>
      </c>
      <c r="D48" s="2">
        <v>0.27549014728391502</v>
      </c>
      <c r="E48" s="2">
        <v>9.74004756472686E-2</v>
      </c>
      <c r="F48" s="2">
        <v>8</v>
      </c>
      <c r="G48" s="2" t="s">
        <v>63</v>
      </c>
    </row>
    <row r="49" spans="1:7" x14ac:dyDescent="0.3">
      <c r="A49" s="2" t="s">
        <v>1</v>
      </c>
      <c r="B49" s="2" t="s">
        <v>22</v>
      </c>
      <c r="C49" s="2">
        <v>0.69019944716225301</v>
      </c>
      <c r="D49" s="2">
        <v>0.101492046061966</v>
      </c>
      <c r="E49" s="2">
        <v>5.8596460114481802E-2</v>
      </c>
      <c r="F49" s="2">
        <v>3</v>
      </c>
      <c r="G49" s="2" t="s">
        <v>64</v>
      </c>
    </row>
    <row r="50" spans="1:7" x14ac:dyDescent="0.3">
      <c r="A50" s="2" t="s">
        <v>1</v>
      </c>
      <c r="B50" s="2" t="s">
        <v>23</v>
      </c>
      <c r="C50" s="2">
        <v>0.85765798523021597</v>
      </c>
      <c r="D50" s="2">
        <v>3.7551692945577503E-2</v>
      </c>
      <c r="E50" s="2">
        <v>1.5330414449055901E-2</v>
      </c>
      <c r="F50" s="2">
        <v>6</v>
      </c>
      <c r="G50" s="2" t="s">
        <v>65</v>
      </c>
    </row>
    <row r="51" spans="1:7" x14ac:dyDescent="0.3">
      <c r="A51" s="2" t="s">
        <v>1</v>
      </c>
      <c r="B51" s="2" t="s">
        <v>24</v>
      </c>
      <c r="C51" s="2">
        <v>0.94169201666754798</v>
      </c>
      <c r="D51" s="2">
        <v>5.5018234143179398E-2</v>
      </c>
      <c r="E51" s="2">
        <v>2.7509117071589699E-2</v>
      </c>
      <c r="F51" s="2">
        <v>4</v>
      </c>
      <c r="G51" s="2" t="s">
        <v>66</v>
      </c>
    </row>
    <row r="52" spans="1:7" x14ac:dyDescent="0.3">
      <c r="A52" s="2" t="s">
        <v>1</v>
      </c>
      <c r="B52" s="2" t="s">
        <v>25</v>
      </c>
      <c r="C52" s="2">
        <v>0.54117952802540603</v>
      </c>
      <c r="D52" s="2">
        <v>0.12902973319022401</v>
      </c>
      <c r="E52" s="2">
        <v>7.44953511908414E-2</v>
      </c>
      <c r="F52" s="2">
        <v>3</v>
      </c>
      <c r="G52" s="2" t="s">
        <v>67</v>
      </c>
    </row>
    <row r="53" spans="1:7" x14ac:dyDescent="0.3">
      <c r="A53" s="2" t="s">
        <v>1</v>
      </c>
      <c r="B53" s="2" t="s">
        <v>26</v>
      </c>
      <c r="C53" s="2">
        <v>0.45578902978188701</v>
      </c>
      <c r="D53" s="2">
        <v>4.4191717018523702E-2</v>
      </c>
      <c r="E53" s="2">
        <v>1.9763136659170701E-2</v>
      </c>
      <c r="F53" s="2">
        <v>5</v>
      </c>
      <c r="G53" s="2" t="s">
        <v>68</v>
      </c>
    </row>
    <row r="54" spans="1:7" x14ac:dyDescent="0.3">
      <c r="A54" s="2" t="s">
        <v>1</v>
      </c>
      <c r="B54" s="2" t="s">
        <v>27</v>
      </c>
      <c r="C54" s="2">
        <v>0.86071759565735495</v>
      </c>
      <c r="D54" s="2">
        <v>6.9981658389322396E-2</v>
      </c>
      <c r="E54" s="2">
        <v>6.9981658389322396E-2</v>
      </c>
      <c r="F54" s="2">
        <v>1</v>
      </c>
      <c r="G54" s="2">
        <v>0.86071799999999998</v>
      </c>
    </row>
    <row r="55" spans="1:7" x14ac:dyDescent="0.3">
      <c r="A55" s="2" t="s">
        <v>2</v>
      </c>
      <c r="B55" s="2" t="s">
        <v>3</v>
      </c>
      <c r="C55" s="2">
        <v>0.59067940120571705</v>
      </c>
      <c r="D55" s="2">
        <v>0.11988255321305499</v>
      </c>
      <c r="E55" s="2">
        <v>0.11988255321305499</v>
      </c>
      <c r="F55" s="2">
        <v>1</v>
      </c>
      <c r="G55" s="2">
        <v>0.59067899999999995</v>
      </c>
    </row>
    <row r="56" spans="1:7" x14ac:dyDescent="0.3">
      <c r="A56" s="2" t="s">
        <v>2</v>
      </c>
      <c r="B56" s="2" t="s">
        <v>4</v>
      </c>
      <c r="C56" s="2">
        <v>-6.1316461316461297E-2</v>
      </c>
      <c r="D56" s="2">
        <v>0.21770458331749201</v>
      </c>
      <c r="E56" s="2">
        <v>0.21770458331749201</v>
      </c>
      <c r="F56" s="2">
        <v>1</v>
      </c>
      <c r="G56" s="2">
        <v>-6.1316000000000002E-2</v>
      </c>
    </row>
    <row r="57" spans="1:7" x14ac:dyDescent="0.3">
      <c r="A57" s="2" t="s">
        <v>2</v>
      </c>
      <c r="B57" s="2" t="s">
        <v>5</v>
      </c>
      <c r="C57" s="2">
        <v>8.1728352103308199E-2</v>
      </c>
      <c r="D57" s="2">
        <v>0.21249280355372599</v>
      </c>
      <c r="E57" s="2">
        <v>9.5029670695128104E-2</v>
      </c>
      <c r="F57" s="2">
        <v>5</v>
      </c>
      <c r="G57" s="2" t="s">
        <v>69</v>
      </c>
    </row>
    <row r="58" spans="1:7" x14ac:dyDescent="0.3">
      <c r="A58" s="2" t="s">
        <v>2</v>
      </c>
      <c r="B58" s="2" t="s">
        <v>6</v>
      </c>
      <c r="C58" s="2">
        <v>0.22995830575478499</v>
      </c>
      <c r="D58" s="2">
        <v>0.207772380273335</v>
      </c>
      <c r="E58" s="2">
        <v>9.2918633227622602E-2</v>
      </c>
      <c r="F58" s="2">
        <v>5</v>
      </c>
      <c r="G58" s="2" t="s">
        <v>70</v>
      </c>
    </row>
    <row r="59" spans="1:7" x14ac:dyDescent="0.3">
      <c r="A59" s="2" t="s">
        <v>2</v>
      </c>
      <c r="B59" s="2" t="s">
        <v>7</v>
      </c>
      <c r="C59" s="2">
        <v>0.44149475868736299</v>
      </c>
      <c r="D59" s="2">
        <v>0.14745067990247401</v>
      </c>
      <c r="E59" s="2">
        <v>8.51306897338866E-2</v>
      </c>
      <c r="F59" s="2">
        <v>3</v>
      </c>
      <c r="G59" s="2" t="s">
        <v>71</v>
      </c>
    </row>
    <row r="60" spans="1:7" x14ac:dyDescent="0.3">
      <c r="A60" s="2" t="s">
        <v>2</v>
      </c>
      <c r="B60" s="2" t="s">
        <v>8</v>
      </c>
      <c r="C60" s="2">
        <v>0.88428571428571401</v>
      </c>
      <c r="D60" s="2">
        <v>6.5626458891506007E-2</v>
      </c>
      <c r="E60" s="2">
        <v>6.5626458891506007E-2</v>
      </c>
      <c r="F60" s="2">
        <v>1</v>
      </c>
      <c r="G60" s="2">
        <v>0.88428600000000002</v>
      </c>
    </row>
    <row r="61" spans="1:7" x14ac:dyDescent="0.3">
      <c r="A61" s="2" t="s">
        <v>2</v>
      </c>
      <c r="B61" s="2" t="s">
        <v>9</v>
      </c>
      <c r="C61" s="2">
        <v>0.616121866074262</v>
      </c>
      <c r="D61" s="2">
        <v>0.115180989547071</v>
      </c>
      <c r="E61" s="2">
        <v>0.115180989547071</v>
      </c>
      <c r="F61" s="2">
        <v>1</v>
      </c>
      <c r="G61" s="2">
        <v>0.61612199999999995</v>
      </c>
    </row>
    <row r="62" spans="1:7" x14ac:dyDescent="0.3">
      <c r="A62" s="2" t="s">
        <v>2</v>
      </c>
      <c r="B62" s="2" t="s">
        <v>10</v>
      </c>
      <c r="C62" s="2">
        <v>0.788650186601633</v>
      </c>
      <c r="D62" s="2">
        <v>8.3299138188101599E-2</v>
      </c>
      <c r="E62" s="2">
        <v>8.3299138188101599E-2</v>
      </c>
      <c r="F62" s="2">
        <v>1</v>
      </c>
      <c r="G62" s="2">
        <v>0.78864999999999996</v>
      </c>
    </row>
    <row r="63" spans="1:7" x14ac:dyDescent="0.3">
      <c r="A63" s="2" t="s">
        <v>2</v>
      </c>
      <c r="B63" s="2" t="s">
        <v>11</v>
      </c>
      <c r="C63" s="2">
        <v>0.63881515596502103</v>
      </c>
      <c r="D63" s="2">
        <v>0.110987451390949</v>
      </c>
      <c r="E63" s="2">
        <v>7.8479979505152397E-2</v>
      </c>
      <c r="F63" s="2">
        <v>2</v>
      </c>
      <c r="G63" s="2" t="s">
        <v>72</v>
      </c>
    </row>
    <row r="64" spans="1:7" x14ac:dyDescent="0.3">
      <c r="A64" s="2" t="s">
        <v>2</v>
      </c>
      <c r="B64" s="2" t="s">
        <v>12</v>
      </c>
      <c r="C64" s="2">
        <v>0.115599958195685</v>
      </c>
      <c r="D64" s="2">
        <v>0.20767342800653599</v>
      </c>
      <c r="E64" s="2">
        <v>0.146847289215678</v>
      </c>
      <c r="F64" s="2">
        <v>2</v>
      </c>
      <c r="G64" s="2" t="s">
        <v>73</v>
      </c>
    </row>
    <row r="65" spans="1:7" x14ac:dyDescent="0.3">
      <c r="A65" s="2" t="s">
        <v>2</v>
      </c>
      <c r="B65" s="2" t="s">
        <v>13</v>
      </c>
      <c r="C65" s="2">
        <v>0.75752785985993698</v>
      </c>
      <c r="D65" s="2">
        <v>8.9050294821928805E-2</v>
      </c>
      <c r="E65" s="2">
        <v>6.2968067335247097E-2</v>
      </c>
      <c r="F65" s="2">
        <v>2</v>
      </c>
      <c r="G65" s="2" t="s">
        <v>74</v>
      </c>
    </row>
    <row r="66" spans="1:7" x14ac:dyDescent="0.3">
      <c r="A66" s="2" t="s">
        <v>2</v>
      </c>
      <c r="B66" s="2" t="s">
        <v>14</v>
      </c>
      <c r="C66" s="2">
        <v>0.300019483812976</v>
      </c>
      <c r="D66" s="2">
        <v>0.17359417721773901</v>
      </c>
      <c r="E66" s="2">
        <v>0.122749619885163</v>
      </c>
      <c r="F66" s="2">
        <v>2</v>
      </c>
      <c r="G66" s="2" t="s">
        <v>75</v>
      </c>
    </row>
    <row r="67" spans="1:7" x14ac:dyDescent="0.3">
      <c r="A67" s="2" t="s">
        <v>2</v>
      </c>
      <c r="B67" s="2" t="s">
        <v>15</v>
      </c>
      <c r="C67" s="2">
        <v>0.81255427313944695</v>
      </c>
      <c r="D67" s="2">
        <v>9.1201608139466706E-2</v>
      </c>
      <c r="E67" s="2">
        <v>3.4470967758027597E-2</v>
      </c>
      <c r="F67" s="2">
        <v>7</v>
      </c>
      <c r="G67" s="2" t="s">
        <v>76</v>
      </c>
    </row>
    <row r="68" spans="1:7" x14ac:dyDescent="0.3">
      <c r="A68" s="2" t="s">
        <v>2</v>
      </c>
      <c r="B68" s="2" t="s">
        <v>16</v>
      </c>
      <c r="C68" s="2">
        <v>-0.75634526141805902</v>
      </c>
      <c r="D68" s="2">
        <v>8.9268829539162695E-2</v>
      </c>
      <c r="E68" s="2">
        <v>5.1539382764678399E-2</v>
      </c>
      <c r="F68" s="2">
        <v>3</v>
      </c>
      <c r="G68" s="2">
        <f>-0.73616 -0.747826 -0.78505</f>
        <v>-2.2690359999999998</v>
      </c>
    </row>
    <row r="69" spans="1:7" x14ac:dyDescent="0.3">
      <c r="A69" s="2" t="s">
        <v>2</v>
      </c>
      <c r="B69" s="2" t="s">
        <v>17</v>
      </c>
      <c r="C69" s="2">
        <v>-0.47942105263157903</v>
      </c>
      <c r="D69" s="2">
        <v>0.14044220464212201</v>
      </c>
      <c r="E69" s="2">
        <v>9.9307635267233504E-2</v>
      </c>
      <c r="F69" s="2">
        <v>2</v>
      </c>
      <c r="G69" s="2">
        <f>-0.59 -0.368842</f>
        <v>-0.95884199999999997</v>
      </c>
    </row>
    <row r="70" spans="1:7" x14ac:dyDescent="0.3">
      <c r="A70" s="2" t="s">
        <v>2</v>
      </c>
      <c r="B70" s="2" t="s">
        <v>18</v>
      </c>
      <c r="C70" s="2">
        <v>0.15284224057515999</v>
      </c>
      <c r="D70" s="2">
        <v>0.20079135260313599</v>
      </c>
      <c r="E70" s="2">
        <v>0.14198092702929699</v>
      </c>
      <c r="F70" s="2">
        <v>2</v>
      </c>
      <c r="G70" s="2" t="s">
        <v>77</v>
      </c>
    </row>
    <row r="71" spans="1:7" x14ac:dyDescent="0.3">
      <c r="A71" s="2" t="s">
        <v>2</v>
      </c>
      <c r="B71" s="2" t="s">
        <v>19</v>
      </c>
      <c r="C71" s="2">
        <v>0.44815929127230902</v>
      </c>
      <c r="D71" s="2">
        <v>0.14621912767614501</v>
      </c>
      <c r="E71" s="2">
        <v>0.103392536718984</v>
      </c>
      <c r="F71" s="2">
        <v>2</v>
      </c>
      <c r="G71" s="2" t="s">
        <v>78</v>
      </c>
    </row>
    <row r="72" spans="1:7" x14ac:dyDescent="0.3">
      <c r="A72" s="2" t="s">
        <v>2</v>
      </c>
      <c r="B72" s="2" t="s">
        <v>20</v>
      </c>
      <c r="C72" s="2">
        <v>0.45603405647360001</v>
      </c>
      <c r="D72" s="2">
        <v>0.144763934158542</v>
      </c>
      <c r="E72" s="2">
        <v>0.102363559514748</v>
      </c>
      <c r="F72" s="2">
        <v>2</v>
      </c>
      <c r="G72" s="2" t="s">
        <v>79</v>
      </c>
    </row>
    <row r="73" spans="1:7" x14ac:dyDescent="0.3">
      <c r="A73" s="2" t="s">
        <v>2</v>
      </c>
      <c r="B73" s="2" t="s">
        <v>21</v>
      </c>
      <c r="C73" s="2">
        <v>0.36578990293275998</v>
      </c>
      <c r="D73" s="2">
        <v>0.16144033070845601</v>
      </c>
      <c r="E73" s="2">
        <v>0.11415555260094799</v>
      </c>
      <c r="F73" s="2">
        <v>2</v>
      </c>
      <c r="G73" s="2" t="s">
        <v>80</v>
      </c>
    </row>
    <row r="74" spans="1:7" x14ac:dyDescent="0.3">
      <c r="A74" s="2" t="s">
        <v>2</v>
      </c>
      <c r="B74" s="2" t="s">
        <v>22</v>
      </c>
      <c r="C74" s="2">
        <v>0.65209266136887201</v>
      </c>
      <c r="D74" s="2">
        <v>0.108533874769966</v>
      </c>
      <c r="E74" s="2">
        <v>7.6745038838294297E-2</v>
      </c>
      <c r="F74" s="2">
        <v>2</v>
      </c>
      <c r="G74" s="2" t="s">
        <v>81</v>
      </c>
    </row>
    <row r="75" spans="1:7" x14ac:dyDescent="0.3">
      <c r="A75" s="2" t="s">
        <v>2</v>
      </c>
      <c r="B75" s="2" t="s">
        <v>23</v>
      </c>
      <c r="C75" s="2">
        <v>0.78174603174603197</v>
      </c>
      <c r="D75" s="2">
        <v>8.4574970690225099E-2</v>
      </c>
      <c r="E75" s="2">
        <v>8.4574970690225099E-2</v>
      </c>
      <c r="F75" s="2">
        <v>1</v>
      </c>
      <c r="G75" s="2">
        <v>0.78174600000000005</v>
      </c>
    </row>
    <row r="76" spans="1:7" x14ac:dyDescent="0.3">
      <c r="A76" s="2" t="s">
        <v>2</v>
      </c>
      <c r="B76" s="2" t="s">
        <v>24</v>
      </c>
      <c r="C76" s="2">
        <v>0.708031603317547</v>
      </c>
      <c r="D76" s="2">
        <v>9.8196806473385606E-2</v>
      </c>
      <c r="E76" s="2">
        <v>5.6693952650970797E-2</v>
      </c>
      <c r="F76" s="2">
        <v>3</v>
      </c>
      <c r="G76" s="2" t="s">
        <v>82</v>
      </c>
    </row>
    <row r="77" spans="1:7" x14ac:dyDescent="0.3">
      <c r="A77" s="2" t="s">
        <v>2</v>
      </c>
      <c r="B77" s="2" t="s">
        <v>25</v>
      </c>
      <c r="C77" s="2">
        <v>-2.92622301918503E-2</v>
      </c>
      <c r="D77" s="2">
        <v>0.22362794841498501</v>
      </c>
      <c r="E77" s="2">
        <v>0.15812883878707101</v>
      </c>
      <c r="F77" s="2">
        <v>2</v>
      </c>
      <c r="G77" s="2" t="s">
        <v>83</v>
      </c>
    </row>
    <row r="78" spans="1:7" x14ac:dyDescent="0.3">
      <c r="A78" s="2" t="s">
        <v>2</v>
      </c>
      <c r="B78" s="2" t="s">
        <v>26</v>
      </c>
      <c r="C78" s="2">
        <v>7.7673325499412499E-2</v>
      </c>
      <c r="D78" s="2">
        <v>0.21468196586555299</v>
      </c>
      <c r="E78" s="2">
        <v>0.21468196586555299</v>
      </c>
      <c r="F78" s="2">
        <v>1</v>
      </c>
      <c r="G78" s="2">
        <v>7.7673000000000006E-2</v>
      </c>
    </row>
    <row r="79" spans="1:7" x14ac:dyDescent="0.3">
      <c r="A79" s="2" t="s">
        <v>2</v>
      </c>
      <c r="B79" s="2" t="s">
        <v>27</v>
      </c>
      <c r="C79" s="2">
        <v>0.37247474747474701</v>
      </c>
      <c r="D79" s="2">
        <v>0.160205024995203</v>
      </c>
      <c r="E79" s="2">
        <v>0.160205024995203</v>
      </c>
      <c r="F79" s="2">
        <v>1</v>
      </c>
      <c r="G79" s="2">
        <v>0.372475</v>
      </c>
    </row>
    <row r="80" spans="1:7" x14ac:dyDescent="0.3">
      <c r="A80" s="2" t="s">
        <v>3</v>
      </c>
      <c r="B80" s="2" t="s">
        <v>4</v>
      </c>
      <c r="C80" s="2">
        <v>-0.76759061833688702</v>
      </c>
      <c r="D80" s="2">
        <v>8.7190777676901907E-2</v>
      </c>
      <c r="E80" s="2">
        <v>8.7190777676901907E-2</v>
      </c>
      <c r="F80" s="2">
        <v>1</v>
      </c>
      <c r="G80" s="2">
        <v>-0.76759100000000002</v>
      </c>
    </row>
    <row r="81" spans="1:7" x14ac:dyDescent="0.3">
      <c r="A81" s="2" t="s">
        <v>3</v>
      </c>
      <c r="B81" s="2" t="s">
        <v>5</v>
      </c>
      <c r="C81" s="2">
        <v>-0.66367831859290805</v>
      </c>
      <c r="D81" s="2">
        <v>0.106392938137744</v>
      </c>
      <c r="E81" s="2">
        <v>6.1425991473701799E-2</v>
      </c>
      <c r="F81" s="2">
        <v>3</v>
      </c>
      <c r="G81" s="2">
        <f>-0.888889 -0.471591 -0.630556</f>
        <v>-1.9910359999999998</v>
      </c>
    </row>
    <row r="82" spans="1:7" x14ac:dyDescent="0.3">
      <c r="A82" s="2" t="s">
        <v>3</v>
      </c>
      <c r="B82" s="2" t="s">
        <v>6</v>
      </c>
      <c r="C82" s="2">
        <v>-0.43386583284528901</v>
      </c>
      <c r="D82" s="2">
        <v>0.14886044427612599</v>
      </c>
      <c r="E82" s="2">
        <v>8.5944617574508803E-2</v>
      </c>
      <c r="F82" s="2">
        <v>3</v>
      </c>
      <c r="G82" s="2">
        <f>-0.52381 -0.328786 -0.449002</f>
        <v>-1.301598</v>
      </c>
    </row>
    <row r="83" spans="1:7" x14ac:dyDescent="0.3">
      <c r="A83" s="2" t="s">
        <v>3</v>
      </c>
      <c r="B83" s="2" t="s">
        <v>7</v>
      </c>
      <c r="C83" s="2">
        <v>-8.9573311723366605E-2</v>
      </c>
      <c r="D83" s="2">
        <v>0.21248294375251001</v>
      </c>
      <c r="E83" s="2">
        <v>0.106241471876255</v>
      </c>
      <c r="F83" s="2">
        <v>4</v>
      </c>
      <c r="G83" s="2">
        <f>-0.073593 -0.07931 -0.192162 -0.013229</f>
        <v>-0.358294</v>
      </c>
    </row>
    <row r="84" spans="1:7" x14ac:dyDescent="0.3">
      <c r="A84" s="2" t="s">
        <v>3</v>
      </c>
      <c r="B84" s="2" t="s">
        <v>8</v>
      </c>
      <c r="C84" s="2">
        <v>0.45709803921568598</v>
      </c>
      <c r="D84" s="2">
        <v>0.144567318672296</v>
      </c>
      <c r="E84" s="2">
        <v>0.144567318672296</v>
      </c>
      <c r="F84" s="2">
        <v>1</v>
      </c>
      <c r="G84" s="2">
        <v>0.457098</v>
      </c>
    </row>
    <row r="85" spans="1:7" x14ac:dyDescent="0.3">
      <c r="A85" s="2" t="s">
        <v>3</v>
      </c>
      <c r="B85" s="2" t="s">
        <v>9</v>
      </c>
      <c r="C85" s="2">
        <v>-6.1178015097578801E-2</v>
      </c>
      <c r="D85" s="2">
        <v>0.217730167069528</v>
      </c>
      <c r="E85" s="2">
        <v>0.217730167069528</v>
      </c>
      <c r="F85" s="2">
        <v>1</v>
      </c>
      <c r="G85" s="2">
        <v>-6.1178000000000003E-2</v>
      </c>
    </row>
    <row r="86" spans="1:7" x14ac:dyDescent="0.3">
      <c r="A86" s="2" t="s">
        <v>3</v>
      </c>
      <c r="B86" s="2" t="s">
        <v>10</v>
      </c>
      <c r="C86" s="2">
        <v>0.177313883299799</v>
      </c>
      <c r="D86" s="2">
        <v>0.19626918909124499</v>
      </c>
      <c r="E86" s="2">
        <v>0.19626918909124499</v>
      </c>
      <c r="F86" s="2">
        <v>1</v>
      </c>
      <c r="G86" s="2">
        <v>0.177314</v>
      </c>
    </row>
    <row r="87" spans="1:7" x14ac:dyDescent="0.3">
      <c r="A87" s="2" t="s">
        <v>3</v>
      </c>
      <c r="B87" s="2" t="s">
        <v>11</v>
      </c>
      <c r="C87" s="2">
        <v>0.28827987354395401</v>
      </c>
      <c r="D87" s="2">
        <v>0.17576356313922201</v>
      </c>
      <c r="E87" s="2">
        <v>0.124283607381254</v>
      </c>
      <c r="F87" s="2">
        <v>2</v>
      </c>
      <c r="G87" s="2" t="s">
        <v>84</v>
      </c>
    </row>
    <row r="88" spans="1:7" x14ac:dyDescent="0.3">
      <c r="A88" s="2" t="s">
        <v>3</v>
      </c>
      <c r="B88" s="2" t="s">
        <v>12</v>
      </c>
      <c r="C88" s="2">
        <v>-0.32734961921343197</v>
      </c>
      <c r="D88" s="2">
        <v>0.168543787161229</v>
      </c>
      <c r="E88" s="2">
        <v>0.119178454828567</v>
      </c>
      <c r="F88" s="2">
        <v>2</v>
      </c>
      <c r="G88" s="2">
        <f>-0.297573 -0.357126</f>
        <v>-0.65469899999999992</v>
      </c>
    </row>
    <row r="89" spans="1:7" x14ac:dyDescent="0.3">
      <c r="A89" s="2" t="s">
        <v>3</v>
      </c>
      <c r="B89" s="2" t="s">
        <v>13</v>
      </c>
      <c r="C89" s="2">
        <v>0.39000914073781601</v>
      </c>
      <c r="D89" s="2">
        <v>0.11583921470665801</v>
      </c>
      <c r="E89" s="2">
        <v>4.7291161372669401E-2</v>
      </c>
      <c r="F89" s="2">
        <v>6</v>
      </c>
      <c r="G89" s="2" t="s">
        <v>85</v>
      </c>
    </row>
    <row r="90" spans="1:7" x14ac:dyDescent="0.3">
      <c r="A90" s="2" t="s">
        <v>3</v>
      </c>
      <c r="B90" s="2" t="s">
        <v>14</v>
      </c>
      <c r="C90" s="2">
        <v>-0.21783036512750001</v>
      </c>
      <c r="D90" s="2">
        <v>0.158703178544953</v>
      </c>
      <c r="E90" s="2">
        <v>7.0974219094360205E-2</v>
      </c>
      <c r="F90" s="2">
        <v>5</v>
      </c>
      <c r="G90" s="2" t="s">
        <v>86</v>
      </c>
    </row>
    <row r="91" spans="1:7" x14ac:dyDescent="0.3">
      <c r="A91" s="2" t="s">
        <v>3</v>
      </c>
      <c r="B91" s="2" t="s">
        <v>15</v>
      </c>
      <c r="C91" s="2">
        <v>0.49260509198240499</v>
      </c>
      <c r="D91" s="2">
        <v>0.17150011103802801</v>
      </c>
      <c r="E91" s="2">
        <v>4.9507817636928103E-2</v>
      </c>
      <c r="F91" s="2">
        <v>12</v>
      </c>
      <c r="G91" s="2" t="s">
        <v>87</v>
      </c>
    </row>
    <row r="92" spans="1:7" x14ac:dyDescent="0.3">
      <c r="A92" s="2" t="s">
        <v>3</v>
      </c>
      <c r="B92" s="2" t="s">
        <v>16</v>
      </c>
      <c r="C92" s="2">
        <v>-0.83491801893171103</v>
      </c>
      <c r="D92" s="2">
        <v>7.47492134653647E-2</v>
      </c>
      <c r="E92" s="2">
        <v>5.2855675729720199E-2</v>
      </c>
      <c r="F92" s="2">
        <v>2</v>
      </c>
      <c r="G92" s="2">
        <f>-0.8125 -0.857336</f>
        <v>-1.6698360000000001</v>
      </c>
    </row>
    <row r="93" spans="1:7" x14ac:dyDescent="0.3">
      <c r="A93" s="2" t="s">
        <v>3</v>
      </c>
      <c r="B93" s="2" t="s">
        <v>17</v>
      </c>
      <c r="C93" s="2">
        <v>-0.94959358771731806</v>
      </c>
      <c r="D93" s="2">
        <v>5.3558087119542602E-2</v>
      </c>
      <c r="E93" s="2">
        <v>3.7871286589608498E-2</v>
      </c>
      <c r="F93" s="2">
        <v>2</v>
      </c>
      <c r="G93" s="2">
        <f>-1 -0.899187</f>
        <v>-1.899187</v>
      </c>
    </row>
    <row r="94" spans="1:7" x14ac:dyDescent="0.3">
      <c r="A94" s="2" t="s">
        <v>3</v>
      </c>
      <c r="B94" s="2" t="s">
        <v>18</v>
      </c>
      <c r="C94" s="2">
        <v>-0.65869491300525795</v>
      </c>
      <c r="D94" s="2">
        <v>0.107313831563944</v>
      </c>
      <c r="E94" s="2">
        <v>7.5882338013975703E-2</v>
      </c>
      <c r="F94" s="2">
        <v>2</v>
      </c>
      <c r="G94" s="2">
        <f>-0.507456 -0.809934</f>
        <v>-1.3173900000000001</v>
      </c>
    </row>
    <row r="95" spans="1:7" x14ac:dyDescent="0.3">
      <c r="A95" s="2" t="s">
        <v>3</v>
      </c>
      <c r="B95" s="2" t="s">
        <v>19</v>
      </c>
      <c r="C95" s="2">
        <v>-0.143640789424409</v>
      </c>
      <c r="D95" s="2">
        <v>0.202491707054964</v>
      </c>
      <c r="E95" s="2">
        <v>0.11690864157685001</v>
      </c>
      <c r="F95" s="2">
        <v>3</v>
      </c>
      <c r="G95" s="2">
        <f>-0.111111 -0.118261 -0.20155</f>
        <v>-0.43092200000000003</v>
      </c>
    </row>
    <row r="96" spans="1:7" x14ac:dyDescent="0.3">
      <c r="A96" s="2" t="s">
        <v>3</v>
      </c>
      <c r="B96" s="2" t="s">
        <v>20</v>
      </c>
      <c r="C96" s="2">
        <v>-0.58168147641831902</v>
      </c>
      <c r="D96" s="2">
        <v>0.121545297623562</v>
      </c>
      <c r="E96" s="2">
        <v>0.121545297623562</v>
      </c>
      <c r="F96" s="2">
        <v>1</v>
      </c>
      <c r="G96" s="2">
        <v>-0.581681</v>
      </c>
    </row>
    <row r="97" spans="1:7" x14ac:dyDescent="0.3">
      <c r="A97" s="2" t="s">
        <v>3</v>
      </c>
      <c r="B97" s="2" t="s">
        <v>21</v>
      </c>
      <c r="C97" s="2">
        <v>-0.62288542905720001</v>
      </c>
      <c r="D97" s="2">
        <v>0.14858223389355299</v>
      </c>
      <c r="E97" s="2">
        <v>6.6447995046951397E-2</v>
      </c>
      <c r="F97" s="2">
        <v>5</v>
      </c>
      <c r="G97" s="2">
        <f>-0.516419 -0.434885 -0.661513 -0.811667 -0.689944</f>
        <v>-3.1144280000000002</v>
      </c>
    </row>
    <row r="98" spans="1:7" x14ac:dyDescent="0.3">
      <c r="A98" s="2" t="s">
        <v>3</v>
      </c>
      <c r="B98" s="2" t="s">
        <v>22</v>
      </c>
      <c r="C98" s="2">
        <v>-5.4389140271493198E-2</v>
      </c>
      <c r="D98" s="2">
        <v>0.21898469674580601</v>
      </c>
      <c r="E98" s="2">
        <v>0.21898469674580601</v>
      </c>
      <c r="F98" s="2">
        <v>1</v>
      </c>
      <c r="G98" s="2">
        <v>-5.4389E-2</v>
      </c>
    </row>
    <row r="99" spans="1:7" x14ac:dyDescent="0.3">
      <c r="A99" s="2" t="s">
        <v>3</v>
      </c>
      <c r="B99" s="2" t="s">
        <v>23</v>
      </c>
      <c r="C99" s="2">
        <v>0.14972759091982399</v>
      </c>
      <c r="D99" s="2">
        <v>0.23313326198723899</v>
      </c>
      <c r="E99" s="2">
        <v>9.5176255656554298E-2</v>
      </c>
      <c r="F99" s="2">
        <v>6</v>
      </c>
      <c r="G99" s="2" t="s">
        <v>88</v>
      </c>
    </row>
    <row r="100" spans="1:7" x14ac:dyDescent="0.3">
      <c r="A100" s="2" t="s">
        <v>3</v>
      </c>
      <c r="B100" s="2" t="s">
        <v>24</v>
      </c>
      <c r="C100" s="2">
        <v>-0.40431560592850901</v>
      </c>
      <c r="D100" s="2">
        <v>0.15432108945776901</v>
      </c>
      <c r="E100" s="2">
        <v>0.15432108945776901</v>
      </c>
      <c r="F100" s="2">
        <v>1</v>
      </c>
      <c r="G100" s="2">
        <v>-0.40431600000000001</v>
      </c>
    </row>
    <row r="101" spans="1:7" x14ac:dyDescent="0.3">
      <c r="A101" s="2" t="s">
        <v>3</v>
      </c>
      <c r="B101" s="2" t="s">
        <v>25</v>
      </c>
      <c r="C101" s="2">
        <v>-0.78266178266178299</v>
      </c>
      <c r="D101" s="2">
        <v>8.4405747257871699E-2</v>
      </c>
      <c r="E101" s="2">
        <v>8.4405747257871699E-2</v>
      </c>
      <c r="F101" s="2">
        <v>1</v>
      </c>
      <c r="G101" s="2">
        <v>-0.78266199999999997</v>
      </c>
    </row>
    <row r="102" spans="1:7" x14ac:dyDescent="0.3">
      <c r="A102" s="2" t="s">
        <v>3</v>
      </c>
      <c r="B102" s="2" t="s">
        <v>26</v>
      </c>
      <c r="C102" s="2">
        <v>-0.74591503267973902</v>
      </c>
      <c r="D102" s="2">
        <v>9.1196252244366796E-2</v>
      </c>
      <c r="E102" s="2">
        <v>9.1196252244366796E-2</v>
      </c>
      <c r="F102" s="2">
        <v>1</v>
      </c>
      <c r="G102" s="2">
        <v>-0.74591499999999999</v>
      </c>
    </row>
    <row r="103" spans="1:7" x14ac:dyDescent="0.3">
      <c r="A103" s="2" t="s">
        <v>3</v>
      </c>
      <c r="B103" s="2" t="s">
        <v>27</v>
      </c>
      <c r="C103" s="2">
        <v>-0.28578140418279502</v>
      </c>
      <c r="D103" s="2">
        <v>0.17622526025975199</v>
      </c>
      <c r="E103" s="2">
        <v>0.124610076546035</v>
      </c>
      <c r="F103" s="2">
        <v>2</v>
      </c>
      <c r="G103" s="2">
        <f>-0.233252 -0.33831</f>
        <v>-0.57156200000000001</v>
      </c>
    </row>
    <row r="104" spans="1:7" x14ac:dyDescent="0.3">
      <c r="A104" s="2" t="s">
        <v>4</v>
      </c>
      <c r="B104" s="2" t="s">
        <v>5</v>
      </c>
      <c r="C104" s="2">
        <v>0.80728911692512595</v>
      </c>
      <c r="D104" s="2">
        <v>7.9854813197008295E-2</v>
      </c>
      <c r="E104" s="2">
        <v>7.9854813197008295E-2</v>
      </c>
      <c r="F104" s="2">
        <v>1</v>
      </c>
      <c r="G104" s="2">
        <v>0.80728900000000003</v>
      </c>
    </row>
    <row r="105" spans="1:7" x14ac:dyDescent="0.3">
      <c r="A105" s="2" t="s">
        <v>4</v>
      </c>
      <c r="B105" s="2" t="s">
        <v>6</v>
      </c>
      <c r="C105" s="2">
        <v>0.98102836879432598</v>
      </c>
      <c r="D105" s="2">
        <v>4.7749191427893301E-2</v>
      </c>
      <c r="E105" s="2">
        <v>4.7749191427893301E-2</v>
      </c>
      <c r="F105" s="2">
        <v>1</v>
      </c>
      <c r="G105" s="2">
        <v>0.98102800000000001</v>
      </c>
    </row>
    <row r="106" spans="1:7" x14ac:dyDescent="0.3">
      <c r="A106" s="2" t="s">
        <v>4</v>
      </c>
      <c r="B106" s="2" t="s">
        <v>7</v>
      </c>
      <c r="C106" s="2">
        <v>0.98114749775879395</v>
      </c>
      <c r="D106" s="2">
        <v>4.77271773497056E-2</v>
      </c>
      <c r="E106" s="2">
        <v>4.77271773497056E-2</v>
      </c>
      <c r="F106" s="2">
        <v>1</v>
      </c>
      <c r="G106" s="2">
        <v>0.98114699999999999</v>
      </c>
    </row>
    <row r="107" spans="1:7" x14ac:dyDescent="0.3">
      <c r="A107" s="2" t="s">
        <v>4</v>
      </c>
      <c r="B107" s="2" t="s">
        <v>8</v>
      </c>
      <c r="C107" s="2">
        <v>0.49496964698201501</v>
      </c>
      <c r="D107" s="2">
        <v>0.13756894897947999</v>
      </c>
      <c r="E107" s="2">
        <v>0.13756894897947999</v>
      </c>
      <c r="F107" s="2">
        <v>1</v>
      </c>
      <c r="G107" s="2">
        <v>0.49497000000000002</v>
      </c>
    </row>
    <row r="108" spans="1:7" x14ac:dyDescent="0.3">
      <c r="A108" s="2" t="s">
        <v>4</v>
      </c>
      <c r="B108" s="2" t="s">
        <v>9</v>
      </c>
      <c r="C108" s="2">
        <v>-0.128918835250075</v>
      </c>
      <c r="D108" s="2">
        <v>0.20521220623599701</v>
      </c>
      <c r="E108" s="2">
        <v>0.20521220623599701</v>
      </c>
      <c r="F108" s="2">
        <v>1</v>
      </c>
      <c r="G108" s="2">
        <v>-0.12891900000000001</v>
      </c>
    </row>
    <row r="109" spans="1:7" x14ac:dyDescent="0.3">
      <c r="A109" s="2" t="s">
        <v>4</v>
      </c>
      <c r="B109" s="2" t="s">
        <v>10</v>
      </c>
      <c r="C109" s="2">
        <v>7.7760972793008504E-2</v>
      </c>
      <c r="D109" s="2">
        <v>0.21466576934791501</v>
      </c>
      <c r="E109" s="2">
        <v>0.21466576934791501</v>
      </c>
      <c r="F109" s="2">
        <v>1</v>
      </c>
      <c r="G109" s="2">
        <v>7.7760999999999997E-2</v>
      </c>
    </row>
    <row r="110" spans="1:7" x14ac:dyDescent="0.3">
      <c r="A110" s="2" t="s">
        <v>4</v>
      </c>
      <c r="B110" s="2" t="s">
        <v>11</v>
      </c>
      <c r="C110" s="2">
        <v>0.651807851294536</v>
      </c>
      <c r="D110" s="2">
        <v>0.10858650538984201</v>
      </c>
      <c r="E110" s="2">
        <v>7.6782254306506703E-2</v>
      </c>
      <c r="F110" s="2">
        <v>2</v>
      </c>
      <c r="G110" s="2" t="s">
        <v>89</v>
      </c>
    </row>
    <row r="111" spans="1:7" x14ac:dyDescent="0.3">
      <c r="A111" s="2" t="s">
        <v>4</v>
      </c>
      <c r="B111" s="2" t="s">
        <v>12</v>
      </c>
      <c r="C111" s="2">
        <v>0.15451454795969</v>
      </c>
      <c r="D111" s="2">
        <v>0.200482323596785</v>
      </c>
      <c r="E111" s="2">
        <v>0.141762410523322</v>
      </c>
      <c r="F111" s="2">
        <v>2</v>
      </c>
      <c r="G111" s="2" t="s">
        <v>90</v>
      </c>
    </row>
    <row r="112" spans="1:7" x14ac:dyDescent="0.3">
      <c r="A112" s="2" t="s">
        <v>4</v>
      </c>
      <c r="B112" s="2" t="s">
        <v>13</v>
      </c>
      <c r="C112" s="2">
        <v>0.84130179841713204</v>
      </c>
      <c r="D112" s="2">
        <v>7.3569542162470705E-2</v>
      </c>
      <c r="E112" s="2">
        <v>5.2021522151872598E-2</v>
      </c>
      <c r="F112" s="2">
        <v>2</v>
      </c>
      <c r="G112" s="2" t="s">
        <v>91</v>
      </c>
    </row>
    <row r="113" spans="1:7" x14ac:dyDescent="0.3">
      <c r="A113" s="2" t="s">
        <v>4</v>
      </c>
      <c r="B113" s="2" t="s">
        <v>14</v>
      </c>
      <c r="C113" s="2">
        <v>0.40517489262033501</v>
      </c>
      <c r="D113" s="2">
        <v>0.154162300161612</v>
      </c>
      <c r="E113" s="2">
        <v>0.10900920784759199</v>
      </c>
      <c r="F113" s="2">
        <v>2</v>
      </c>
      <c r="G113" s="2" t="s">
        <v>92</v>
      </c>
    </row>
    <row r="114" spans="1:7" x14ac:dyDescent="0.3">
      <c r="A114" s="2" t="s">
        <v>4</v>
      </c>
      <c r="B114" s="2" t="s">
        <v>15</v>
      </c>
      <c r="C114" s="2">
        <v>0.83599047610878696</v>
      </c>
      <c r="D114" s="2">
        <v>0.12804286460189801</v>
      </c>
      <c r="E114" s="2">
        <v>5.22732805798206E-2</v>
      </c>
      <c r="F114" s="2">
        <v>6</v>
      </c>
      <c r="G114" s="2" t="s">
        <v>93</v>
      </c>
    </row>
    <row r="115" spans="1:7" x14ac:dyDescent="0.3">
      <c r="A115" s="2" t="s">
        <v>4</v>
      </c>
      <c r="B115" s="2" t="s">
        <v>16</v>
      </c>
      <c r="C115" s="2">
        <v>0.40904091017448402</v>
      </c>
      <c r="D115" s="2">
        <v>0.15344789109163601</v>
      </c>
      <c r="E115" s="2">
        <v>0.10850404434967099</v>
      </c>
      <c r="F115" s="2">
        <v>2</v>
      </c>
      <c r="G115" s="2" t="s">
        <v>94</v>
      </c>
    </row>
    <row r="116" spans="1:7" x14ac:dyDescent="0.3">
      <c r="A116" s="2" t="s">
        <v>4</v>
      </c>
      <c r="B116" s="2" t="s">
        <v>17</v>
      </c>
      <c r="C116" s="2">
        <v>0.23556730188416</v>
      </c>
      <c r="D116" s="2">
        <v>0.18550442405567699</v>
      </c>
      <c r="E116" s="2">
        <v>0.13117143618987401</v>
      </c>
      <c r="F116" s="2">
        <v>2</v>
      </c>
      <c r="G116" s="2" t="s">
        <v>95</v>
      </c>
    </row>
    <row r="117" spans="1:7" x14ac:dyDescent="0.3">
      <c r="A117" s="2" t="s">
        <v>4</v>
      </c>
      <c r="B117" s="2" t="s">
        <v>18</v>
      </c>
      <c r="C117" s="2">
        <v>0.41883095580574597</v>
      </c>
      <c r="D117" s="2">
        <v>0.15163876909555299</v>
      </c>
      <c r="E117" s="2">
        <v>0.107224801918246</v>
      </c>
      <c r="F117" s="2">
        <v>2</v>
      </c>
      <c r="G117" s="2" t="s">
        <v>96</v>
      </c>
    </row>
    <row r="118" spans="1:7" x14ac:dyDescent="0.3">
      <c r="A118" s="2" t="s">
        <v>4</v>
      </c>
      <c r="B118" s="2" t="s">
        <v>19</v>
      </c>
      <c r="C118" s="2">
        <v>0.72550704268717903</v>
      </c>
      <c r="D118" s="2">
        <v>9.4967485288827494E-2</v>
      </c>
      <c r="E118" s="2">
        <v>6.7152152839963605E-2</v>
      </c>
      <c r="F118" s="2">
        <v>2</v>
      </c>
      <c r="G118" s="2" t="s">
        <v>97</v>
      </c>
    </row>
    <row r="119" spans="1:7" x14ac:dyDescent="0.3">
      <c r="A119" s="2" t="s">
        <v>4</v>
      </c>
      <c r="B119" s="2" t="s">
        <v>20</v>
      </c>
      <c r="C119" s="2">
        <v>0.24562706270627099</v>
      </c>
      <c r="D119" s="2">
        <v>0.18364546085324701</v>
      </c>
      <c r="E119" s="2">
        <v>0.18364546085324701</v>
      </c>
      <c r="F119" s="2">
        <v>1</v>
      </c>
      <c r="G119" s="2">
        <v>0.24562700000000001</v>
      </c>
    </row>
    <row r="120" spans="1:7" x14ac:dyDescent="0.3">
      <c r="A120" s="2" t="s">
        <v>4</v>
      </c>
      <c r="B120" s="2" t="s">
        <v>21</v>
      </c>
      <c r="C120" s="2">
        <v>0.18442881805549699</v>
      </c>
      <c r="D120" s="2">
        <v>0.19495440615232501</v>
      </c>
      <c r="E120" s="2">
        <v>0.19495440615232501</v>
      </c>
      <c r="F120" s="2">
        <v>1</v>
      </c>
      <c r="G120" s="2">
        <v>0.18442900000000001</v>
      </c>
    </row>
    <row r="121" spans="1:7" x14ac:dyDescent="0.3">
      <c r="A121" s="2" t="s">
        <v>4</v>
      </c>
      <c r="B121" s="2" t="s">
        <v>22</v>
      </c>
      <c r="C121" s="2">
        <v>0.55709876543209902</v>
      </c>
      <c r="D121" s="2">
        <v>0.126087985660329</v>
      </c>
      <c r="E121" s="2">
        <v>0.126087985660329</v>
      </c>
      <c r="F121" s="2">
        <v>1</v>
      </c>
      <c r="G121" s="2">
        <v>0.55709900000000001</v>
      </c>
    </row>
    <row r="122" spans="1:7" x14ac:dyDescent="0.3">
      <c r="A122" s="2" t="s">
        <v>4</v>
      </c>
      <c r="B122" s="2" t="s">
        <v>23</v>
      </c>
      <c r="C122" s="2">
        <v>0.95238648240622503</v>
      </c>
      <c r="D122" s="2">
        <v>5.3041982557342E-2</v>
      </c>
      <c r="E122" s="2">
        <v>5.3041982557342E-2</v>
      </c>
      <c r="F122" s="2">
        <v>1</v>
      </c>
      <c r="G122" s="2">
        <v>0.95238599999999995</v>
      </c>
    </row>
    <row r="123" spans="1:7" x14ac:dyDescent="0.3">
      <c r="A123" s="2" t="s">
        <v>4</v>
      </c>
      <c r="B123" s="2" t="s">
        <v>24</v>
      </c>
      <c r="C123" s="2">
        <v>-0.48313744207783899</v>
      </c>
      <c r="D123" s="2">
        <v>0.139755445647683</v>
      </c>
      <c r="E123" s="2">
        <v>0.139755445647683</v>
      </c>
      <c r="F123" s="2">
        <v>1</v>
      </c>
      <c r="G123" s="2">
        <v>-0.48313699999999998</v>
      </c>
    </row>
    <row r="124" spans="1:7" x14ac:dyDescent="0.3">
      <c r="A124" s="2" t="s">
        <v>4</v>
      </c>
      <c r="B124" s="2" t="s">
        <v>25</v>
      </c>
      <c r="C124" s="2">
        <v>-0.60288595725028404</v>
      </c>
      <c r="D124" s="2">
        <v>0.11762687945336101</v>
      </c>
      <c r="E124" s="2">
        <v>0.11762687945336101</v>
      </c>
      <c r="F124" s="2">
        <v>1</v>
      </c>
      <c r="G124" s="2">
        <v>-0.60288600000000003</v>
      </c>
    </row>
    <row r="125" spans="1:7" x14ac:dyDescent="0.3">
      <c r="A125" s="2" t="s">
        <v>4</v>
      </c>
      <c r="B125" s="2" t="s">
        <v>26</v>
      </c>
      <c r="C125" s="2">
        <v>-0.22637485970819299</v>
      </c>
      <c r="D125" s="2">
        <v>0.18720311372114301</v>
      </c>
      <c r="E125" s="2">
        <v>0.18720311372114301</v>
      </c>
      <c r="F125" s="2">
        <v>1</v>
      </c>
      <c r="G125" s="2">
        <v>-0.22637499999999999</v>
      </c>
    </row>
    <row r="126" spans="1:7" x14ac:dyDescent="0.3">
      <c r="A126" s="2" t="s">
        <v>4</v>
      </c>
      <c r="B126" s="2" t="s">
        <v>27</v>
      </c>
      <c r="C126" s="2">
        <v>0.353233208389932</v>
      </c>
      <c r="D126" s="2">
        <v>0.163760707257365</v>
      </c>
      <c r="E126" s="2">
        <v>0.163760707257365</v>
      </c>
      <c r="F126" s="2">
        <v>1</v>
      </c>
      <c r="G126" s="2">
        <v>0.35323300000000002</v>
      </c>
    </row>
    <row r="127" spans="1:7" x14ac:dyDescent="0.3">
      <c r="A127" s="2" t="s">
        <v>5</v>
      </c>
      <c r="B127" s="2" t="s">
        <v>6</v>
      </c>
      <c r="C127" s="2">
        <v>0.78784910906968797</v>
      </c>
      <c r="D127" s="2">
        <v>8.3447170897875997E-2</v>
      </c>
      <c r="E127" s="2">
        <v>5.9006060412720801E-2</v>
      </c>
      <c r="F127" s="2">
        <v>2</v>
      </c>
      <c r="G127" s="2" t="s">
        <v>98</v>
      </c>
    </row>
    <row r="128" spans="1:7" x14ac:dyDescent="0.3">
      <c r="A128" s="2" t="s">
        <v>5</v>
      </c>
      <c r="B128" s="2" t="s">
        <v>7</v>
      </c>
      <c r="C128" s="2">
        <v>0.93799006399511797</v>
      </c>
      <c r="D128" s="2">
        <v>5.5702325337480499E-2</v>
      </c>
      <c r="E128" s="2">
        <v>3.9387491973991703E-2</v>
      </c>
      <c r="F128" s="2">
        <v>2</v>
      </c>
      <c r="G128" s="2" t="s">
        <v>99</v>
      </c>
    </row>
    <row r="129" spans="1:7" x14ac:dyDescent="0.3">
      <c r="A129" s="2" t="s">
        <v>5</v>
      </c>
      <c r="B129" s="2" t="s">
        <v>8</v>
      </c>
      <c r="C129" s="2">
        <v>0.62006865947146095</v>
      </c>
      <c r="D129" s="2">
        <v>0.114451653748465</v>
      </c>
      <c r="E129" s="2">
        <v>0.114451653748465</v>
      </c>
      <c r="F129" s="2">
        <v>1</v>
      </c>
      <c r="G129" s="2">
        <v>0.62006899999999998</v>
      </c>
    </row>
    <row r="130" spans="1:7" x14ac:dyDescent="0.3">
      <c r="A130" s="2" t="s">
        <v>5</v>
      </c>
      <c r="B130" s="2" t="s">
        <v>9</v>
      </c>
      <c r="C130" s="2">
        <v>0.24943355913354401</v>
      </c>
      <c r="D130" s="2">
        <v>0.18294205081064199</v>
      </c>
      <c r="E130" s="2">
        <v>0.18294205081064199</v>
      </c>
      <c r="F130" s="2">
        <v>1</v>
      </c>
      <c r="G130" s="2">
        <v>0.24943399999999999</v>
      </c>
    </row>
    <row r="131" spans="1:7" x14ac:dyDescent="0.3">
      <c r="A131" s="2" t="s">
        <v>5</v>
      </c>
      <c r="B131" s="2" t="s">
        <v>10</v>
      </c>
      <c r="C131" s="2">
        <v>0.47996368950311302</v>
      </c>
      <c r="D131" s="2">
        <v>0.14034192969579901</v>
      </c>
      <c r="E131" s="2">
        <v>0.14034192969579901</v>
      </c>
      <c r="F131" s="2">
        <v>1</v>
      </c>
      <c r="G131" s="2">
        <v>0.479964</v>
      </c>
    </row>
    <row r="132" spans="1:7" x14ac:dyDescent="0.3">
      <c r="A132" s="2" t="s">
        <v>5</v>
      </c>
      <c r="B132" s="2" t="s">
        <v>11</v>
      </c>
      <c r="C132" s="2">
        <v>0.637100716409017</v>
      </c>
      <c r="D132" s="2">
        <v>0.11130426608503199</v>
      </c>
      <c r="E132" s="2">
        <v>7.8704001323717701E-2</v>
      </c>
      <c r="F132" s="2">
        <v>2</v>
      </c>
      <c r="G132" s="2" t="s">
        <v>100</v>
      </c>
    </row>
    <row r="133" spans="1:7" x14ac:dyDescent="0.3">
      <c r="A133" s="2" t="s">
        <v>5</v>
      </c>
      <c r="B133" s="2" t="s">
        <v>12</v>
      </c>
      <c r="C133" s="2">
        <v>7.6283702516565396E-2</v>
      </c>
      <c r="D133" s="2">
        <v>0.21493875705930399</v>
      </c>
      <c r="E133" s="2">
        <v>0.15198465265644201</v>
      </c>
      <c r="F133" s="2">
        <v>2</v>
      </c>
      <c r="G133" s="2" t="s">
        <v>101</v>
      </c>
    </row>
    <row r="134" spans="1:7" x14ac:dyDescent="0.3">
      <c r="A134" s="2" t="s">
        <v>5</v>
      </c>
      <c r="B134" s="2" t="s">
        <v>13</v>
      </c>
      <c r="C134" s="2">
        <v>0.74991773908154502</v>
      </c>
      <c r="D134" s="2">
        <v>9.0456584170476598E-2</v>
      </c>
      <c r="E134" s="2">
        <v>6.3962464069915695E-2</v>
      </c>
      <c r="F134" s="2">
        <v>2</v>
      </c>
      <c r="G134" s="2" t="s">
        <v>102</v>
      </c>
    </row>
    <row r="135" spans="1:7" x14ac:dyDescent="0.3">
      <c r="A135" s="2" t="s">
        <v>5</v>
      </c>
      <c r="B135" s="2" t="s">
        <v>14</v>
      </c>
      <c r="C135" s="2">
        <v>0.26370394269923603</v>
      </c>
      <c r="D135" s="2">
        <v>0.180304998260161</v>
      </c>
      <c r="E135" s="2">
        <v>0.127494886951589</v>
      </c>
      <c r="F135" s="2">
        <v>2</v>
      </c>
      <c r="G135" s="2" t="s">
        <v>103</v>
      </c>
    </row>
    <row r="136" spans="1:7" x14ac:dyDescent="0.3">
      <c r="A136" s="2" t="s">
        <v>5</v>
      </c>
      <c r="B136" s="2" t="s">
        <v>15</v>
      </c>
      <c r="C136" s="2">
        <v>0.87722127076432299</v>
      </c>
      <c r="D136" s="2">
        <v>6.4242186814687796E-2</v>
      </c>
      <c r="E136" s="2">
        <v>2.6226762942756401E-2</v>
      </c>
      <c r="F136" s="2">
        <v>6</v>
      </c>
      <c r="G136" s="2" t="s">
        <v>104</v>
      </c>
    </row>
    <row r="137" spans="1:7" x14ac:dyDescent="0.3">
      <c r="A137" s="2" t="s">
        <v>5</v>
      </c>
      <c r="B137" s="2" t="s">
        <v>16</v>
      </c>
      <c r="C137" s="2">
        <v>-0.21522293377377599</v>
      </c>
      <c r="D137" s="2">
        <v>0.18926390028604101</v>
      </c>
      <c r="E137" s="2">
        <v>0.10927156377802399</v>
      </c>
      <c r="F137" s="2">
        <v>3</v>
      </c>
      <c r="G137" s="2" t="s">
        <v>105</v>
      </c>
    </row>
    <row r="138" spans="1:7" x14ac:dyDescent="0.3">
      <c r="A138" s="2" t="s">
        <v>5</v>
      </c>
      <c r="B138" s="2" t="s">
        <v>17</v>
      </c>
      <c r="C138" s="2">
        <v>-0.17258362599822399</v>
      </c>
      <c r="D138" s="2">
        <v>0.19714330274236899</v>
      </c>
      <c r="E138" s="2">
        <v>0.113820738907239</v>
      </c>
      <c r="F138" s="2">
        <v>3</v>
      </c>
      <c r="G138" s="2" t="s">
        <v>106</v>
      </c>
    </row>
    <row r="139" spans="1:7" x14ac:dyDescent="0.3">
      <c r="A139" s="2" t="s">
        <v>5</v>
      </c>
      <c r="B139" s="2" t="s">
        <v>18</v>
      </c>
      <c r="C139" s="2">
        <v>-2.1085081610918498E-2</v>
      </c>
      <c r="D139" s="2">
        <v>0.22513901995848901</v>
      </c>
      <c r="E139" s="2">
        <v>0.12998407377812199</v>
      </c>
      <c r="F139" s="2">
        <v>3</v>
      </c>
      <c r="G139" s="2" t="s">
        <v>107</v>
      </c>
    </row>
    <row r="140" spans="1:7" x14ac:dyDescent="0.3">
      <c r="A140" s="2" t="s">
        <v>5</v>
      </c>
      <c r="B140" s="2" t="s">
        <v>19</v>
      </c>
      <c r="C140" s="2">
        <v>0.53105136348444604</v>
      </c>
      <c r="D140" s="2">
        <v>0.13090133685185501</v>
      </c>
      <c r="E140" s="2">
        <v>7.5575922068700396E-2</v>
      </c>
      <c r="F140" s="2">
        <v>3</v>
      </c>
      <c r="G140" s="2" t="s">
        <v>108</v>
      </c>
    </row>
    <row r="141" spans="1:7" x14ac:dyDescent="0.3">
      <c r="A141" s="2" t="s">
        <v>5</v>
      </c>
      <c r="B141" s="2" t="s">
        <v>20</v>
      </c>
      <c r="C141" s="2">
        <v>-3.5036240355389298E-2</v>
      </c>
      <c r="D141" s="2">
        <v>0.22256095759738201</v>
      </c>
      <c r="E141" s="2">
        <v>0.22256095759738201</v>
      </c>
      <c r="F141" s="2">
        <v>1</v>
      </c>
      <c r="G141" s="2">
        <v>-3.5035999999999998E-2</v>
      </c>
    </row>
    <row r="142" spans="1:7" x14ac:dyDescent="0.3">
      <c r="A142" s="2" t="s">
        <v>5</v>
      </c>
      <c r="B142" s="2" t="s">
        <v>21</v>
      </c>
      <c r="C142" s="2">
        <v>-0.20619292237442899</v>
      </c>
      <c r="D142" s="2">
        <v>0.19093257404536301</v>
      </c>
      <c r="E142" s="2">
        <v>0.19093257404536301</v>
      </c>
      <c r="F142" s="2">
        <v>1</v>
      </c>
      <c r="G142" s="2">
        <v>-0.20619299999999999</v>
      </c>
    </row>
    <row r="143" spans="1:7" x14ac:dyDescent="0.3">
      <c r="A143" s="2" t="s">
        <v>5</v>
      </c>
      <c r="B143" s="2" t="s">
        <v>22</v>
      </c>
      <c r="C143" s="2">
        <v>0.49837133550488599</v>
      </c>
      <c r="D143" s="2">
        <v>0.13694034419433901</v>
      </c>
      <c r="E143" s="2">
        <v>0.13694034419433901</v>
      </c>
      <c r="F143" s="2">
        <v>1</v>
      </c>
      <c r="G143" s="2">
        <v>0.49837100000000001</v>
      </c>
    </row>
    <row r="144" spans="1:7" x14ac:dyDescent="0.3">
      <c r="A144" s="2" t="s">
        <v>5</v>
      </c>
      <c r="B144" s="2" t="s">
        <v>23</v>
      </c>
      <c r="C144" s="2">
        <v>0.92421275901452105</v>
      </c>
      <c r="D144" s="2">
        <v>5.8248260915917401E-2</v>
      </c>
      <c r="E144" s="2">
        <v>5.8248260915917401E-2</v>
      </c>
      <c r="F144" s="2">
        <v>1</v>
      </c>
      <c r="G144" s="2">
        <v>0.92421299999999995</v>
      </c>
    </row>
    <row r="145" spans="1:7" x14ac:dyDescent="0.3">
      <c r="A145" s="2" t="s">
        <v>5</v>
      </c>
      <c r="B145" s="2" t="s">
        <v>24</v>
      </c>
      <c r="C145" s="2">
        <v>-0.46784639392539401</v>
      </c>
      <c r="D145" s="2">
        <v>0.14258110883636299</v>
      </c>
      <c r="E145" s="2">
        <v>7.1290554418181704E-2</v>
      </c>
      <c r="F145" s="2">
        <v>4</v>
      </c>
      <c r="G145" s="2">
        <f>-0.170428 -0.534399 -0.451124 -0.715434</f>
        <v>-1.8713850000000001</v>
      </c>
    </row>
    <row r="146" spans="1:7" x14ac:dyDescent="0.3">
      <c r="A146" s="2" t="s">
        <v>5</v>
      </c>
      <c r="B146" s="2" t="s">
        <v>25</v>
      </c>
      <c r="C146" s="2">
        <v>-0.60113464096156299</v>
      </c>
      <c r="D146" s="2">
        <v>0.117950508672197</v>
      </c>
      <c r="E146" s="2">
        <v>6.8098757932946494E-2</v>
      </c>
      <c r="F146" s="2">
        <v>3</v>
      </c>
      <c r="G146" s="2">
        <f>-0.311196 -0.703202 -0.789006</f>
        <v>-1.803404</v>
      </c>
    </row>
    <row r="147" spans="1:7" x14ac:dyDescent="0.3">
      <c r="A147" s="2" t="s">
        <v>5</v>
      </c>
      <c r="B147" s="2" t="s">
        <v>26</v>
      </c>
      <c r="C147" s="2">
        <v>-2.9035612895972101E-2</v>
      </c>
      <c r="D147" s="2">
        <v>0.22366982547563499</v>
      </c>
      <c r="E147" s="2">
        <v>0.22366982547563499</v>
      </c>
      <c r="F147" s="2">
        <v>1</v>
      </c>
      <c r="G147" s="2">
        <v>-2.9035999999999999E-2</v>
      </c>
    </row>
    <row r="148" spans="1:7" x14ac:dyDescent="0.3">
      <c r="A148" s="2" t="s">
        <v>5</v>
      </c>
      <c r="B148" s="2" t="s">
        <v>27</v>
      </c>
      <c r="C148" s="2">
        <v>0.62238773046729401</v>
      </c>
      <c r="D148" s="2">
        <v>0.11402310800852999</v>
      </c>
      <c r="E148" s="2">
        <v>0.11402310800852999</v>
      </c>
      <c r="F148" s="2">
        <v>1</v>
      </c>
      <c r="G148" s="2">
        <v>0.62238800000000005</v>
      </c>
    </row>
    <row r="149" spans="1:7" x14ac:dyDescent="0.3">
      <c r="A149" s="2" t="s">
        <v>6</v>
      </c>
      <c r="B149" s="2" t="s">
        <v>7</v>
      </c>
      <c r="C149" s="2">
        <v>0.70297412977856999</v>
      </c>
      <c r="D149" s="2">
        <v>9.9131387063567805E-2</v>
      </c>
      <c r="E149" s="2">
        <v>7.00964760210772E-2</v>
      </c>
      <c r="F149" s="2">
        <v>2</v>
      </c>
      <c r="G149" s="2" t="s">
        <v>109</v>
      </c>
    </row>
    <row r="150" spans="1:7" x14ac:dyDescent="0.3">
      <c r="A150" s="2" t="s">
        <v>6</v>
      </c>
      <c r="B150" s="2" t="s">
        <v>8</v>
      </c>
      <c r="C150" s="2">
        <v>0.58028947314661605</v>
      </c>
      <c r="D150" s="2">
        <v>0.121802528675623</v>
      </c>
      <c r="E150" s="2">
        <v>0.121802528675623</v>
      </c>
      <c r="F150" s="2">
        <v>1</v>
      </c>
      <c r="G150" s="2">
        <v>0.58028900000000005</v>
      </c>
    </row>
    <row r="151" spans="1:7" x14ac:dyDescent="0.3">
      <c r="A151" s="2" t="s">
        <v>6</v>
      </c>
      <c r="B151" s="2" t="s">
        <v>9</v>
      </c>
      <c r="C151" s="2">
        <v>-9.9544475822594303E-4</v>
      </c>
      <c r="D151" s="2">
        <v>0.22885142389330601</v>
      </c>
      <c r="E151" s="2">
        <v>0.22885142389330601</v>
      </c>
      <c r="F151" s="2">
        <v>1</v>
      </c>
      <c r="G151" s="2">
        <v>-9.9500000000000001E-4</v>
      </c>
    </row>
    <row r="152" spans="1:7" x14ac:dyDescent="0.3">
      <c r="A152" s="2" t="s">
        <v>6</v>
      </c>
      <c r="B152" s="2" t="s">
        <v>10</v>
      </c>
      <c r="C152" s="2">
        <v>0.29665078575897502</v>
      </c>
      <c r="D152" s="2">
        <v>0.174216685628547</v>
      </c>
      <c r="E152" s="2">
        <v>0.174216685628547</v>
      </c>
      <c r="F152" s="2">
        <v>1</v>
      </c>
      <c r="G152" s="2">
        <v>0.296651</v>
      </c>
    </row>
    <row r="153" spans="1:7" x14ac:dyDescent="0.3">
      <c r="A153" s="2" t="s">
        <v>6</v>
      </c>
      <c r="B153" s="2" t="s">
        <v>11</v>
      </c>
      <c r="C153" s="2">
        <v>0.24441796816088601</v>
      </c>
      <c r="D153" s="2">
        <v>0.18386889183812599</v>
      </c>
      <c r="E153" s="2">
        <v>0.13001494026799501</v>
      </c>
      <c r="F153" s="2">
        <v>2</v>
      </c>
      <c r="G153" s="2" t="s">
        <v>110</v>
      </c>
    </row>
    <row r="154" spans="1:7" x14ac:dyDescent="0.3">
      <c r="A154" s="2" t="s">
        <v>6</v>
      </c>
      <c r="B154" s="2" t="s">
        <v>12</v>
      </c>
      <c r="C154" s="2">
        <v>-1.7086188581264899E-2</v>
      </c>
      <c r="D154" s="2">
        <v>0.22587798335175699</v>
      </c>
      <c r="E154" s="2">
        <v>0.15971985374877001</v>
      </c>
      <c r="F154" s="2">
        <v>2</v>
      </c>
      <c r="G154" s="2" t="s">
        <v>111</v>
      </c>
    </row>
    <row r="155" spans="1:7" x14ac:dyDescent="0.3">
      <c r="A155" s="2" t="s">
        <v>6</v>
      </c>
      <c r="B155" s="2" t="s">
        <v>13</v>
      </c>
      <c r="C155" s="2">
        <v>0.61290877847113201</v>
      </c>
      <c r="D155" s="2">
        <v>0.115774742393289</v>
      </c>
      <c r="E155" s="2">
        <v>8.1865105436420504E-2</v>
      </c>
      <c r="F155" s="2">
        <v>2</v>
      </c>
      <c r="G155" s="2" t="s">
        <v>112</v>
      </c>
    </row>
    <row r="156" spans="1:7" x14ac:dyDescent="0.3">
      <c r="A156" s="2" t="s">
        <v>6</v>
      </c>
      <c r="B156" s="2" t="s">
        <v>14</v>
      </c>
      <c r="C156" s="2">
        <v>-4.3665506356964798E-2</v>
      </c>
      <c r="D156" s="2">
        <v>0.22096633837684901</v>
      </c>
      <c r="E156" s="2">
        <v>0.156246796280231</v>
      </c>
      <c r="F156" s="2">
        <v>2</v>
      </c>
      <c r="G156" s="2" t="s">
        <v>113</v>
      </c>
    </row>
    <row r="157" spans="1:7" x14ac:dyDescent="0.3">
      <c r="A157" s="2" t="s">
        <v>6</v>
      </c>
      <c r="B157" s="2" t="s">
        <v>15</v>
      </c>
      <c r="C157" s="2">
        <v>0.70912584583469696</v>
      </c>
      <c r="D157" s="2">
        <v>0.10725113963069501</v>
      </c>
      <c r="E157" s="2">
        <v>4.7964167775711102E-2</v>
      </c>
      <c r="F157" s="2">
        <v>5</v>
      </c>
      <c r="G157" s="2" t="s">
        <v>114</v>
      </c>
    </row>
    <row r="158" spans="1:7" x14ac:dyDescent="0.3">
      <c r="A158" s="2" t="s">
        <v>6</v>
      </c>
      <c r="B158" s="2" t="s">
        <v>16</v>
      </c>
      <c r="C158" s="2">
        <v>-0.58590652061262205</v>
      </c>
      <c r="D158" s="2">
        <v>0.12076454330696</v>
      </c>
      <c r="E158" s="2">
        <v>8.5393427499247901E-2</v>
      </c>
      <c r="F158" s="2">
        <v>2</v>
      </c>
      <c r="G158" s="2">
        <f>-0.767097 -0.404716</f>
        <v>-1.171813</v>
      </c>
    </row>
    <row r="159" spans="1:7" x14ac:dyDescent="0.3">
      <c r="A159" s="2" t="s">
        <v>6</v>
      </c>
      <c r="B159" s="2" t="s">
        <v>17</v>
      </c>
      <c r="C159" s="2">
        <v>-0.575095771988266</v>
      </c>
      <c r="D159" s="2">
        <v>0.122762283038428</v>
      </c>
      <c r="E159" s="2">
        <v>7.0876837158569198E-2</v>
      </c>
      <c r="F159" s="2">
        <v>3</v>
      </c>
      <c r="G159" s="2">
        <f>-0.821024 -0.380319 -0.523944</f>
        <v>-1.725287</v>
      </c>
    </row>
    <row r="160" spans="1:7" x14ac:dyDescent="0.3">
      <c r="A160" s="2" t="s">
        <v>6</v>
      </c>
      <c r="B160" s="2" t="s">
        <v>18</v>
      </c>
      <c r="C160" s="2">
        <v>-0.33638607528458098</v>
      </c>
      <c r="D160" s="2">
        <v>0.16687392247819299</v>
      </c>
      <c r="E160" s="2">
        <v>0.117997682187528</v>
      </c>
      <c r="F160" s="2">
        <v>2</v>
      </c>
      <c r="G160" s="2">
        <f>-0.39741 -0.275362</f>
        <v>-0.67277199999999993</v>
      </c>
    </row>
    <row r="161" spans="1:7" x14ac:dyDescent="0.3">
      <c r="A161" s="2" t="s">
        <v>6</v>
      </c>
      <c r="B161" s="2" t="s">
        <v>19</v>
      </c>
      <c r="C161" s="2">
        <v>0.28103491851011297</v>
      </c>
      <c r="D161" s="2">
        <v>0.177102372783837</v>
      </c>
      <c r="E161" s="2">
        <v>0.12523028875967901</v>
      </c>
      <c r="F161" s="2">
        <v>2</v>
      </c>
      <c r="G161" s="2" t="s">
        <v>115</v>
      </c>
    </row>
    <row r="162" spans="1:7" x14ac:dyDescent="0.3">
      <c r="A162" s="2" t="s">
        <v>6</v>
      </c>
      <c r="B162" s="2" t="s">
        <v>20</v>
      </c>
      <c r="C162" s="2">
        <v>-0.30102040816326497</v>
      </c>
      <c r="D162" s="2">
        <v>0.17340921441708201</v>
      </c>
      <c r="E162" s="2">
        <v>0.17340921441708201</v>
      </c>
      <c r="F162" s="2">
        <v>1</v>
      </c>
      <c r="G162" s="2">
        <v>-0.30102000000000001</v>
      </c>
    </row>
    <row r="163" spans="1:7" x14ac:dyDescent="0.3">
      <c r="A163" s="2" t="s">
        <v>6</v>
      </c>
      <c r="B163" s="2" t="s">
        <v>21</v>
      </c>
      <c r="C163" s="2">
        <v>-0.28251147993637299</v>
      </c>
      <c r="D163" s="2">
        <v>0.176829516062283</v>
      </c>
      <c r="E163" s="2">
        <v>0.176829516062283</v>
      </c>
      <c r="F163" s="2">
        <v>1</v>
      </c>
      <c r="G163" s="2">
        <v>-0.28251100000000001</v>
      </c>
    </row>
    <row r="164" spans="1:7" x14ac:dyDescent="0.3">
      <c r="A164" s="2" t="s">
        <v>6</v>
      </c>
      <c r="B164" s="2" t="s">
        <v>22</v>
      </c>
      <c r="C164" s="2">
        <v>0.24201810583133501</v>
      </c>
      <c r="D164" s="2">
        <v>0.18431236716924199</v>
      </c>
      <c r="E164" s="2">
        <v>0.18431236716924199</v>
      </c>
      <c r="F164" s="2">
        <v>1</v>
      </c>
      <c r="G164" s="2">
        <v>0.24201800000000001</v>
      </c>
    </row>
    <row r="165" spans="1:7" x14ac:dyDescent="0.3">
      <c r="A165" s="2" t="s">
        <v>6</v>
      </c>
      <c r="B165" s="2" t="s">
        <v>23</v>
      </c>
      <c r="C165" s="2">
        <v>0.61396574440052698</v>
      </c>
      <c r="D165" s="2">
        <v>0.11557942355781101</v>
      </c>
      <c r="E165" s="2">
        <v>0.11557942355781101</v>
      </c>
      <c r="F165" s="2">
        <v>1</v>
      </c>
      <c r="G165" s="2">
        <v>0.61396600000000001</v>
      </c>
    </row>
    <row r="166" spans="1:7" x14ac:dyDescent="0.3">
      <c r="A166" s="2" t="s">
        <v>6</v>
      </c>
      <c r="B166" s="2" t="s">
        <v>24</v>
      </c>
      <c r="C166" s="2">
        <v>-0.23368333021144599</v>
      </c>
      <c r="D166" s="2">
        <v>0.185852566926658</v>
      </c>
      <c r="E166" s="2">
        <v>9.2926283463328901E-2</v>
      </c>
      <c r="F166" s="2">
        <v>4</v>
      </c>
      <c r="G166" s="2">
        <f>-0.03494 -0.199017 -0.131889 -0.568887</f>
        <v>-0.93473300000000004</v>
      </c>
    </row>
    <row r="167" spans="1:7" x14ac:dyDescent="0.3">
      <c r="A167" s="2" t="s">
        <v>6</v>
      </c>
      <c r="B167" s="2" t="s">
        <v>25</v>
      </c>
      <c r="C167" s="2">
        <v>-0.59855437636073505</v>
      </c>
      <c r="D167" s="2">
        <v>0.118427320897686</v>
      </c>
      <c r="E167" s="2">
        <v>6.8374045599685102E-2</v>
      </c>
      <c r="F167" s="2">
        <v>3</v>
      </c>
      <c r="G167" s="2">
        <f>-0.280281 -0.694038 -0.821344</f>
        <v>-1.795663</v>
      </c>
    </row>
    <row r="168" spans="1:7" x14ac:dyDescent="0.3">
      <c r="A168" s="2" t="s">
        <v>6</v>
      </c>
      <c r="B168" s="2" t="s">
        <v>26</v>
      </c>
      <c r="C168" s="2">
        <v>0.17888026526676001</v>
      </c>
      <c r="D168" s="2">
        <v>0.19597973425340001</v>
      </c>
      <c r="E168" s="2">
        <v>0.19597973425340001</v>
      </c>
      <c r="F168" s="2">
        <v>1</v>
      </c>
      <c r="G168" s="2">
        <v>0.17888000000000001</v>
      </c>
    </row>
    <row r="169" spans="1:7" x14ac:dyDescent="0.3">
      <c r="A169" s="2" t="s">
        <v>6</v>
      </c>
      <c r="B169" s="2" t="s">
        <v>27</v>
      </c>
      <c r="C169" s="2">
        <v>0.74881298475793201</v>
      </c>
      <c r="D169" s="2">
        <v>9.0660733918332306E-2</v>
      </c>
      <c r="E169" s="2">
        <v>9.0660733918332306E-2</v>
      </c>
      <c r="F169" s="2">
        <v>1</v>
      </c>
      <c r="G169" s="2">
        <v>0.74881299999999995</v>
      </c>
    </row>
    <row r="170" spans="1:7" x14ac:dyDescent="0.3">
      <c r="A170" s="2" t="s">
        <v>7</v>
      </c>
      <c r="B170" s="2" t="s">
        <v>8</v>
      </c>
      <c r="C170" s="2">
        <v>0.27804359383306798</v>
      </c>
      <c r="D170" s="2">
        <v>0.17765514561805101</v>
      </c>
      <c r="E170" s="2">
        <v>0.17765514561805101</v>
      </c>
      <c r="F170" s="2">
        <v>1</v>
      </c>
      <c r="G170" s="2">
        <v>0.27804400000000001</v>
      </c>
    </row>
    <row r="171" spans="1:7" x14ac:dyDescent="0.3">
      <c r="A171" s="2" t="s">
        <v>7</v>
      </c>
      <c r="B171" s="2" t="s">
        <v>9</v>
      </c>
      <c r="C171" s="2">
        <v>-0.106918693107094</v>
      </c>
      <c r="D171" s="2">
        <v>0.209277656241739</v>
      </c>
      <c r="E171" s="2">
        <v>0.209277656241739</v>
      </c>
      <c r="F171" s="2">
        <v>1</v>
      </c>
      <c r="G171" s="2">
        <v>-0.106919</v>
      </c>
    </row>
    <row r="172" spans="1:7" x14ac:dyDescent="0.3">
      <c r="A172" s="2" t="s">
        <v>7</v>
      </c>
      <c r="B172" s="2" t="s">
        <v>10</v>
      </c>
      <c r="C172" s="2">
        <v>6.78829728521254E-4</v>
      </c>
      <c r="D172" s="2">
        <v>0.22890993181411701</v>
      </c>
      <c r="E172" s="2">
        <v>0.22890993181411701</v>
      </c>
      <c r="F172" s="2">
        <v>1</v>
      </c>
      <c r="G172" s="2">
        <v>6.7900000000000002E-4</v>
      </c>
    </row>
    <row r="173" spans="1:7" x14ac:dyDescent="0.3">
      <c r="A173" s="2" t="s">
        <v>7</v>
      </c>
      <c r="B173" s="2" t="s">
        <v>11</v>
      </c>
      <c r="C173" s="2">
        <v>-0.10949789572351799</v>
      </c>
      <c r="D173" s="2">
        <v>0.20880104026245999</v>
      </c>
      <c r="E173" s="2">
        <v>0.14764463148839099</v>
      </c>
      <c r="F173" s="2">
        <v>2</v>
      </c>
      <c r="G173" s="2">
        <f>-0.209871 -0.009125</f>
        <v>-0.218996</v>
      </c>
    </row>
    <row r="174" spans="1:7" x14ac:dyDescent="0.3">
      <c r="A174" s="2" t="s">
        <v>7</v>
      </c>
      <c r="B174" s="2" t="s">
        <v>12</v>
      </c>
      <c r="C174" s="2">
        <v>-0.48694315061107002</v>
      </c>
      <c r="D174" s="2">
        <v>0.139052181201584</v>
      </c>
      <c r="E174" s="2">
        <v>9.8324740266420699E-2</v>
      </c>
      <c r="F174" s="2">
        <v>2</v>
      </c>
      <c r="G174" s="2">
        <f>-0.371203 -0.602684</f>
        <v>-0.97388699999999995</v>
      </c>
    </row>
    <row r="175" spans="1:7" x14ac:dyDescent="0.3">
      <c r="A175" s="2" t="s">
        <v>7</v>
      </c>
      <c r="B175" s="2" t="s">
        <v>13</v>
      </c>
      <c r="C175" s="2">
        <v>0.29277789128597598</v>
      </c>
      <c r="D175" s="2">
        <v>0.17493236549803001</v>
      </c>
      <c r="E175" s="2">
        <v>0.123695861892661</v>
      </c>
      <c r="F175" s="2">
        <v>2</v>
      </c>
      <c r="G175" s="2" t="s">
        <v>116</v>
      </c>
    </row>
    <row r="176" spans="1:7" x14ac:dyDescent="0.3">
      <c r="A176" s="2" t="s">
        <v>7</v>
      </c>
      <c r="B176" s="2" t="s">
        <v>14</v>
      </c>
      <c r="C176" s="2">
        <v>-0.46488452802908797</v>
      </c>
      <c r="D176" s="2">
        <v>0.143128437923916</v>
      </c>
      <c r="E176" s="2">
        <v>0.101207089036639</v>
      </c>
      <c r="F176" s="2">
        <v>2</v>
      </c>
      <c r="G176" s="2">
        <f>-0.553637 -0.376132</f>
        <v>-0.92976900000000007</v>
      </c>
    </row>
    <row r="177" spans="1:7" x14ac:dyDescent="0.3">
      <c r="A177" s="2" t="s">
        <v>7</v>
      </c>
      <c r="B177" s="2" t="s">
        <v>15</v>
      </c>
      <c r="C177" s="2">
        <v>0.455074911201298</v>
      </c>
      <c r="D177" s="2">
        <v>0.125595539029285</v>
      </c>
      <c r="E177" s="2">
        <v>5.1274164098593103E-2</v>
      </c>
      <c r="F177" s="2">
        <v>6</v>
      </c>
      <c r="G177" s="2" t="s">
        <v>117</v>
      </c>
    </row>
    <row r="178" spans="1:7" x14ac:dyDescent="0.3">
      <c r="A178" s="2" t="s">
        <v>7</v>
      </c>
      <c r="B178" s="2" t="s">
        <v>16</v>
      </c>
      <c r="C178" s="2">
        <v>-0.77613628689951197</v>
      </c>
      <c r="D178" s="2">
        <v>8.5611606593315001E-2</v>
      </c>
      <c r="E178" s="2">
        <v>6.0536547570408002E-2</v>
      </c>
      <c r="F178" s="2">
        <v>2</v>
      </c>
      <c r="G178" s="2">
        <f>-0.912507 -0.639765</f>
        <v>-1.5522719999999999</v>
      </c>
    </row>
    <row r="179" spans="1:7" x14ac:dyDescent="0.3">
      <c r="A179" s="2" t="s">
        <v>7</v>
      </c>
      <c r="B179" s="2" t="s">
        <v>17</v>
      </c>
      <c r="C179" s="2">
        <v>-0.78652300393016406</v>
      </c>
      <c r="D179" s="2">
        <v>8.3692224503078005E-2</v>
      </c>
      <c r="E179" s="2">
        <v>5.91793394787134E-2</v>
      </c>
      <c r="F179" s="2">
        <v>2</v>
      </c>
      <c r="G179" s="2">
        <f>-0.957745 -0.615301</f>
        <v>-1.5730459999999999</v>
      </c>
    </row>
    <row r="180" spans="1:7" x14ac:dyDescent="0.3">
      <c r="A180" s="2" t="s">
        <v>7</v>
      </c>
      <c r="B180" s="2" t="s">
        <v>18</v>
      </c>
      <c r="C180" s="2">
        <v>-0.67201070308000699</v>
      </c>
      <c r="D180" s="2">
        <v>0.10485318024251</v>
      </c>
      <c r="E180" s="2">
        <v>7.4142394778454301E-2</v>
      </c>
      <c r="F180" s="2">
        <v>2</v>
      </c>
      <c r="G180" s="2">
        <f>-0.7085 -0.635521</f>
        <v>-1.3440210000000001</v>
      </c>
    </row>
    <row r="181" spans="1:7" x14ac:dyDescent="0.3">
      <c r="A181" s="2" t="s">
        <v>7</v>
      </c>
      <c r="B181" s="2" t="s">
        <v>19</v>
      </c>
      <c r="C181" s="2">
        <v>-0.157371988971864</v>
      </c>
      <c r="D181" s="2">
        <v>0.19995429139118101</v>
      </c>
      <c r="E181" s="2">
        <v>0.11544366396031901</v>
      </c>
      <c r="F181" s="2">
        <v>3</v>
      </c>
      <c r="G181" s="2" t="s">
        <v>118</v>
      </c>
    </row>
    <row r="182" spans="1:7" x14ac:dyDescent="0.3">
      <c r="A182" s="2" t="s">
        <v>7</v>
      </c>
      <c r="B182" s="2" t="s">
        <v>20</v>
      </c>
      <c r="C182" s="2">
        <v>-0.71721454173067101</v>
      </c>
      <c r="D182" s="2">
        <v>9.6499873027149893E-2</v>
      </c>
      <c r="E182" s="2">
        <v>9.6499873027149893E-2</v>
      </c>
      <c r="F182" s="2">
        <v>1</v>
      </c>
      <c r="G182" s="2">
        <v>-0.71721500000000005</v>
      </c>
    </row>
    <row r="183" spans="1:7" x14ac:dyDescent="0.3">
      <c r="A183" s="2" t="s">
        <v>7</v>
      </c>
      <c r="B183" s="2" t="s">
        <v>21</v>
      </c>
      <c r="C183" s="2">
        <v>-0.60258564964447303</v>
      </c>
      <c r="D183" s="2">
        <v>0.11768237389288901</v>
      </c>
      <c r="E183" s="2">
        <v>0.11768237389288901</v>
      </c>
      <c r="F183" s="2">
        <v>1</v>
      </c>
      <c r="G183" s="2">
        <v>-0.60258599999999996</v>
      </c>
    </row>
    <row r="184" spans="1:7" x14ac:dyDescent="0.3">
      <c r="A184" s="2" t="s">
        <v>7</v>
      </c>
      <c r="B184" s="2" t="s">
        <v>22</v>
      </c>
      <c r="C184" s="2">
        <v>-0.151705985572236</v>
      </c>
      <c r="D184" s="2">
        <v>0.201001323424149</v>
      </c>
      <c r="E184" s="2">
        <v>0.201001323424149</v>
      </c>
      <c r="F184" s="2">
        <v>1</v>
      </c>
      <c r="G184" s="2">
        <v>-0.15170600000000001</v>
      </c>
    </row>
    <row r="185" spans="1:7" x14ac:dyDescent="0.3">
      <c r="A185" s="2" t="s">
        <v>7</v>
      </c>
      <c r="B185" s="2" t="s">
        <v>23</v>
      </c>
      <c r="C185" s="2">
        <v>0.26584833198906199</v>
      </c>
      <c r="D185" s="2">
        <v>0.17990873229997001</v>
      </c>
      <c r="E185" s="2">
        <v>0.127214684603984</v>
      </c>
      <c r="F185" s="2">
        <v>2</v>
      </c>
      <c r="G185" s="2" t="s">
        <v>119</v>
      </c>
    </row>
    <row r="186" spans="1:7" x14ac:dyDescent="0.3">
      <c r="A186" s="2" t="s">
        <v>7</v>
      </c>
      <c r="B186" s="2" t="s">
        <v>24</v>
      </c>
      <c r="C186" s="2">
        <v>-0.13601532567049801</v>
      </c>
      <c r="D186" s="2">
        <v>0.20390083166246201</v>
      </c>
      <c r="E186" s="2">
        <v>0.20390083166246201</v>
      </c>
      <c r="F186" s="2">
        <v>1</v>
      </c>
      <c r="G186" s="2">
        <v>-0.136015</v>
      </c>
    </row>
    <row r="187" spans="1:7" x14ac:dyDescent="0.3">
      <c r="A187" s="2" t="s">
        <v>7</v>
      </c>
      <c r="B187" s="2" t="s">
        <v>25</v>
      </c>
      <c r="C187" s="2">
        <v>-0.48519081029741701</v>
      </c>
      <c r="D187" s="2">
        <v>0.13937599965202399</v>
      </c>
      <c r="E187" s="2">
        <v>0.13937599965202399</v>
      </c>
      <c r="F187" s="2">
        <v>1</v>
      </c>
      <c r="G187" s="2">
        <v>-0.48519099999999998</v>
      </c>
    </row>
    <row r="188" spans="1:7" x14ac:dyDescent="0.3">
      <c r="A188" s="2" t="s">
        <v>7</v>
      </c>
      <c r="B188" s="2" t="s">
        <v>26</v>
      </c>
      <c r="C188" s="2">
        <v>-0.30572390572390601</v>
      </c>
      <c r="D188" s="2">
        <v>0.17254004575168699</v>
      </c>
      <c r="E188" s="2">
        <v>0.17254004575168699</v>
      </c>
      <c r="F188" s="2">
        <v>1</v>
      </c>
      <c r="G188" s="2">
        <v>-0.305724</v>
      </c>
    </row>
    <row r="189" spans="1:7" x14ac:dyDescent="0.3">
      <c r="A189" s="2" t="s">
        <v>7</v>
      </c>
      <c r="B189" s="2" t="s">
        <v>27</v>
      </c>
      <c r="C189" s="2">
        <v>0.18495098175060601</v>
      </c>
      <c r="D189" s="2">
        <v>0.194857914484977</v>
      </c>
      <c r="E189" s="2">
        <v>0.13778535270019501</v>
      </c>
      <c r="F189" s="2">
        <v>2</v>
      </c>
      <c r="G189" s="2" t="s">
        <v>120</v>
      </c>
    </row>
    <row r="190" spans="1:7" x14ac:dyDescent="0.3">
      <c r="A190" s="2" t="s">
        <v>8</v>
      </c>
      <c r="B190" s="2" t="s">
        <v>9</v>
      </c>
      <c r="C190" s="2">
        <v>-0.42976449430694902</v>
      </c>
      <c r="D190" s="2">
        <v>0.14961833877861999</v>
      </c>
      <c r="E190" s="2">
        <v>0.105796141940229</v>
      </c>
      <c r="F190" s="2">
        <v>2</v>
      </c>
      <c r="G190" s="2">
        <f>-0.645033 -0.214496</f>
        <v>-0.85952899999999999</v>
      </c>
    </row>
    <row r="191" spans="1:7" x14ac:dyDescent="0.3">
      <c r="A191" s="2" t="s">
        <v>8</v>
      </c>
      <c r="B191" s="2" t="s">
        <v>10</v>
      </c>
      <c r="C191" s="2">
        <v>-0.31708061267791499</v>
      </c>
      <c r="D191" s="2">
        <v>0.170441417295046</v>
      </c>
      <c r="E191" s="2">
        <v>0.12052028196437301</v>
      </c>
      <c r="F191" s="2">
        <v>2</v>
      </c>
      <c r="G191" s="2">
        <f>-0.387189 -0.246972</f>
        <v>-0.63416099999999997</v>
      </c>
    </row>
    <row r="192" spans="1:7" x14ac:dyDescent="0.3">
      <c r="A192" s="2" t="s">
        <v>8</v>
      </c>
      <c r="B192" s="2" t="s">
        <v>11</v>
      </c>
      <c r="C192" s="2">
        <v>-0.349994355617544</v>
      </c>
      <c r="D192" s="2">
        <v>0.16435922130043501</v>
      </c>
      <c r="E192" s="2">
        <v>0.11621951993207801</v>
      </c>
      <c r="F192" s="2">
        <v>2</v>
      </c>
      <c r="G192" s="2">
        <f>-0.406973 -0.293016</f>
        <v>-0.69998899999999997</v>
      </c>
    </row>
    <row r="193" spans="1:7" x14ac:dyDescent="0.3">
      <c r="A193" s="2" t="s">
        <v>8</v>
      </c>
      <c r="B193" s="2" t="s">
        <v>12</v>
      </c>
      <c r="C193" s="2">
        <v>-0.54969495655571998</v>
      </c>
      <c r="D193" s="2">
        <v>0.12745615022232901</v>
      </c>
      <c r="E193" s="2">
        <v>9.0125108126140094E-2</v>
      </c>
      <c r="F193" s="2">
        <v>2</v>
      </c>
      <c r="G193" s="2">
        <f>-0.638677 -0.460713</f>
        <v>-1.0993900000000001</v>
      </c>
    </row>
    <row r="194" spans="1:7" x14ac:dyDescent="0.3">
      <c r="A194" s="2" t="s">
        <v>8</v>
      </c>
      <c r="B194" s="2" t="s">
        <v>13</v>
      </c>
      <c r="C194" s="2">
        <v>-2.9493480938321499E-2</v>
      </c>
      <c r="D194" s="2">
        <v>0.22358521512978799</v>
      </c>
      <c r="E194" s="2">
        <v>0.158098621791326</v>
      </c>
      <c r="F194" s="2">
        <v>2</v>
      </c>
      <c r="G194" s="2" t="s">
        <v>121</v>
      </c>
    </row>
    <row r="195" spans="1:7" x14ac:dyDescent="0.3">
      <c r="A195" s="2" t="s">
        <v>8</v>
      </c>
      <c r="B195" s="2" t="s">
        <v>14</v>
      </c>
      <c r="C195" s="2">
        <v>-0.65093393271939204</v>
      </c>
      <c r="D195" s="2">
        <v>0.108747998540806</v>
      </c>
      <c r="E195" s="2">
        <v>7.6896447208668797E-2</v>
      </c>
      <c r="F195" s="2">
        <v>2</v>
      </c>
      <c r="G195" s="2">
        <f>-0.725001 -0.576867</f>
        <v>-1.301868</v>
      </c>
    </row>
    <row r="196" spans="1:7" x14ac:dyDescent="0.3">
      <c r="A196" s="2" t="s">
        <v>8</v>
      </c>
      <c r="B196" s="2" t="s">
        <v>15</v>
      </c>
      <c r="C196" s="2">
        <v>0.16497370563570801</v>
      </c>
      <c r="D196" s="2">
        <v>6.5999754069015704E-2</v>
      </c>
      <c r="E196" s="2">
        <v>2.3334436829422701E-2</v>
      </c>
      <c r="F196" s="2">
        <v>8</v>
      </c>
      <c r="G196" s="2" t="s">
        <v>122</v>
      </c>
    </row>
    <row r="197" spans="1:7" x14ac:dyDescent="0.3">
      <c r="A197" s="2" t="s">
        <v>8</v>
      </c>
      <c r="B197" s="2" t="s">
        <v>16</v>
      </c>
      <c r="C197" s="2">
        <v>-0.423392061912236</v>
      </c>
      <c r="D197" s="2">
        <v>0.150795913230063</v>
      </c>
      <c r="E197" s="2">
        <v>0.150795913230063</v>
      </c>
      <c r="F197" s="2">
        <v>1</v>
      </c>
      <c r="G197" s="2">
        <v>-0.42339199999999999</v>
      </c>
    </row>
    <row r="198" spans="1:7" x14ac:dyDescent="0.3">
      <c r="A198" s="2" t="s">
        <v>8</v>
      </c>
      <c r="B198" s="2" t="s">
        <v>17</v>
      </c>
      <c r="C198" s="2">
        <v>-0.60772858071103697</v>
      </c>
      <c r="D198" s="2">
        <v>0.116732001436283</v>
      </c>
      <c r="E198" s="2">
        <v>0.116732001436283</v>
      </c>
      <c r="F198" s="2">
        <v>1</v>
      </c>
      <c r="G198" s="2">
        <v>-0.60772899999999996</v>
      </c>
    </row>
    <row r="199" spans="1:7" x14ac:dyDescent="0.3">
      <c r="A199" s="2" t="s">
        <v>8</v>
      </c>
      <c r="B199" s="2" t="s">
        <v>18</v>
      </c>
      <c r="C199" s="2">
        <v>-0.76153537127095805</v>
      </c>
      <c r="D199" s="2">
        <v>8.8309738820832803E-2</v>
      </c>
      <c r="E199" s="2">
        <v>8.8309738820832803E-2</v>
      </c>
      <c r="F199" s="2">
        <v>1</v>
      </c>
      <c r="G199" s="2">
        <v>-0.76153499999999996</v>
      </c>
    </row>
    <row r="200" spans="1:7" x14ac:dyDescent="0.3">
      <c r="A200" s="2" t="s">
        <v>8</v>
      </c>
      <c r="B200" s="2" t="s">
        <v>19</v>
      </c>
      <c r="C200" s="2">
        <v>-0.459288010765949</v>
      </c>
      <c r="D200" s="2">
        <v>0.14416262947557501</v>
      </c>
      <c r="E200" s="2">
        <v>0.14416262947557501</v>
      </c>
      <c r="F200" s="2">
        <v>1</v>
      </c>
      <c r="G200" s="2">
        <v>-0.45928799999999997</v>
      </c>
    </row>
    <row r="201" spans="1:7" x14ac:dyDescent="0.3">
      <c r="A201" s="2" t="s">
        <v>8</v>
      </c>
      <c r="B201" s="2" t="s">
        <v>20</v>
      </c>
      <c r="C201" s="2">
        <v>-0.61961644446034903</v>
      </c>
      <c r="D201" s="2">
        <v>0.11453521945943</v>
      </c>
      <c r="E201" s="2">
        <v>0.11453521945943</v>
      </c>
      <c r="F201" s="2">
        <v>1</v>
      </c>
      <c r="G201" s="2">
        <v>-0.61961599999999994</v>
      </c>
    </row>
    <row r="202" spans="1:7" x14ac:dyDescent="0.3">
      <c r="A202" s="2" t="s">
        <v>8</v>
      </c>
      <c r="B202" s="2" t="s">
        <v>21</v>
      </c>
      <c r="C202" s="2">
        <v>-0.81777399426407804</v>
      </c>
      <c r="D202" s="2">
        <v>7.7917291868245003E-2</v>
      </c>
      <c r="E202" s="2">
        <v>7.7917291868245003E-2</v>
      </c>
      <c r="F202" s="2">
        <v>1</v>
      </c>
      <c r="G202" s="2">
        <v>-0.817774</v>
      </c>
    </row>
    <row r="203" spans="1:7" x14ac:dyDescent="0.3">
      <c r="A203" s="2" t="s">
        <v>8</v>
      </c>
      <c r="B203" s="2" t="s">
        <v>22</v>
      </c>
      <c r="C203" s="2">
        <v>-0.62740415399045402</v>
      </c>
      <c r="D203" s="2">
        <v>0.113096113132384</v>
      </c>
      <c r="E203" s="2">
        <v>0.113096113132384</v>
      </c>
      <c r="F203" s="2">
        <v>1</v>
      </c>
      <c r="G203" s="2">
        <v>-0.62740399999999996</v>
      </c>
    </row>
    <row r="204" spans="1:7" x14ac:dyDescent="0.3">
      <c r="A204" s="2" t="s">
        <v>8</v>
      </c>
      <c r="B204" s="2" t="s">
        <v>23</v>
      </c>
      <c r="C204" s="2">
        <v>-0.21568034412071099</v>
      </c>
      <c r="D204" s="2">
        <v>0.18917937451864</v>
      </c>
      <c r="E204" s="2">
        <v>0.18917937451864</v>
      </c>
      <c r="F204" s="2">
        <v>1</v>
      </c>
      <c r="G204" s="2">
        <v>-0.21568000000000001</v>
      </c>
    </row>
    <row r="205" spans="1:7" x14ac:dyDescent="0.3">
      <c r="A205" s="2" t="s">
        <v>8</v>
      </c>
      <c r="B205" s="2" t="s">
        <v>24</v>
      </c>
      <c r="C205" s="2">
        <v>-0.64319890635680099</v>
      </c>
      <c r="D205" s="2">
        <v>0.11017736944058699</v>
      </c>
      <c r="E205" s="2">
        <v>0.11017736944058699</v>
      </c>
      <c r="F205" s="2">
        <v>1</v>
      </c>
      <c r="G205" s="2">
        <v>-0.64319899999999997</v>
      </c>
    </row>
    <row r="206" spans="1:7" x14ac:dyDescent="0.3">
      <c r="A206" s="2" t="s">
        <v>8</v>
      </c>
      <c r="B206" s="2" t="s">
        <v>25</v>
      </c>
      <c r="C206" s="2">
        <v>-0.68336211343096098</v>
      </c>
      <c r="D206" s="2">
        <v>0.102755530555679</v>
      </c>
      <c r="E206" s="2">
        <v>0.102755530555679</v>
      </c>
      <c r="F206" s="2">
        <v>1</v>
      </c>
      <c r="G206" s="2">
        <v>-0.68336200000000002</v>
      </c>
    </row>
    <row r="207" spans="1:7" x14ac:dyDescent="0.3">
      <c r="A207" s="2" t="s">
        <v>8</v>
      </c>
      <c r="B207" s="2" t="s">
        <v>26</v>
      </c>
      <c r="C207" s="2">
        <v>-0.66032091425808304</v>
      </c>
      <c r="D207" s="2">
        <v>0.107013359559733</v>
      </c>
      <c r="E207" s="2">
        <v>0.107013359559733</v>
      </c>
      <c r="F207" s="2">
        <v>1</v>
      </c>
      <c r="G207" s="2">
        <v>-0.66032100000000005</v>
      </c>
    </row>
    <row r="208" spans="1:7" x14ac:dyDescent="0.3">
      <c r="A208" s="2" t="s">
        <v>8</v>
      </c>
      <c r="B208" s="2" t="s">
        <v>27</v>
      </c>
      <c r="C208" s="2">
        <v>-0.34370136774781401</v>
      </c>
      <c r="D208" s="2">
        <v>0.16552211504016001</v>
      </c>
      <c r="E208" s="2">
        <v>0.16552211504016001</v>
      </c>
      <c r="F208" s="2">
        <v>1</v>
      </c>
      <c r="G208" s="2">
        <v>-0.34370099999999998</v>
      </c>
    </row>
    <row r="209" spans="1:7" x14ac:dyDescent="0.3">
      <c r="A209" s="2" t="s">
        <v>9</v>
      </c>
      <c r="B209" s="2" t="s">
        <v>10</v>
      </c>
      <c r="C209" s="2">
        <v>0.29395185196694201</v>
      </c>
      <c r="D209" s="2">
        <v>0.17471542696980799</v>
      </c>
      <c r="E209" s="2">
        <v>0.123542463188254</v>
      </c>
      <c r="F209" s="2">
        <v>2</v>
      </c>
      <c r="G209" s="2" t="s">
        <v>123</v>
      </c>
    </row>
    <row r="210" spans="1:7" x14ac:dyDescent="0.3">
      <c r="A210" s="2" t="s">
        <v>9</v>
      </c>
      <c r="B210" s="2" t="s">
        <v>11</v>
      </c>
      <c r="C210" s="2">
        <v>0.17826326102162901</v>
      </c>
      <c r="D210" s="2">
        <v>0.19609375169454199</v>
      </c>
      <c r="E210" s="2">
        <v>0.138659221571522</v>
      </c>
      <c r="F210" s="2">
        <v>2</v>
      </c>
      <c r="G210" s="2" t="s">
        <v>124</v>
      </c>
    </row>
    <row r="211" spans="1:7" x14ac:dyDescent="0.3">
      <c r="A211" s="2" t="s">
        <v>9</v>
      </c>
      <c r="B211" s="2" t="s">
        <v>12</v>
      </c>
      <c r="C211" s="2">
        <v>-0.222234148462785</v>
      </c>
      <c r="D211" s="2">
        <v>0.187968283984454</v>
      </c>
      <c r="E211" s="2">
        <v>0.13291364825340601</v>
      </c>
      <c r="F211" s="2">
        <v>2</v>
      </c>
      <c r="G211" s="2">
        <f>-0.262828 -0.18164</f>
        <v>-0.44446799999999997</v>
      </c>
    </row>
    <row r="212" spans="1:7" x14ac:dyDescent="0.3">
      <c r="A212" s="2" t="s">
        <v>9</v>
      </c>
      <c r="B212" s="2" t="s">
        <v>13</v>
      </c>
      <c r="C212" s="2">
        <v>0.44673085191745499</v>
      </c>
      <c r="D212" s="2">
        <v>0.14648309182445199</v>
      </c>
      <c r="E212" s="2">
        <v>0.103579187558241</v>
      </c>
      <c r="F212" s="2">
        <v>2</v>
      </c>
      <c r="G212" s="2" t="s">
        <v>125</v>
      </c>
    </row>
    <row r="213" spans="1:7" x14ac:dyDescent="0.3">
      <c r="A213" s="2" t="s">
        <v>9</v>
      </c>
      <c r="B213" s="2" t="s">
        <v>14</v>
      </c>
      <c r="C213" s="2">
        <v>-0.10707012071045199</v>
      </c>
      <c r="D213" s="2">
        <v>0.20924967363385699</v>
      </c>
      <c r="E213" s="2">
        <v>0.14796186318757201</v>
      </c>
      <c r="F213" s="2">
        <v>2</v>
      </c>
      <c r="G213" s="2" t="s">
        <v>126</v>
      </c>
    </row>
    <row r="214" spans="1:7" x14ac:dyDescent="0.3">
      <c r="A214" s="2" t="s">
        <v>9</v>
      </c>
      <c r="B214" s="2" t="s">
        <v>15</v>
      </c>
      <c r="C214" s="2">
        <v>0.59487083526643703</v>
      </c>
      <c r="D214" s="2">
        <v>0.122026652637093</v>
      </c>
      <c r="E214" s="2">
        <v>4.3142936782591998E-2</v>
      </c>
      <c r="F214" s="2">
        <v>8</v>
      </c>
      <c r="G214" s="2" t="s">
        <v>127</v>
      </c>
    </row>
    <row r="215" spans="1:7" x14ac:dyDescent="0.3">
      <c r="A215" s="2" t="s">
        <v>9</v>
      </c>
      <c r="B215" s="2" t="s">
        <v>16</v>
      </c>
      <c r="C215" s="2">
        <v>0.18179961167338399</v>
      </c>
      <c r="D215" s="2">
        <v>0.19544026242688001</v>
      </c>
      <c r="E215" s="2">
        <v>0.19544026242688001</v>
      </c>
      <c r="F215" s="2">
        <v>1</v>
      </c>
      <c r="G215" s="2">
        <v>0.18179999999999999</v>
      </c>
    </row>
    <row r="216" spans="1:7" x14ac:dyDescent="0.3">
      <c r="A216" s="2" t="s">
        <v>9</v>
      </c>
      <c r="B216" s="2" t="s">
        <v>17</v>
      </c>
      <c r="C216" s="2">
        <v>-3.6763270882123299E-2</v>
      </c>
      <c r="D216" s="2">
        <v>0.22224181619278599</v>
      </c>
      <c r="E216" s="2">
        <v>0.22224181619278599</v>
      </c>
      <c r="F216" s="2">
        <v>1</v>
      </c>
      <c r="G216" s="2">
        <v>-3.6762999999999997E-2</v>
      </c>
    </row>
    <row r="217" spans="1:7" x14ac:dyDescent="0.3">
      <c r="A217" s="2" t="s">
        <v>9</v>
      </c>
      <c r="B217" s="2" t="s">
        <v>18</v>
      </c>
      <c r="C217" s="2">
        <v>-0.40724642961235802</v>
      </c>
      <c r="D217" s="2">
        <v>0.15377949672237201</v>
      </c>
      <c r="E217" s="2">
        <v>0.15377949672237201</v>
      </c>
      <c r="F217" s="2">
        <v>1</v>
      </c>
      <c r="G217" s="2">
        <v>-0.407246</v>
      </c>
    </row>
    <row r="218" spans="1:7" x14ac:dyDescent="0.3">
      <c r="A218" s="2" t="s">
        <v>9</v>
      </c>
      <c r="B218" s="2" t="s">
        <v>19</v>
      </c>
      <c r="C218" s="2">
        <v>-5.1946618502909901E-2</v>
      </c>
      <c r="D218" s="2">
        <v>0.21943605519947301</v>
      </c>
      <c r="E218" s="2">
        <v>0.21943605519947301</v>
      </c>
      <c r="F218" s="2">
        <v>1</v>
      </c>
      <c r="G218" s="2">
        <v>-5.1947E-2</v>
      </c>
    </row>
    <row r="219" spans="1:7" x14ac:dyDescent="0.3">
      <c r="A219" s="2" t="s">
        <v>9</v>
      </c>
      <c r="B219" s="2" t="s">
        <v>20</v>
      </c>
      <c r="C219" s="2">
        <v>0.18615794143744499</v>
      </c>
      <c r="D219" s="2">
        <v>0.19463487800485299</v>
      </c>
      <c r="E219" s="2">
        <v>0.19463487800485299</v>
      </c>
      <c r="F219" s="2">
        <v>1</v>
      </c>
      <c r="G219" s="2">
        <v>0.18615799999999999</v>
      </c>
    </row>
    <row r="220" spans="1:7" x14ac:dyDescent="0.3">
      <c r="A220" s="2" t="s">
        <v>9</v>
      </c>
      <c r="B220" s="2" t="s">
        <v>21</v>
      </c>
      <c r="C220" s="2">
        <v>-0.46832972022460601</v>
      </c>
      <c r="D220" s="2">
        <v>0.142491794008617</v>
      </c>
      <c r="E220" s="2">
        <v>0.142491794008617</v>
      </c>
      <c r="F220" s="2">
        <v>1</v>
      </c>
      <c r="G220" s="2">
        <v>-0.46833000000000002</v>
      </c>
    </row>
    <row r="221" spans="1:7" x14ac:dyDescent="0.3">
      <c r="A221" s="2" t="s">
        <v>9</v>
      </c>
      <c r="B221" s="2" t="s">
        <v>22</v>
      </c>
      <c r="C221" s="2">
        <v>-0.16591305450740401</v>
      </c>
      <c r="D221" s="2">
        <v>0.19837597091012099</v>
      </c>
      <c r="E221" s="2">
        <v>0.19837597091012099</v>
      </c>
      <c r="F221" s="2">
        <v>1</v>
      </c>
      <c r="G221" s="2">
        <v>-0.165913</v>
      </c>
    </row>
    <row r="222" spans="1:7" x14ac:dyDescent="0.3">
      <c r="A222" s="2" t="s">
        <v>9</v>
      </c>
      <c r="B222" s="2" t="s">
        <v>23</v>
      </c>
      <c r="C222" s="2">
        <v>3.7869171532537903E-2</v>
      </c>
      <c r="D222" s="2">
        <v>0.22203745461292099</v>
      </c>
      <c r="E222" s="2">
        <v>0.22203745461292099</v>
      </c>
      <c r="F222" s="2">
        <v>1</v>
      </c>
      <c r="G222" s="2">
        <v>3.7869E-2</v>
      </c>
    </row>
    <row r="223" spans="1:7" x14ac:dyDescent="0.3">
      <c r="A223" s="2" t="s">
        <v>9</v>
      </c>
      <c r="B223" s="2" t="s">
        <v>24</v>
      </c>
      <c r="C223" s="2">
        <v>-0.26444391268511902</v>
      </c>
      <c r="D223" s="2">
        <v>0.180168257735313</v>
      </c>
      <c r="E223" s="2">
        <v>0.180168257735313</v>
      </c>
      <c r="F223" s="2">
        <v>1</v>
      </c>
      <c r="G223" s="2">
        <v>-0.26444400000000001</v>
      </c>
    </row>
    <row r="224" spans="1:7" x14ac:dyDescent="0.3">
      <c r="A224" s="2" t="s">
        <v>9</v>
      </c>
      <c r="B224" s="2" t="s">
        <v>25</v>
      </c>
      <c r="C224" s="2">
        <v>-0.56226652465190996</v>
      </c>
      <c r="D224" s="2">
        <v>0.125133025159923</v>
      </c>
      <c r="E224" s="2">
        <v>0.125133025159923</v>
      </c>
      <c r="F224" s="2">
        <v>1</v>
      </c>
      <c r="G224" s="2">
        <v>-0.56226699999999996</v>
      </c>
    </row>
    <row r="225" spans="1:7" x14ac:dyDescent="0.3">
      <c r="A225" s="2" t="s">
        <v>9</v>
      </c>
      <c r="B225" s="2" t="s">
        <v>26</v>
      </c>
      <c r="C225" s="2">
        <v>-0.54309895305639999</v>
      </c>
      <c r="D225" s="2">
        <v>0.12867503882268</v>
      </c>
      <c r="E225" s="2">
        <v>0.12867503882268</v>
      </c>
      <c r="F225" s="2">
        <v>1</v>
      </c>
      <c r="G225" s="2">
        <v>-0.543099</v>
      </c>
    </row>
    <row r="226" spans="1:7" x14ac:dyDescent="0.3">
      <c r="A226" s="2" t="s">
        <v>9</v>
      </c>
      <c r="B226" s="2" t="s">
        <v>27</v>
      </c>
      <c r="C226" s="2">
        <v>-0.14888777013294599</v>
      </c>
      <c r="D226" s="2">
        <v>0.20152210705815399</v>
      </c>
      <c r="E226" s="2">
        <v>0.20152210705815399</v>
      </c>
      <c r="F226" s="2">
        <v>1</v>
      </c>
      <c r="G226" s="2">
        <v>-0.14888799999999999</v>
      </c>
    </row>
    <row r="227" spans="1:7" x14ac:dyDescent="0.3">
      <c r="A227" s="2" t="s">
        <v>10</v>
      </c>
      <c r="B227" s="2" t="s">
        <v>11</v>
      </c>
      <c r="C227" s="2">
        <v>-0.189989493707658</v>
      </c>
      <c r="D227" s="2">
        <v>0.19392683784321699</v>
      </c>
      <c r="E227" s="2">
        <v>0.137126982093002</v>
      </c>
      <c r="F227" s="2">
        <v>2</v>
      </c>
      <c r="G227" s="2">
        <f>-0.240665 -0.139314</f>
        <v>-0.37997899999999996</v>
      </c>
    </row>
    <row r="228" spans="1:7" x14ac:dyDescent="0.3">
      <c r="A228" s="2" t="s">
        <v>10</v>
      </c>
      <c r="B228" s="2" t="s">
        <v>12</v>
      </c>
      <c r="C228" s="2">
        <v>-0.36897905755187099</v>
      </c>
      <c r="D228" s="2">
        <v>0.16085100048593701</v>
      </c>
      <c r="E228" s="2">
        <v>0.11373883320424601</v>
      </c>
      <c r="F228" s="2">
        <v>2</v>
      </c>
      <c r="G228" s="2">
        <f>-0.405705 -0.332253</f>
        <v>-0.737958</v>
      </c>
    </row>
    <row r="229" spans="1:7" x14ac:dyDescent="0.3">
      <c r="A229" s="2" t="s">
        <v>10</v>
      </c>
      <c r="B229" s="2" t="s">
        <v>13</v>
      </c>
      <c r="C229" s="2">
        <v>0.214982876374162</v>
      </c>
      <c r="D229" s="2">
        <v>0.189308260970181</v>
      </c>
      <c r="E229" s="2">
        <v>0.133861155066648</v>
      </c>
      <c r="F229" s="2">
        <v>2</v>
      </c>
      <c r="G229" s="2" t="s">
        <v>128</v>
      </c>
    </row>
    <row r="230" spans="1:7" x14ac:dyDescent="0.3">
      <c r="A230" s="2" t="s">
        <v>10</v>
      </c>
      <c r="B230" s="2" t="s">
        <v>14</v>
      </c>
      <c r="C230" s="2">
        <v>-0.40453830402310897</v>
      </c>
      <c r="D230" s="2">
        <v>0.15427993663411499</v>
      </c>
      <c r="E230" s="2">
        <v>0.10909238939501301</v>
      </c>
      <c r="F230" s="2">
        <v>2</v>
      </c>
      <c r="G230" s="2">
        <f>-0.47161 -0.337467</f>
        <v>-0.80907700000000005</v>
      </c>
    </row>
    <row r="231" spans="1:7" x14ac:dyDescent="0.3">
      <c r="A231" s="2" t="s">
        <v>10</v>
      </c>
      <c r="B231" s="2" t="s">
        <v>15</v>
      </c>
      <c r="C231" s="2">
        <v>0.415437346486695</v>
      </c>
      <c r="D231" s="2">
        <v>0.10817756309146399</v>
      </c>
      <c r="E231" s="2">
        <v>3.8246544217104897E-2</v>
      </c>
      <c r="F231" s="2">
        <v>8</v>
      </c>
      <c r="G231" s="2" t="s">
        <v>129</v>
      </c>
    </row>
    <row r="232" spans="1:7" x14ac:dyDescent="0.3">
      <c r="A232" s="2" t="s">
        <v>10</v>
      </c>
      <c r="B232" s="2" t="s">
        <v>16</v>
      </c>
      <c r="C232" s="2">
        <v>-4.8748111168493299E-2</v>
      </c>
      <c r="D232" s="2">
        <v>0.22002711372884801</v>
      </c>
      <c r="E232" s="2">
        <v>0.22002711372884801</v>
      </c>
      <c r="F232" s="2">
        <v>1</v>
      </c>
      <c r="G232" s="2">
        <v>-4.8748E-2</v>
      </c>
    </row>
    <row r="233" spans="1:7" x14ac:dyDescent="0.3">
      <c r="A233" s="2" t="s">
        <v>10</v>
      </c>
      <c r="B233" s="2" t="s">
        <v>17</v>
      </c>
      <c r="C233" s="2">
        <v>-0.34818036990894202</v>
      </c>
      <c r="D233" s="2">
        <v>0.16469443132596701</v>
      </c>
      <c r="E233" s="2">
        <v>0.16469443132596701</v>
      </c>
      <c r="F233" s="2">
        <v>1</v>
      </c>
      <c r="G233" s="2">
        <v>-0.34817999999999999</v>
      </c>
    </row>
    <row r="234" spans="1:7" x14ac:dyDescent="0.3">
      <c r="A234" s="2" t="s">
        <v>10</v>
      </c>
      <c r="B234" s="2" t="s">
        <v>18</v>
      </c>
      <c r="C234" s="2">
        <v>-0.66669479222782602</v>
      </c>
      <c r="D234" s="2">
        <v>0.105835517977606</v>
      </c>
      <c r="E234" s="2">
        <v>0.105835517977606</v>
      </c>
      <c r="F234" s="2">
        <v>1</v>
      </c>
      <c r="G234" s="2">
        <v>-0.66669500000000004</v>
      </c>
    </row>
    <row r="235" spans="1:7" x14ac:dyDescent="0.3">
      <c r="A235" s="2" t="s">
        <v>10</v>
      </c>
      <c r="B235" s="2" t="s">
        <v>19</v>
      </c>
      <c r="C235" s="2">
        <v>-0.32910618792971702</v>
      </c>
      <c r="D235" s="2">
        <v>0.16821918733586</v>
      </c>
      <c r="E235" s="2">
        <v>0.16821918733586</v>
      </c>
      <c r="F235" s="2">
        <v>1</v>
      </c>
      <c r="G235" s="2">
        <v>-0.32910600000000001</v>
      </c>
    </row>
    <row r="236" spans="1:7" x14ac:dyDescent="0.3">
      <c r="A236" s="2" t="s">
        <v>10</v>
      </c>
      <c r="B236" s="2" t="s">
        <v>20</v>
      </c>
      <c r="C236" s="2">
        <v>-0.30896057347670303</v>
      </c>
      <c r="D236" s="2">
        <v>0.17194193548273101</v>
      </c>
      <c r="E236" s="2">
        <v>0.17194193548273101</v>
      </c>
      <c r="F236" s="2">
        <v>1</v>
      </c>
      <c r="G236" s="2">
        <v>-0.30896099999999999</v>
      </c>
    </row>
    <row r="237" spans="1:7" x14ac:dyDescent="0.3">
      <c r="A237" s="2" t="s">
        <v>10</v>
      </c>
      <c r="B237" s="2" t="s">
        <v>21</v>
      </c>
      <c r="C237" s="2">
        <v>-0.73989201285508899</v>
      </c>
      <c r="D237" s="2">
        <v>9.2309258052309801E-2</v>
      </c>
      <c r="E237" s="2">
        <v>9.2309258052309801E-2</v>
      </c>
      <c r="F237" s="2">
        <v>1</v>
      </c>
      <c r="G237" s="2">
        <v>-0.73989199999999999</v>
      </c>
    </row>
    <row r="238" spans="1:7" x14ac:dyDescent="0.3">
      <c r="A238" s="2" t="s">
        <v>10</v>
      </c>
      <c r="B238" s="2" t="s">
        <v>22</v>
      </c>
      <c r="C238" s="2">
        <v>-0.51919822444166996</v>
      </c>
      <c r="D238" s="2">
        <v>0.13309170198115</v>
      </c>
      <c r="E238" s="2">
        <v>0.13309170198115</v>
      </c>
      <c r="F238" s="2">
        <v>1</v>
      </c>
      <c r="G238" s="2">
        <v>-0.51919800000000005</v>
      </c>
    </row>
    <row r="239" spans="1:7" x14ac:dyDescent="0.3">
      <c r="A239" s="2" t="s">
        <v>10</v>
      </c>
      <c r="B239" s="2" t="s">
        <v>23</v>
      </c>
      <c r="C239" s="2">
        <v>-9.3357202943311193E-2</v>
      </c>
      <c r="D239" s="2">
        <v>0.21178371097110901</v>
      </c>
      <c r="E239" s="2">
        <v>0.21178371097110901</v>
      </c>
      <c r="F239" s="2">
        <v>1</v>
      </c>
      <c r="G239" s="2">
        <v>-9.3356999999999996E-2</v>
      </c>
    </row>
    <row r="240" spans="1:7" x14ac:dyDescent="0.3">
      <c r="A240" s="2" t="s">
        <v>10</v>
      </c>
      <c r="B240" s="2" t="s">
        <v>24</v>
      </c>
      <c r="C240" s="2">
        <v>-0.45949161373285902</v>
      </c>
      <c r="D240" s="2">
        <v>0.144125005278531</v>
      </c>
      <c r="E240" s="2">
        <v>0.144125005278531</v>
      </c>
      <c r="F240" s="2">
        <v>1</v>
      </c>
      <c r="G240" s="2">
        <v>-0.45949200000000001</v>
      </c>
    </row>
    <row r="241" spans="1:7" x14ac:dyDescent="0.3">
      <c r="A241" s="2" t="s">
        <v>10</v>
      </c>
      <c r="B241" s="2" t="s">
        <v>25</v>
      </c>
      <c r="C241" s="2">
        <v>-0.63825918016087202</v>
      </c>
      <c r="D241" s="2">
        <v>0.11109019126515</v>
      </c>
      <c r="E241" s="2">
        <v>0.11109019126515</v>
      </c>
      <c r="F241" s="2">
        <v>1</v>
      </c>
      <c r="G241" s="2">
        <v>-0.63825900000000002</v>
      </c>
    </row>
    <row r="242" spans="1:7" x14ac:dyDescent="0.3">
      <c r="A242" s="2" t="s">
        <v>10</v>
      </c>
      <c r="B242" s="2" t="s">
        <v>26</v>
      </c>
      <c r="C242" s="2">
        <v>-0.66763885274814205</v>
      </c>
      <c r="D242" s="2">
        <v>0.10566106315714199</v>
      </c>
      <c r="E242" s="2">
        <v>0.10566106315714199</v>
      </c>
      <c r="F242" s="2">
        <v>1</v>
      </c>
      <c r="G242" s="2">
        <v>-0.66763899999999998</v>
      </c>
    </row>
    <row r="243" spans="1:7" x14ac:dyDescent="0.3">
      <c r="A243" s="2" t="s">
        <v>10</v>
      </c>
      <c r="B243" s="2" t="s">
        <v>27</v>
      </c>
      <c r="C243" s="2">
        <v>-0.30365699558358</v>
      </c>
      <c r="D243" s="2">
        <v>0.17292199418580301</v>
      </c>
      <c r="E243" s="2">
        <v>0.17292199418580301</v>
      </c>
      <c r="F243" s="2">
        <v>1</v>
      </c>
      <c r="G243" s="2">
        <v>-0.30365700000000001</v>
      </c>
    </row>
    <row r="244" spans="1:7" x14ac:dyDescent="0.3">
      <c r="A244" s="2" t="s">
        <v>11</v>
      </c>
      <c r="B244" s="2" t="s">
        <v>12</v>
      </c>
      <c r="C244" s="2">
        <v>-0.60963740434885305</v>
      </c>
      <c r="D244" s="2">
        <v>0.116379266121262</v>
      </c>
      <c r="E244" s="2">
        <v>0.116379266121262</v>
      </c>
      <c r="F244" s="2">
        <v>1</v>
      </c>
      <c r="G244" s="2">
        <v>-0.60963699999999998</v>
      </c>
    </row>
    <row r="245" spans="1:7" x14ac:dyDescent="0.3">
      <c r="A245" s="2" t="s">
        <v>11</v>
      </c>
      <c r="B245" s="2" t="s">
        <v>13</v>
      </c>
      <c r="C245" s="2">
        <v>0.32316435682049399</v>
      </c>
      <c r="D245" s="2">
        <v>0.16931719011966501</v>
      </c>
      <c r="E245" s="2">
        <v>9.7755325294019799E-2</v>
      </c>
      <c r="F245" s="2">
        <v>3</v>
      </c>
      <c r="G245" s="2" t="s">
        <v>130</v>
      </c>
    </row>
    <row r="246" spans="1:7" x14ac:dyDescent="0.3">
      <c r="A246" s="2" t="s">
        <v>11</v>
      </c>
      <c r="B246" s="2" t="s">
        <v>14</v>
      </c>
      <c r="C246" s="2">
        <v>-0.50855232051760602</v>
      </c>
      <c r="D246" s="2">
        <v>0.13505897973271799</v>
      </c>
      <c r="E246" s="2">
        <v>7.7976338305160903E-2</v>
      </c>
      <c r="F246" s="2">
        <v>3</v>
      </c>
      <c r="G246" s="2">
        <f>-0.663333 -0.474286 -0.388038</f>
        <v>-1.5256569999999998</v>
      </c>
    </row>
    <row r="247" spans="1:7" x14ac:dyDescent="0.3">
      <c r="A247" s="2" t="s">
        <v>11</v>
      </c>
      <c r="B247" s="2" t="s">
        <v>15</v>
      </c>
      <c r="C247" s="2">
        <v>0.50406436262840604</v>
      </c>
      <c r="D247" s="2">
        <v>0.138487427471746</v>
      </c>
      <c r="E247" s="2">
        <v>3.9977876765095503E-2</v>
      </c>
      <c r="F247" s="2">
        <v>12</v>
      </c>
      <c r="G247" s="2" t="s">
        <v>131</v>
      </c>
    </row>
    <row r="248" spans="1:7" x14ac:dyDescent="0.3">
      <c r="A248" s="2" t="s">
        <v>11</v>
      </c>
      <c r="B248" s="2" t="s">
        <v>16</v>
      </c>
      <c r="C248" s="2">
        <v>-0.35814209631083399</v>
      </c>
      <c r="D248" s="2">
        <v>0.16285358409895501</v>
      </c>
      <c r="E248" s="2">
        <v>0.11515487365690499</v>
      </c>
      <c r="F248" s="2">
        <v>2</v>
      </c>
      <c r="G248" s="2">
        <f>-0.328242 -0.388042</f>
        <v>-0.71628399999999992</v>
      </c>
    </row>
    <row r="249" spans="1:7" x14ac:dyDescent="0.3">
      <c r="A249" s="2" t="s">
        <v>11</v>
      </c>
      <c r="B249" s="2" t="s">
        <v>17</v>
      </c>
      <c r="C249" s="2">
        <v>-0.53730854915065396</v>
      </c>
      <c r="D249" s="2">
        <v>0.129745059072498</v>
      </c>
      <c r="E249" s="2">
        <v>9.1743611095612701E-2</v>
      </c>
      <c r="F249" s="2">
        <v>2</v>
      </c>
      <c r="G249" s="2">
        <f>-0.372619 -0.701998</f>
        <v>-1.0746169999999999</v>
      </c>
    </row>
    <row r="250" spans="1:7" x14ac:dyDescent="0.3">
      <c r="A250" s="2" t="s">
        <v>11</v>
      </c>
      <c r="B250" s="2" t="s">
        <v>18</v>
      </c>
      <c r="C250" s="2">
        <v>-0.51144406033985701</v>
      </c>
      <c r="D250" s="2">
        <v>0.13452460938180999</v>
      </c>
      <c r="E250" s="2">
        <v>9.5123263530349098E-2</v>
      </c>
      <c r="F250" s="2">
        <v>2</v>
      </c>
      <c r="G250" s="2">
        <f>-0.497162 -0.525727</f>
        <v>-1.0228890000000002</v>
      </c>
    </row>
    <row r="251" spans="1:7" x14ac:dyDescent="0.3">
      <c r="A251" s="2" t="s">
        <v>11</v>
      </c>
      <c r="B251" s="2" t="s">
        <v>19</v>
      </c>
      <c r="C251" s="2">
        <v>-0.32418078125282601</v>
      </c>
      <c r="D251" s="2">
        <v>0.169129363028031</v>
      </c>
      <c r="E251" s="2">
        <v>0.119592519494882</v>
      </c>
      <c r="F251" s="2">
        <v>2</v>
      </c>
      <c r="G251" s="2">
        <f>-0.413357 -0.235005</f>
        <v>-0.64836199999999999</v>
      </c>
    </row>
    <row r="252" spans="1:7" x14ac:dyDescent="0.3">
      <c r="A252" s="2" t="s">
        <v>11</v>
      </c>
      <c r="B252" s="2" t="s">
        <v>20</v>
      </c>
      <c r="C252" s="2">
        <v>-0.77105917442120597</v>
      </c>
      <c r="D252" s="2">
        <v>8.6549816302140495E-2</v>
      </c>
      <c r="E252" s="2">
        <v>6.1199962017693503E-2</v>
      </c>
      <c r="F252" s="2">
        <v>2</v>
      </c>
      <c r="G252" s="2">
        <f>-0.759843 -0.782275</f>
        <v>-1.5421180000000001</v>
      </c>
    </row>
    <row r="253" spans="1:7" x14ac:dyDescent="0.3">
      <c r="A253" s="2" t="s">
        <v>11</v>
      </c>
      <c r="B253" s="2" t="s">
        <v>21</v>
      </c>
      <c r="C253" s="2">
        <v>-0.73475146098217503</v>
      </c>
      <c r="D253" s="2">
        <v>9.3259190852990503E-2</v>
      </c>
      <c r="E253" s="2">
        <v>6.594420626012E-2</v>
      </c>
      <c r="F253" s="2">
        <v>2</v>
      </c>
      <c r="G253" s="2">
        <f>-0.684351 -0.785152</f>
        <v>-1.469503</v>
      </c>
    </row>
    <row r="254" spans="1:7" x14ac:dyDescent="0.3">
      <c r="A254" s="2" t="s">
        <v>11</v>
      </c>
      <c r="B254" s="2" t="s">
        <v>22</v>
      </c>
      <c r="C254" s="2">
        <v>-0.430727798505469</v>
      </c>
      <c r="D254" s="2">
        <v>0.14944032788060199</v>
      </c>
      <c r="E254" s="2">
        <v>0.105670269227115</v>
      </c>
      <c r="F254" s="2">
        <v>2</v>
      </c>
      <c r="G254" s="2">
        <f>-0.350264 -0.511192</f>
        <v>-0.861456</v>
      </c>
    </row>
    <row r="255" spans="1:7" x14ac:dyDescent="0.3">
      <c r="A255" s="2" t="s">
        <v>11</v>
      </c>
      <c r="B255" s="2" t="s">
        <v>23</v>
      </c>
      <c r="C255" s="2">
        <v>2.04332026084553E-3</v>
      </c>
      <c r="D255" s="2">
        <v>0.228657784895864</v>
      </c>
      <c r="E255" s="2">
        <v>0.161685470270961</v>
      </c>
      <c r="F255" s="2">
        <v>2</v>
      </c>
      <c r="G255" s="2" t="s">
        <v>132</v>
      </c>
    </row>
    <row r="256" spans="1:7" x14ac:dyDescent="0.3">
      <c r="A256" s="2" t="s">
        <v>11</v>
      </c>
      <c r="B256" s="2" t="s">
        <v>24</v>
      </c>
      <c r="C256" s="2">
        <v>-4.9398733456196102E-2</v>
      </c>
      <c r="D256" s="2">
        <v>0.21990688394278199</v>
      </c>
      <c r="E256" s="2">
        <v>0.21990688394278199</v>
      </c>
      <c r="F256" s="2">
        <v>1</v>
      </c>
      <c r="G256" s="2">
        <v>-4.9398999999999998E-2</v>
      </c>
    </row>
    <row r="257" spans="1:7" x14ac:dyDescent="0.3">
      <c r="A257" s="2" t="s">
        <v>11</v>
      </c>
      <c r="B257" s="2" t="s">
        <v>25</v>
      </c>
      <c r="C257" s="2">
        <v>-0.72981240894449095</v>
      </c>
      <c r="D257" s="2">
        <v>9.4171888098511305E-2</v>
      </c>
      <c r="E257" s="2">
        <v>9.4171888098511305E-2</v>
      </c>
      <c r="F257" s="2">
        <v>1</v>
      </c>
      <c r="G257" s="2">
        <v>-0.72981200000000002</v>
      </c>
    </row>
    <row r="258" spans="1:7" x14ac:dyDescent="0.3">
      <c r="A258" s="2" t="s">
        <v>11</v>
      </c>
      <c r="B258" s="2" t="s">
        <v>26</v>
      </c>
      <c r="C258" s="2">
        <v>-0.55109033309752997</v>
      </c>
      <c r="D258" s="2">
        <v>0.127198295816978</v>
      </c>
      <c r="E258" s="2">
        <v>0.127198295816978</v>
      </c>
      <c r="F258" s="2">
        <v>1</v>
      </c>
      <c r="G258" s="2">
        <v>-0.55108999999999997</v>
      </c>
    </row>
    <row r="259" spans="1:7" x14ac:dyDescent="0.3">
      <c r="A259" s="2" t="s">
        <v>11</v>
      </c>
      <c r="B259" s="2" t="s">
        <v>27</v>
      </c>
      <c r="C259" s="2">
        <v>-4.7999073964132902E-2</v>
      </c>
      <c r="D259" s="2">
        <v>0.22016552980302501</v>
      </c>
      <c r="E259" s="2">
        <v>0.22016552980302501</v>
      </c>
      <c r="F259" s="2">
        <v>1</v>
      </c>
      <c r="G259" s="2">
        <v>-4.7999E-2</v>
      </c>
    </row>
    <row r="260" spans="1:7" x14ac:dyDescent="0.3">
      <c r="A260" s="2" t="s">
        <v>12</v>
      </c>
      <c r="B260" s="2" t="s">
        <v>13</v>
      </c>
      <c r="C260" s="2">
        <v>0.61700480953144898</v>
      </c>
      <c r="D260" s="2">
        <v>0.115017828670211</v>
      </c>
      <c r="E260" s="2">
        <v>0.115017828670211</v>
      </c>
      <c r="F260" s="2">
        <v>1</v>
      </c>
      <c r="G260" s="2">
        <v>0.61700500000000003</v>
      </c>
    </row>
    <row r="261" spans="1:7" x14ac:dyDescent="0.3">
      <c r="A261" s="2" t="s">
        <v>12</v>
      </c>
      <c r="B261" s="2" t="s">
        <v>14</v>
      </c>
      <c r="C261" s="2">
        <v>0.32839040237530598</v>
      </c>
      <c r="D261" s="2">
        <v>0.16835145877153401</v>
      </c>
      <c r="E261" s="2">
        <v>0.16835145877153401</v>
      </c>
      <c r="F261" s="2">
        <v>1</v>
      </c>
      <c r="G261" s="2">
        <v>0.32839000000000002</v>
      </c>
    </row>
    <row r="262" spans="1:7" x14ac:dyDescent="0.3">
      <c r="A262" s="2" t="s">
        <v>12</v>
      </c>
      <c r="B262" s="2" t="s">
        <v>15</v>
      </c>
      <c r="C262" s="2">
        <v>0.755318811905206</v>
      </c>
      <c r="D262" s="2">
        <v>0.10044788522475601</v>
      </c>
      <c r="E262" s="2">
        <v>3.1764410345740297E-2</v>
      </c>
      <c r="F262" s="2">
        <v>10</v>
      </c>
      <c r="G262" s="2" t="s">
        <v>133</v>
      </c>
    </row>
    <row r="263" spans="1:7" x14ac:dyDescent="0.3">
      <c r="A263" s="2" t="s">
        <v>12</v>
      </c>
      <c r="B263" s="2" t="s">
        <v>16</v>
      </c>
      <c r="C263" s="2">
        <v>0.28905098162102799</v>
      </c>
      <c r="D263" s="2">
        <v>0.175621068544597</v>
      </c>
      <c r="E263" s="2">
        <v>0.124182848487112</v>
      </c>
      <c r="F263" s="2">
        <v>2</v>
      </c>
      <c r="G263" s="2" t="s">
        <v>134</v>
      </c>
    </row>
    <row r="264" spans="1:7" x14ac:dyDescent="0.3">
      <c r="A264" s="2" t="s">
        <v>12</v>
      </c>
      <c r="B264" s="2" t="s">
        <v>17</v>
      </c>
      <c r="C264" s="2">
        <v>-0.100699036823308</v>
      </c>
      <c r="D264" s="2">
        <v>0.210426998891905</v>
      </c>
      <c r="E264" s="2">
        <v>0.14879435786119999</v>
      </c>
      <c r="F264" s="2">
        <v>2</v>
      </c>
      <c r="G264" s="2">
        <f>-0.189515 -0.011884</f>
        <v>-0.20139899999999999</v>
      </c>
    </row>
    <row r="265" spans="1:7" x14ac:dyDescent="0.3">
      <c r="A265" s="2" t="s">
        <v>12</v>
      </c>
      <c r="B265" s="2" t="s">
        <v>18</v>
      </c>
      <c r="C265" s="2">
        <v>-0.162513220447809</v>
      </c>
      <c r="D265" s="2">
        <v>0.19900423300530501</v>
      </c>
      <c r="E265" s="2">
        <v>0.14071724264287899</v>
      </c>
      <c r="F265" s="2">
        <v>2</v>
      </c>
      <c r="G265" s="2" t="s">
        <v>135</v>
      </c>
    </row>
    <row r="266" spans="1:7" x14ac:dyDescent="0.3">
      <c r="A266" s="2" t="s">
        <v>12</v>
      </c>
      <c r="B266" s="2" t="s">
        <v>19</v>
      </c>
      <c r="C266" s="2">
        <v>0.41437198219228699</v>
      </c>
      <c r="D266" s="2">
        <v>0.15246275169460199</v>
      </c>
      <c r="E266" s="2">
        <v>0.107807445601614</v>
      </c>
      <c r="F266" s="2">
        <v>2</v>
      </c>
      <c r="G266" s="2" t="s">
        <v>136</v>
      </c>
    </row>
    <row r="267" spans="1:7" x14ac:dyDescent="0.3">
      <c r="A267" s="2" t="s">
        <v>12</v>
      </c>
      <c r="B267" s="2" t="s">
        <v>20</v>
      </c>
      <c r="C267" s="2">
        <v>-0.26830723195821299</v>
      </c>
      <c r="D267" s="2">
        <v>0.179454347286058</v>
      </c>
      <c r="E267" s="2">
        <v>0.103608015712854</v>
      </c>
      <c r="F267" s="2">
        <v>3</v>
      </c>
      <c r="G267" s="2">
        <f>-0.220078 -0.371189 -0.213654</f>
        <v>-0.804921</v>
      </c>
    </row>
    <row r="268" spans="1:7" x14ac:dyDescent="0.3">
      <c r="A268" s="2" t="s">
        <v>12</v>
      </c>
      <c r="B268" s="2" t="s">
        <v>21</v>
      </c>
      <c r="C268" s="2">
        <v>-0.13638948140950699</v>
      </c>
      <c r="D268" s="2">
        <v>0.20383169067958001</v>
      </c>
      <c r="E268" s="2">
        <v>0.117682281483232</v>
      </c>
      <c r="F268" s="2">
        <v>3</v>
      </c>
      <c r="G268" s="2">
        <f>-0.204651 -0.064857 -0.13966</f>
        <v>-0.40916799999999998</v>
      </c>
    </row>
    <row r="269" spans="1:7" x14ac:dyDescent="0.3">
      <c r="A269" s="2" t="s">
        <v>12</v>
      </c>
      <c r="B269" s="2" t="s">
        <v>22</v>
      </c>
      <c r="C269" s="2">
        <v>5.3482952099972898E-2</v>
      </c>
      <c r="D269" s="2">
        <v>0.219152153059641</v>
      </c>
      <c r="E269" s="2">
        <v>0.12652755456247</v>
      </c>
      <c r="F269" s="2">
        <v>3</v>
      </c>
      <c r="G269" s="2" t="s">
        <v>137</v>
      </c>
    </row>
    <row r="270" spans="1:7" x14ac:dyDescent="0.3">
      <c r="A270" s="2" t="s">
        <v>12</v>
      </c>
      <c r="B270" s="2" t="s">
        <v>23</v>
      </c>
      <c r="C270" s="2">
        <v>0.43885676350854602</v>
      </c>
      <c r="D270" s="2">
        <v>0.14793816027624501</v>
      </c>
      <c r="E270" s="2">
        <v>8.5412136658907803E-2</v>
      </c>
      <c r="F270" s="2">
        <v>3</v>
      </c>
      <c r="G270" s="2" t="s">
        <v>138</v>
      </c>
    </row>
    <row r="271" spans="1:7" x14ac:dyDescent="0.3">
      <c r="A271" s="2" t="s">
        <v>12</v>
      </c>
      <c r="B271" s="2" t="s">
        <v>24</v>
      </c>
      <c r="C271" s="2">
        <v>0.46141784834944699</v>
      </c>
      <c r="D271" s="2">
        <v>0.143769052554127</v>
      </c>
      <c r="E271" s="2">
        <v>0.101660071985788</v>
      </c>
      <c r="F271" s="2">
        <v>2</v>
      </c>
      <c r="G271" s="2" t="s">
        <v>139</v>
      </c>
    </row>
    <row r="272" spans="1:7" x14ac:dyDescent="0.3">
      <c r="A272" s="2" t="s">
        <v>12</v>
      </c>
      <c r="B272" s="2" t="s">
        <v>25</v>
      </c>
      <c r="C272" s="2">
        <v>-0.41414415926731502</v>
      </c>
      <c r="D272" s="2">
        <v>0.15250485154585</v>
      </c>
      <c r="E272" s="2">
        <v>0.107837214691918</v>
      </c>
      <c r="F272" s="2">
        <v>2</v>
      </c>
      <c r="G272" s="2">
        <f>-0.39327 -0.435018</f>
        <v>-0.82828800000000002</v>
      </c>
    </row>
    <row r="273" spans="1:7" x14ac:dyDescent="0.3">
      <c r="A273" s="2" t="s">
        <v>12</v>
      </c>
      <c r="B273" s="2" t="s">
        <v>26</v>
      </c>
      <c r="C273" s="2">
        <v>-4.9394486292273297E-2</v>
      </c>
      <c r="D273" s="2">
        <v>0.21990766878464699</v>
      </c>
      <c r="E273" s="2">
        <v>0.155498203832549</v>
      </c>
      <c r="F273" s="2">
        <v>2</v>
      </c>
      <c r="G273" s="2" t="s">
        <v>140</v>
      </c>
    </row>
    <row r="274" spans="1:7" x14ac:dyDescent="0.3">
      <c r="A274" s="2" t="s">
        <v>12</v>
      </c>
      <c r="B274" s="2" t="s">
        <v>27</v>
      </c>
      <c r="C274" s="2">
        <v>0.42986305505130501</v>
      </c>
      <c r="D274" s="2">
        <v>0.14960012554271901</v>
      </c>
      <c r="E274" s="2">
        <v>0.105783263237615</v>
      </c>
      <c r="F274" s="2">
        <v>2</v>
      </c>
      <c r="G274" s="2" t="s">
        <v>141</v>
      </c>
    </row>
    <row r="275" spans="1:7" x14ac:dyDescent="0.3">
      <c r="A275" s="2" t="s">
        <v>13</v>
      </c>
      <c r="B275" s="2" t="s">
        <v>14</v>
      </c>
      <c r="C275" s="2">
        <v>-0.69368960885858899</v>
      </c>
      <c r="D275" s="2">
        <v>0.100847092143205</v>
      </c>
      <c r="E275" s="2">
        <v>5.8224095795870297E-2</v>
      </c>
      <c r="F275" s="2">
        <v>3</v>
      </c>
      <c r="G275" s="2">
        <f>-0.680556 -0.70575 -0.694763</f>
        <v>-2.0810690000000003</v>
      </c>
    </row>
    <row r="276" spans="1:7" x14ac:dyDescent="0.3">
      <c r="A276" s="2" t="s">
        <v>13</v>
      </c>
      <c r="B276" s="2" t="s">
        <v>15</v>
      </c>
      <c r="C276" s="2">
        <v>0.20982001956624</v>
      </c>
      <c r="D276" s="2">
        <v>7.7374066503823696E-2</v>
      </c>
      <c r="E276" s="2">
        <v>1.93435166259559E-2</v>
      </c>
      <c r="F276" s="2">
        <v>16</v>
      </c>
      <c r="G276" s="2" t="s">
        <v>142</v>
      </c>
    </row>
    <row r="277" spans="1:7" x14ac:dyDescent="0.3">
      <c r="A277" s="2" t="s">
        <v>13</v>
      </c>
      <c r="B277" s="2" t="s">
        <v>16</v>
      </c>
      <c r="C277" s="2">
        <v>-0.59156916424566897</v>
      </c>
      <c r="D277" s="2">
        <v>0.11971813213193799</v>
      </c>
      <c r="E277" s="2">
        <v>8.4653503061480603E-2</v>
      </c>
      <c r="F277" s="2">
        <v>2</v>
      </c>
      <c r="G277" s="2">
        <f>-0.517028 -0.66611</f>
        <v>-1.183138</v>
      </c>
    </row>
    <row r="278" spans="1:7" x14ac:dyDescent="0.3">
      <c r="A278" s="2" t="s">
        <v>13</v>
      </c>
      <c r="B278" s="2" t="s">
        <v>17</v>
      </c>
      <c r="C278" s="2">
        <v>-0.80227902636464399</v>
      </c>
      <c r="D278" s="2">
        <v>8.0780637792390697E-2</v>
      </c>
      <c r="E278" s="2">
        <v>5.71205367715737E-2</v>
      </c>
      <c r="F278" s="2">
        <v>2</v>
      </c>
      <c r="G278" s="2">
        <f>-0.751701 -0.852857</f>
        <v>-1.6045579999999999</v>
      </c>
    </row>
    <row r="279" spans="1:7" x14ac:dyDescent="0.3">
      <c r="A279" s="2" t="s">
        <v>13</v>
      </c>
      <c r="B279" s="2" t="s">
        <v>18</v>
      </c>
      <c r="C279" s="2">
        <v>-0.80137200270178999</v>
      </c>
      <c r="D279" s="2">
        <v>8.0948248498330405E-2</v>
      </c>
      <c r="E279" s="2">
        <v>5.7239055438343199E-2</v>
      </c>
      <c r="F279" s="2">
        <v>2</v>
      </c>
      <c r="G279" s="2">
        <f>-0.785284 -0.81746</f>
        <v>-1.6027439999999999</v>
      </c>
    </row>
    <row r="280" spans="1:7" x14ac:dyDescent="0.3">
      <c r="A280" s="2" t="s">
        <v>13</v>
      </c>
      <c r="B280" s="2" t="s">
        <v>19</v>
      </c>
      <c r="C280" s="2">
        <v>-0.50417300395546905</v>
      </c>
      <c r="D280" s="2">
        <v>0.13586824234688599</v>
      </c>
      <c r="E280" s="2">
        <v>9.6073355511379993E-2</v>
      </c>
      <c r="F280" s="2">
        <v>2</v>
      </c>
      <c r="G280" s="2">
        <f>-0.493355 -0.514991</f>
        <v>-1.008346</v>
      </c>
    </row>
    <row r="281" spans="1:7" x14ac:dyDescent="0.3">
      <c r="A281" s="2" t="s">
        <v>13</v>
      </c>
      <c r="B281" s="2" t="s">
        <v>20</v>
      </c>
      <c r="C281" s="2">
        <v>-0.82459105678679301</v>
      </c>
      <c r="D281" s="2">
        <v>7.6657553331466594E-2</v>
      </c>
      <c r="E281" s="2">
        <v>5.42050757898494E-2</v>
      </c>
      <c r="F281" s="2">
        <v>2</v>
      </c>
      <c r="G281" s="2">
        <f>-0.806078 -0.843105</f>
        <v>-1.6491829999999998</v>
      </c>
    </row>
    <row r="282" spans="1:7" x14ac:dyDescent="0.3">
      <c r="A282" s="2" t="s">
        <v>13</v>
      </c>
      <c r="B282" s="2" t="s">
        <v>21</v>
      </c>
      <c r="C282" s="2">
        <v>-0.74498060170114899</v>
      </c>
      <c r="D282" s="2">
        <v>9.1368927602670597E-2</v>
      </c>
      <c r="E282" s="2">
        <v>6.4607588297591098E-2</v>
      </c>
      <c r="F282" s="2">
        <v>2</v>
      </c>
      <c r="G282" s="2">
        <f>-0.723035 -0.766926</f>
        <v>-1.4899610000000001</v>
      </c>
    </row>
    <row r="283" spans="1:7" x14ac:dyDescent="0.3">
      <c r="A283" s="2" t="s">
        <v>13</v>
      </c>
      <c r="B283" s="2" t="s">
        <v>22</v>
      </c>
      <c r="C283" s="2">
        <v>-0.58422566260000197</v>
      </c>
      <c r="D283" s="2">
        <v>0.121075152400876</v>
      </c>
      <c r="E283" s="2">
        <v>8.5613061295854304E-2</v>
      </c>
      <c r="F283" s="2">
        <v>2</v>
      </c>
      <c r="G283" s="2">
        <f>-0.486231 -0.682221</f>
        <v>-1.168452</v>
      </c>
    </row>
    <row r="284" spans="1:7" x14ac:dyDescent="0.3">
      <c r="A284" s="2" t="s">
        <v>13</v>
      </c>
      <c r="B284" s="2" t="s">
        <v>23</v>
      </c>
      <c r="C284" s="2">
        <v>-0.15562721460853299</v>
      </c>
      <c r="D284" s="2">
        <v>0.200276711714619</v>
      </c>
      <c r="E284" s="2">
        <v>0.14161702096715001</v>
      </c>
      <c r="F284" s="2">
        <v>2</v>
      </c>
      <c r="G284" s="2">
        <f>-0.125792 -0.185462</f>
        <v>-0.31125399999999998</v>
      </c>
    </row>
    <row r="285" spans="1:7" x14ac:dyDescent="0.3">
      <c r="A285" s="2" t="s">
        <v>13</v>
      </c>
      <c r="B285" s="2" t="s">
        <v>24</v>
      </c>
      <c r="C285" s="2">
        <v>-0.43012084135332501</v>
      </c>
      <c r="D285" s="2">
        <v>0.149552488699456</v>
      </c>
      <c r="E285" s="2">
        <v>0.149552488699456</v>
      </c>
      <c r="F285" s="2">
        <v>1</v>
      </c>
      <c r="G285" s="2">
        <v>-0.43012099999999998</v>
      </c>
    </row>
    <row r="286" spans="1:7" x14ac:dyDescent="0.3">
      <c r="A286" s="2" t="s">
        <v>13</v>
      </c>
      <c r="B286" s="2" t="s">
        <v>25</v>
      </c>
      <c r="C286" s="2">
        <v>-0.93321324291569596</v>
      </c>
      <c r="D286" s="2">
        <v>5.6585043601688E-2</v>
      </c>
      <c r="E286" s="2">
        <v>5.6585043601688E-2</v>
      </c>
      <c r="F286" s="2">
        <v>1</v>
      </c>
      <c r="G286" s="2">
        <v>-0.93321299999999996</v>
      </c>
    </row>
    <row r="287" spans="1:7" x14ac:dyDescent="0.3">
      <c r="A287" s="2" t="s">
        <v>13</v>
      </c>
      <c r="B287" s="2" t="s">
        <v>26</v>
      </c>
      <c r="C287" s="2">
        <v>-0.86006410111555498</v>
      </c>
      <c r="D287" s="2">
        <v>7.0102418944933603E-2</v>
      </c>
      <c r="E287" s="2">
        <v>7.0102418944933603E-2</v>
      </c>
      <c r="F287" s="2">
        <v>1</v>
      </c>
      <c r="G287" s="2">
        <v>-0.86006400000000005</v>
      </c>
    </row>
    <row r="288" spans="1:7" x14ac:dyDescent="0.3">
      <c r="A288" s="2" t="s">
        <v>13</v>
      </c>
      <c r="B288" s="2" t="s">
        <v>27</v>
      </c>
      <c r="C288" s="2">
        <v>-0.487484578707431</v>
      </c>
      <c r="D288" s="2">
        <v>0.138952129627228</v>
      </c>
      <c r="E288" s="2">
        <v>0.138952129627228</v>
      </c>
      <c r="F288" s="2">
        <v>1</v>
      </c>
      <c r="G288" s="2">
        <v>-0.487485</v>
      </c>
    </row>
    <row r="289" spans="1:7" x14ac:dyDescent="0.3">
      <c r="A289" s="2" t="s">
        <v>14</v>
      </c>
      <c r="B289" s="2" t="s">
        <v>15</v>
      </c>
      <c r="C289" s="2">
        <v>0.80378532816672499</v>
      </c>
      <c r="D289" s="2">
        <v>8.6937560599242902E-2</v>
      </c>
      <c r="E289" s="2">
        <v>2.1734390149810701E-2</v>
      </c>
      <c r="F289" s="2">
        <v>16</v>
      </c>
      <c r="G289" s="2" t="s">
        <v>143</v>
      </c>
    </row>
    <row r="290" spans="1:7" x14ac:dyDescent="0.3">
      <c r="A290" s="2" t="s">
        <v>14</v>
      </c>
      <c r="B290" s="2" t="s">
        <v>16</v>
      </c>
      <c r="C290" s="2">
        <v>0.18567945853464701</v>
      </c>
      <c r="D290" s="2">
        <v>0.19472329781174699</v>
      </c>
      <c r="E290" s="2">
        <v>0.13769016433769399</v>
      </c>
      <c r="F290" s="2">
        <v>2</v>
      </c>
      <c r="G290" s="2" t="s">
        <v>144</v>
      </c>
    </row>
    <row r="291" spans="1:7" x14ac:dyDescent="0.3">
      <c r="A291" s="2" t="s">
        <v>14</v>
      </c>
      <c r="B291" s="2" t="s">
        <v>17</v>
      </c>
      <c r="C291" s="2">
        <v>-0.32550027428125899</v>
      </c>
      <c r="D291" s="2">
        <v>0.168885531287983</v>
      </c>
      <c r="E291" s="2">
        <v>0.119420104418026</v>
      </c>
      <c r="F291" s="2">
        <v>2</v>
      </c>
      <c r="G291" s="2">
        <f>-0.299202 -0.351799</f>
        <v>-0.65100099999999994</v>
      </c>
    </row>
    <row r="292" spans="1:7" x14ac:dyDescent="0.3">
      <c r="A292" s="2" t="s">
        <v>14</v>
      </c>
      <c r="B292" s="2" t="s">
        <v>18</v>
      </c>
      <c r="C292" s="2">
        <v>-0.25818651243580598</v>
      </c>
      <c r="D292" s="2">
        <v>0.18132457516790901</v>
      </c>
      <c r="E292" s="2">
        <v>0.12821583669699799</v>
      </c>
      <c r="F292" s="2">
        <v>2</v>
      </c>
      <c r="G292" s="2">
        <f>-0.272285 -0.244088</f>
        <v>-0.51637299999999997</v>
      </c>
    </row>
    <row r="293" spans="1:7" x14ac:dyDescent="0.3">
      <c r="A293" s="2" t="s">
        <v>14</v>
      </c>
      <c r="B293" s="2" t="s">
        <v>19</v>
      </c>
      <c r="C293" s="2">
        <v>0.105081046196029</v>
      </c>
      <c r="D293" s="2">
        <v>0.20961723866791601</v>
      </c>
      <c r="E293" s="2">
        <v>0.14822177091568201</v>
      </c>
      <c r="F293" s="2">
        <v>2</v>
      </c>
      <c r="G293" s="2" t="s">
        <v>145</v>
      </c>
    </row>
    <row r="294" spans="1:7" x14ac:dyDescent="0.3">
      <c r="A294" s="2" t="s">
        <v>14</v>
      </c>
      <c r="B294" s="2" t="s">
        <v>20</v>
      </c>
      <c r="C294" s="2">
        <v>-0.520047286370663</v>
      </c>
      <c r="D294" s="2">
        <v>0.13293480213924599</v>
      </c>
      <c r="E294" s="2">
        <v>9.3999100048352796E-2</v>
      </c>
      <c r="F294" s="2">
        <v>2</v>
      </c>
      <c r="G294" s="2">
        <f>-0.430808 -0.609287</f>
        <v>-1.040095</v>
      </c>
    </row>
    <row r="295" spans="1:7" x14ac:dyDescent="0.3">
      <c r="A295" s="2" t="s">
        <v>14</v>
      </c>
      <c r="B295" s="2" t="s">
        <v>21</v>
      </c>
      <c r="C295" s="2">
        <v>-0.45259439643427102</v>
      </c>
      <c r="D295" s="2">
        <v>0.14539955577570099</v>
      </c>
      <c r="E295" s="2">
        <v>0.10281301187050999</v>
      </c>
      <c r="F295" s="2">
        <v>2</v>
      </c>
      <c r="G295" s="2">
        <f>-0.328953 -0.576235</f>
        <v>-0.9051880000000001</v>
      </c>
    </row>
    <row r="296" spans="1:7" x14ac:dyDescent="0.3">
      <c r="A296" s="2" t="s">
        <v>14</v>
      </c>
      <c r="B296" s="2" t="s">
        <v>22</v>
      </c>
      <c r="C296" s="2">
        <v>-9.5896897052428098E-2</v>
      </c>
      <c r="D296" s="2">
        <v>0.21131439584744299</v>
      </c>
      <c r="E296" s="2">
        <v>0.149421842266066</v>
      </c>
      <c r="F296" s="2">
        <v>2</v>
      </c>
      <c r="G296" s="2">
        <f>-0.01301 -0.178783</f>
        <v>-0.19179299999999999</v>
      </c>
    </row>
    <row r="297" spans="1:7" x14ac:dyDescent="0.3">
      <c r="A297" s="2" t="s">
        <v>14</v>
      </c>
      <c r="B297" s="2" t="s">
        <v>23</v>
      </c>
      <c r="C297" s="2">
        <v>0.371783873961746</v>
      </c>
      <c r="D297" s="2">
        <v>0.16033269288521601</v>
      </c>
      <c r="E297" s="2">
        <v>0.11337233438503699</v>
      </c>
      <c r="F297" s="2">
        <v>2</v>
      </c>
      <c r="G297" s="2" t="s">
        <v>146</v>
      </c>
    </row>
    <row r="298" spans="1:7" x14ac:dyDescent="0.3">
      <c r="A298" s="2" t="s">
        <v>14</v>
      </c>
      <c r="B298" s="2" t="s">
        <v>24</v>
      </c>
      <c r="C298" s="2">
        <v>0.57861420529404695</v>
      </c>
      <c r="D298" s="2">
        <v>0.12211210475275</v>
      </c>
      <c r="E298" s="2">
        <v>0.12211210475275</v>
      </c>
      <c r="F298" s="2">
        <v>1</v>
      </c>
      <c r="G298" s="2">
        <v>0.57861399999999996</v>
      </c>
    </row>
    <row r="299" spans="1:7" x14ac:dyDescent="0.3">
      <c r="A299" s="2" t="s">
        <v>14</v>
      </c>
      <c r="B299" s="2" t="s">
        <v>25</v>
      </c>
      <c r="C299" s="2">
        <v>-0.52190243800385705</v>
      </c>
      <c r="D299" s="2">
        <v>0.13259198498066599</v>
      </c>
      <c r="E299" s="2">
        <v>0.13259198498066599</v>
      </c>
      <c r="F299" s="2">
        <v>1</v>
      </c>
      <c r="G299" s="2">
        <v>-0.52190199999999998</v>
      </c>
    </row>
    <row r="300" spans="1:7" x14ac:dyDescent="0.3">
      <c r="A300" s="2" t="s">
        <v>14</v>
      </c>
      <c r="B300" s="2" t="s">
        <v>26</v>
      </c>
      <c r="C300" s="2">
        <v>-0.216437019875625</v>
      </c>
      <c r="D300" s="2">
        <v>0.18903954690152</v>
      </c>
      <c r="E300" s="2">
        <v>0.18903954690152</v>
      </c>
      <c r="F300" s="2">
        <v>1</v>
      </c>
      <c r="G300" s="2">
        <v>-0.21643699999999999</v>
      </c>
    </row>
    <row r="301" spans="1:7" x14ac:dyDescent="0.3">
      <c r="A301" s="2" t="s">
        <v>14</v>
      </c>
      <c r="B301" s="2" t="s">
        <v>27</v>
      </c>
      <c r="C301" s="2">
        <v>0.45536485097636198</v>
      </c>
      <c r="D301" s="2">
        <v>0.14488759797284401</v>
      </c>
      <c r="E301" s="2">
        <v>0.14488759797284401</v>
      </c>
      <c r="F301" s="2">
        <v>1</v>
      </c>
      <c r="G301" s="2">
        <v>0.45536500000000002</v>
      </c>
    </row>
    <row r="302" spans="1:7" x14ac:dyDescent="0.3">
      <c r="A302" s="2" t="s">
        <v>15</v>
      </c>
      <c r="B302" s="2" t="s">
        <v>16</v>
      </c>
      <c r="C302" s="2">
        <v>-0.74204342689559999</v>
      </c>
      <c r="D302" s="2">
        <v>9.8886582118795002E-2</v>
      </c>
      <c r="E302" s="2">
        <v>3.7375614898213998E-2</v>
      </c>
      <c r="F302" s="2">
        <v>7</v>
      </c>
      <c r="G302" s="2">
        <f>-0.66172 -0.682922 -0.899522 -0.604953 -0.792467 -0.765562 -0.787158</f>
        <v>-5.1943039999999998</v>
      </c>
    </row>
    <row r="303" spans="1:7" x14ac:dyDescent="0.3">
      <c r="A303" s="2" t="s">
        <v>15</v>
      </c>
      <c r="B303" s="2" t="s">
        <v>17</v>
      </c>
      <c r="C303" s="2">
        <v>-0.82888445597619498</v>
      </c>
      <c r="D303" s="2">
        <v>6.9074596199668603E-2</v>
      </c>
      <c r="E303" s="2">
        <v>2.61077433509329E-2</v>
      </c>
      <c r="F303" s="2">
        <v>7</v>
      </c>
      <c r="G303" s="2">
        <f>-0.743669 -0.77033 -0.855351 -0.808451 -0.919677 -0.913488 -0.791224</f>
        <v>-5.8021899999999995</v>
      </c>
    </row>
    <row r="304" spans="1:7" x14ac:dyDescent="0.3">
      <c r="A304" s="2" t="s">
        <v>15</v>
      </c>
      <c r="B304" s="2" t="s">
        <v>18</v>
      </c>
      <c r="C304" s="2">
        <v>-0.77703105996100197</v>
      </c>
      <c r="D304" s="2">
        <v>8.2689468061949198E-2</v>
      </c>
      <c r="E304" s="2">
        <v>3.1253681219447903E-2</v>
      </c>
      <c r="F304" s="2">
        <v>7</v>
      </c>
      <c r="G304" s="2">
        <f>-0.724856 -0.714124 -0.839145 -0.663543 -0.760449 -0.885603 -0.851498</f>
        <v>-5.4392180000000003</v>
      </c>
    </row>
    <row r="305" spans="1:7" x14ac:dyDescent="0.3">
      <c r="A305" s="2" t="s">
        <v>15</v>
      </c>
      <c r="B305" s="2" t="s">
        <v>19</v>
      </c>
      <c r="C305" s="2">
        <v>-0.56015120869732704</v>
      </c>
      <c r="D305" s="2">
        <v>0.13625003800271801</v>
      </c>
      <c r="E305" s="2">
        <v>4.8171662904323197E-2</v>
      </c>
      <c r="F305" s="2">
        <v>8</v>
      </c>
      <c r="G305" s="2">
        <f>-0.345925 -0.47013 -0.716847 -0.453436 -0.738889 -0.608119 -0.625807 -0.522055</f>
        <v>-4.4812079999999996</v>
      </c>
    </row>
    <row r="306" spans="1:7" x14ac:dyDescent="0.3">
      <c r="A306" s="2" t="s">
        <v>15</v>
      </c>
      <c r="B306" s="2" t="s">
        <v>20</v>
      </c>
      <c r="C306" s="2">
        <v>-0.87497334603520804</v>
      </c>
      <c r="D306" s="2">
        <v>6.6535452802049894E-2</v>
      </c>
      <c r="E306" s="2">
        <v>2.1040357600511001E-2</v>
      </c>
      <c r="F306" s="2">
        <v>10</v>
      </c>
      <c r="G306" s="2">
        <f>-0.846171 -0.814202 -0.909451 -0.956348 -0.903751 -0.939279 -0.863432 -0.73309 -0.921175 -0.862834</f>
        <v>-8.7497329999999991</v>
      </c>
    </row>
    <row r="307" spans="1:7" x14ac:dyDescent="0.3">
      <c r="A307" s="2" t="s">
        <v>15</v>
      </c>
      <c r="B307" s="2" t="s">
        <v>21</v>
      </c>
      <c r="C307" s="2">
        <v>-0.87930833823211296</v>
      </c>
      <c r="D307" s="2">
        <v>4.9662183931531802E-2</v>
      </c>
      <c r="E307" s="2">
        <v>1.5704561480185598E-2</v>
      </c>
      <c r="F307" s="2">
        <v>10</v>
      </c>
      <c r="G307" s="2">
        <f>-0.864333 -0.923911 -0.883372 -0.924113 -0.836567 -0.93815 -0.935539 -0.863647 -0.819729 -0.803722</f>
        <v>-8.7930830000000011</v>
      </c>
    </row>
    <row r="308" spans="1:7" x14ac:dyDescent="0.3">
      <c r="A308" s="2" t="s">
        <v>15</v>
      </c>
      <c r="B308" s="2" t="s">
        <v>22</v>
      </c>
      <c r="C308" s="2">
        <v>-0.69367707839678905</v>
      </c>
      <c r="D308" s="2">
        <v>6.7058959434107696E-2</v>
      </c>
      <c r="E308" s="2">
        <v>2.1205904933261601E-2</v>
      </c>
      <c r="F308" s="2">
        <v>10</v>
      </c>
      <c r="G308" s="2">
        <f>-0.704755 -0.717224 -0.782204 -0.742222 -0.600727 -0.596065 -0.717815 -0.708791 -0.755645 -0.611322</f>
        <v>-6.9367700000000001</v>
      </c>
    </row>
    <row r="309" spans="1:7" x14ac:dyDescent="0.3">
      <c r="A309" s="2" t="s">
        <v>15</v>
      </c>
      <c r="B309" s="2" t="s">
        <v>23</v>
      </c>
      <c r="C309" s="2">
        <v>-0.37447456932603002</v>
      </c>
      <c r="D309" s="2">
        <v>0.13373845825907399</v>
      </c>
      <c r="E309" s="2">
        <v>4.0323662371450401E-2</v>
      </c>
      <c r="F309" s="2">
        <v>11</v>
      </c>
      <c r="G309" s="2">
        <f>-0.44997 -0.509302 -0.483383 -0.128083 -0.275681 -0.452877 -0.491085 -0.414402 -0.236606 -0.460931 -0.216898</f>
        <v>-4.119218</v>
      </c>
    </row>
    <row r="310" spans="1:7" x14ac:dyDescent="0.3">
      <c r="A310" s="2" t="s">
        <v>15</v>
      </c>
      <c r="B310" s="2" t="s">
        <v>24</v>
      </c>
      <c r="C310" s="2">
        <v>-0.75459818672735002</v>
      </c>
      <c r="D310" s="2">
        <v>9.3854023610442899E-2</v>
      </c>
      <c r="E310" s="2">
        <v>4.1972795350964098E-2</v>
      </c>
      <c r="F310" s="2">
        <v>5</v>
      </c>
      <c r="G310" s="2">
        <f>-0.904966 -0.716624 -0.781275 -0.705064 -0.665062</f>
        <v>-3.7729910000000002</v>
      </c>
    </row>
    <row r="311" spans="1:7" x14ac:dyDescent="0.3">
      <c r="A311" s="2" t="s">
        <v>15</v>
      </c>
      <c r="B311" s="2" t="s">
        <v>25</v>
      </c>
      <c r="C311" s="2">
        <v>-0.93370959669695697</v>
      </c>
      <c r="D311" s="2">
        <v>5.8711973029117903E-2</v>
      </c>
      <c r="E311" s="2">
        <v>2.6256792557248401E-2</v>
      </c>
      <c r="F311" s="2">
        <v>5</v>
      </c>
      <c r="G311" s="2">
        <f>-0.984025 -0.965589 -0.914377 -0.839466 -0.965091</f>
        <v>-4.6685480000000004</v>
      </c>
    </row>
    <row r="312" spans="1:7" x14ac:dyDescent="0.3">
      <c r="A312" s="2" t="s">
        <v>15</v>
      </c>
      <c r="B312" s="2" t="s">
        <v>26</v>
      </c>
      <c r="C312" s="2">
        <v>-0.88089432485868602</v>
      </c>
      <c r="D312" s="2">
        <v>7.1866944748795694E-2</v>
      </c>
      <c r="E312" s="2">
        <v>3.2139874758705798E-2</v>
      </c>
      <c r="F312" s="2">
        <v>5</v>
      </c>
      <c r="G312" s="2">
        <f>-0.937006 -0.838716 -0.920312 -0.77436 -0.934078</f>
        <v>-4.4044720000000002</v>
      </c>
    </row>
    <row r="313" spans="1:7" x14ac:dyDescent="0.3">
      <c r="A313" s="2" t="s">
        <v>15</v>
      </c>
      <c r="B313" s="2" t="s">
        <v>27</v>
      </c>
      <c r="C313" s="2">
        <v>-0.57035919182724504</v>
      </c>
      <c r="D313" s="2">
        <v>0.11146513036568099</v>
      </c>
      <c r="E313" s="2">
        <v>4.5505448918120903E-2</v>
      </c>
      <c r="F313" s="2">
        <v>6</v>
      </c>
      <c r="G313" s="2">
        <f>-0.710913 -0.432285 -0.613232 -0.545657 -0.458445 -0.661624</f>
        <v>-3.4221559999999993</v>
      </c>
    </row>
    <row r="314" spans="1:7" x14ac:dyDescent="0.3">
      <c r="A314" s="2" t="s">
        <v>16</v>
      </c>
      <c r="B314" s="2" t="s">
        <v>17</v>
      </c>
      <c r="C314" s="2">
        <v>0.57755828080656801</v>
      </c>
      <c r="D314" s="2">
        <v>0.122307231138106</v>
      </c>
      <c r="E314" s="2">
        <v>8.6484272525905403E-2</v>
      </c>
      <c r="F314" s="2">
        <v>2</v>
      </c>
      <c r="G314" s="2" t="s">
        <v>147</v>
      </c>
    </row>
    <row r="315" spans="1:7" x14ac:dyDescent="0.3">
      <c r="A315" s="2" t="s">
        <v>16</v>
      </c>
      <c r="B315" s="2" t="s">
        <v>18</v>
      </c>
      <c r="C315" s="2">
        <v>0.73823938857692395</v>
      </c>
      <c r="D315" s="2">
        <v>9.2614649778303706E-2</v>
      </c>
      <c r="E315" s="2">
        <v>6.5488446895455701E-2</v>
      </c>
      <c r="F315" s="2">
        <v>2</v>
      </c>
      <c r="G315" s="2" t="s">
        <v>148</v>
      </c>
    </row>
    <row r="316" spans="1:7" x14ac:dyDescent="0.3">
      <c r="A316" s="2" t="s">
        <v>16</v>
      </c>
      <c r="B316" s="2" t="s">
        <v>19</v>
      </c>
      <c r="C316" s="2">
        <v>0.75258627124574595</v>
      </c>
      <c r="D316" s="2">
        <v>8.9963460806465306E-2</v>
      </c>
      <c r="E316" s="2">
        <v>6.3613773195261805E-2</v>
      </c>
      <c r="F316" s="2">
        <v>2</v>
      </c>
      <c r="G316" s="2" t="s">
        <v>149</v>
      </c>
    </row>
    <row r="317" spans="1:7" x14ac:dyDescent="0.3">
      <c r="A317" s="2" t="s">
        <v>16</v>
      </c>
      <c r="B317" s="2" t="s">
        <v>20</v>
      </c>
      <c r="C317" s="2">
        <v>-0.24689626806859799</v>
      </c>
      <c r="D317" s="2">
        <v>0.183410921870998</v>
      </c>
      <c r="E317" s="2">
        <v>0.12969110659865801</v>
      </c>
      <c r="F317" s="2">
        <v>2</v>
      </c>
      <c r="G317" s="2">
        <f>-0.486339 -0.007454</f>
        <v>-0.49379300000000004</v>
      </c>
    </row>
    <row r="318" spans="1:7" x14ac:dyDescent="0.3">
      <c r="A318" s="2" t="s">
        <v>16</v>
      </c>
      <c r="B318" s="2" t="s">
        <v>21</v>
      </c>
      <c r="C318" s="2">
        <v>-0.38659249056192502</v>
      </c>
      <c r="D318" s="2">
        <v>0.157596179182216</v>
      </c>
      <c r="E318" s="2">
        <v>0.111437326988835</v>
      </c>
      <c r="F318" s="2">
        <v>2</v>
      </c>
      <c r="G318" s="2">
        <f>-0.705391 -0.067794</f>
        <v>-0.77318500000000001</v>
      </c>
    </row>
    <row r="319" spans="1:7" x14ac:dyDescent="0.3">
      <c r="A319" s="2" t="s">
        <v>16</v>
      </c>
      <c r="B319" s="2" t="s">
        <v>22</v>
      </c>
      <c r="C319" s="2">
        <v>6.7519426205073702E-2</v>
      </c>
      <c r="D319" s="2">
        <v>0.21655832510342499</v>
      </c>
      <c r="E319" s="2">
        <v>0.15312986020303301</v>
      </c>
      <c r="F319" s="2">
        <v>2</v>
      </c>
      <c r="G319" s="2" t="s">
        <v>150</v>
      </c>
    </row>
    <row r="320" spans="1:7" x14ac:dyDescent="0.3">
      <c r="A320" s="2" t="s">
        <v>16</v>
      </c>
      <c r="B320" s="2" t="s">
        <v>23</v>
      </c>
      <c r="C320" s="2">
        <v>0.18888888888888899</v>
      </c>
      <c r="D320" s="2">
        <v>0.19413022079582201</v>
      </c>
      <c r="E320" s="2">
        <v>0.19413022079582201</v>
      </c>
      <c r="F320" s="2">
        <v>1</v>
      </c>
      <c r="G320" s="2">
        <v>0.188889</v>
      </c>
    </row>
    <row r="321" spans="1:7" x14ac:dyDescent="0.3">
      <c r="A321" s="2" t="s">
        <v>16</v>
      </c>
      <c r="B321" s="2" t="s">
        <v>24</v>
      </c>
      <c r="C321" s="2">
        <v>-0.50371093148180501</v>
      </c>
      <c r="D321" s="2">
        <v>0.13595362963795399</v>
      </c>
      <c r="E321" s="2">
        <v>0.13595362963795399</v>
      </c>
      <c r="F321" s="2">
        <v>1</v>
      </c>
      <c r="G321" s="2">
        <v>-0.50371100000000002</v>
      </c>
    </row>
    <row r="322" spans="1:7" x14ac:dyDescent="0.3">
      <c r="A322" s="2" t="s">
        <v>16</v>
      </c>
      <c r="B322" s="2" t="s">
        <v>25</v>
      </c>
      <c r="C322" s="2">
        <v>-0.78510776572341801</v>
      </c>
      <c r="D322" s="2">
        <v>8.3953749184979998E-2</v>
      </c>
      <c r="E322" s="2">
        <v>8.3953749184979998E-2</v>
      </c>
      <c r="F322" s="2">
        <v>1</v>
      </c>
      <c r="G322" s="2">
        <v>-0.78510800000000003</v>
      </c>
    </row>
    <row r="323" spans="1:7" x14ac:dyDescent="0.3">
      <c r="A323" s="2" t="s">
        <v>16</v>
      </c>
      <c r="B323" s="2" t="s">
        <v>26</v>
      </c>
      <c r="C323" s="2">
        <v>-0.54336436839675994</v>
      </c>
      <c r="D323" s="2">
        <v>0.128625992194255</v>
      </c>
      <c r="E323" s="2">
        <v>0.128625992194255</v>
      </c>
      <c r="F323" s="2">
        <v>1</v>
      </c>
      <c r="G323" s="2">
        <v>-0.54336399999999996</v>
      </c>
    </row>
    <row r="324" spans="1:7" x14ac:dyDescent="0.3">
      <c r="A324" s="2" t="s">
        <v>16</v>
      </c>
      <c r="B324" s="2" t="s">
        <v>27</v>
      </c>
      <c r="C324" s="2">
        <v>0.108234758871702</v>
      </c>
      <c r="D324" s="2">
        <v>0.20903445783258801</v>
      </c>
      <c r="E324" s="2">
        <v>0.20903445783258801</v>
      </c>
      <c r="F324" s="2">
        <v>1</v>
      </c>
      <c r="G324" s="2">
        <v>0.108235</v>
      </c>
    </row>
    <row r="325" spans="1:7" x14ac:dyDescent="0.3">
      <c r="A325" s="2" t="s">
        <v>17</v>
      </c>
      <c r="B325" s="2" t="s">
        <v>18</v>
      </c>
      <c r="C325" s="2">
        <v>0.70360344933999797</v>
      </c>
      <c r="D325" s="2">
        <v>9.9015093850642402E-2</v>
      </c>
      <c r="E325" s="2">
        <v>7.0014244301611697E-2</v>
      </c>
      <c r="F325" s="2">
        <v>2</v>
      </c>
      <c r="G325" s="2" t="s">
        <v>151</v>
      </c>
    </row>
    <row r="326" spans="1:7" x14ac:dyDescent="0.3">
      <c r="A326" s="2" t="s">
        <v>17</v>
      </c>
      <c r="B326" s="2" t="s">
        <v>19</v>
      </c>
      <c r="C326" s="2">
        <v>0.73248353304932201</v>
      </c>
      <c r="D326" s="2">
        <v>9.3678285764637895E-2</v>
      </c>
      <c r="E326" s="2">
        <v>6.6240551114106705E-2</v>
      </c>
      <c r="F326" s="2">
        <v>2</v>
      </c>
      <c r="G326" s="2" t="s">
        <v>152</v>
      </c>
    </row>
    <row r="327" spans="1:7" x14ac:dyDescent="0.3">
      <c r="A327" s="2" t="s">
        <v>17</v>
      </c>
      <c r="B327" s="2" t="s">
        <v>20</v>
      </c>
      <c r="C327" s="2">
        <v>-0.168091168091168</v>
      </c>
      <c r="D327" s="2">
        <v>0.197973472970604</v>
      </c>
      <c r="E327" s="2">
        <v>0.197973472970604</v>
      </c>
      <c r="F327" s="2">
        <v>1</v>
      </c>
      <c r="G327" s="2">
        <v>-0.16809099999999999</v>
      </c>
    </row>
    <row r="328" spans="1:7" x14ac:dyDescent="0.3">
      <c r="A328" s="2" t="s">
        <v>17</v>
      </c>
      <c r="B328" s="2" t="s">
        <v>21</v>
      </c>
      <c r="C328" s="2">
        <v>-0.657019704433498</v>
      </c>
      <c r="D328" s="2">
        <v>0.107623396686452</v>
      </c>
      <c r="E328" s="2">
        <v>0.107623396686452</v>
      </c>
      <c r="F328" s="2">
        <v>1</v>
      </c>
      <c r="G328" s="2">
        <v>-0.65702000000000005</v>
      </c>
    </row>
    <row r="329" spans="1:7" x14ac:dyDescent="0.3">
      <c r="A329" s="2" t="s">
        <v>17</v>
      </c>
      <c r="B329" s="2" t="s">
        <v>22</v>
      </c>
      <c r="C329" s="2">
        <v>0.148816326530612</v>
      </c>
      <c r="D329" s="2">
        <v>0.20153530926346899</v>
      </c>
      <c r="E329" s="2">
        <v>0.20153530926346899</v>
      </c>
      <c r="F329" s="2">
        <v>1</v>
      </c>
      <c r="G329" s="2">
        <v>0.148816</v>
      </c>
    </row>
    <row r="330" spans="1:7" x14ac:dyDescent="0.3">
      <c r="A330" s="2" t="s">
        <v>17</v>
      </c>
      <c r="B330" s="2" t="s">
        <v>23</v>
      </c>
      <c r="C330" s="2">
        <v>0.69381223328591801</v>
      </c>
      <c r="D330" s="2">
        <v>0.10082443213148599</v>
      </c>
      <c r="E330" s="2">
        <v>0.10082443213148599</v>
      </c>
      <c r="F330" s="2">
        <v>1</v>
      </c>
      <c r="G330" s="2">
        <v>0.69381199999999998</v>
      </c>
    </row>
    <row r="331" spans="1:7" x14ac:dyDescent="0.3">
      <c r="A331" s="2" t="s">
        <v>17</v>
      </c>
      <c r="B331" s="2" t="s">
        <v>24</v>
      </c>
      <c r="C331" s="2">
        <v>0.31514319704899302</v>
      </c>
      <c r="D331" s="2">
        <v>0.170799436180949</v>
      </c>
      <c r="E331" s="2">
        <v>0.170799436180949</v>
      </c>
      <c r="F331" s="2">
        <v>1</v>
      </c>
      <c r="G331" s="2">
        <v>0.31514300000000001</v>
      </c>
    </row>
    <row r="332" spans="1:7" x14ac:dyDescent="0.3">
      <c r="A332" s="2" t="s">
        <v>17</v>
      </c>
      <c r="B332" s="2" t="s">
        <v>25</v>
      </c>
      <c r="C332" s="2">
        <v>-0.48850880641178701</v>
      </c>
      <c r="D332" s="2">
        <v>0.138762860553442</v>
      </c>
      <c r="E332" s="2">
        <v>9.8120159674182403E-2</v>
      </c>
      <c r="F332" s="2">
        <v>2</v>
      </c>
      <c r="G332" s="2">
        <f>-0.521439 -0.455578</f>
        <v>-0.97701700000000002</v>
      </c>
    </row>
    <row r="333" spans="1:7" x14ac:dyDescent="0.3">
      <c r="A333" s="2" t="s">
        <v>17</v>
      </c>
      <c r="B333" s="2" t="s">
        <v>26</v>
      </c>
      <c r="C333" s="2">
        <v>-0.24386193159328801</v>
      </c>
      <c r="D333" s="2">
        <v>0.183971642940925</v>
      </c>
      <c r="E333" s="2">
        <v>0.183971642940925</v>
      </c>
      <c r="F333" s="2">
        <v>1</v>
      </c>
      <c r="G333" s="2">
        <v>-0.243862</v>
      </c>
    </row>
    <row r="334" spans="1:7" x14ac:dyDescent="0.3">
      <c r="A334" s="2" t="s">
        <v>17</v>
      </c>
      <c r="B334" s="2" t="s">
        <v>27</v>
      </c>
      <c r="C334" s="2">
        <v>0.50990267042898596</v>
      </c>
      <c r="D334" s="2">
        <v>0.13480944588792301</v>
      </c>
      <c r="E334" s="2">
        <v>0.13480944588792301</v>
      </c>
      <c r="F334" s="2">
        <v>1</v>
      </c>
      <c r="G334" s="2">
        <v>0.509903</v>
      </c>
    </row>
    <row r="335" spans="1:7" x14ac:dyDescent="0.3">
      <c r="A335" s="2" t="s">
        <v>18</v>
      </c>
      <c r="B335" s="2" t="s">
        <v>19</v>
      </c>
      <c r="C335" s="2">
        <v>0.66685598881948205</v>
      </c>
      <c r="D335" s="2">
        <v>0.105805730138954</v>
      </c>
      <c r="E335" s="2">
        <v>7.4815949269648602E-2</v>
      </c>
      <c r="F335" s="2">
        <v>2</v>
      </c>
      <c r="G335" s="2" t="s">
        <v>153</v>
      </c>
    </row>
    <row r="336" spans="1:7" x14ac:dyDescent="0.3">
      <c r="A336" s="2" t="s">
        <v>18</v>
      </c>
      <c r="B336" s="2" t="s">
        <v>20</v>
      </c>
      <c r="C336" s="2">
        <v>-0.16417525773195901</v>
      </c>
      <c r="D336" s="2">
        <v>0.198697101831221</v>
      </c>
      <c r="E336" s="2">
        <v>0.198697101831221</v>
      </c>
      <c r="F336" s="2">
        <v>1</v>
      </c>
      <c r="G336" s="2">
        <v>-0.16417499999999999</v>
      </c>
    </row>
    <row r="337" spans="1:7" x14ac:dyDescent="0.3">
      <c r="A337" s="2" t="s">
        <v>18</v>
      </c>
      <c r="B337" s="2" t="s">
        <v>21</v>
      </c>
      <c r="C337" s="2">
        <v>-0.37016354208217001</v>
      </c>
      <c r="D337" s="2">
        <v>0.16063211723467399</v>
      </c>
      <c r="E337" s="2">
        <v>0.16063211723467399</v>
      </c>
      <c r="F337" s="2">
        <v>1</v>
      </c>
      <c r="G337" s="2">
        <v>-0.37016399999999999</v>
      </c>
    </row>
    <row r="338" spans="1:7" x14ac:dyDescent="0.3">
      <c r="A338" s="2" t="s">
        <v>18</v>
      </c>
      <c r="B338" s="2" t="s">
        <v>22</v>
      </c>
      <c r="C338" s="2">
        <v>0.25690276110444199</v>
      </c>
      <c r="D338" s="2">
        <v>0.18156180212869599</v>
      </c>
      <c r="E338" s="2">
        <v>0.18156180212869599</v>
      </c>
      <c r="F338" s="2">
        <v>1</v>
      </c>
      <c r="G338" s="2">
        <v>0.25690299999999999</v>
      </c>
    </row>
    <row r="339" spans="1:7" x14ac:dyDescent="0.3">
      <c r="A339" s="2" t="s">
        <v>18</v>
      </c>
      <c r="B339" s="2" t="s">
        <v>23</v>
      </c>
      <c r="C339" s="2">
        <v>0.70006747638326605</v>
      </c>
      <c r="D339" s="2">
        <v>9.9668513323290603E-2</v>
      </c>
      <c r="E339" s="2">
        <v>9.9668513323290603E-2</v>
      </c>
      <c r="F339" s="2">
        <v>1</v>
      </c>
      <c r="G339" s="2">
        <v>0.70006699999999999</v>
      </c>
    </row>
    <row r="340" spans="1:7" x14ac:dyDescent="0.3">
      <c r="A340" s="2" t="s">
        <v>18</v>
      </c>
      <c r="B340" s="2" t="s">
        <v>24</v>
      </c>
      <c r="C340" s="2">
        <v>0.38698485914749797</v>
      </c>
      <c r="D340" s="2">
        <v>0.157523672611208</v>
      </c>
      <c r="E340" s="2">
        <v>0.157523672611208</v>
      </c>
      <c r="F340" s="2">
        <v>1</v>
      </c>
      <c r="G340" s="2">
        <v>0.38698500000000002</v>
      </c>
    </row>
    <row r="341" spans="1:7" x14ac:dyDescent="0.3">
      <c r="A341" s="2" t="s">
        <v>18</v>
      </c>
      <c r="B341" s="2" t="s">
        <v>25</v>
      </c>
      <c r="C341" s="2">
        <v>1.69760178709902E-2</v>
      </c>
      <c r="D341" s="2">
        <v>0.22589834201634301</v>
      </c>
      <c r="E341" s="2">
        <v>0.22589834201634301</v>
      </c>
      <c r="F341" s="2">
        <v>1</v>
      </c>
      <c r="G341" s="2">
        <v>1.6976000000000002E-2</v>
      </c>
    </row>
    <row r="342" spans="1:7" x14ac:dyDescent="0.3">
      <c r="A342" s="2" t="s">
        <v>18</v>
      </c>
      <c r="B342" s="2" t="s">
        <v>26</v>
      </c>
      <c r="C342" s="2">
        <v>0.25246720181927201</v>
      </c>
      <c r="D342" s="2">
        <v>0.18238145794746999</v>
      </c>
      <c r="E342" s="2">
        <v>0.18238145794746999</v>
      </c>
      <c r="F342" s="2">
        <v>1</v>
      </c>
      <c r="G342" s="2">
        <v>0.252467</v>
      </c>
    </row>
    <row r="343" spans="1:7" x14ac:dyDescent="0.3">
      <c r="A343" s="2" t="s">
        <v>18</v>
      </c>
      <c r="B343" s="2" t="s">
        <v>27</v>
      </c>
      <c r="C343" s="2">
        <v>0.63401676625647196</v>
      </c>
      <c r="D343" s="2">
        <v>0.11187415536501399</v>
      </c>
      <c r="E343" s="2">
        <v>0.11187415536501399</v>
      </c>
      <c r="F343" s="2">
        <v>1</v>
      </c>
      <c r="G343" s="2">
        <v>0.63401700000000005</v>
      </c>
    </row>
    <row r="344" spans="1:7" x14ac:dyDescent="0.3">
      <c r="A344" s="2" t="s">
        <v>19</v>
      </c>
      <c r="B344" s="2" t="s">
        <v>20</v>
      </c>
      <c r="C344" s="2">
        <v>-0.74166666666666703</v>
      </c>
      <c r="D344" s="2">
        <v>9.1981316246225894E-2</v>
      </c>
      <c r="E344" s="2">
        <v>9.1981316246225894E-2</v>
      </c>
      <c r="F344" s="2">
        <v>1</v>
      </c>
      <c r="G344" s="2">
        <v>-0.74166699999999997</v>
      </c>
    </row>
    <row r="345" spans="1:7" x14ac:dyDescent="0.3">
      <c r="A345" s="2" t="s">
        <v>19</v>
      </c>
      <c r="B345" s="2" t="s">
        <v>21</v>
      </c>
      <c r="C345" s="2">
        <v>-0.59199134199134196</v>
      </c>
      <c r="D345" s="2">
        <v>0.119640117066971</v>
      </c>
      <c r="E345" s="2">
        <v>0.119640117066971</v>
      </c>
      <c r="F345" s="2">
        <v>1</v>
      </c>
      <c r="G345" s="2">
        <v>-0.59199100000000004</v>
      </c>
    </row>
    <row r="346" spans="1:7" x14ac:dyDescent="0.3">
      <c r="A346" s="2" t="s">
        <v>19</v>
      </c>
      <c r="B346" s="2" t="s">
        <v>22</v>
      </c>
      <c r="C346" s="2">
        <v>-9.6917450365726202E-2</v>
      </c>
      <c r="D346" s="2">
        <v>0.21112580577168699</v>
      </c>
      <c r="E346" s="2">
        <v>0.21112580577168699</v>
      </c>
      <c r="F346" s="2">
        <v>1</v>
      </c>
      <c r="G346" s="2">
        <v>-9.6917000000000003E-2</v>
      </c>
    </row>
    <row r="347" spans="1:7" x14ac:dyDescent="0.3">
      <c r="A347" s="2" t="s">
        <v>19</v>
      </c>
      <c r="B347" s="2" t="s">
        <v>23</v>
      </c>
      <c r="C347" s="2">
        <v>0.118655856813752</v>
      </c>
      <c r="D347" s="2">
        <v>0.20710872242538</v>
      </c>
      <c r="E347" s="2">
        <v>0.146447982069868</v>
      </c>
      <c r="F347" s="2">
        <v>2</v>
      </c>
      <c r="G347" s="2" t="s">
        <v>154</v>
      </c>
    </row>
    <row r="348" spans="1:7" x14ac:dyDescent="0.3">
      <c r="A348" s="2" t="s">
        <v>19</v>
      </c>
      <c r="B348" s="2" t="s">
        <v>24</v>
      </c>
      <c r="C348" s="2">
        <v>-0.16049589027530201</v>
      </c>
      <c r="D348" s="2">
        <v>0.19937701945859701</v>
      </c>
      <c r="E348" s="2">
        <v>0.19937701945859701</v>
      </c>
      <c r="F348" s="2">
        <v>1</v>
      </c>
      <c r="G348" s="2">
        <v>-0.160496</v>
      </c>
    </row>
    <row r="349" spans="1:7" x14ac:dyDescent="0.3">
      <c r="A349" s="2" t="s">
        <v>19</v>
      </c>
      <c r="B349" s="2" t="s">
        <v>25</v>
      </c>
      <c r="C349" s="2">
        <v>-0.39273984046875199</v>
      </c>
      <c r="D349" s="2">
        <v>0.15646019817120299</v>
      </c>
      <c r="E349" s="2">
        <v>0.15646019817120299</v>
      </c>
      <c r="F349" s="2">
        <v>1</v>
      </c>
      <c r="G349" s="2">
        <v>-0.39273999999999998</v>
      </c>
    </row>
    <row r="350" spans="1:7" x14ac:dyDescent="0.3">
      <c r="A350" s="2" t="s">
        <v>19</v>
      </c>
      <c r="B350" s="2" t="s">
        <v>26</v>
      </c>
      <c r="C350" s="2">
        <v>-0.15488059363829701</v>
      </c>
      <c r="D350" s="2">
        <v>0.20041468128808901</v>
      </c>
      <c r="E350" s="2">
        <v>0.20041468128808901</v>
      </c>
      <c r="F350" s="2">
        <v>1</v>
      </c>
      <c r="G350" s="2">
        <v>-0.15488099999999999</v>
      </c>
    </row>
    <row r="351" spans="1:7" x14ac:dyDescent="0.3">
      <c r="A351" s="2" t="s">
        <v>19</v>
      </c>
      <c r="B351" s="2" t="s">
        <v>27</v>
      </c>
      <c r="C351" s="2">
        <v>0.144422040692157</v>
      </c>
      <c r="D351" s="2">
        <v>0.20234733807996799</v>
      </c>
      <c r="E351" s="2">
        <v>0.143081174911392</v>
      </c>
      <c r="F351" s="2">
        <v>2</v>
      </c>
      <c r="G351" s="2" t="s">
        <v>155</v>
      </c>
    </row>
    <row r="352" spans="1:7" x14ac:dyDescent="0.3">
      <c r="A352" s="2" t="s">
        <v>20</v>
      </c>
      <c r="B352" s="2" t="s">
        <v>21</v>
      </c>
      <c r="C352" s="2">
        <v>0.63193026342658798</v>
      </c>
      <c r="D352" s="2">
        <v>0.112259724371187</v>
      </c>
      <c r="E352" s="2">
        <v>0.112259724371187</v>
      </c>
      <c r="F352" s="2">
        <v>1</v>
      </c>
      <c r="G352" s="2">
        <v>0.63192999999999999</v>
      </c>
    </row>
    <row r="353" spans="1:7" x14ac:dyDescent="0.3">
      <c r="A353" s="2" t="s">
        <v>20</v>
      </c>
      <c r="B353" s="2" t="s">
        <v>22</v>
      </c>
      <c r="C353" s="2">
        <v>0.82952237433456399</v>
      </c>
      <c r="D353" s="2">
        <v>7.5746285357713897E-2</v>
      </c>
      <c r="E353" s="2">
        <v>7.5746285357713897E-2</v>
      </c>
      <c r="F353" s="2">
        <v>1</v>
      </c>
      <c r="G353" s="2">
        <v>0.82952199999999998</v>
      </c>
    </row>
    <row r="354" spans="1:7" x14ac:dyDescent="0.3">
      <c r="A354" s="2" t="s">
        <v>20</v>
      </c>
      <c r="B354" s="2" t="s">
        <v>23</v>
      </c>
      <c r="C354" s="2">
        <v>0.86073890186198798</v>
      </c>
      <c r="D354" s="2">
        <v>6.9977721173408794E-2</v>
      </c>
      <c r="E354" s="2">
        <v>6.9977721173408794E-2</v>
      </c>
      <c r="F354" s="2">
        <v>1</v>
      </c>
      <c r="G354" s="2">
        <v>0.86073900000000003</v>
      </c>
    </row>
    <row r="355" spans="1:7" x14ac:dyDescent="0.3">
      <c r="A355" s="2" t="s">
        <v>20</v>
      </c>
      <c r="B355" s="2" t="s">
        <v>24</v>
      </c>
      <c r="C355" s="2">
        <v>0.18112561895960499</v>
      </c>
      <c r="D355" s="2">
        <v>0.195564810880444</v>
      </c>
      <c r="E355" s="2">
        <v>0.138285203935027</v>
      </c>
      <c r="F355" s="2">
        <v>2</v>
      </c>
      <c r="G355" s="2" t="s">
        <v>156</v>
      </c>
    </row>
    <row r="356" spans="1:7" x14ac:dyDescent="0.3">
      <c r="A356" s="2" t="s">
        <v>20</v>
      </c>
      <c r="B356" s="2" t="s">
        <v>25</v>
      </c>
      <c r="C356" s="2">
        <v>-0.44183945716987</v>
      </c>
      <c r="D356" s="2">
        <v>0.147386982384586</v>
      </c>
      <c r="E356" s="2">
        <v>0.104218334702763</v>
      </c>
      <c r="F356" s="2">
        <v>2</v>
      </c>
      <c r="G356" s="2">
        <f>-0.788095 -0.095584</f>
        <v>-0.88367899999999999</v>
      </c>
    </row>
    <row r="357" spans="1:7" x14ac:dyDescent="0.3">
      <c r="A357" s="2" t="s">
        <v>20</v>
      </c>
      <c r="B357" s="2" t="s">
        <v>26</v>
      </c>
      <c r="C357" s="2">
        <v>-0.20952380952381</v>
      </c>
      <c r="D357" s="2">
        <v>0.19031705278679201</v>
      </c>
      <c r="E357" s="2">
        <v>0.19031705278679201</v>
      </c>
      <c r="F357" s="2">
        <v>1</v>
      </c>
      <c r="G357" s="2">
        <v>-0.20952399999999999</v>
      </c>
    </row>
    <row r="358" spans="1:7" x14ac:dyDescent="0.3">
      <c r="A358" s="2" t="s">
        <v>20</v>
      </c>
      <c r="B358" s="2" t="s">
        <v>27</v>
      </c>
      <c r="C358" s="2">
        <v>0.32979702144787498</v>
      </c>
      <c r="D358" s="2">
        <v>0.168091526836572</v>
      </c>
      <c r="E358" s="2">
        <v>0.168091526836572</v>
      </c>
      <c r="F358" s="2">
        <v>1</v>
      </c>
      <c r="G358" s="2">
        <v>0.32979700000000001</v>
      </c>
    </row>
    <row r="359" spans="1:7" x14ac:dyDescent="0.3">
      <c r="A359" s="2" t="s">
        <v>21</v>
      </c>
      <c r="B359" s="2" t="s">
        <v>22</v>
      </c>
      <c r="C359" s="2">
        <v>0.76267113168521605</v>
      </c>
      <c r="D359" s="2">
        <v>8.8099859395842806E-2</v>
      </c>
      <c r="E359" s="2">
        <v>8.8099859395842806E-2</v>
      </c>
      <c r="F359" s="2">
        <v>1</v>
      </c>
      <c r="G359" s="2">
        <v>0.76267099999999999</v>
      </c>
    </row>
    <row r="360" spans="1:7" x14ac:dyDescent="0.3">
      <c r="A360" s="2" t="s">
        <v>21</v>
      </c>
      <c r="B360" s="2" t="s">
        <v>23</v>
      </c>
      <c r="C360" s="2">
        <v>0.93840741623361101</v>
      </c>
      <c r="D360" s="2">
        <v>5.5625201987578997E-2</v>
      </c>
      <c r="E360" s="2">
        <v>5.5625201987578997E-2</v>
      </c>
      <c r="F360" s="2">
        <v>1</v>
      </c>
      <c r="G360" s="2">
        <v>0.93840699999999999</v>
      </c>
    </row>
    <row r="361" spans="1:7" x14ac:dyDescent="0.3">
      <c r="A361" s="2" t="s">
        <v>21</v>
      </c>
      <c r="B361" s="2" t="s">
        <v>24</v>
      </c>
      <c r="C361" s="2">
        <v>0.35431012930192601</v>
      </c>
      <c r="D361" s="2">
        <v>0.16356170090097899</v>
      </c>
      <c r="E361" s="2">
        <v>0.115655587849488</v>
      </c>
      <c r="F361" s="2">
        <v>2</v>
      </c>
      <c r="G361" s="2" t="s">
        <v>157</v>
      </c>
    </row>
    <row r="362" spans="1:7" x14ac:dyDescent="0.3">
      <c r="A362" s="2" t="s">
        <v>21</v>
      </c>
      <c r="B362" s="2" t="s">
        <v>25</v>
      </c>
      <c r="C362" s="2">
        <v>-0.109490712581138</v>
      </c>
      <c r="D362" s="2">
        <v>0.20880236764962201</v>
      </c>
      <c r="E362" s="2">
        <v>0.14764557009285401</v>
      </c>
      <c r="F362" s="2">
        <v>2</v>
      </c>
      <c r="G362" s="2">
        <f>-0.174303 -0.044678</f>
        <v>-0.21898100000000001</v>
      </c>
    </row>
    <row r="363" spans="1:7" x14ac:dyDescent="0.3">
      <c r="A363" s="2" t="s">
        <v>21</v>
      </c>
      <c r="B363" s="2" t="s">
        <v>26</v>
      </c>
      <c r="C363" s="2">
        <v>2.5435872940052499E-2</v>
      </c>
      <c r="D363" s="2">
        <v>0.22433502857884</v>
      </c>
      <c r="E363" s="2">
        <v>0.22433502857884</v>
      </c>
      <c r="F363" s="2">
        <v>1</v>
      </c>
      <c r="G363" s="2">
        <v>2.5436E-2</v>
      </c>
    </row>
    <row r="364" spans="1:7" x14ac:dyDescent="0.3">
      <c r="A364" s="2" t="s">
        <v>21</v>
      </c>
      <c r="B364" s="2" t="s">
        <v>27</v>
      </c>
      <c r="C364" s="2">
        <v>0.52973346743776695</v>
      </c>
      <c r="D364" s="2">
        <v>0.131144873482469</v>
      </c>
      <c r="E364" s="2">
        <v>0.131144873482469</v>
      </c>
      <c r="F364" s="2">
        <v>1</v>
      </c>
      <c r="G364" s="2">
        <v>0.52973300000000001</v>
      </c>
    </row>
    <row r="365" spans="1:7" x14ac:dyDescent="0.3">
      <c r="A365" s="2" t="s">
        <v>22</v>
      </c>
      <c r="B365" s="2" t="s">
        <v>23</v>
      </c>
      <c r="C365" s="2">
        <v>0.65822946577558705</v>
      </c>
      <c r="D365" s="2">
        <v>0.10739984248288401</v>
      </c>
      <c r="E365" s="2">
        <v>0.10739984248288401</v>
      </c>
      <c r="F365" s="2">
        <v>1</v>
      </c>
      <c r="G365" s="2">
        <v>0.65822899999999995</v>
      </c>
    </row>
    <row r="366" spans="1:7" x14ac:dyDescent="0.3">
      <c r="A366" s="2" t="s">
        <v>22</v>
      </c>
      <c r="B366" s="2" t="s">
        <v>24</v>
      </c>
      <c r="C366" s="2">
        <v>-0.27692307692307699</v>
      </c>
      <c r="D366" s="2">
        <v>0.17786220816558099</v>
      </c>
      <c r="E366" s="2">
        <v>0.17786220816558099</v>
      </c>
      <c r="F366" s="2">
        <v>1</v>
      </c>
      <c r="G366" s="2">
        <v>-0.27692299999999997</v>
      </c>
    </row>
    <row r="367" spans="1:7" x14ac:dyDescent="0.3">
      <c r="A367" s="2" t="s">
        <v>22</v>
      </c>
      <c r="B367" s="2" t="s">
        <v>25</v>
      </c>
      <c r="C367" s="2">
        <v>-0.58664220183486204</v>
      </c>
      <c r="D367" s="2">
        <v>0.120628595311272</v>
      </c>
      <c r="E367" s="2">
        <v>0.120628595311272</v>
      </c>
      <c r="F367" s="2">
        <v>1</v>
      </c>
      <c r="G367" s="2">
        <v>-0.586642</v>
      </c>
    </row>
    <row r="368" spans="1:7" x14ac:dyDescent="0.3">
      <c r="A368" s="2" t="s">
        <v>22</v>
      </c>
      <c r="B368" s="2" t="s">
        <v>26</v>
      </c>
      <c r="C368" s="2">
        <v>-0.31840381179273403</v>
      </c>
      <c r="D368" s="2">
        <v>0.17019690069992699</v>
      </c>
      <c r="E368" s="2">
        <v>0.17019690069992699</v>
      </c>
      <c r="F368" s="2">
        <v>1</v>
      </c>
      <c r="G368" s="2">
        <v>-0.31840400000000002</v>
      </c>
    </row>
    <row r="369" spans="1:7" x14ac:dyDescent="0.3">
      <c r="A369" s="2" t="s">
        <v>22</v>
      </c>
      <c r="B369" s="2" t="s">
        <v>27</v>
      </c>
      <c r="C369" s="2">
        <v>0.19668174962292601</v>
      </c>
      <c r="D369" s="2">
        <v>0.19269016256756</v>
      </c>
      <c r="E369" s="2">
        <v>0.19269016256756</v>
      </c>
      <c r="F369" s="2">
        <v>1</v>
      </c>
      <c r="G369" s="2">
        <v>0.196682</v>
      </c>
    </row>
    <row r="370" spans="1:7" x14ac:dyDescent="0.3">
      <c r="A370" s="2" t="s">
        <v>23</v>
      </c>
      <c r="B370" s="2" t="s">
        <v>24</v>
      </c>
      <c r="C370" s="2">
        <v>-0.63164251207729505</v>
      </c>
      <c r="D370" s="2">
        <v>0.11231289851511</v>
      </c>
      <c r="E370" s="2">
        <v>0.11231289851511</v>
      </c>
      <c r="F370" s="2">
        <v>1</v>
      </c>
      <c r="G370" s="2">
        <v>-0.63164299999999995</v>
      </c>
    </row>
    <row r="371" spans="1:7" x14ac:dyDescent="0.3">
      <c r="A371" s="2" t="s">
        <v>23</v>
      </c>
      <c r="B371" s="2" t="s">
        <v>25</v>
      </c>
      <c r="C371" s="2">
        <v>-0.81031468531468498</v>
      </c>
      <c r="D371" s="2">
        <v>7.9295712399078594E-2</v>
      </c>
      <c r="E371" s="2">
        <v>7.9295712399078594E-2</v>
      </c>
      <c r="F371" s="2">
        <v>1</v>
      </c>
      <c r="G371" s="2">
        <v>-0.81031500000000001</v>
      </c>
    </row>
    <row r="372" spans="1:7" x14ac:dyDescent="0.3">
      <c r="A372" s="2" t="s">
        <v>23</v>
      </c>
      <c r="B372" s="2" t="s">
        <v>26</v>
      </c>
      <c r="C372" s="2">
        <v>-0.64820249449743195</v>
      </c>
      <c r="D372" s="2">
        <v>0.10925274644029601</v>
      </c>
      <c r="E372" s="2">
        <v>0.10925274644029601</v>
      </c>
      <c r="F372" s="2">
        <v>1</v>
      </c>
      <c r="G372" s="2">
        <v>-0.64820199999999994</v>
      </c>
    </row>
    <row r="373" spans="1:7" x14ac:dyDescent="0.3">
      <c r="A373" s="2" t="s">
        <v>23</v>
      </c>
      <c r="B373" s="2" t="s">
        <v>27</v>
      </c>
      <c r="C373" s="2">
        <v>-0.19542813238465401</v>
      </c>
      <c r="D373" s="2">
        <v>0.19292182098937399</v>
      </c>
      <c r="E373" s="2">
        <v>0.136416327860444</v>
      </c>
      <c r="F373" s="2">
        <v>2</v>
      </c>
      <c r="G373" s="2">
        <f>-0.224542 -0.166314</f>
        <v>-0.39085599999999998</v>
      </c>
    </row>
    <row r="374" spans="1:7" x14ac:dyDescent="0.3">
      <c r="A374" s="2" t="s">
        <v>24</v>
      </c>
      <c r="B374" s="2" t="s">
        <v>25</v>
      </c>
      <c r="C374" s="2">
        <v>0.52179053185173296</v>
      </c>
      <c r="D374" s="2">
        <v>0.132612664341001</v>
      </c>
      <c r="E374" s="2">
        <v>0.132612664341001</v>
      </c>
      <c r="F374" s="2">
        <v>1</v>
      </c>
      <c r="G374" s="2">
        <v>0.521791</v>
      </c>
    </row>
    <row r="375" spans="1:7" x14ac:dyDescent="0.3">
      <c r="A375" s="2" t="s">
        <v>24</v>
      </c>
      <c r="B375" s="2" t="s">
        <v>26</v>
      </c>
      <c r="C375" s="2">
        <v>0.62721913852064703</v>
      </c>
      <c r="D375" s="2">
        <v>0.11313030250888401</v>
      </c>
      <c r="E375" s="2">
        <v>0.11313030250888401</v>
      </c>
      <c r="F375" s="2">
        <v>1</v>
      </c>
      <c r="G375" s="2">
        <v>0.62721899999999997</v>
      </c>
    </row>
    <row r="376" spans="1:7" x14ac:dyDescent="0.3">
      <c r="A376" s="2" t="s">
        <v>24</v>
      </c>
      <c r="B376" s="2" t="s">
        <v>27</v>
      </c>
      <c r="C376" s="2">
        <v>0.63562841741684895</v>
      </c>
      <c r="D376" s="2">
        <v>0.111576335142916</v>
      </c>
      <c r="E376" s="2">
        <v>0.111576335142916</v>
      </c>
      <c r="F376" s="2">
        <v>1</v>
      </c>
      <c r="G376" s="2">
        <v>0.63562799999999997</v>
      </c>
    </row>
    <row r="377" spans="1:7" x14ac:dyDescent="0.3">
      <c r="A377" s="2" t="s">
        <v>25</v>
      </c>
      <c r="B377" s="2" t="s">
        <v>26</v>
      </c>
      <c r="C377" s="2">
        <v>0.69155295228915803</v>
      </c>
      <c r="D377" s="2">
        <v>0.101241929158621</v>
      </c>
      <c r="E377" s="2">
        <v>7.1588854648468897E-2</v>
      </c>
      <c r="F377" s="2">
        <v>2</v>
      </c>
      <c r="G377" s="2" t="s">
        <v>158</v>
      </c>
    </row>
    <row r="378" spans="1:7" x14ac:dyDescent="0.3">
      <c r="A378" s="2" t="s">
        <v>25</v>
      </c>
      <c r="B378" s="2" t="s">
        <v>27</v>
      </c>
      <c r="C378" s="2">
        <v>0.95059991557572099</v>
      </c>
      <c r="D378" s="2">
        <v>5.3372125793877803E-2</v>
      </c>
      <c r="E378" s="2">
        <v>5.3372125793877803E-2</v>
      </c>
      <c r="F378" s="2">
        <v>1</v>
      </c>
      <c r="G378" s="2">
        <v>0.9506</v>
      </c>
    </row>
    <row r="379" spans="1:7" x14ac:dyDescent="0.3">
      <c r="A379" s="2" t="s">
        <v>26</v>
      </c>
      <c r="B379" s="2" t="s">
        <v>27</v>
      </c>
      <c r="C379" s="2">
        <v>0.83874684343434402</v>
      </c>
      <c r="D379" s="2">
        <v>7.4041677373322595E-2</v>
      </c>
      <c r="E379" s="2">
        <v>7.4041677373322595E-2</v>
      </c>
      <c r="F379" s="2">
        <v>1</v>
      </c>
      <c r="G379" s="2">
        <v>0.83874700000000002</v>
      </c>
    </row>
    <row r="380" spans="1:7" x14ac:dyDescent="0.3">
      <c r="A380" s="2" t="s">
        <v>0</v>
      </c>
      <c r="B380" s="2" t="s">
        <v>0</v>
      </c>
      <c r="C380" s="2">
        <v>-0.112247397857673</v>
      </c>
      <c r="D380" s="2">
        <v>0.20829295429672201</v>
      </c>
      <c r="E380" s="2">
        <v>0.12025799323351501</v>
      </c>
      <c r="F380" s="2">
        <v>3</v>
      </c>
      <c r="G380" s="2">
        <f>-0.161802 -0.003002 -0.171938</f>
        <v>-0.33674199999999999</v>
      </c>
    </row>
    <row r="381" spans="1:7" x14ac:dyDescent="0.3">
      <c r="A381" s="2" t="s">
        <v>1</v>
      </c>
      <c r="B381" s="2" t="s">
        <v>1</v>
      </c>
      <c r="C381" s="2">
        <v>-1.14207496649717E-2</v>
      </c>
      <c r="D381" s="2">
        <v>0.226924911072728</v>
      </c>
      <c r="E381" s="2">
        <v>0.13101515849367101</v>
      </c>
      <c r="F381" s="2">
        <v>3</v>
      </c>
      <c r="G381" s="2" t="s">
        <v>159</v>
      </c>
    </row>
    <row r="382" spans="1:7" x14ac:dyDescent="0.3">
      <c r="A382" s="2" t="s">
        <v>2</v>
      </c>
      <c r="B382" s="2" t="s">
        <v>2</v>
      </c>
      <c r="C382" s="2">
        <v>-0.14111365369946599</v>
      </c>
      <c r="D382" s="2">
        <v>0.20295870148985001</v>
      </c>
      <c r="E382" s="2">
        <v>0.20295870148985001</v>
      </c>
      <c r="F382" s="2">
        <v>1</v>
      </c>
      <c r="G382" s="2">
        <v>-0.14111399999999999</v>
      </c>
    </row>
    <row r="383" spans="1:7" x14ac:dyDescent="0.3">
      <c r="A383" s="2" t="s">
        <v>3</v>
      </c>
      <c r="B383" s="2" t="s">
        <v>3</v>
      </c>
      <c r="C383" s="2">
        <v>0.137834036568214</v>
      </c>
      <c r="D383" s="2">
        <v>0.20356474845983899</v>
      </c>
      <c r="E383" s="2">
        <v>0.20356474845983899</v>
      </c>
      <c r="F383" s="2">
        <v>1</v>
      </c>
      <c r="G383" s="2">
        <v>0.13783400000000001</v>
      </c>
    </row>
    <row r="384" spans="1:7" x14ac:dyDescent="0.3">
      <c r="A384" s="2" t="s">
        <v>4</v>
      </c>
      <c r="B384" s="2" t="s">
        <v>4</v>
      </c>
      <c r="C384" s="2">
        <v>3.8695652173912999E-2</v>
      </c>
      <c r="D384" s="2">
        <v>0.221884727612051</v>
      </c>
      <c r="E384" s="2">
        <v>0.221884727612051</v>
      </c>
      <c r="F384" s="2">
        <v>1</v>
      </c>
      <c r="G384" s="2">
        <v>3.8696000000000001E-2</v>
      </c>
    </row>
    <row r="385" spans="1:7" x14ac:dyDescent="0.3">
      <c r="A385" s="2" t="s">
        <v>5</v>
      </c>
      <c r="B385" s="2" t="s">
        <v>5</v>
      </c>
      <c r="C385" s="2">
        <v>-9.5946887219446095E-2</v>
      </c>
      <c r="D385" s="2">
        <v>0.21130515806509301</v>
      </c>
      <c r="E385" s="2">
        <v>0.14941531016752299</v>
      </c>
      <c r="F385" s="2">
        <v>2</v>
      </c>
      <c r="G385" s="2">
        <f>-0.026701 -0.165193</f>
        <v>-0.19189400000000001</v>
      </c>
    </row>
    <row r="386" spans="1:7" x14ac:dyDescent="0.3">
      <c r="A386" s="2" t="s">
        <v>6</v>
      </c>
      <c r="B386" s="2" t="s">
        <v>6</v>
      </c>
      <c r="C386" s="2">
        <v>-6.8238320491362095E-2</v>
      </c>
      <c r="D386" s="2">
        <v>0.21642547919900701</v>
      </c>
      <c r="E386" s="2">
        <v>0.15303592396316601</v>
      </c>
      <c r="F386" s="2">
        <v>2</v>
      </c>
      <c r="G386" s="2" t="s">
        <v>160</v>
      </c>
    </row>
    <row r="387" spans="1:7" x14ac:dyDescent="0.3">
      <c r="A387" s="2" t="s">
        <v>7</v>
      </c>
      <c r="B387" s="2" t="s">
        <v>7</v>
      </c>
      <c r="C387" s="2">
        <v>2.8489567081914701E-2</v>
      </c>
      <c r="D387" s="2">
        <v>0.223770730367224</v>
      </c>
      <c r="E387" s="2">
        <v>0.15822980087373101</v>
      </c>
      <c r="F387" s="2">
        <v>2</v>
      </c>
      <c r="G387" s="2" t="s">
        <v>161</v>
      </c>
    </row>
    <row r="388" spans="1:7" x14ac:dyDescent="0.3">
      <c r="A388" s="2" t="s">
        <v>8</v>
      </c>
      <c r="B388" s="2" t="s">
        <v>8</v>
      </c>
      <c r="C388" s="2">
        <v>-1.2487086035699899E-2</v>
      </c>
      <c r="D388" s="2">
        <v>0.22672786065476599</v>
      </c>
      <c r="E388" s="2">
        <v>0.160320807752904</v>
      </c>
      <c r="F388" s="2">
        <v>2</v>
      </c>
      <c r="G388" s="2" t="s">
        <v>162</v>
      </c>
    </row>
    <row r="389" spans="1:7" x14ac:dyDescent="0.3">
      <c r="A389" s="2" t="s">
        <v>9</v>
      </c>
      <c r="B389" s="2" t="s">
        <v>9</v>
      </c>
      <c r="C389" s="2">
        <v>0.124856062894146</v>
      </c>
      <c r="D389" s="2">
        <v>0.205962974016968</v>
      </c>
      <c r="E389" s="2">
        <v>0.14563781560074701</v>
      </c>
      <c r="F389" s="2">
        <v>2</v>
      </c>
      <c r="G389" s="2" t="s">
        <v>163</v>
      </c>
    </row>
    <row r="390" spans="1:7" x14ac:dyDescent="0.3">
      <c r="A390" s="2" t="s">
        <v>10</v>
      </c>
      <c r="B390" s="2" t="s">
        <v>10</v>
      </c>
      <c r="C390" s="2">
        <v>3.97499239890544E-2</v>
      </c>
      <c r="D390" s="2">
        <v>0.22168990662730201</v>
      </c>
      <c r="E390" s="2">
        <v>0.15675843629677699</v>
      </c>
      <c r="F390" s="2">
        <v>2</v>
      </c>
      <c r="G390" s="2" t="s">
        <v>164</v>
      </c>
    </row>
    <row r="391" spans="1:7" x14ac:dyDescent="0.3">
      <c r="A391" s="2" t="s">
        <v>11</v>
      </c>
      <c r="B391" s="2" t="s">
        <v>11</v>
      </c>
      <c r="C391" s="2">
        <v>-4.6768360660195301E-4</v>
      </c>
      <c r="D391" s="2">
        <v>0.228948949925772</v>
      </c>
      <c r="E391" s="2">
        <v>0.16189135503805299</v>
      </c>
      <c r="F391" s="2">
        <v>2</v>
      </c>
      <c r="G391" s="2" t="s">
        <v>165</v>
      </c>
    </row>
    <row r="392" spans="1:7" x14ac:dyDescent="0.3">
      <c r="A392" s="2" t="s">
        <v>12</v>
      </c>
      <c r="B392" s="2" t="s">
        <v>12</v>
      </c>
      <c r="C392" s="2">
        <v>5.9141546526867601E-2</v>
      </c>
      <c r="D392" s="2">
        <v>0.21810649014547401</v>
      </c>
      <c r="E392" s="2">
        <v>0.21810649014547401</v>
      </c>
      <c r="F392" s="2">
        <v>1</v>
      </c>
      <c r="G392" s="2">
        <v>5.9142E-2</v>
      </c>
    </row>
    <row r="393" spans="1:7" x14ac:dyDescent="0.3">
      <c r="A393" s="2" t="s">
        <v>13</v>
      </c>
      <c r="B393" s="2" t="s">
        <v>13</v>
      </c>
      <c r="C393" s="2">
        <v>9.5285511074984799E-2</v>
      </c>
      <c r="D393" s="2">
        <v>0.21142737507772999</v>
      </c>
      <c r="E393" s="2">
        <v>0.149501730645935</v>
      </c>
      <c r="F393" s="2">
        <v>2</v>
      </c>
      <c r="G393" s="2" t="s">
        <v>166</v>
      </c>
    </row>
    <row r="394" spans="1:7" x14ac:dyDescent="0.3">
      <c r="A394" s="2" t="s">
        <v>14</v>
      </c>
      <c r="B394" s="2" t="s">
        <v>14</v>
      </c>
      <c r="C394" s="2">
        <v>-0.12746253991648199</v>
      </c>
      <c r="D394" s="2">
        <v>0.205481317945996</v>
      </c>
      <c r="E394" s="2">
        <v>0.145297233326763</v>
      </c>
      <c r="F394" s="2">
        <v>2</v>
      </c>
      <c r="G394" s="2">
        <f>-0.186441 -0.068484</f>
        <v>-0.25492500000000001</v>
      </c>
    </row>
    <row r="395" spans="1:7" x14ac:dyDescent="0.3">
      <c r="A395" s="2" t="s">
        <v>15</v>
      </c>
      <c r="B395" s="2" t="s">
        <v>15</v>
      </c>
      <c r="C395" s="2">
        <v>-1.15850775486447E-2</v>
      </c>
      <c r="D395" s="2">
        <v>8.78188077594967E-2</v>
      </c>
      <c r="E395" s="2">
        <v>1.26755530749644E-2</v>
      </c>
      <c r="F395" s="2">
        <v>48</v>
      </c>
      <c r="G395" s="2" t="s">
        <v>167</v>
      </c>
    </row>
    <row r="396" spans="1:7" x14ac:dyDescent="0.3">
      <c r="A396" s="2" t="s">
        <v>16</v>
      </c>
      <c r="B396" s="2" t="s">
        <v>16</v>
      </c>
      <c r="C396" s="2">
        <v>8.4449996271161204E-2</v>
      </c>
      <c r="D396" s="2">
        <v>0.21342969140074</v>
      </c>
      <c r="E396" s="2">
        <v>0.150917582096015</v>
      </c>
      <c r="F396" s="2">
        <v>2</v>
      </c>
      <c r="G396" s="2" t="s">
        <v>168</v>
      </c>
    </row>
    <row r="397" spans="1:7" x14ac:dyDescent="0.3">
      <c r="A397" s="2" t="s">
        <v>17</v>
      </c>
      <c r="B397" s="2" t="s">
        <v>17</v>
      </c>
      <c r="C397" s="2">
        <v>-8.3049613287938098E-2</v>
      </c>
      <c r="D397" s="2">
        <v>0.21368847095635299</v>
      </c>
      <c r="E397" s="2">
        <v>0.15110056687462201</v>
      </c>
      <c r="F397" s="2">
        <v>2</v>
      </c>
      <c r="G397" s="2">
        <f>-0.135654 -0.030445</f>
        <v>-0.166099</v>
      </c>
    </row>
    <row r="398" spans="1:7" x14ac:dyDescent="0.3">
      <c r="A398" s="2" t="s">
        <v>18</v>
      </c>
      <c r="B398" s="2" t="s">
        <v>18</v>
      </c>
      <c r="C398" s="2">
        <v>4.0380140046127999E-2</v>
      </c>
      <c r="D398" s="2">
        <v>0.22157344774916399</v>
      </c>
      <c r="E398" s="2">
        <v>0.15667608743431699</v>
      </c>
      <c r="F398" s="2">
        <v>2</v>
      </c>
      <c r="G398" s="2" t="s">
        <v>169</v>
      </c>
    </row>
    <row r="399" spans="1:7" x14ac:dyDescent="0.3">
      <c r="A399" s="2" t="s">
        <v>19</v>
      </c>
      <c r="B399" s="2" t="s">
        <v>19</v>
      </c>
      <c r="C399" s="2">
        <v>-0.18227276599369599</v>
      </c>
      <c r="D399" s="2">
        <v>0.19535282729933701</v>
      </c>
      <c r="E399" s="2">
        <v>0.138135308907326</v>
      </c>
      <c r="F399" s="2">
        <v>2</v>
      </c>
      <c r="G399" s="2">
        <f>-0.135714 -0.228831</f>
        <v>-0.36454500000000001</v>
      </c>
    </row>
    <row r="400" spans="1:7" x14ac:dyDescent="0.3">
      <c r="A400" s="2" t="s">
        <v>20</v>
      </c>
      <c r="B400" s="2" t="s">
        <v>20</v>
      </c>
      <c r="C400" s="2">
        <v>-0.10582010582010599</v>
      </c>
      <c r="D400" s="2">
        <v>0.209480666370636</v>
      </c>
      <c r="E400" s="2">
        <v>0.209480666370636</v>
      </c>
      <c r="F400" s="2">
        <v>1</v>
      </c>
      <c r="G400" s="2">
        <v>-0.10582</v>
      </c>
    </row>
    <row r="401" spans="1:7" x14ac:dyDescent="0.3">
      <c r="A401" s="2" t="s">
        <v>21</v>
      </c>
      <c r="B401" s="2" t="s">
        <v>21</v>
      </c>
      <c r="C401" s="2">
        <v>6.5217391304347797E-2</v>
      </c>
      <c r="D401" s="2">
        <v>0.216983722709475</v>
      </c>
      <c r="E401" s="2">
        <v>0.216983722709475</v>
      </c>
      <c r="F401" s="2">
        <v>1</v>
      </c>
      <c r="G401" s="2">
        <v>6.5216999999999997E-2</v>
      </c>
    </row>
    <row r="402" spans="1:7" x14ac:dyDescent="0.3">
      <c r="A402" s="2" t="s">
        <v>22</v>
      </c>
      <c r="B402" s="2" t="s">
        <v>22</v>
      </c>
      <c r="C402" s="2">
        <v>-7.1022727272727296E-3</v>
      </c>
      <c r="D402" s="2">
        <v>0.22772293101173899</v>
      </c>
      <c r="E402" s="2">
        <v>0.22772293101173899</v>
      </c>
      <c r="F402" s="2">
        <v>1</v>
      </c>
      <c r="G402" s="2">
        <v>-7.1019999999999998E-3</v>
      </c>
    </row>
    <row r="403" spans="1:7" x14ac:dyDescent="0.3">
      <c r="A403" s="2" t="s">
        <v>23</v>
      </c>
      <c r="B403" s="2" t="s">
        <v>23</v>
      </c>
      <c r="C403" s="2">
        <v>5.6038647342995199E-2</v>
      </c>
      <c r="D403" s="2">
        <v>0.21867988105462899</v>
      </c>
      <c r="E403" s="2">
        <v>0.21867988105462899</v>
      </c>
      <c r="F403" s="2">
        <v>1</v>
      </c>
      <c r="G403" s="2">
        <v>5.6038999999999999E-2</v>
      </c>
    </row>
    <row r="404" spans="1:7" x14ac:dyDescent="0.3">
      <c r="A404" s="2" t="s">
        <v>24</v>
      </c>
      <c r="B404" s="2" t="s">
        <v>24</v>
      </c>
      <c r="C404" s="2">
        <v>-5.2269170579029703E-2</v>
      </c>
      <c r="D404" s="2">
        <v>0.219376450160051</v>
      </c>
      <c r="E404" s="2">
        <v>0.219376450160051</v>
      </c>
      <c r="F404" s="2">
        <v>1</v>
      </c>
      <c r="G404" s="2">
        <v>-5.2269000000000003E-2</v>
      </c>
    </row>
    <row r="405" spans="1:7" x14ac:dyDescent="0.3">
      <c r="A405" s="2" t="s">
        <v>25</v>
      </c>
      <c r="B405" s="2" t="s">
        <v>25</v>
      </c>
      <c r="C405" s="2">
        <v>-5.3260869565217403E-2</v>
      </c>
      <c r="D405" s="2">
        <v>0.219193192132767</v>
      </c>
      <c r="E405" s="2">
        <v>0.219193192132767</v>
      </c>
      <c r="F405" s="2">
        <v>1</v>
      </c>
      <c r="G405" s="2">
        <v>-5.3261000000000003E-2</v>
      </c>
    </row>
    <row r="406" spans="1:7" x14ac:dyDescent="0.3">
      <c r="A406" s="2" t="s">
        <v>26</v>
      </c>
      <c r="B406" s="2" t="s">
        <v>26</v>
      </c>
      <c r="C406" s="2">
        <v>-6.3927478219919898E-2</v>
      </c>
      <c r="D406" s="2">
        <v>0.21722208831286099</v>
      </c>
      <c r="E406" s="2">
        <v>0.21722208831286099</v>
      </c>
      <c r="F406" s="2">
        <v>1</v>
      </c>
      <c r="G406" s="2">
        <v>-6.3926999999999998E-2</v>
      </c>
    </row>
    <row r="407" spans="1:7" x14ac:dyDescent="0.3">
      <c r="A407" s="2" t="s">
        <v>27</v>
      </c>
      <c r="B407" s="2" t="s">
        <v>27</v>
      </c>
      <c r="C407" s="2">
        <v>5.6985787074282602E-3</v>
      </c>
      <c r="D407" s="2">
        <v>0.22798232242039199</v>
      </c>
      <c r="E407" s="2">
        <v>0.22798232242039199</v>
      </c>
      <c r="F407" s="2">
        <v>1</v>
      </c>
      <c r="G407" s="2">
        <v>5.6990000000000001E-3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rotem</cp:lastModifiedBy>
  <dcterms:created xsi:type="dcterms:W3CDTF">2018-12-30T12:19:09Z</dcterms:created>
  <dcterms:modified xsi:type="dcterms:W3CDTF">2019-03-06T17:31:23Z</dcterms:modified>
</cp:coreProperties>
</file>