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stolz/Documents/PhD/Paper 1_git/data/company_data/"/>
    </mc:Choice>
  </mc:AlternateContent>
  <xr:revisionPtr revIDLastSave="0" documentId="13_ncr:1_{A0603925-DCA0-B143-AF8F-B8379D06E50C}" xr6:coauthVersionLast="47" xr6:coauthVersionMax="47" xr10:uidLastSave="{00000000-0000-0000-0000-000000000000}"/>
  <bookViews>
    <workbookView xWindow="0" yWindow="500" windowWidth="38400" windowHeight="21100" firstSheet="5" activeTab="7" xr2:uid="{00000000-000D-0000-FFFF-FFFF00000000}"/>
  </bookViews>
  <sheets>
    <sheet name="Overview" sheetId="35" r:id="rId1"/>
    <sheet name="O&amp;G" sheetId="1" r:id="rId2"/>
    <sheet name="Car" sheetId="2" r:id="rId3"/>
    <sheet name="Airlines" sheetId="14" r:id="rId4"/>
    <sheet name="Reporting_year" sheetId="29" r:id="rId5"/>
    <sheet name="Offsetting Timeline" sheetId="26" r:id="rId6"/>
    <sheet name="Credit_no_2018_2023" sheetId="30" r:id="rId7"/>
    <sheet name="Missing_Credits" sheetId="19" r:id="rId8"/>
    <sheet name="easyJet_allowances" sheetId="34" r:id="rId9"/>
    <sheet name="reported_credit_prices" sheetId="28" r:id="rId10"/>
    <sheet name="credit_prices_ecosystem_marketp" sheetId="36" r:id="rId11"/>
    <sheet name="Missing_2018" sheetId="11" r:id="rId12"/>
    <sheet name="Missing_2017" sheetId="38" r:id="rId13"/>
    <sheet name="emission_overwrite" sheetId="21" r:id="rId14"/>
    <sheet name="scope3_by_cat" sheetId="37" r:id="rId15"/>
    <sheet name="Targets_Airlines" sheetId="15" r:id="rId16"/>
    <sheet name="Targets_OG" sheetId="5" r:id="rId17"/>
    <sheet name="Targets_car" sheetId="6" r:id="rId18"/>
  </sheets>
  <definedNames>
    <definedName name="_xlnm._FilterDatabase" localSheetId="3" hidden="1">Airlines!$A$1:$F$28</definedName>
    <definedName name="_xlnm._FilterDatabase" localSheetId="2" hidden="1">Car!$A$1:$J$24</definedName>
    <definedName name="_xlnm._FilterDatabase" localSheetId="1" hidden="1">'O&amp;G'!$A$1:$I$41</definedName>
    <definedName name="_xlnm._FilterDatabase" localSheetId="4" hidden="1">Reporting_year!$A$1:$D$84</definedName>
    <definedName name="_xlnm._FilterDatabase" localSheetId="15" hidden="1">Targets_Airlines!$A$1:$Y$74</definedName>
    <definedName name="_xlnm._FilterDatabase" localSheetId="17" hidden="1">Targets_car!$A$1:$Y$69</definedName>
    <definedName name="_xlnm._FilterDatabase" localSheetId="16" hidden="1">Targets_OG!$A$1:$AE$109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38" l="1"/>
  <c r="F21" i="38"/>
  <c r="D3" i="38" l="1"/>
  <c r="C24" i="38" l="1"/>
  <c r="K67" i="6" l="1"/>
  <c r="K48" i="6"/>
  <c r="K35" i="6"/>
  <c r="K28" i="6"/>
  <c r="K27" i="6"/>
  <c r="K24" i="6"/>
  <c r="K65" i="6"/>
  <c r="K61" i="6"/>
  <c r="K56" i="6"/>
  <c r="K55" i="6"/>
  <c r="K43" i="6"/>
  <c r="K39" i="6"/>
  <c r="K34" i="6"/>
  <c r="K31" i="6"/>
  <c r="K26" i="6"/>
  <c r="K14" i="6"/>
  <c r="K11" i="6"/>
  <c r="K8" i="6"/>
  <c r="L54" i="15"/>
  <c r="L48" i="15"/>
  <c r="L36" i="15"/>
  <c r="L33" i="15"/>
  <c r="L28" i="15"/>
  <c r="L24" i="15"/>
  <c r="L20" i="15"/>
  <c r="L18" i="15"/>
  <c r="L14" i="15"/>
  <c r="L10" i="15"/>
  <c r="L8" i="15"/>
  <c r="L6" i="15"/>
  <c r="L3" i="15"/>
  <c r="L108" i="5"/>
  <c r="L107" i="5"/>
  <c r="L96" i="5"/>
  <c r="L76" i="5"/>
  <c r="L75" i="5"/>
  <c r="L74" i="5"/>
  <c r="L73" i="5"/>
  <c r="L67" i="5"/>
  <c r="L65" i="5"/>
  <c r="L57" i="5"/>
  <c r="L36" i="5" l="1"/>
  <c r="L41" i="5"/>
  <c r="L22" i="5"/>
  <c r="L19" i="5"/>
  <c r="L18" i="5"/>
  <c r="L17" i="5"/>
  <c r="L13" i="5"/>
  <c r="L12" i="5"/>
  <c r="L11" i="5"/>
  <c r="L7" i="5"/>
  <c r="L6" i="5"/>
  <c r="L5" i="5"/>
  <c r="L4" i="5"/>
  <c r="B12" i="36" l="1"/>
  <c r="B2" i="34" l="1"/>
  <c r="B3" i="34"/>
  <c r="B4" i="34"/>
  <c r="C37" i="11"/>
  <c r="M68" i="6"/>
  <c r="M70" i="15" l="1"/>
  <c r="E2" i="28"/>
  <c r="E4" i="28"/>
  <c r="E5" i="28"/>
  <c r="E6" i="28"/>
  <c r="E7" i="28"/>
  <c r="E3" i="28"/>
  <c r="G24" i="11"/>
  <c r="C24" i="11"/>
  <c r="E49" i="6" l="1"/>
  <c r="E48" i="6"/>
  <c r="E47" i="6"/>
  <c r="E46" i="6"/>
  <c r="E45" i="6"/>
  <c r="E44" i="6"/>
  <c r="E43" i="6"/>
  <c r="E42" i="6"/>
  <c r="E41" i="6"/>
  <c r="E40" i="6"/>
  <c r="E39" i="6"/>
  <c r="E38" i="6"/>
  <c r="E37" i="6"/>
  <c r="E36" i="6"/>
  <c r="E35" i="6"/>
  <c r="E34" i="6"/>
  <c r="E33" i="6"/>
  <c r="E32" i="6"/>
  <c r="E31" i="6"/>
  <c r="E30" i="6"/>
  <c r="E29" i="6"/>
  <c r="E27" i="6"/>
  <c r="E26" i="6"/>
  <c r="E25" i="6"/>
  <c r="E24" i="6"/>
  <c r="E23" i="6"/>
  <c r="E22" i="6"/>
  <c r="E21" i="6"/>
  <c r="E20" i="6"/>
  <c r="E19" i="6"/>
  <c r="E18" i="6"/>
  <c r="E17" i="6"/>
  <c r="E16" i="6"/>
  <c r="E15" i="6"/>
  <c r="E14" i="6"/>
  <c r="E13" i="6"/>
  <c r="E12" i="6"/>
  <c r="E11" i="6"/>
  <c r="E10" i="6"/>
  <c r="E9" i="6"/>
  <c r="E8" i="6"/>
  <c r="E7" i="6"/>
  <c r="E6" i="6"/>
  <c r="E4" i="6"/>
  <c r="E3" i="6"/>
  <c r="E2" i="6"/>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2" i="5"/>
  <c r="E21" i="5"/>
  <c r="E20" i="5"/>
  <c r="E19" i="5"/>
  <c r="E18" i="5"/>
  <c r="E17" i="5"/>
  <c r="E16" i="5"/>
  <c r="E15" i="5"/>
  <c r="E14" i="5"/>
  <c r="E13" i="5"/>
  <c r="E12" i="5"/>
  <c r="E11" i="5"/>
  <c r="E10" i="5"/>
  <c r="E9" i="5"/>
  <c r="E8" i="5"/>
  <c r="E7" i="5"/>
  <c r="E3" i="5"/>
  <c r="E2" i="5"/>
  <c r="M28" i="6" l="1"/>
  <c r="E28" i="6" s="1"/>
  <c r="M5" i="6" l="1"/>
  <c r="E5" i="6" s="1"/>
  <c r="K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7" authorId="0" shapeId="0" xr:uid="{00000000-0006-0000-0500-000001000000}">
      <text>
        <r>
          <rPr>
            <sz val="10"/>
            <color rgb="FF000000"/>
            <rFont val="Arial"/>
            <family val="2"/>
          </rPr>
          <t xml:space="preserve">only of category 11
</t>
        </r>
        <r>
          <rPr>
            <sz val="10"/>
            <color rgb="FF000000"/>
            <rFont val="Arial"/>
            <family val="2"/>
          </rPr>
          <t xml:space="preserve">	-Niklas S</t>
        </r>
      </text>
    </comment>
  </commentList>
</comments>
</file>

<file path=xl/sharedStrings.xml><?xml version="1.0" encoding="utf-8"?>
<sst xmlns="http://schemas.openxmlformats.org/spreadsheetml/2006/main" count="4067" uniqueCount="706">
  <si>
    <t>Company Name</t>
  </si>
  <si>
    <t>Country</t>
  </si>
  <si>
    <t>Sector</t>
  </si>
  <si>
    <t>CDP_ID</t>
  </si>
  <si>
    <t>O&amp;G</t>
  </si>
  <si>
    <t>United States</t>
  </si>
  <si>
    <t>Shell</t>
  </si>
  <si>
    <t>United Kingdom</t>
  </si>
  <si>
    <t>TotalEnergies</t>
  </si>
  <si>
    <t>France</t>
  </si>
  <si>
    <t>BP</t>
  </si>
  <si>
    <t>Equinor</t>
  </si>
  <si>
    <t>Norway</t>
  </si>
  <si>
    <t>Petrobras</t>
  </si>
  <si>
    <t>Brazil</t>
  </si>
  <si>
    <t>Eni</t>
  </si>
  <si>
    <t>Italy</t>
  </si>
  <si>
    <t>ConocoPhillips</t>
  </si>
  <si>
    <t>Marathon Petroleum</t>
  </si>
  <si>
    <t>Valero Energy</t>
  </si>
  <si>
    <t>Occidental Petroleum</t>
  </si>
  <si>
    <t>Enbridge</t>
  </si>
  <si>
    <t>Canada</t>
  </si>
  <si>
    <t>Suncor Energy</t>
  </si>
  <si>
    <t>Canadian Natural Resources</t>
  </si>
  <si>
    <t>India</t>
  </si>
  <si>
    <t>PTT</t>
  </si>
  <si>
    <t>Thailand</t>
  </si>
  <si>
    <t>EOG Resources</t>
  </si>
  <si>
    <t>Schlumberger</t>
  </si>
  <si>
    <t>PKN Orlen</t>
  </si>
  <si>
    <t>Poland</t>
  </si>
  <si>
    <t>Repsol</t>
  </si>
  <si>
    <t>Spain</t>
  </si>
  <si>
    <t>Ecopetrol</t>
  </si>
  <si>
    <t>Colombia</t>
  </si>
  <si>
    <t>Pioneer Natural Resources</t>
  </si>
  <si>
    <t>Kinder Morgan</t>
  </si>
  <si>
    <t>OMV Group</t>
  </si>
  <si>
    <t>Austria</t>
  </si>
  <si>
    <t>Koç Holding</t>
  </si>
  <si>
    <t>Turkey</t>
  </si>
  <si>
    <t>ENEOS Holdings</t>
  </si>
  <si>
    <t>Japan</t>
  </si>
  <si>
    <t>Devon Energy</t>
  </si>
  <si>
    <t>TC Energy</t>
  </si>
  <si>
    <t>Williams</t>
  </si>
  <si>
    <t>Inpex</t>
  </si>
  <si>
    <t>Toyota Motor</t>
  </si>
  <si>
    <t>Automobile</t>
  </si>
  <si>
    <t>Volkswagen Group</t>
  </si>
  <si>
    <t>Germany</t>
  </si>
  <si>
    <t>Mercedes-Benz Group</t>
  </si>
  <si>
    <t>BMW Group</t>
  </si>
  <si>
    <t>General Motors</t>
  </si>
  <si>
    <t>Mitsubishi</t>
  </si>
  <si>
    <t>Hyundai Motor</t>
  </si>
  <si>
    <t>South Korea</t>
  </si>
  <si>
    <t>Honda Motor</t>
  </si>
  <si>
    <t>Ford Motor</t>
  </si>
  <si>
    <t>Volvo Group</t>
  </si>
  <si>
    <t>Sweden</t>
  </si>
  <si>
    <t>KIA</t>
  </si>
  <si>
    <t>Nissan Motor</t>
  </si>
  <si>
    <t>Suzuki Motor</t>
  </si>
  <si>
    <t>Tata Motors</t>
  </si>
  <si>
    <t>Renault</t>
  </si>
  <si>
    <t>Continent</t>
  </si>
  <si>
    <t>Asia</t>
  </si>
  <si>
    <t>North America</t>
  </si>
  <si>
    <t>Europe</t>
  </si>
  <si>
    <t>Latam</t>
  </si>
  <si>
    <t>target_type</t>
  </si>
  <si>
    <t>scope</t>
  </si>
  <si>
    <t>target_no</t>
  </si>
  <si>
    <t>scope2_method</t>
  </si>
  <si>
    <t>scope3_cat</t>
  </si>
  <si>
    <t>base_year</t>
  </si>
  <si>
    <t>target_year</t>
  </si>
  <si>
    <t>scope_coverage</t>
  </si>
  <si>
    <t>planned_reduction</t>
  </si>
  <si>
    <t>abs_int</t>
  </si>
  <si>
    <t>source</t>
  </si>
  <si>
    <t>CDP ref</t>
  </si>
  <si>
    <t>Classic Carbon Credits</t>
  </si>
  <si>
    <t>Intent_removal</t>
  </si>
  <si>
    <t>comment</t>
  </si>
  <si>
    <t>1,2</t>
  </si>
  <si>
    <t>market_based</t>
  </si>
  <si>
    <t>abs</t>
  </si>
  <si>
    <t>CDP 2023</t>
  </si>
  <si>
    <t>Abs 4</t>
  </si>
  <si>
    <t>?</t>
  </si>
  <si>
    <t>-</t>
  </si>
  <si>
    <t>Abs 2</t>
  </si>
  <si>
    <t>yes</t>
  </si>
  <si>
    <t>Category 1: Purchased goods and services; Category 11: Use of sold products; Category 3: Fuel-and-energy-related activities (not included in Scopes 1 or 2); Category 9: Downstream transportation and distribution</t>
  </si>
  <si>
    <t>Abs 3</t>
  </si>
  <si>
    <t>Abs 1</t>
  </si>
  <si>
    <t xml:space="preserve">Only in 2030 will TotalEnergies begin voluntary offsetting of its residual emissions via NBS (Nature Based Solutions) carbon credits, which will continue gradually until 2050, and will offset only its Scope 1+2 residual emissions, amounting to about 10% of the Company’s global footprint..In 2022, TotalEnergies forged new partnerships and agreements with recognized stakeholders in Gabon, Peru, Southeast Asia and Guatemala. At year-end 2022, its stock of credits stood at just under 7 million. We have budgeted $100 million annually for these projects, and the cumulative budget pledged for all of these campaigns amounts to nearly $675 million over their lifespan, with the accumulated credits expected to total 45 million in 2030 and 69 million over the lifespan of the projects. The final tally of credits obtained will be determined once the projects have been completed.
</t>
  </si>
  <si>
    <t>Category 11: Use of sold products</t>
  </si>
  <si>
    <t>2.43</t>
  </si>
  <si>
    <t>CDP2023</t>
  </si>
  <si>
    <t>Abs 6</t>
  </si>
  <si>
    <t>Abs 7</t>
  </si>
  <si>
    <t>Abs 8</t>
  </si>
  <si>
    <t>We believe that both natural and technological emission reductions and removals are critical to reaching the Paris goals. We believe that effective compliance and voluntary markets for high quality carbon credits are important to finance these activities. We expect that global demand for carbon credits is likely to grow as more companies use them to achieve their climate-related goals. So, we intend to continue to offer carbon credits and offsetting solutions to our customers to help them meet their goals.</t>
  </si>
  <si>
    <t>Abs 5</t>
  </si>
  <si>
    <t>Location-based</t>
  </si>
  <si>
    <t>We plan to use only carbon credits verified according to high standards and to disclose information about the type of offsets employed. To ensure quality in our carbon credits, we have established a set of corporate criteria and principles based on the Oxford Principles for Net Zero Aligned Carbon Offsetting.</t>
  </si>
  <si>
    <t>Carbon offsets and nature-based solutionsIn the long term, we see negative emissions solutions as making an important contribution to the climate challenge. Offsets and removals will however play a minimal role in achieving our operated emissions reductions. We have so far only purchased offsets related to our business travel. We plan to use only credits verified according to high standards and to disclose information about the type of offsets employed. To ensure quality in the credits we will use, we have established a set of corporate criteria and principles based on the Oxford Principles for Net Zero Aligned Carbon Offsetting.</t>
  </si>
  <si>
    <t>Category 9: Downstream transportation and distribution</t>
  </si>
  <si>
    <t>no</t>
  </si>
  <si>
    <t>CDP 2022</t>
  </si>
  <si>
    <t>NZ1</t>
  </si>
  <si>
    <t>location_based</t>
  </si>
  <si>
    <t>31.63</t>
  </si>
  <si>
    <t xml:space="preserve"> Approximately 5% of the total absolute reduction in Eni lifecycle emissions by 2050 will be linked to compensation through carbon credits, from Natural Climate Solutions and the application of technological solutions. In 2022 Eni's Gross GHG Lifecycle Emissions (Scope 1+2+3) were 422 MtCO2eq, -16% compared to 2018 (-17% including contribution of carbon offsets in 2022).</t>
  </si>
  <si>
    <t>50.64</t>
  </si>
  <si>
    <t>72.57</t>
  </si>
  <si>
    <t>Approximately 5% of the total absolute reduction in Eni lifecycle emissions Scope 1+2+3 by 2050 will be linked to compensation through carbon credits, from Natural Climate Solutions and the application of technological solutions, for around 25 million tonnes in 2050.Eni plans to offset its residual emissions by leveraging on the Natural Climate Solutions initiatives and the technological applications in different areas to progressively maximize the carbon removal. These initiatives are expected to achieve a carbon credits portfolio on yearly basis to offset around 15 million tonnes in 2030, around 20 million tonnes in 2014 and less than 25 million tons of CO2 in 2050.</t>
  </si>
  <si>
    <t>all</t>
  </si>
  <si>
    <t>int</t>
  </si>
  <si>
    <t>Int 1</t>
  </si>
  <si>
    <t>98.3</t>
  </si>
  <si>
    <t>Market-based</t>
  </si>
  <si>
    <t>CDP 2023 + cy2022 assurance report for share</t>
  </si>
  <si>
    <t>Category 10: Processing of sold products; Category 11: Use of sold products; Category 9: Downstream transportation and distribution</t>
  </si>
  <si>
    <t>) Reuse and recycle CO2 with technologies and partnerships that use captured CO2 to enhance existing products and produce new low-carbon or zero-emissions products; and (4) Remove existing CO2 from the atmosphere for beneficial use and safe, secure sequestration. 2022 EXAMPLES:•Completed FEED and started site construction activities for Stratos, the world's first commercial scale Direct Air Capture facility in the Permian Basin• Entered into agreements to provide carbon dioxide removal credits from Stratos and to offer future opportunities to supply net-zero oil as markets emerge• Secured worldwide agreement with Carbon Engineering for deployment and execution of DAC and Air To Fuels™ solutions• Started pre-FEED activities for a second DAC plant and for Air To Fuels™ technology for a low carbon intensity alternative aviation fuel• Inflation Reduction Act enhanced value of 45Q tax credits and enables a development planning scenario of up to 100 DAC plants, with up to 135 plants possible by 2035 under a global net-zero policy support scenario• Entered into agreements for interests in more than 400 square miles of land and pore space access, primarily in Louisiana and Texas, with a capacity to sequester up to 6 billion metric tons of CO2 and filed permit applications for multiple Class VI sequestration wells</t>
  </si>
  <si>
    <t>Nz1</t>
  </si>
  <si>
    <t>We plan to balance any residual emissions through procurement of carbon offset credits generated by nature-based solutions and renewable energy credits, with a primary focus on areas proximate to our operations. Today, offsets comprise approximately 25% of our net zero roadmap. Yet, as we prioritize efforts to reduce emissions along other pathways, we expect that the percentage of offsets required to achieve net zero will decrease over time.</t>
  </si>
  <si>
    <t>neither sign of offsetting in report nor CDP</t>
  </si>
  <si>
    <t xml:space="preserve">abs </t>
  </si>
  <si>
    <t>Two information in CDP - netzero 2060 and 2050: Website says 2050
PTT Group plan to achieve the target by reducing GHG emissions from activities as follow:- Renewable energy and energy efficiency projects implementation- Portfolio transformation- Removal by CCUS projects &amp; reforestation</t>
  </si>
  <si>
    <t>CDP 2023 and https://www.pttplc.com/en/Sustainability/Environment/Climatechangemanagement.aspx</t>
  </si>
  <si>
    <t>PTT Group plan to achieve the target by reducing GHG emissions from activities as follow:- Renewable energy and energy efficiency projects implementation- Portfolio transformation- Removal by CCUS projects &amp; reforestation</t>
  </si>
  <si>
    <t>2022 Sustainability Report</t>
  </si>
  <si>
    <t>No information on classic credits</t>
  </si>
  <si>
    <t>Conitent</t>
  </si>
  <si>
    <t>only energy related CO2</t>
  </si>
  <si>
    <t>1a</t>
  </si>
  <si>
    <t>1b</t>
  </si>
  <si>
    <t>Int 2</t>
  </si>
  <si>
    <t>1,2,3</t>
  </si>
  <si>
    <t>Sustainability Report 2024</t>
  </si>
  <si>
    <t xml:space="preserve"> 2050: Achieve CN for GHG emissions throughout the life cycle*2</t>
  </si>
  <si>
    <t>by 2030, Volkswagen wants to reduce the carbon footprint of its passenger cars and light commercial vehicles by 30% per vehicle (compared with 2018). We want to achieve this goal purely through reduction measures and switching to renewable energies – i.e., without any offset measures. (2022 Sustainability Report)</t>
  </si>
  <si>
    <t>CDP 2023 + Sustainability Report</t>
  </si>
  <si>
    <t>In the Group, we have set ourselves the long-term goal of becoming net carbon neutral by no later than 2050 – this includes our supply chains, plants and business divisions and our customers’ use of the vehicles. (sustainability report 2050)</t>
  </si>
  <si>
    <t xml:space="preserve">Since early 2022, all CO2 emissions (Scope 1 and Scope 2) at production facilities operated by the Mercedes-Benz Group that have been as yet unavoidable have been offset by means of carbon offsets from qualified climate change mitigation projects. Remaining emissions are produced mainly in the combined heat and power plants which generate electricity and heat with natural gas. All offsetting projects comply with international accounting requirements and the high quality demands of the Gold Standard. In this way, the Mercedes-Benz Group supports projects that meet very high quality criteria, are subject to a reliable calculation methodology and avoid double counting. </t>
  </si>
  <si>
    <t>The carbon emissions generated within its own production network are already below the 1.5°C path calculated for the BMW Group. In order to reduce emissions, we remain committed to a combined approach of implementing additional energy efficiency measures, increasing the volume of in-house electricity generated from renewable sources, buying in green electricity from direct supply contracts and using certificates of origin. The remaining emissions are largely attributable to the use of natural gas. In this respect, the BMW Group faces the challenge of replacing natural gas with non-fossil energy sources such as biogas, green hydrogen or green electricity. However, the physical availability of alternative energy sources, the retrofitting of the technical systems and political framework conditions largely define the speed of the transition.In the year under report, the BMW Group has been making the remaining carbon footprint generated by its plants and other locations carbon-neutral on the energy balance sheet, including company cars and business trips, through the use of voluntary offsetting certificates. Via this method, we are demonstrably offsetting the associated carbon emissions by supporting external projects. In collaboration with experienced partners such as atmosfair and First Climate, we support climate protection projects that meet strict criteria. As part of the certification process, projects are required to demonstrate, for example, the permanence of the decarbonisation impact they achieve. Another vital criterion is additionality, i. e. proof that the project in question would not have come about without financing via carbon offsetting certificates. Furthermore, for the post-Kyoto phase of the carbon offsetting market, we emphasise the importance of ensuring that there is no double counting of the emissions saved alongside the nationally determined contributions of the affected countries named in the Paris Climate Agreement. We also ensure that the projects additionally generate a social benefit.</t>
  </si>
  <si>
    <t>We plan to achieve our Scope 1 &amp; 2 target by improving the efficiency of our operations and increasing our use of renewable power for electricity.   We source renewable energy through direct investment, on-site generation, green tariffs and power purchase agreements (PPAs). According to Bloomberg New Energy Finance, GM has sourced more renewable electricity than any other automaker over the last decade, giving us the scale to help drive the transition to renewable power across the United States. In October 2022, we announced that we have successfully sourced 100% of the renewable energy needed to power all our U.S. sites by 2025  *.*Based on estimated forecasted global renewable energy sourced through currently executed agreements, subject to change depending on actual future electric usage in operations and actual future renewable generation.</t>
  </si>
  <si>
    <t>Our plan to meet this Scope 3 target is through our plans to eliminate tailpipe emissions from all light-duty vehicles. Our Scope 3 category 11, use of sold products intensity continues to drop as our EV portfolio grows and the ICE offerings we still provide become more efficient. The following initiatives will help us achieve this target:•Anticipating total capital spending and investments in battery cell manufacturing joint ventures of approximately $11-$12 billion for 2023 and $11-13 billion per year for 2024 and 2025•Operating Factory ZERO, GM’s first fully dedicated EV assembly plant, in Detroit Hamtramck•Investing in home, workplace and public charging infrastructure in the United States and Canada•Collaborating with Tesla to integrate the North American Charging Standard (NACS) in our EVs beginning in 2025•Decarbonizing through hydrogen fuel cell technology•Engaging in climate partnerships:oBreakthrough Energy Catalyst: public–private partnership working to commercialize green hydrogen, long-term energy storage and sustainable aviation fueloTPG Rise Climate: helping the research community, investors and climate innovation accelerators develop clean energy, decarbonized transport and agricultural technologies</t>
  </si>
  <si>
    <t>unsure</t>
  </si>
  <si>
    <t>CDP 2023 + sustainability Report</t>
  </si>
  <si>
    <t>Any residual emissions, after reduction efforts have been made, will be neutralized using internationally-accepted offsetting methods including carbon removal. (source: https://www.mitsubishicorp.com/jp/en/carbon-neutral/)</t>
  </si>
  <si>
    <t>In addition, the company will actively engage in achieving renewable energy by expanding hydrogen at its business sites and absorbing sources of greenhouse gas emissions through forest restoration for some of the emissions that are difficult to reduce.</t>
  </si>
  <si>
    <t>Category 1: Purchased goods and services; Category 11: Use of sold products; Category 12: End-of-life treatment of sold products; Category 13: Downstream leased assets; Category 15: Investments; Category 2: Capital goods; Category 3: Fuel-and-energy-related activities (not included in Scopes 1 or 2); Category 5: Waste generated in operations; Category 6: Business travel; Category 7: Employee commuting; Category 9: Downstream transportation and distribution</t>
  </si>
  <si>
    <t>Int 3</t>
  </si>
  <si>
    <t>The scope of the target covers all four-wheeled vehicles Honda sold worldwide during the target year. There are no exclusions.</t>
  </si>
  <si>
    <t>Int 4</t>
  </si>
  <si>
    <t>The scope of the target covers all -motorcycles Honda sold worldwide during the target year. There are no exclusions.</t>
  </si>
  <si>
    <t>This is the goal for achieving carbon neutrality for the Honda Group and the whole range of the value chain involving Honda. A more specific range comprises the Scope 1, Scope 2 and Scope 3 as defined in the GHG Protocol.However, outside this range are the Categories 8, 13 and 14 not included in Honda's value chain or with the results already covered by other categories.</t>
  </si>
  <si>
    <t>We are striving to minimize emissions, in line with the SBTi net-zero criterion for less than 10% unabated GHG emissions by the 2050 net-zero target year. We are studying options for removing residual CO2 emissions via nature-based and technical solutions.</t>
  </si>
  <si>
    <t>Category 1: Purchased goods and services</t>
  </si>
  <si>
    <t>Volvo Cars have an offsetting position  paper clearly stating that we do not accept any offsetting at all before 2025. We strongly believe that we still can reduce our emissions, why we do not engage in any offsetting yet. To reach climate neutrality by 2040 we acknowledge that we must neutralize the remaining emissions. To do this, we will likely engage in different version of carbon removals.</t>
  </si>
  <si>
    <t>Kia has set Net Zero targets, considering and accounting for all Scope 1, 2, and 3 emissions.. Kia plans to achieve its Net Zero goal by 2045 compared to 2019 levels. Accordingly, Kia plans to reduce GHG emissions by 97% by 2045 compared to 2019 levels, incorporating the green energy transition scheme (RE100) alongside resource circulation, electrification, and supply chain management initiatives. In addition, we plan to find ways to offset the remaining 3% of the emissions.The short-term investment plans to achieve net zero include enhancing facility efficiency, optimizing operational efficiency, and increasing the utilization of renewable energy sources.</t>
  </si>
  <si>
    <t>In January 2021, we have announced the goal to achieve carbon neutrality across the company’s operations and the life cycle of its products by 2050.1 As part of this effort, by the early 2030s every all-new Nissan vehicle offering in key markets will be electrified.Our net-zero goal is to achieve carbon neutrality across the company’s operations and the life cycle of its products by 2050. This includes all scope1+2 emissions, including our global corporate GHG emission in line with the current reporting boundary. As announced, our goal to be carbon neutral by 2050 is aligned with the minimum requirement shown in the Special Report on Global Warming of 1.5°C from IPCC in 2018</t>
  </si>
  <si>
    <t>Category 1: Purchased goods and services; Category 11: Use of sold products; Category 12: End-of-life treatment of sold products; Category 4: Upstream transportation and distribution; Category 9: Downstream transportation and distribution</t>
  </si>
  <si>
    <t>Source</t>
  </si>
  <si>
    <t>Forestry &amp; Land use</t>
  </si>
  <si>
    <t>Renewable Energy</t>
  </si>
  <si>
    <t>Chemical Processing &amp; Industrial Manufacturing</t>
  </si>
  <si>
    <t>Household Community Devices</t>
  </si>
  <si>
    <t>Energy Efficiency Fuel Switching</t>
  </si>
  <si>
    <t>Waste Disposal</t>
  </si>
  <si>
    <t>Agriculture</t>
  </si>
  <si>
    <t>Transportation</t>
  </si>
  <si>
    <t>https://puro.earth/CORC-co2-removal-certificate/net-negative-insulation-material-finland-100009?print_view=1&amp;popup=1&amp;download=1#:~:text=One%20tonne%20of%20Ekovilla's%20CFI,used%20in%2010%2C000%20buildings%20annually.</t>
  </si>
  <si>
    <t>Biochar</t>
  </si>
  <si>
    <t>cdr.fyi</t>
  </si>
  <si>
    <t>Category</t>
  </si>
  <si>
    <t>scope1</t>
  </si>
  <si>
    <t>scope1_assurance</t>
  </si>
  <si>
    <t>scope2_location_based</t>
  </si>
  <si>
    <t>scope2_market_based</t>
  </si>
  <si>
    <t>scope2_assurance</t>
  </si>
  <si>
    <t>Mercedes-Benz Group AG</t>
  </si>
  <si>
    <t>Limited assurance</t>
  </si>
  <si>
    <t>Volvo Car Group</t>
  </si>
  <si>
    <t>Suzuki Motor Corporation</t>
  </si>
  <si>
    <t>Valero Energy Corporation</t>
  </si>
  <si>
    <t>Schlumberger Limited</t>
  </si>
  <si>
    <t>Sustainability Report 2018, Sustainability Report 2018</t>
  </si>
  <si>
    <t>Limited Assurance</t>
  </si>
  <si>
    <t>no assurance</t>
  </si>
  <si>
    <t>scope2_undefined</t>
  </si>
  <si>
    <t>Delta Air Lines</t>
  </si>
  <si>
    <t>United Airlines Holdings</t>
  </si>
  <si>
    <t>American Airlines Group</t>
  </si>
  <si>
    <t>Deutsche Lufthansa</t>
  </si>
  <si>
    <t>Turkish Airlines</t>
  </si>
  <si>
    <t>Air France-KLM</t>
  </si>
  <si>
    <t>Southwest Airlines</t>
  </si>
  <si>
    <t>Ryanair Holdings</t>
  </si>
  <si>
    <t>Ireland</t>
  </si>
  <si>
    <t>International Airlines</t>
  </si>
  <si>
    <t>All Nippon Airways</t>
  </si>
  <si>
    <t>Airline</t>
  </si>
  <si>
    <t>intermediate</t>
  </si>
  <si>
    <t>Category 3: Fuel-and-energy-related activities (not included in Scopes 1 or 2)</t>
  </si>
  <si>
    <t>Our long-term goal is net zero by no later than 2050, and we have announced our intention to set a net zero GHG emission goal covering our airline operations and value chain (Scopes 1, 2 and 3), in alignment with the United Nations Race to Zero –Business Ambition for 1.5°C campaign.  This target is currently being reviewed by the Science-Based Target Initiative.</t>
  </si>
  <si>
    <t>net-zero</t>
  </si>
  <si>
    <t>Category 3: Fuel-and-energy-related activities (not included in Scopes 1 or 2); Category 4: Upstream transportation and distribution</t>
  </si>
  <si>
    <t>Category 3: Fuel-and-energy-related activities (not included in Scopes 1 or 2); Category 4: Upstream transportation and distribution; Category 7: Employee commuting</t>
  </si>
  <si>
    <t>sustainability report</t>
  </si>
  <si>
    <t>Category 3: Fuel-and-energy-related activities (not included in Scopes 1 or 2), Category 4: Upstream transportation and distribution</t>
  </si>
  <si>
    <t xml:space="preserve"> Carbon offsets Utilize only when other decarbonization options are exhausted, and prioritize nature-based removal offsets</t>
  </si>
  <si>
    <t>98.57</t>
  </si>
  <si>
    <t>LHG is committed to a net zero target by 2050 covering its scope 1 emissions.  To achieve this target, LHG will rely on a mixture of reductions, CO₂ removals and/or CO₂ compensation. It is expected that SAF will become the most important mitigation option.</t>
  </si>
  <si>
    <t>While offsets aren’t part of our planned Path to Net Zero, they may play a role in contributing toward our 2050 net zero goal if any of the other levers (SAF, fleet modernization, operational efficiency, Next Gen FAA, or carbon removals) are unable to provide currently anticipated reductions.</t>
  </si>
  <si>
    <t>Category 1: Purchased goods and services; Category 2: Capital goods; Category 3: Fuel-and-energy-related activities (not included in Scopes 1 or 2)</t>
  </si>
  <si>
    <t>2023 Sustainability report: Achieve net zero emissions by 2050 through progressive offsetting and removal projects (24% scope 1)</t>
  </si>
  <si>
    <t>Category 1: Purchased goods and services; Category 11: Use of sold products; Category 13: Downstream leased assets; Category 14: Franchises; Category 2: Capital goods; Category 3: Fuel-and-energy-related activities (not included in Scopes 1 or 2); Category 4: Upstream transportation and distribution; Category 5: Waste generated in operations; Category 6: Business travel; Category 7: Employee commuting; Category 9: Downstream transportation and distribution</t>
  </si>
  <si>
    <t>Unsure</t>
  </si>
  <si>
    <t>IAG has a target of net zero Scope 1 and 2 emissions by 2050, with removals covering any residual emissions (CDP 2023). IAG is targetting net zero emissions by 2050 across ist scope 1,2, and 3 emissions (https://www.iairgroup.com/sustainability/roadmap-2050/)</t>
  </si>
  <si>
    <t>While technological innovation is expected to increase the rate of CO2 reduction, we believe it is essential to utilize CO2 removal technologies (such as negative mission technology DAC/CCU/CCS) that capture, absorb, store, and fix CO2 in the atmosphere in order to absorb the inevitable CO2 emissions. (deepl translation)</t>
  </si>
  <si>
    <t>Airlines</t>
  </si>
  <si>
    <t>mixture</t>
  </si>
  <si>
    <t>Wooden Building Elements</t>
  </si>
  <si>
    <t>exclude</t>
  </si>
  <si>
    <t>Reasonable assurance</t>
  </si>
  <si>
    <t>Reasonable Assurance</t>
  </si>
  <si>
    <t>SP_ENTITY_ID</t>
  </si>
  <si>
    <t>Isuzu Motors</t>
  </si>
  <si>
    <t>Mazda Motor</t>
  </si>
  <si>
    <t>Ferrari</t>
  </si>
  <si>
    <t>Korean Air</t>
  </si>
  <si>
    <t>Malaysia</t>
  </si>
  <si>
    <t>Air Canada</t>
  </si>
  <si>
    <t>Japan Airlines</t>
  </si>
  <si>
    <t>Int</t>
  </si>
  <si>
    <t xml:space="preserve"> Besides this, if levers such as Carbon Capture, Use and Storage (CCUS) or Natural Climate Solutions (NCS) are implemented are also subtracted in the equation. In the base year, Scope 3 Cat.11 associated to the Upstream production was approximately the 50% of Scope 3 Cat.11 calculated in relation to the refinery sales.</t>
  </si>
  <si>
    <t>3</t>
  </si>
  <si>
    <t>Category 1: Purchased goods and services; Category 11: Use of sold products</t>
  </si>
  <si>
    <t xml:space="preserve"> more than 90% of decarbonization is achieved with energy solutions and the need to offset the remaining emissions through natural climate solutions (NCS) is anticipated</t>
  </si>
  <si>
    <t>South America</t>
  </si>
  <si>
    <t xml:space="preserve">According to Ecopetrol's strategy, around 30% of emissions will be neutralized through Natural Climate Solutions. It includes avoided deforestation projects, restoration and reforestation in agroforestry projects, wetland restoration, among others. </t>
  </si>
  <si>
    <t>We do not intend to rely on carbon offsets to meet our emissions targets in the near term. However, Pioneer is investigating carbon-reduction technologies and nature-based solutions that may play a role in helping us neutralize residual Scope 1 GHG emissions and realize our net zero ambition in the longer term.</t>
  </si>
  <si>
    <t>no target</t>
  </si>
  <si>
    <t>By 2030, OMV aims to reduce its Scope 1 and 2 emissions by 30%. This will be done with portfolio changes, improve operational efficiency, improving energy efficiency increase renewable energy purchases, decrease of refining fossil throughput and neutralization measures e.g., CCS and offsetting,</t>
  </si>
  <si>
    <t>Category 1: Purchased goods and services; Category 11: Use of sold products; Category 12: End-of-life treatment of sold products</t>
  </si>
  <si>
    <t>Category 1: Purchased goods and services; Category 10: Processing of sold products; Category 11: Use of sold products; Category 12: End-of-life treatment of sold products; Category 2: Capital goods; Category 3: Fuel-and-energy-related activities (not included in Scopes 1 or 2); Category 4: Upstream transportation and distribution; Category 5: Waste generated in operations; Category 6: Business travel; Category 7: Employee commuting</t>
  </si>
  <si>
    <t>ORLEN S.A.</t>
  </si>
  <si>
    <t>Ecopetrol S.A.</t>
  </si>
  <si>
    <t>Kinder Morgan Inc.</t>
  </si>
  <si>
    <t>Moderate assurance</t>
  </si>
  <si>
    <t>Jetblue Airways Corporation</t>
  </si>
  <si>
    <t>United States of America</t>
  </si>
  <si>
    <t>easyJet</t>
  </si>
  <si>
    <t>United Kingdom of Great Britain and Northern Ireland</t>
  </si>
  <si>
    <t>Cathay Pacific Airways Limited</t>
  </si>
  <si>
    <t>China, Hong Kong Special Administrative Region</t>
  </si>
  <si>
    <t>Wizz Air Holdings</t>
  </si>
  <si>
    <t>Avianca Group</t>
  </si>
  <si>
    <t>Grupo Aeromexico SAB de CV</t>
  </si>
  <si>
    <t>Mexico</t>
  </si>
  <si>
    <t>Azul Sa</t>
  </si>
  <si>
    <t>Copa Holdings, S.A.</t>
  </si>
  <si>
    <t>Panama</t>
  </si>
  <si>
    <t>Gol Linhas Aereas Inteligentes S.A.</t>
  </si>
  <si>
    <t>PEGASUS HAVA TAŞIMACILIĞI A.Ş.</t>
  </si>
  <si>
    <t>Finnair</t>
  </si>
  <si>
    <t>Finland</t>
  </si>
  <si>
    <t>Hawaiian Holding</t>
  </si>
  <si>
    <t>Norwegian Air Shuttle ASA</t>
  </si>
  <si>
    <t>Chorus Aviation</t>
  </si>
  <si>
    <t>Petroliam Nasional Berhad (PETRONAS)</t>
  </si>
  <si>
    <t>PJSC Lukoil</t>
  </si>
  <si>
    <t>Russian Federation</t>
  </si>
  <si>
    <t>DTE Energy Company</t>
  </si>
  <si>
    <t>Formosa Petrochemical</t>
  </si>
  <si>
    <t>Taiwan, China</t>
  </si>
  <si>
    <t>San Miguel Corp</t>
  </si>
  <si>
    <t>Philippines</t>
  </si>
  <si>
    <t>Idemitsu Kosan Co., Ltd.</t>
  </si>
  <si>
    <t>YPF SA</t>
  </si>
  <si>
    <t>Argentina</t>
  </si>
  <si>
    <t>SK Innovation Co Ltd</t>
  </si>
  <si>
    <t>Republic of Korea</t>
  </si>
  <si>
    <t>KazMunayGas National Company JCS</t>
  </si>
  <si>
    <t>Kazakhstan</t>
  </si>
  <si>
    <t>Cosmo Energy Holdings Co., Ltd.</t>
  </si>
  <si>
    <t>Bharat Petroleum Corporation</t>
  </si>
  <si>
    <t>MOL Nyrt.</t>
  </si>
  <si>
    <t>Hungary</t>
  </si>
  <si>
    <t>SUBARU CORPORATION</t>
  </si>
  <si>
    <t>NFI Group Inc.</t>
  </si>
  <si>
    <t>Hino Motors, Ltd.</t>
  </si>
  <si>
    <t>PACCAR Inc</t>
  </si>
  <si>
    <t>Mahindra &amp; Mahindra</t>
  </si>
  <si>
    <t xml:space="preserve">intermediate </t>
  </si>
  <si>
    <t>1,3</t>
  </si>
  <si>
    <t xml:space="preserve"> Finally, investing in high-quality carbon removals and offsets is expected to play a role in addressing emissions the airline is unable to avoid. JetBlue is committed to prioritizing the lower-carbon solutions within its operation first, to drive down the need for carbon credits as much as possible.</t>
  </si>
  <si>
    <t>We will offset emissions that aren't addressable through other levers with certified renewable energy credits and verified high-quality carbon offsets that focus on additionality and carbon removal.</t>
  </si>
  <si>
    <t>A five-pillar decarbonisation strategy focuses on 1) SAF, 2) aircraft, 3) operational efficiency, 4) new technology and 5) carbon offsets and/or removal.</t>
  </si>
  <si>
    <t>Sustainability Report 2022</t>
  </si>
  <si>
    <t>To address total Scope 1 and 2 emissions from our business activities, we formulated the net zero plan as follows.1. Short-term target: 14% reduction by 2025 (compared to 2013)The target will be achieved through production efficiency improvements and energy conservation.2. Medium-term target: 46% reduction by 2030 (compared to 2013)We will achieve a 46% reduction from the base year (2013) by offsetting 23 million tons of GHG emissions in conjunction with decreasing demand for fossil fuels through 1 million tons of production efficiency improvements and 3 million tons of CCS.3. Long-term target: net zero by 2040We will achieve net zero by offsetting 19 million tons of GHG emissions in conjunction with decreasing demand for fossil fuels through 3 million tons of production efficiency improvements, 11 million tons of CCS, and 5 million tons of forest absorption.Progress in FY2021・CO2 emissions (Scope 1 and 2) were 23.34 million tons due to effects from reduced refinery operation as a result of the COVID-19 pandemic and equipment trouble.・Against the FY 2021 target of a reduction in emissions of 4.02 million tons set in the medium-term environmental targets (FY2020 - FY2022), we achieved a reduction of 3.64 million tons.・We began collaborating with the Japanese government and a partner company (Electric Power Development Co., Ltd.) To commence CCS operation in Japan in 2030.</t>
  </si>
  <si>
    <t>Category 1: Purchased goods and services; Category 11: Use of sold products; Category 14: Franchises; Category 4: Upstream transportation and distribution; Category 5: Waste generated in operations; Category 9: Downstream transportation and distribution</t>
  </si>
  <si>
    <t>NZ2</t>
  </si>
  <si>
    <t xml:space="preserve">Leverage carbon credits and offsetsIn the next decade, most of our identified reductions come from decarbonizing our own energy consumption. </t>
  </si>
  <si>
    <t>it also includes offsets that are both CO2 absorption through forest conservation and contribution by renewable power projects whose reduction contribution belongs to INPEX.</t>
  </si>
  <si>
    <t>Avianca</t>
  </si>
  <si>
    <t>Mazda plans to work closely with our partners and proceed via three pillars:(1) energy conservation, (2) shift to renewable energies, (3) introduction of carbon neutral fuels for in-house transportation.</t>
  </si>
  <si>
    <t>In January 2021, Mazda announced that it would endeavor to achieve carbon neutrality throughout the entire supply chain by 2050. Mazda’s major initiatives to address climate change in accordance with this goal will be implemented.</t>
  </si>
  <si>
    <t>Category 4: Upstream transportation and distribution</t>
  </si>
  <si>
    <t>:a) Our Fuel Efficiency Program (PEC) applies to all areas of Azul, identifying process and procedure improvements that aim to enhance fuel efficiency and reduce CO2  emissions. In 2022, the program resulted in a savings of 134,211 tons of CO2, which represents an improvement in Azul's fuel consumption compared to 2021, when 77,553 tons were saved.b) Projects of fleet transformation and new technologies: a Constant fleet renewal with newer and more efficient aircraft; eVTOL pilot (100% electric aircraft, in partnership with the German company Lilium); Innovative technologies such as hydrogen and other non-drop-in fuels and Single Engine Taxi-In/Out Project.c) Operational efficiency with: more direct flights, Route improvements, Continuous improvement in aircraft efficiency and APU Zero.c) Pursuit of solutions and use of SAF to Support production and distribution brazilian projects with Partnerships for national development and production.</t>
  </si>
  <si>
    <t xml:space="preserve">n efficient consumption of the fuel used in air operations. Additionally, we plan to use SAF fuel (Sustainable Aviation Fuel) in the coming years, depending on market availability. </t>
  </si>
  <si>
    <t>Describe also ground tranport, which is excluded in intermediate target("ikewise, to continue with the installation of charger farms, in the reporting year we have our first farm in GSE, but we will promote the implementation of the vision to 2025 of shippers with Tocumen."</t>
  </si>
  <si>
    <t>Describe also scope 2 reductions, which is excluded in intermediate target(" This project goes hand in hand with the investment in solar panels for the generation of energy from renewable sources.")</t>
  </si>
  <si>
    <t>List only scope 1 intermediat targets and all listed initatives include only scope 1. In order to achieve the NetZero target by 2045, Azul designed its decarbonization RoadMap and the MACC curve. The main drivers cover the following points:- Fleet transformation: reduction of fuel consumption and carbon emissions of the latest generation aircraft;- Operational Efficiency: more direct and efficient flights; improve aircraft utilization;- Sustainable Aviation Fuel (SAF): support the regulation of the SAF in Brazil and partnerships to develop the national production of SAF, with national environmental criteria and with a fair and affordable price;- Offsets: offer and support reliable and sustainable CO2 offset initiatives;- e-VTOL: 100% electric aircraft and hybrid engines- Other additional initiatives being developed by the aviation industry.</t>
  </si>
  <si>
    <t>Category 1: Purchased goods and services; Category 4: Upstream transportation and distribution; Category 5: Waste generated in operations; Category 6: Business travel; Category 7: Employee commuting</t>
  </si>
  <si>
    <t>- Compensação de carbono;- Aquisição de frotas mais eficientes;- Investir em pesquisas para aplicação do uso de Biocombustível nas operações;</t>
  </si>
  <si>
    <t>We plan to achieve this target via renewal of our fleet.In July 2012, Pegasus placed an order with Airbus for 57 firm order A320neo and 18 firm order A321 neo aircraft, totalling 75, and an additional 25 optional aircraft, thereby constituting a purchase order for 100 new aircraft. In December 2017, Pegasus exercised its option for 25 additional aircraft and converted these option aircrafts to firm orders in A321neo configuration, subject to an additional option to reconvert the order to A320neo configuration subject to the applicable notice periods prior to the scheduled delivery of aircraft. In October 2021, Pegasus placed an order with Airbus 6 additional A321neo aircraft. The 2012 Airbus Order, as amended, comprised a total of 42 A320neo and 64 A321neo aircraft as of December 31, 2021. Pegasus is the first customer of CFM-Leap series engine used on A320neo aircraft. Seventeen A321neo aircraft joined Pegasus fleet in 2022.</t>
  </si>
  <si>
    <t>This target is achieved via renewal of our fleet.In July 2012, Pegasus placed an order with Airbus for 57 firm order A320neo and 18 firm order A321 neo aircraft, totalling 75, and an additional 25 optional aircraft, thereby constituting a purchase order for 100 new aircraft. In December 2017, Pegasus exercised its option for 25 additional aircraft and converted these option aircrafts to firm orders in A321neo configuration, subject to an additional option to reconvert the order to A320neo configuration subject to the applicable notice periods prior to the scheduled delivery of aircraft. In October 2021, Pegasus placed an order with Airbus 6 additional A321neo aircraft. The 2012 Airbus Order, as amended, comprised a total of 42 A320neo and 64 A321neo aircraft as of December 31, 2021. Pegasus is the first customer of CFM-Leap series engine used on A320neo aircraft. 17 A321neo aircraft joined Pegasus fleet in 2022.</t>
  </si>
  <si>
    <t>The target covers all of our GHG emissions from our flights company wide.</t>
  </si>
  <si>
    <t xml:space="preserve"> PETRONAS has classified its operational emissions reduction efforts into four decarbonisation levers as follows: zero routine flaring and venting, energy efficiency, electrification, and carbon capture and storage (CCS).</t>
  </si>
  <si>
    <t>CDP 2023 + Pathway report</t>
  </si>
  <si>
    <t>Zero Routine Flaring and Venting, Energy Efficiency, Electrificiation, CCS</t>
  </si>
  <si>
    <t>FPCC has set its targets for 2022-2030 to focus on research and development in the hydrogen energy industry, ammonia production, and the application of carbon capture and storage (CCS) technology. T</t>
  </si>
  <si>
    <t>SMC’s "Net Zero by 2050" target includes all absolute GHG emissions from Scope 1 and Scope 2 sources across various business units, including food and beverage, packaging, energy, fuel and oil, infrastructure, cement, as well as other sectors like real estate and logistics. SMC's "Net Zero by 2050" target does not include absolute Scope 3 GHG emissions.  •Developing and completing a 1,000 MWh BESS project to enhance grid reliability and facilitate the integration of more renewable energy into the grid•Continuously improving and expanding initiatives to make our coal plants the most efficient and cleanest in the industry, leveraging technologies such as High Efficiency and Low Emissions (HELE)•Expanding river rehabilitation projects in partnership with the Department of Natural Resources (DENR) to address flooding and solid waste pollution in cities and improve the well-being of communities•Maximizing nature-based solutions, such as mangrove reforestation and tree planting, to support environmental conservation efforts•Implementing and enhancing biodiversity conservation projects, including coral reef rehabilitation, mangrove reforestation, and coastal management programsUnder Consideration:•Pursuing the transition of the existing power portfolio to significantly reduce GHG emissions while carefully balancing the impacts on energy reliability, resiliency, and affordability•Exploring future fuels and technologies, such as coal gasification into hydrogen and gravity battery systems•Upgrading building management systems and obtaining LEED certification for company facilities</t>
  </si>
  <si>
    <t>Targets have been set for the entire Idemitsu Group for Scope 1 and 2 to achieve a 46% reduction by 2030 (compared to fiscal 2013) and carbon neutrality by 2050</t>
  </si>
  <si>
    <t>1</t>
  </si>
  <si>
    <t>Roadmap</t>
  </si>
  <si>
    <t>Use NET and carbon credits to cover remaining emissions from our own operations that cannot be reudced to achieve 30%</t>
  </si>
  <si>
    <t>We are working to achieve carbon net zero in 2050 by shifting to low-carbon and decarbonized fuels and utilizing energy-saving technologies, and for the remaining emissions that cannot be reduced, we have established a roadmap to achieve carbon net zero in 2050 by utilizing negative emission technologies (CO2-EOR, CO2 capture and utilization) as well as contributing to emission reduction through the deployment of renewable energy technologies.</t>
  </si>
  <si>
    <t>MOL Group’s future plans target to be in line with the European Union’s Green Deal ambitions to become a net zero CO2 emitter by 2050 on all scopes. S</t>
  </si>
  <si>
    <t>KOÇ HOLDİNG A.Ş.</t>
  </si>
  <si>
    <t>The Williams Companies, Inc.</t>
  </si>
  <si>
    <t>notes</t>
  </si>
  <si>
    <t>Added Idemitsu and Showa Shell due to take-over</t>
  </si>
  <si>
    <t>CDP 2023 + Website</t>
  </si>
  <si>
    <t>Category 11: Use of sold products; Category 4: Upstream transportation and distribution; Category 9: Downstream transportation and distribution</t>
  </si>
  <si>
    <t>Int 3; Int 4</t>
  </si>
  <si>
    <t>scope1_2023</t>
  </si>
  <si>
    <t>scope1_2018</t>
  </si>
  <si>
    <t>Net-zero target includes well-to-wake jet fuel emissions.Emissions intensity target was approved in March 2023 and will be linked in our survey response for the 2023 reporting year.</t>
  </si>
  <si>
    <t>sustainability report 2023</t>
  </si>
  <si>
    <t>Three main levers:- 5% fuel efficiency improvement from improved operational efficiency from flying more optimal flight profiles and increased load factor- 14-20% fuel efficiency from investment in newest and most fuel-efficient technology available on the market today- Remaining CO2-emission reduction to get to 53 grams of CO2 per RPK to come fromblending in sustainable aviation fuel, estimated to be 20% blend</t>
  </si>
  <si>
    <t>We have adopted a carbon neutrality target due to two factors: 1) The current difficulties in assessing global warming effects from non-CO2 emissions; 2) Our technology neutral approach means that we do not want to limit our target to only be reached through direct air capture-solutions.</t>
  </si>
  <si>
    <t>14022847.0</t>
  </si>
  <si>
    <t>2120181.0</t>
  </si>
  <si>
    <t>1554228.0</t>
  </si>
  <si>
    <t>Pacajai REDD+ Project</t>
  </si>
  <si>
    <t>Agriculture Forestry and Other Land Use</t>
  </si>
  <si>
    <t>VM0015</t>
  </si>
  <si>
    <t>Toho Gas Co., Ltd. (retired with INPEX CORPORATION for LNG carbon offsetting)</t>
  </si>
  <si>
    <t>Retirement for Person or Organization</t>
  </si>
  <si>
    <t>Retired on behalf of Toho Gas Co., Ltd. for the LNG cargo delivered from Ichthys LNG Project</t>
  </si>
  <si>
    <t>Energy industries (renewable/non-renewable sources)</t>
  </si>
  <si>
    <t>ACM0002</t>
  </si>
  <si>
    <t>BAESA Project</t>
  </si>
  <si>
    <t>INPEX CORPORATION (retired with Toho Gas Co., Ltd. for LNG carbon offsetting)</t>
  </si>
  <si>
    <t>01: No Poverty; 02: Zero Hunger; 03: Good Health and Well-being; 04: Quality Education; 05: Gender Equality; 06: Clean Water and Sanitation; 07: Affordable and Clean Energy; 08: Decent Work and Economic Growth; 09: Industry, Innovation and Infrastructure; 10: Reduced Inequalities; 11: Sustainable Cities and Communities; 12: Responsible Consumption and Production; 13: Climate Action; 14: Life Below Water; 15: Life on Land; 16: Peace, Justice, and Strong Institutions; 17: Partnerships for the Goals</t>
  </si>
  <si>
    <t>Rimba Raya Biodiversity Reserve Project</t>
  </si>
  <si>
    <t>Indonesia</t>
  </si>
  <si>
    <t>VM0004</t>
  </si>
  <si>
    <t>01: No Poverty; 02: Zero Hunger; 03: Good Health and Well-being; 04: Quality Education; 05: Gender Equality; 06: Clean Water and Sanitation; 07: Affordable and Clean Energy; 08: Decent Work and Economic Growth; 09: Industry, Innovation and Infrastructure; 10: Reduced Inequalities; 11: Sustainable Cities and Communities; 12: Responsible Consumption and Production; 13: Climate Action; 14: Life Below Water; 15: Life on Land; 16: Peace, Justice, and Strong Institutions; 17: Partnerships for the Goals; CCB-Biodiversity Gold; CCB-Climate Gold; CCB-Community Gold</t>
  </si>
  <si>
    <t>KIRYU GAS Co., Ltd. for carbon offset of natural gas by INPEX</t>
  </si>
  <si>
    <t>Retired for KIRYU GAS Co., Ltd., for carbon offset of natural gas by INPEX</t>
  </si>
  <si>
    <t>AISIN KEIKINZOKU CO.,LTD, a client of NIHONKAIGAS CO.,LTD, for carbon offset of natural gas by INPEX</t>
  </si>
  <si>
    <t>Retired for AISIN KEIKINZOKU CO.,LTD, a client of NIHONKAIGAS CO.,LTD, for carbon offset of natural gas by INPEX</t>
  </si>
  <si>
    <t>Issuance Date</t>
  </si>
  <si>
    <t>Sustainable Development Goals</t>
  </si>
  <si>
    <t>Vintage Start</t>
  </si>
  <si>
    <t>Vintage End</t>
  </si>
  <si>
    <t>ID</t>
  </si>
  <si>
    <t>Name</t>
  </si>
  <si>
    <t>Country/Area</t>
  </si>
  <si>
    <t>Project Type</t>
  </si>
  <si>
    <t>Methodology</t>
  </si>
  <si>
    <t>Total Vintage Quantity</t>
  </si>
  <si>
    <t>Quantity Issued</t>
  </si>
  <si>
    <t>Serial Number</t>
  </si>
  <si>
    <t>Additional Certifications</t>
  </si>
  <si>
    <t>Retirement/Cancellation Date</t>
  </si>
  <si>
    <t>Retirement Beneficiary</t>
  </si>
  <si>
    <t>Retirement Reason</t>
  </si>
  <si>
    <t>Retirement Details</t>
  </si>
  <si>
    <t>Inpex Corporation</t>
  </si>
  <si>
    <t>Company</t>
  </si>
  <si>
    <t>scope2_location_based_2018</t>
  </si>
  <si>
    <t>scope2_market_based_2018</t>
  </si>
  <si>
    <t>scope2_location_based_2023</t>
  </si>
  <si>
    <t>scope2_market_based_2023</t>
  </si>
  <si>
    <t>Suncor Energy Inc.</t>
  </si>
  <si>
    <t>33515277.0</t>
  </si>
  <si>
    <t>1637843.0</t>
  </si>
  <si>
    <t>1497574.0</t>
  </si>
  <si>
    <t>1360576.0</t>
  </si>
  <si>
    <t>1386799.0</t>
  </si>
  <si>
    <t>43190517.0</t>
  </si>
  <si>
    <t>44543824.0</t>
  </si>
  <si>
    <t>1255371.0</t>
  </si>
  <si>
    <t>1550437.0</t>
  </si>
  <si>
    <t>650610.0</t>
  </si>
  <si>
    <t>851432.0</t>
  </si>
  <si>
    <t>285800.0</t>
  </si>
  <si>
    <t>202306.0</t>
  </si>
  <si>
    <t>x</t>
  </si>
  <si>
    <t>Green Fares customer offsetting</t>
  </si>
  <si>
    <t>Busines trips</t>
  </si>
  <si>
    <t>Customers</t>
  </si>
  <si>
    <t>business travel</t>
  </si>
  <si>
    <t>cargo shipments</t>
  </si>
  <si>
    <t>Total</t>
  </si>
  <si>
    <t>Staf</t>
  </si>
  <si>
    <t>4157845</t>
  </si>
  <si>
    <t>4000762</t>
  </si>
  <si>
    <t>4246619</t>
  </si>
  <si>
    <t>Notes</t>
  </si>
  <si>
    <t>Expand offset model for customers &amp; offset emissions themselves (vast majority offsetting for customers)</t>
  </si>
  <si>
    <t>Customer Offsetting + NCI target + business travel</t>
  </si>
  <si>
    <t>Offsetting Emplyee airplane travel</t>
  </si>
  <si>
    <t>Introduce offsetting service fore customers</t>
  </si>
  <si>
    <t>Offering offsets to customers</t>
  </si>
  <si>
    <t>Building carbon credit portfolio to offset after 2030 + offsetting for customers (only verra registry)</t>
  </si>
  <si>
    <t>Do not mention customer offsetting in sustainability report, but there are retirements in verra registry with reason e.g. "Carbon offset products Q1 2023"</t>
  </si>
  <si>
    <t>offsers credits to customers via Target Neutral</t>
  </si>
  <si>
    <t>No net emission increase 2015-2025 + offsers credits to customers via Target Neutral</t>
  </si>
  <si>
    <t>No net emission increase 2015-2025 (no need to offset this year) + offsers credits to customers via Target Neutral</t>
  </si>
  <si>
    <t xml:space="preserve">Offering offsets to customers &amp; employee travel scheme </t>
  </si>
  <si>
    <t>employee travel</t>
  </si>
  <si>
    <t>Achieve net-carbon goal</t>
  </si>
  <si>
    <t>Achieve net-carbon goal + offer to clients</t>
  </si>
  <si>
    <t>Between 2020 and 2023, eni reduced offsetting ambition for 2050 from 40 to &lt;25 Mio credits</t>
  </si>
  <si>
    <t>4076524</t>
  </si>
  <si>
    <t>Seems like Shell earns money from credits - abandoned plans to invest $100m in carbon credits by 2030</t>
  </si>
  <si>
    <t>Sell Carbon neutral LNG or natural gas - part of 2030 intensity target</t>
  </si>
  <si>
    <t>honor majest</t>
  </si>
  <si>
    <t>honor majesty</t>
  </si>
  <si>
    <t>meet goals</t>
  </si>
  <si>
    <t>pilot</t>
  </si>
  <si>
    <t>meet targets until 2020</t>
  </si>
  <si>
    <t>Plant 1 mio rai forrest again (after they did in 1999 already) in honor of mejesty and to meet environmental goals</t>
  </si>
  <si>
    <t>meet targets until 2020 (first year under t-ver)</t>
  </si>
  <si>
    <t>afforrestation without credits</t>
  </si>
  <si>
    <t>Want to minimize dependence on traditional offsets &amp; develop BECCS plant</t>
  </si>
  <si>
    <t>3 events (291 credits)</t>
  </si>
  <si>
    <t>Shareholder meetings + motorbike races (~3200 tCO2)</t>
  </si>
  <si>
    <t>Shareholder meetings + motorbike races (~2500 tCO2)</t>
  </si>
  <si>
    <t>Offsers offsetting to customers  and matches sum (6343 tCO2)</t>
  </si>
  <si>
    <t>Offer carbon neutral fuel + carbon neutral subsidaries in midstream segment</t>
  </si>
  <si>
    <t>Offering offset gas to clients</t>
  </si>
  <si>
    <t>Pilot (for one oil LNG project under Australian domestic scheme)</t>
  </si>
  <si>
    <t>Offset remaining emissions from electric vehicles in Germany (supply chain, production &amp; logistics)</t>
  </si>
  <si>
    <t xml:space="preserve">Offset remaining emissions from electric vehicles in Germany (supply chain, production &amp; logistics) </t>
  </si>
  <si>
    <t>They say they also have carbon neutral sites if taking into account offsetting, they do not say explicitly that they offset these emissions</t>
  </si>
  <si>
    <t>all remaining scope 1 and 2 emissions + busines travel</t>
  </si>
  <si>
    <t>adapted wording in 2023 to contributions towards climate projects instead of offsetting or neutralising</t>
  </si>
  <si>
    <t>support mangrove projects without carbon markets</t>
  </si>
  <si>
    <t>offset scope 1&amp;2; offer customers to exchange points for eco friendly driving; all operations for FreeNow</t>
  </si>
  <si>
    <t>carbon neutral growth vs. 2012+ offering offsets to clients</t>
  </si>
  <si>
    <t>carbon neutral growth vs. 2012, offering offsets to clients, offsetting all domsetic flights for one day + employee travel during earth month</t>
  </si>
  <si>
    <t>carbon neutral growth vs. 2012, offering offsets to clients (did achieve goal due to financial impact of covid)</t>
  </si>
  <si>
    <t>carbon neutrality + customer offsetting</t>
  </si>
  <si>
    <t>Had the plan to spend 1bn USD until 2030 on toward airline carbon neutrality -&gt; same pot for offsets and e.g. SAF -&gt; crowding out of investments</t>
  </si>
  <si>
    <t>carbon neutrality + customer offsetting (stopped March 31st)</t>
  </si>
  <si>
    <t>offers offsets to customers (private + corporate)</t>
  </si>
  <si>
    <t>offers offsets to customers (private + corporate) &amp; offset Berlin Air Show visit of an airplane</t>
  </si>
  <si>
    <t>offerst customers offsets since 2007</t>
  </si>
  <si>
    <t>offers offsets to customers (private + corporate) &amp; employee air travel</t>
  </si>
  <si>
    <t>offers offsets to customers  &amp; employee air travel</t>
  </si>
  <si>
    <t>no report</t>
  </si>
  <si>
    <t>offers offsets to customers (private + corporate) and matches contribution + employee travel</t>
  </si>
  <si>
    <t xml:space="preserve">offers offsets to customers (private + corporate) and matches contribution </t>
  </si>
  <si>
    <t xml:space="preserve">offers offsets to customers </t>
  </si>
  <si>
    <t>offers offsets to customers + AirFrance domestic flights</t>
  </si>
  <si>
    <t>Air France started offsetting domestic flights in France in 2020, which became mandatory in 2022, unclear in what years business trips where offset</t>
  </si>
  <si>
    <t>offers offsets/donation to projects to customers (see Note)</t>
  </si>
  <si>
    <t>British Airways' Carbon Fund replaced customer offsetting scheme by instead of offering offsetting for emissions, giving opportunity to donate towards projects (initially geared towards projects in UK, later also abroad)</t>
  </si>
  <si>
    <t>offers offsets to customers  &amp; offsetting of domestic flights by British Airways</t>
  </si>
  <si>
    <t xml:space="preserve">offers offsets to customers  &amp; offsetting of domestic flights by British Airways &amp; staff travel </t>
  </si>
  <si>
    <t>Started offsetting program for customer 2007</t>
  </si>
  <si>
    <t>offers offsets to customers &amp; crewmember business travel + A321 emissions for New York - San Fransisco</t>
  </si>
  <si>
    <t>offers offsets to customers &amp; crewmember business travel &amp; All flights during earth month</t>
  </si>
  <si>
    <t>all domestic flights</t>
  </si>
  <si>
    <t>uncertain - likely offsets to clients</t>
  </si>
  <si>
    <t>offsets to clients</t>
  </si>
  <si>
    <t>Between 2016 and 2019 no information in sustainability report, but partnership with carbonfund is ongoing since 2008</t>
  </si>
  <si>
    <t xml:space="preserve">all emissions for June - uncertain - likely offsets to clients </t>
  </si>
  <si>
    <t>announcement 19 November offset all fuel related carbon emissions</t>
  </si>
  <si>
    <t>all scope 1 &amp; 2 carbon emissions</t>
  </si>
  <si>
    <t>all scope 1 &amp; 2 carbon emissions + emissions from holiday packages (easyjet holiday)</t>
  </si>
  <si>
    <t>Announce 2022 that funds that went to offsetting will be diverted into other elements of their net-zero roadmap</t>
  </si>
  <si>
    <t>offers offsets to customers &amp; business travel</t>
  </si>
  <si>
    <t>Reports 2017 and 2021 missing, but program did not change between years</t>
  </si>
  <si>
    <t>offers offsets to customers</t>
  </si>
  <si>
    <t>offers offsets to customers (+ CORSIA, but that is not voluntary)</t>
  </si>
  <si>
    <t>Almost no offsetting through customers</t>
  </si>
  <si>
    <t>Avianca offsets domestic emissions but that is not voluntary, but to avoid paying the Colombian Carbon Tax (see CDP Data, e.g. 2023: "In 2022, 90% of the emissions covered by the tax were offset through the purchase of carbon credits. This is 735,174 tons of CO2e with an investment of approximately USD 3.1 million. The remaining 10% of the emissions covered by the tax, equivalent to 81,686 tons of CO2e, were paid to the Colombian government for a value of USD 361,435. 18.2% corresponds to the 816,860 tonCO2e of emissions subject to the carbon tax in Colombia out of the total emissions generated by the entire company in 2022.")</t>
  </si>
  <si>
    <t>compliance offsetting</t>
  </si>
  <si>
    <t>offers offsets to customers + compliance offsetting</t>
  </si>
  <si>
    <t>Not always mentioned in reports, but say in 2018 sustainability report htat program was created 2013</t>
  </si>
  <si>
    <t>offers offsets to customers  + 2 carbon-neutral routes</t>
  </si>
  <si>
    <t>offset all emissions of world environmental day</t>
  </si>
  <si>
    <t>offers offsets to customers &amp; their ground operation in Helsinki</t>
  </si>
  <si>
    <t>Unsure if business trips are offset in 2023</t>
  </si>
  <si>
    <t>business travel + offer offsets to clients</t>
  </si>
  <si>
    <t>Where part of a VCM where they helped generate carbon credits through improved engine washing (https://registry.verra.org/app/projectDetail/VCS/765)</t>
  </si>
  <si>
    <t>Year</t>
  </si>
  <si>
    <t>no_credit</t>
  </si>
  <si>
    <t>credit_price_usd</t>
  </si>
  <si>
    <t>costs_usd</t>
  </si>
  <si>
    <t>Delta</t>
  </si>
  <si>
    <t>avg pounds to USD exchange rate 1.2369 (https://www.exchangerates.org.uk/GBP-USD-spot-exchange-rates-history-2022.html)</t>
  </si>
  <si>
    <t>avg pounds to USD exchange rate 1.3757 (https://www.exchangerates.org.uk/GBP-USD-spot-exchange-rates-history-2021.html)</t>
  </si>
  <si>
    <t>avg pounds to USD exchange rate 1.2439 (https://www.exchangerates.org.uk/GBP-USD-spot-exchange-rates-history-2023.html)</t>
  </si>
  <si>
    <t>Subaru Corporation</t>
  </si>
  <si>
    <t>exhibitions</t>
  </si>
  <si>
    <t>Say that they purchase j-credits since March 2022, but unclear for what purpose and if voluntary</t>
  </si>
  <si>
    <t>offset estimated emissions from sold Chevrolet cars - 8 MtCO2 and $40mio (based on 2011 estimation)</t>
  </si>
  <si>
    <t>Ecuador Plant emissions</t>
  </si>
  <si>
    <t>unclear if initiative contined</t>
  </si>
  <si>
    <t>Organization</t>
  </si>
  <si>
    <t>start_date</t>
  </si>
  <si>
    <t>end_date</t>
  </si>
  <si>
    <t>Air France - KLM</t>
  </si>
  <si>
    <t>ANA Holdings Inc.</t>
  </si>
  <si>
    <t>American Airlines Group Inc</t>
  </si>
  <si>
    <t>BMW AG</t>
  </si>
  <si>
    <t>Canadian Natural Resources Limited</t>
  </si>
  <si>
    <t>Deutsche Lufthansa AG</t>
  </si>
  <si>
    <t>Devon Energy Corporation</t>
  </si>
  <si>
    <t>Enbridge Inc.</t>
  </si>
  <si>
    <t>Eni SpA</t>
  </si>
  <si>
    <t>EOG Resources, Inc.</t>
  </si>
  <si>
    <t>Ford Motor Company</t>
  </si>
  <si>
    <t>General Motors Company</t>
  </si>
  <si>
    <t>Honda Motor Co., Ltd.</t>
  </si>
  <si>
    <t>Hyundai Motor Co</t>
  </si>
  <si>
    <t>Isuzu Motors Limited</t>
  </si>
  <si>
    <t>Kia Motors Corp</t>
  </si>
  <si>
    <t>Mazda Motor Corporation</t>
  </si>
  <si>
    <t>Mitsubishi Motors Corporation</t>
  </si>
  <si>
    <t>Nissan Motor Co., Ltd.</t>
  </si>
  <si>
    <t>Occidental Petroleum Corporation</t>
  </si>
  <si>
    <t>OMV AG</t>
  </si>
  <si>
    <t>Petróleo Brasileiro SA - Petrobras</t>
  </si>
  <si>
    <t>Renault Group</t>
  </si>
  <si>
    <t>Shell PLC</t>
  </si>
  <si>
    <t>Southwest Airlines Co.</t>
  </si>
  <si>
    <t>Toyota Motor Corporation</t>
  </si>
  <si>
    <t>Volkswagen AG</t>
  </si>
  <si>
    <t>TÜRK HAVA YOLLARI A.O.</t>
  </si>
  <si>
    <t>Ryanair Holding PLC</t>
  </si>
  <si>
    <t>ENEOS Holdings, Inc.</t>
  </si>
  <si>
    <t>International Consolidated Airlines Group, S.A.</t>
  </si>
  <si>
    <t>KinderMorgan</t>
  </si>
  <si>
    <t>Ruby Pipeline scope 1&amp;2 emissions</t>
  </si>
  <si>
    <t>Operate "carbon neutral pipeline" with carbonc credits</t>
  </si>
  <si>
    <t>10448-217187314-217206355-VCS-VCU-1491-VER-BR-1-10-01012013-31122013-0</t>
  </si>
  <si>
    <t>LNG cargo delivered by PETRONAS LNG Ltd. (PLL) to China for offsetting life cycle carbon footprint from cradle to gate including shipping.</t>
  </si>
  <si>
    <t>10448-217206356-217225397-VCS-VCU-1491-VER-BR-1-10-01012013-31122013-0</t>
  </si>
  <si>
    <t>Carbon Neutral LNG deliveries</t>
  </si>
  <si>
    <t>Only from verra registry &amp; press release for first delivery, no mention in sustainability report</t>
  </si>
  <si>
    <t>offers offset fossil products</t>
  </si>
  <si>
    <t>Only from Press reslease</t>
  </si>
  <si>
    <t>x (donated credits to olypic games in Pyeongchang)</t>
  </si>
  <si>
    <t>carbon credits to integrate in Korean ETS</t>
  </si>
  <si>
    <t>Sales of offset fossil fuel</t>
  </si>
  <si>
    <t>No relevant reports before 2019</t>
  </si>
  <si>
    <t/>
  </si>
  <si>
    <t>Note</t>
  </si>
  <si>
    <t>No indication in sust. report</t>
  </si>
  <si>
    <t>Target Neutral Panel Statement</t>
  </si>
  <si>
    <t>No indication in sust. report/Verra regsitry</t>
  </si>
  <si>
    <t>Verra regsitry</t>
  </si>
  <si>
    <t>Carbon Credits can be counted towards Korea ETS -&gt; not voluntary (https://icapcarbonaction.com/en/ets/korea-emissions-trading-scheme)</t>
  </si>
  <si>
    <t>Offer credits to customers in said years, but no indication how many</t>
  </si>
  <si>
    <t>Source: Sustainability Reports</t>
  </si>
  <si>
    <t>Info from sustainability report</t>
  </si>
  <si>
    <t>offers offsets to customers &amp; scope 1 &amp; 2 emissions from bookings up to 31.12.2022</t>
  </si>
  <si>
    <t>Launch of offset program for customers &amp; offer carbon neutralised LNG</t>
  </si>
  <si>
    <t>Expand offset model for customers &amp; offer carbon neutralised fossil products &amp; used towards NCI</t>
  </si>
  <si>
    <t>210 MW Musi Hydro Power Plant, Bengkulu</t>
  </si>
  <si>
    <t>11050-275797154-275813976-VCS-VCU-262-VER-ID-1-487-01012016-31122016-0</t>
  </si>
  <si>
    <t>11051-275813977-275821178-VCS-VCU-262-VER-ID-1-487-01012014-31122014-0</t>
  </si>
  <si>
    <t>11051-275821179-276009705-VCS-VCU-262-VER-ID-1-487-01012014-31122014-0</t>
  </si>
  <si>
    <t>9803-136632917-136632999-VCS-VCU-263-VER-ID-14-674-23062017-31122017-1</t>
  </si>
  <si>
    <t>Joetsu City Gas and Waterworks Bureau for carbon offset of natural gas by INPEX</t>
  </si>
  <si>
    <t>Retired for Joetsu City Gas and Waterworks Bureau, for carbon offset of natural gas by INPEX</t>
  </si>
  <si>
    <t>9803-136633235-136633235-VCS-VCU-263-VER-ID-14-674-23062017-31122017-1</t>
  </si>
  <si>
    <t>9803-136633000-136633106-VCS-VCU-263-VER-ID-14-674-23062017-31122017-1</t>
  </si>
  <si>
    <t>Customers of  KIRYU GAS Co., Ltd. for carbon offset of natural gas by INPEX</t>
  </si>
  <si>
    <t>9803-136633107-136633234-VCS-VCU-263-VER-ID-14-674-23062017-31122017-1</t>
  </si>
  <si>
    <t>9774-132480303-132480713-VCS-VCU-259-VER-BR-14-981-01012014-31122014-0</t>
  </si>
  <si>
    <t>9776-132825758-132863266-VCS-VCU-259-VER-BR-14-981-01012015-31122015-0</t>
  </si>
  <si>
    <t>Korea</t>
  </si>
  <si>
    <t>Korean Airlines acknowledges that IATA has net zero target but did not set one themselves</t>
  </si>
  <si>
    <t>Int 1 &amp; Int 2</t>
  </si>
  <si>
    <t>1.5% per year for domestic and 2% for international flights - 20 % emission from domestic flights, as calculated based on offsets share in https://app.powerbi.com/view?r=eyJrIjoiNGYxYmUyZTQtNDg3Yi00ZWY2LWIwNmUtYTM0MzUxMGVkMGY4IiwidCI6ImRmMDJiYWRiLWEyZDMtNGE5OS1hOWRiLTRmZWMzNjdmM2ZhMSIsImMiOjR9</t>
  </si>
  <si>
    <t>colombia carbon tax</t>
  </si>
  <si>
    <t>colombia carbon tax + offer to clients</t>
  </si>
  <si>
    <t>colombia carbon tax+ offer to clients</t>
  </si>
  <si>
    <t>CDP: In 2022, 90% of the emissions covered by the tax were offset through the purchase of carbon credits. This is 735,174 tons of CO2e with an investment of approximately USD 3.1 million. The remaining 10% of the emissions covered by the tax, equivalent to 81,686 tons of CO2e, were paid to the Colombian government for a value of USD 361,435. 18.2% corresponds to the 816,860 tonCO2e of emissions subject to the carbon tax in Colombia out of the total emissions generated by the entire company in 2022.</t>
  </si>
  <si>
    <t>Ariline</t>
  </si>
  <si>
    <t>Category 1: Purchased goods and services; Category 13: Downstream leased assets</t>
  </si>
  <si>
    <t>Int 1; Int 2</t>
  </si>
  <si>
    <t>Target shares based on answer to question C7.6a</t>
  </si>
  <si>
    <t>"coverage includes TML India operations"</t>
  </si>
  <si>
    <t>Abs 4; Abs 6</t>
  </si>
  <si>
    <t>Category 1: Purchased goods and services; Category 4: Upstream transportation and distribution;  Category 3: Fuel-and-energy-related activities (not included in Scopes 1 or 2)</t>
  </si>
  <si>
    <t>Japan Airlines Corporation</t>
  </si>
  <si>
    <t>Korean Air Lines Co Ltd</t>
  </si>
  <si>
    <t>Int 5</t>
  </si>
  <si>
    <t>Int 6</t>
  </si>
  <si>
    <t>EU ETS</t>
  </si>
  <si>
    <t>UK ETS</t>
  </si>
  <si>
    <t>Switzerland ETS</t>
  </si>
  <si>
    <t>free_allocation</t>
  </si>
  <si>
    <t>Category 1: Purchased goods and services; Category 11: Use of sold products; Category 12: End-of-life treatment of sold products; Category 3: Fuel-and-energy-related activities (not included in Scopes 1 or 2); Category 4: Upstream transportation and distribution; Category 5: Waste generated in operations; Category 6: Business travel; Category 7: Employee commuting; Category 9: Downstream transportation and distribution</t>
  </si>
  <si>
    <t>Net-zero only for oil sands business "In 2018, Canadian Natural was one of the first oil companies to announce an aspirational goal of achieving net zero emissions in our oil sands operations."</t>
  </si>
  <si>
    <t>93% from 2022 sustainability report with CDP - ration DTE Electric emisison to DTE gas. 2023 data</t>
  </si>
  <si>
    <t>Category 1: Purchased goods and services; Category 11: Use of sold products; Category 2: Capital goods; Category 4: Upstream transportation and distribution; Category 5: Waste generated in operations; Category 6: Business travel; Category 7: Employee commuting; Category 8: Upstream leased assets</t>
  </si>
  <si>
    <t>Sheet contains data points that required manual processing.</t>
  </si>
  <si>
    <t>Car</t>
  </si>
  <si>
    <t>Company overview Oil and gas</t>
  </si>
  <si>
    <t>Company Overview Automobile</t>
  </si>
  <si>
    <t>Company Overview Airlines</t>
  </si>
  <si>
    <t>Offsetting Timeline</t>
  </si>
  <si>
    <t>Data from 2014-2023 of offsetting purpose retrieved by hand coding sustainability and annual reports. Basis for Figure 4</t>
  </si>
  <si>
    <t>Credit_no_2018_2023</t>
  </si>
  <si>
    <t>Overview of credit number 2018-2023 used for supplementary material</t>
  </si>
  <si>
    <t>Reporting_year</t>
  </si>
  <si>
    <t>Start and end date of year that companies report on in CDP 2023 dataset</t>
  </si>
  <si>
    <t>Missing_Credits</t>
  </si>
  <si>
    <t>Credits not reported in CDP but found in registries</t>
  </si>
  <si>
    <t>Missing_2018</t>
  </si>
  <si>
    <t>emission_overwrite</t>
  </si>
  <si>
    <t>Emission manually retrieved from annual and sustainability reports since companies did not report in 2018</t>
  </si>
  <si>
    <t>Emissions manually retrieved from annual or sustainability reports since they where outliers in CDP sample and manual check revealed reporting error in CDP data</t>
  </si>
  <si>
    <t>Ecosystem Marketplace</t>
  </si>
  <si>
    <t>easyJet_allowances</t>
  </si>
  <si>
    <t>reported_credit_prices</t>
  </si>
  <si>
    <t>ETS allowances of easyjet</t>
  </si>
  <si>
    <t>Ecosystem Marketplace data on emission allowances</t>
  </si>
  <si>
    <t>Targets_Airlines</t>
  </si>
  <si>
    <t>Targets_OG</t>
  </si>
  <si>
    <t>Targets_car</t>
  </si>
  <si>
    <t>Compiled relevant target data from CDP</t>
  </si>
  <si>
    <t>Company Data</t>
  </si>
  <si>
    <t>Offsetting Data</t>
  </si>
  <si>
    <t>Emission Data</t>
  </si>
  <si>
    <t>Target Data</t>
  </si>
  <si>
    <t>average Ecosystem Marketplace</t>
  </si>
  <si>
    <t>credit_prices_ecosystem_marketp</t>
  </si>
  <si>
    <t>Carbon credit price datapoints from company reports</t>
  </si>
  <si>
    <t>car</t>
  </si>
  <si>
    <t>OG</t>
  </si>
  <si>
    <t>Purchased goods and services</t>
  </si>
  <si>
    <t>Capital goods</t>
  </si>
  <si>
    <t>Fuel-and-energy-related activities (not included in Scope 1 or 2)</t>
  </si>
  <si>
    <t>Upstream transportation and distribution</t>
  </si>
  <si>
    <t>Waste generated in operations</t>
  </si>
  <si>
    <t>Business travel</t>
  </si>
  <si>
    <t>Employee commuting</t>
  </si>
  <si>
    <t>Upstream leased assets</t>
  </si>
  <si>
    <t>Downstream transportation and distribution</t>
  </si>
  <si>
    <t>Processing of sold products</t>
  </si>
  <si>
    <t>Use of sold products</t>
  </si>
  <si>
    <t>End of life treatment of sold products</t>
  </si>
  <si>
    <t>Downstream leased assets</t>
  </si>
  <si>
    <t>Franchises</t>
  </si>
  <si>
    <t>Investments</t>
  </si>
  <si>
    <t>scope3_by_cat</t>
  </si>
  <si>
    <t>Average scope 3 share of total scope 3 emission by category</t>
  </si>
  <si>
    <t>Volvo Car Group Annual Report 2018, p.157</t>
  </si>
  <si>
    <t>Suzuki FY 2017: 2019 Suzuki CSR &amp;Environmental Report, p.149</t>
  </si>
  <si>
    <t>BP Sustainability Report 2017, p80</t>
  </si>
  <si>
    <t>Marathon Sustainability Report 2018, p. 46</t>
  </si>
  <si>
    <t>2021 TCFD Report and Scenario Analysis, p.40</t>
  </si>
  <si>
    <t>2017 Global Stewardship Report, p.84</t>
  </si>
  <si>
    <t>Ryanair Annual Report 2018, p.94</t>
  </si>
  <si>
    <t>Ferrari Sustainability Report 2018, p82</t>
  </si>
  <si>
    <t>Orlen Group Integrated Report 2018, p 263</t>
  </si>
  <si>
    <t>Reporte Integrado De Gestion Sostenbible 2017, p. 408</t>
  </si>
  <si>
    <t>2018 Sustainability Report, p.29</t>
  </si>
  <si>
    <t>2019 Sustainability Report, p.66</t>
  </si>
  <si>
    <t>2019 CSR Report p. 2019</t>
  </si>
  <si>
    <t>Idemitsu Sustainability Report 2019, p.19</t>
  </si>
  <si>
    <t>Annual Rpeort 2017, p. 203</t>
  </si>
  <si>
    <t>Annual Report and Accounts 2018, p. 55</t>
  </si>
  <si>
    <t>No emission reporting for 2017</t>
  </si>
  <si>
    <t>Combining RPK from management Report 2018, p. 10 with emissions per RPK from Sustainability Report 2020, p.18</t>
  </si>
  <si>
    <t>Sustainability Reoprot 2017, p. 40</t>
  </si>
  <si>
    <t>Sustainability Report 2017, p.18</t>
  </si>
  <si>
    <t>Sustainability Report 2018, p.85</t>
  </si>
  <si>
    <t>Sustainability Report 2018, p. 72</t>
  </si>
  <si>
    <t>2018 Sustainability Report, p. 108</t>
  </si>
  <si>
    <t>Only available from 2020 - see esg report 2019 p.10</t>
  </si>
  <si>
    <t>621500.0</t>
  </si>
  <si>
    <t>Sustainability Report 2018, p.43</t>
  </si>
  <si>
    <t>Sustainability Report 2017, p. 87</t>
  </si>
  <si>
    <t>Sustainable Development Report 2017-2018, p.100</t>
  </si>
  <si>
    <t>Irrelevant since Mercedes Benz is excluded from emission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</si>
</sst>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_ ;[Red]\-[$$-409]#,##0\ "/>
    <numFmt numFmtId="165" formatCode="[$$-409]#,##0"/>
  </numFmts>
  <fonts count="33">
    <font>
      <sz val="10"/>
      <color rgb="FF000000"/>
      <name val="Arial"/>
      <scheme val="minor"/>
    </font>
    <font>
      <b/>
      <sz val="11"/>
      <color theme="1"/>
      <name val="Calibri"/>
      <family val="2"/>
    </font>
    <font>
      <b/>
      <sz val="11"/>
      <color rgb="FF000000"/>
      <name val="Calibri"/>
      <family val="2"/>
    </font>
    <font>
      <sz val="10"/>
      <color theme="1"/>
      <name val="Calibri"/>
      <family val="2"/>
    </font>
    <font>
      <sz val="10"/>
      <color rgb="FF000000"/>
      <name val="Calibri"/>
      <family val="2"/>
    </font>
    <font>
      <sz val="11"/>
      <color rgb="FF000000"/>
      <name val="&quot;Aptos Narrow&quot;"/>
    </font>
    <font>
      <sz val="10"/>
      <color theme="1"/>
      <name val="Arial"/>
      <family val="2"/>
      <scheme val="minor"/>
    </font>
    <font>
      <sz val="11"/>
      <color rgb="FF000000"/>
      <name val="Arial"/>
      <family val="2"/>
    </font>
    <font>
      <sz val="11"/>
      <color rgb="FF000000"/>
      <name val="Calibri"/>
      <family val="2"/>
    </font>
    <font>
      <sz val="10"/>
      <color rgb="FFFF0000"/>
      <name val="Calibri"/>
      <family val="2"/>
    </font>
    <font>
      <sz val="10"/>
      <color theme="1"/>
      <name val="Arial"/>
      <family val="2"/>
    </font>
    <font>
      <sz val="11"/>
      <color theme="1"/>
      <name val="Aptos Narrow"/>
    </font>
    <font>
      <sz val="10"/>
      <color rgb="FF000000"/>
      <name val="Arial"/>
      <family val="2"/>
    </font>
    <font>
      <sz val="11"/>
      <color theme="1"/>
      <name val="Arial"/>
      <family val="2"/>
    </font>
    <font>
      <sz val="8"/>
      <color rgb="FF000000"/>
      <name val="Arial"/>
      <family val="2"/>
    </font>
    <font>
      <sz val="11"/>
      <color rgb="FF000000"/>
      <name val="Arial"/>
      <family val="2"/>
      <scheme val="minor"/>
    </font>
    <font>
      <sz val="10"/>
      <color rgb="FF000000"/>
      <name val="Arial"/>
      <family val="2"/>
      <scheme val="minor"/>
    </font>
    <font>
      <sz val="12"/>
      <color rgb="FF000000"/>
      <name val="Aptos Narrow"/>
      <family val="2"/>
    </font>
    <font>
      <sz val="10"/>
      <name val="Arial"/>
      <family val="2"/>
      <charset val="162"/>
      <scheme val="minor"/>
    </font>
    <font>
      <sz val="10"/>
      <color theme="1"/>
      <name val="Arial"/>
      <family val="2"/>
      <charset val="162"/>
      <scheme val="minor"/>
    </font>
    <font>
      <sz val="8"/>
      <name val="Arial"/>
      <family val="2"/>
      <scheme val="minor"/>
    </font>
    <font>
      <sz val="10"/>
      <color rgb="FF000000"/>
      <name val="Calibri"/>
      <family val="2"/>
      <charset val="162"/>
    </font>
    <font>
      <sz val="11"/>
      <color rgb="FF000000"/>
      <name val="Aptos Narrow"/>
      <family val="2"/>
    </font>
    <font>
      <b/>
      <sz val="11"/>
      <color rgb="FFFFFFFF"/>
      <name val="Calibri"/>
      <family val="2"/>
    </font>
    <font>
      <sz val="14"/>
      <color rgb="FF474747"/>
      <name val="Arial"/>
      <family val="2"/>
      <scheme val="minor"/>
    </font>
    <font>
      <b/>
      <sz val="11"/>
      <color theme="1"/>
      <name val="Arial"/>
      <family val="2"/>
    </font>
    <font>
      <b/>
      <sz val="11"/>
      <color rgb="FF000000"/>
      <name val="Arial"/>
      <family val="2"/>
    </font>
    <font>
      <sz val="11"/>
      <color theme="1"/>
      <name val="Arial"/>
      <family val="2"/>
      <scheme val="minor"/>
    </font>
    <font>
      <sz val="9"/>
      <color theme="1"/>
      <name val="Menlo"/>
      <family val="2"/>
    </font>
    <font>
      <u/>
      <sz val="10"/>
      <color theme="1"/>
      <name val="Arial"/>
      <family val="2"/>
    </font>
    <font>
      <sz val="16"/>
      <color rgb="FF000000"/>
      <name val="Arial"/>
      <family val="2"/>
    </font>
    <font>
      <b/>
      <sz val="10"/>
      <color rgb="FF000000"/>
      <name val="Arial"/>
      <family val="2"/>
      <scheme val="minor"/>
    </font>
    <font>
      <sz val="12"/>
      <color rgb="FFCCCCCC"/>
      <name val="Arial"/>
      <family val="2"/>
      <scheme val="minor"/>
    </font>
  </fonts>
  <fills count="15">
    <fill>
      <patternFill patternType="none"/>
    </fill>
    <fill>
      <patternFill patternType="gray125"/>
    </fill>
    <fill>
      <patternFill patternType="solid">
        <fgColor rgb="FFC6E0B4"/>
        <bgColor rgb="FFC6E0B4"/>
      </patternFill>
    </fill>
    <fill>
      <patternFill patternType="solid">
        <fgColor rgb="FFDDEBF7"/>
        <bgColor rgb="FFDDEBF7"/>
      </patternFill>
    </fill>
    <fill>
      <patternFill patternType="solid">
        <fgColor rgb="FFCFE2F3"/>
        <bgColor rgb="FFCFE2F3"/>
      </patternFill>
    </fill>
    <fill>
      <patternFill patternType="solid">
        <fgColor theme="0"/>
        <bgColor theme="0"/>
      </patternFill>
    </fill>
    <fill>
      <patternFill patternType="solid">
        <fgColor rgb="FF0000FF"/>
      </patternFill>
    </fill>
    <fill>
      <patternFill patternType="solid">
        <fgColor theme="0"/>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0"/>
        <bgColor rgb="FF000000"/>
      </patternFill>
    </fill>
    <fill>
      <patternFill patternType="solid">
        <fgColor theme="0"/>
        <bgColor rgb="FFDAE9F8"/>
      </patternFill>
    </fill>
    <fill>
      <patternFill patternType="solid">
        <fgColor theme="0"/>
        <bgColor rgb="FFFFF2CC"/>
      </patternFill>
    </fill>
    <fill>
      <patternFill patternType="solid">
        <fgColor theme="8" tint="0.59999389629810485"/>
        <bgColor indexed="64"/>
      </patternFill>
    </fill>
    <fill>
      <patternFill patternType="solid">
        <fgColor theme="7" tint="0.59999389629810485"/>
        <bgColor indexed="64"/>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cellStyleXfs>
  <cellXfs count="140">
    <xf numFmtId="0" fontId="0" fillId="0" borderId="0" xfId="0"/>
    <xf numFmtId="0" fontId="1" fillId="2"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4" fillId="0" borderId="5" xfId="0" applyFont="1" applyBorder="1" applyAlignment="1">
      <alignment horizontal="center"/>
    </xf>
    <xf numFmtId="0" fontId="4" fillId="0" borderId="0" xfId="0" applyFont="1" applyAlignment="1">
      <alignment horizontal="center"/>
    </xf>
    <xf numFmtId="0" fontId="4" fillId="0" borderId="6" xfId="0" applyFont="1" applyBorder="1" applyAlignment="1">
      <alignment horizontal="center"/>
    </xf>
    <xf numFmtId="0" fontId="5" fillId="0" borderId="0" xfId="0" applyFont="1" applyAlignment="1">
      <alignment horizontal="right"/>
    </xf>
    <xf numFmtId="0" fontId="6" fillId="0" borderId="0" xfId="0" applyFont="1"/>
    <xf numFmtId="0" fontId="7" fillId="0" borderId="0" xfId="0" applyFont="1" applyAlignment="1">
      <alignment horizontal="right"/>
    </xf>
    <xf numFmtId="0" fontId="9" fillId="0" borderId="0" xfId="0" applyFont="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applyAlignment="1">
      <alignment horizontal="right"/>
    </xf>
    <xf numFmtId="0" fontId="1" fillId="3" borderId="2" xfId="0" applyFont="1" applyFill="1" applyBorder="1" applyAlignment="1">
      <alignment horizontal="center" wrapText="1"/>
    </xf>
    <xf numFmtId="0" fontId="1" fillId="3" borderId="7" xfId="0" applyFont="1" applyFill="1" applyBorder="1" applyAlignment="1">
      <alignment horizontal="center" wrapText="1"/>
    </xf>
    <xf numFmtId="0" fontId="10" fillId="0" borderId="0" xfId="0" applyFont="1"/>
    <xf numFmtId="0" fontId="6" fillId="0" borderId="6" xfId="0" applyFont="1" applyBorder="1"/>
    <xf numFmtId="0" fontId="1" fillId="3" borderId="7" xfId="0" applyFont="1" applyFill="1" applyBorder="1" applyAlignment="1">
      <alignment horizontal="center"/>
    </xf>
    <xf numFmtId="0" fontId="1" fillId="3" borderId="7" xfId="0" applyFont="1" applyFill="1" applyBorder="1" applyAlignment="1">
      <alignment horizontal="right"/>
    </xf>
    <xf numFmtId="0" fontId="1" fillId="4" borderId="7" xfId="0" applyFont="1" applyFill="1" applyBorder="1" applyAlignment="1">
      <alignment horizontal="center"/>
    </xf>
    <xf numFmtId="0" fontId="10" fillId="4" borderId="7" xfId="0" applyFont="1" applyFill="1" applyBorder="1"/>
    <xf numFmtId="0" fontId="15" fillId="5" borderId="0" xfId="0" applyFont="1" applyFill="1" applyAlignment="1">
      <alignment wrapText="1"/>
    </xf>
    <xf numFmtId="0" fontId="6" fillId="0" borderId="0" xfId="0" applyFont="1" applyAlignment="1">
      <alignment wrapText="1"/>
    </xf>
    <xf numFmtId="0" fontId="8" fillId="0" borderId="0" xfId="0" applyFont="1"/>
    <xf numFmtId="49" fontId="1" fillId="3" borderId="2" xfId="0" applyNumberFormat="1" applyFont="1" applyFill="1" applyBorder="1" applyAlignment="1">
      <alignment horizontal="right"/>
    </xf>
    <xf numFmtId="49" fontId="0" fillId="0" borderId="0" xfId="0" applyNumberFormat="1"/>
    <xf numFmtId="0" fontId="16" fillId="0" borderId="0" xfId="0" applyFont="1"/>
    <xf numFmtId="0" fontId="17" fillId="0" borderId="0" xfId="0" applyFont="1"/>
    <xf numFmtId="3" fontId="18" fillId="0" borderId="0" xfId="0" applyNumberFormat="1" applyFont="1" applyAlignment="1">
      <alignment horizontal="left" vertical="center" shrinkToFit="1"/>
    </xf>
    <xf numFmtId="3" fontId="18" fillId="0" borderId="0" xfId="0" applyNumberFormat="1" applyFont="1" applyAlignment="1">
      <alignment horizontal="center" vertical="center" shrinkToFit="1"/>
    </xf>
    <xf numFmtId="164" fontId="19" fillId="0" borderId="8" xfId="0" applyNumberFormat="1" applyFont="1" applyBorder="1" applyAlignment="1">
      <alignment horizontal="center"/>
    </xf>
    <xf numFmtId="164" fontId="19" fillId="0" borderId="0" xfId="0" applyNumberFormat="1" applyFont="1" applyAlignment="1">
      <alignment horizontal="center"/>
    </xf>
    <xf numFmtId="165" fontId="19" fillId="0" borderId="0" xfId="0" applyNumberFormat="1" applyFont="1" applyAlignment="1">
      <alignment horizontal="center"/>
    </xf>
    <xf numFmtId="165" fontId="19" fillId="0" borderId="9" xfId="0" applyNumberFormat="1" applyFont="1" applyBorder="1" applyAlignment="1">
      <alignment horizontal="center"/>
    </xf>
    <xf numFmtId="164" fontId="21" fillId="0" borderId="8" xfId="0" applyNumberFormat="1" applyFont="1" applyBorder="1" applyAlignment="1">
      <alignment horizontal="center"/>
    </xf>
    <xf numFmtId="0" fontId="15" fillId="0" borderId="0" xfId="1"/>
    <xf numFmtId="0" fontId="0" fillId="0" borderId="0" xfId="0" applyAlignment="1">
      <alignment horizontal="right"/>
    </xf>
    <xf numFmtId="0" fontId="23" fillId="6" borderId="0" xfId="0" applyFont="1" applyFill="1" applyAlignment="1">
      <alignment horizontal="left" wrapText="1"/>
    </xf>
    <xf numFmtId="0" fontId="23" fillId="6" borderId="0" xfId="0" applyFont="1" applyFill="1" applyAlignment="1">
      <alignment horizontal="right" wrapText="1"/>
    </xf>
    <xf numFmtId="14" fontId="0" fillId="0" borderId="0" xfId="0" applyNumberFormat="1"/>
    <xf numFmtId="14" fontId="17" fillId="0" borderId="0" xfId="0" applyNumberFormat="1" applyFont="1"/>
    <xf numFmtId="0" fontId="16" fillId="0" borderId="0" xfId="0" quotePrefix="1" applyFont="1"/>
    <xf numFmtId="0" fontId="3" fillId="7" borderId="0" xfId="0" applyFont="1" applyFill="1" applyAlignment="1">
      <alignment horizontal="left"/>
    </xf>
    <xf numFmtId="0" fontId="5" fillId="7" borderId="0" xfId="0" applyFont="1" applyFill="1" applyAlignment="1">
      <alignment horizontal="right"/>
    </xf>
    <xf numFmtId="0" fontId="0" fillId="7" borderId="0" xfId="0" applyFill="1"/>
    <xf numFmtId="0" fontId="16" fillId="7" borderId="0" xfId="0" applyFont="1" applyFill="1"/>
    <xf numFmtId="0" fontId="16" fillId="0" borderId="0" xfId="0" applyFont="1" applyAlignment="1">
      <alignment horizontal="center"/>
    </xf>
    <xf numFmtId="0" fontId="25" fillId="2" borderId="1" xfId="0" applyFont="1" applyFill="1" applyBorder="1" applyAlignment="1">
      <alignment horizontal="center"/>
    </xf>
    <xf numFmtId="49" fontId="25" fillId="2" borderId="1" xfId="0" applyNumberFormat="1" applyFont="1" applyFill="1" applyBorder="1" applyAlignment="1">
      <alignment horizontal="center"/>
    </xf>
    <xf numFmtId="0" fontId="26" fillId="3" borderId="2" xfId="0" applyFont="1" applyFill="1" applyBorder="1" applyAlignment="1">
      <alignment horizontal="center"/>
    </xf>
    <xf numFmtId="0" fontId="26" fillId="3" borderId="3" xfId="0" applyFont="1" applyFill="1" applyBorder="1" applyAlignment="1">
      <alignment horizontal="center"/>
    </xf>
    <xf numFmtId="0" fontId="10" fillId="0" borderId="0" xfId="0" applyFont="1" applyAlignment="1">
      <alignment horizontal="left"/>
    </xf>
    <xf numFmtId="0" fontId="10" fillId="0" borderId="0" xfId="0" applyFont="1" applyAlignment="1">
      <alignment horizontal="center"/>
    </xf>
    <xf numFmtId="49" fontId="10" fillId="0" borderId="0" xfId="0" applyNumberFormat="1" applyFont="1" applyAlignment="1">
      <alignment horizontal="center"/>
    </xf>
    <xf numFmtId="49" fontId="12" fillId="0" borderId="0" xfId="0" applyNumberFormat="1" applyFont="1" applyAlignment="1">
      <alignment horizontal="left" vertical="top"/>
    </xf>
    <xf numFmtId="0" fontId="12" fillId="0" borderId="5" xfId="0" applyFont="1" applyBorder="1" applyAlignment="1">
      <alignment horizontal="center"/>
    </xf>
    <xf numFmtId="0" fontId="12" fillId="0" borderId="0" xfId="0" applyFont="1" applyAlignment="1">
      <alignment horizontal="center"/>
    </xf>
    <xf numFmtId="49" fontId="7" fillId="0" borderId="0" xfId="0" applyNumberFormat="1" applyFont="1" applyAlignment="1">
      <alignment horizontal="left" vertical="top"/>
    </xf>
    <xf numFmtId="0" fontId="12" fillId="0" borderId="0" xfId="0" applyFont="1"/>
    <xf numFmtId="49" fontId="12" fillId="0" borderId="0" xfId="0" applyNumberFormat="1" applyFont="1" applyAlignment="1">
      <alignment horizontal="center"/>
    </xf>
    <xf numFmtId="0" fontId="7" fillId="0" borderId="0" xfId="0" applyFont="1" applyAlignment="1">
      <alignment horizontal="center"/>
    </xf>
    <xf numFmtId="0" fontId="5" fillId="0" borderId="0" xfId="0" applyFont="1" applyAlignment="1">
      <alignment horizontal="center"/>
    </xf>
    <xf numFmtId="49" fontId="0" fillId="0" borderId="0" xfId="0" applyNumberFormat="1" applyAlignment="1">
      <alignment horizontal="center" vertical="top"/>
    </xf>
    <xf numFmtId="49" fontId="16" fillId="0" borderId="0" xfId="0" applyNumberFormat="1" applyFont="1" applyAlignment="1">
      <alignment horizontal="center" vertical="top"/>
    </xf>
    <xf numFmtId="49" fontId="8" fillId="0" borderId="0" xfId="0" applyNumberFormat="1" applyFont="1" applyAlignment="1">
      <alignment horizontal="center" vertical="top"/>
    </xf>
    <xf numFmtId="0" fontId="8" fillId="0" borderId="0" xfId="0" applyFont="1" applyAlignment="1">
      <alignment horizontal="center"/>
    </xf>
    <xf numFmtId="0" fontId="0" fillId="0" borderId="0" xfId="0" applyAlignment="1">
      <alignment horizontal="center"/>
    </xf>
    <xf numFmtId="0" fontId="16" fillId="8" borderId="0" xfId="0" applyFont="1" applyFill="1"/>
    <xf numFmtId="0" fontId="16" fillId="9" borderId="0" xfId="0" applyFont="1" applyFill="1"/>
    <xf numFmtId="0" fontId="1" fillId="2" borderId="1" xfId="0" applyFont="1" applyFill="1" applyBorder="1" applyAlignment="1">
      <alignment horizontal="left"/>
    </xf>
    <xf numFmtId="0" fontId="1" fillId="3" borderId="4" xfId="0" applyFont="1" applyFill="1" applyBorder="1" applyAlignment="1">
      <alignment horizontal="left"/>
    </xf>
    <xf numFmtId="0" fontId="1" fillId="3" borderId="2" xfId="0" applyFont="1" applyFill="1" applyBorder="1" applyAlignment="1">
      <alignment horizontal="left"/>
    </xf>
    <xf numFmtId="49" fontId="1" fillId="3" borderId="2" xfId="0" applyNumberFormat="1" applyFont="1" applyFill="1" applyBorder="1" applyAlignment="1">
      <alignment horizontal="left"/>
    </xf>
    <xf numFmtId="0" fontId="1" fillId="3" borderId="2" xfId="0" applyFont="1" applyFill="1" applyBorder="1" applyAlignment="1">
      <alignment horizontal="left" wrapText="1"/>
    </xf>
    <xf numFmtId="0" fontId="1" fillId="3" borderId="7" xfId="0" applyFont="1" applyFill="1" applyBorder="1" applyAlignment="1">
      <alignment horizontal="left" wrapText="1"/>
    </xf>
    <xf numFmtId="0" fontId="0" fillId="0" borderId="0" xfId="0" applyAlignment="1">
      <alignment horizontal="left"/>
    </xf>
    <xf numFmtId="3" fontId="18" fillId="7" borderId="0" xfId="0" applyNumberFormat="1" applyFont="1" applyFill="1" applyAlignment="1">
      <alignment horizontal="left" vertical="center" shrinkToFit="1"/>
    </xf>
    <xf numFmtId="0" fontId="6" fillId="7" borderId="0" xfId="0" applyFont="1" applyFill="1" applyAlignment="1">
      <alignment horizontal="left"/>
    </xf>
    <xf numFmtId="0" fontId="0" fillId="7" borderId="0" xfId="0" applyFill="1" applyAlignment="1">
      <alignment horizontal="left"/>
    </xf>
    <xf numFmtId="0" fontId="16" fillId="7" borderId="0" xfId="0" applyFont="1" applyFill="1" applyAlignment="1">
      <alignment horizontal="left"/>
    </xf>
    <xf numFmtId="0" fontId="15" fillId="7" borderId="0" xfId="1" applyFill="1" applyAlignment="1">
      <alignment horizontal="left"/>
    </xf>
    <xf numFmtId="0" fontId="22" fillId="10" borderId="0" xfId="0" applyFont="1" applyFill="1" applyAlignment="1">
      <alignment horizontal="left"/>
    </xf>
    <xf numFmtId="0" fontId="8" fillId="7" borderId="0" xfId="0" applyFont="1" applyFill="1" applyAlignment="1">
      <alignment horizontal="left"/>
    </xf>
    <xf numFmtId="49" fontId="16" fillId="7" borderId="0" xfId="0" applyNumberFormat="1" applyFont="1" applyFill="1" applyAlignment="1">
      <alignment horizontal="left" vertical="top"/>
    </xf>
    <xf numFmtId="0" fontId="21" fillId="7" borderId="8" xfId="0" applyFont="1" applyFill="1" applyBorder="1" applyAlignment="1">
      <alignment horizontal="left"/>
    </xf>
    <xf numFmtId="0" fontId="19" fillId="7" borderId="0" xfId="0" applyFont="1" applyFill="1" applyAlignment="1">
      <alignment horizontal="left"/>
    </xf>
    <xf numFmtId="165" fontId="19" fillId="7" borderId="0" xfId="0" applyNumberFormat="1" applyFont="1" applyFill="1" applyAlignment="1">
      <alignment horizontal="left"/>
    </xf>
    <xf numFmtId="165" fontId="19" fillId="7" borderId="9" xfId="0" applyNumberFormat="1" applyFont="1" applyFill="1" applyBorder="1" applyAlignment="1">
      <alignment horizontal="left"/>
    </xf>
    <xf numFmtId="0" fontId="4" fillId="7" borderId="0" xfId="0" applyFont="1" applyFill="1" applyAlignment="1">
      <alignment horizontal="left"/>
    </xf>
    <xf numFmtId="0" fontId="11" fillId="7" borderId="6" xfId="0" applyFont="1" applyFill="1" applyBorder="1" applyAlignment="1">
      <alignment horizontal="left"/>
    </xf>
    <xf numFmtId="0" fontId="10" fillId="7" borderId="0" xfId="0" applyFont="1" applyFill="1" applyAlignment="1">
      <alignment horizontal="left"/>
    </xf>
    <xf numFmtId="49" fontId="3" fillId="7" borderId="0" xfId="0" applyNumberFormat="1" applyFont="1" applyFill="1" applyAlignment="1">
      <alignment horizontal="left"/>
    </xf>
    <xf numFmtId="0" fontId="3" fillId="7" borderId="0" xfId="0" applyFont="1" applyFill="1" applyAlignment="1">
      <alignment horizontal="left" wrapText="1"/>
    </xf>
    <xf numFmtId="0" fontId="3" fillId="7" borderId="6" xfId="0" applyFont="1" applyFill="1" applyBorder="1" applyAlignment="1">
      <alignment horizontal="left"/>
    </xf>
    <xf numFmtId="49" fontId="16" fillId="7" borderId="0" xfId="0" applyNumberFormat="1" applyFont="1" applyFill="1" applyAlignment="1">
      <alignment horizontal="left"/>
    </xf>
    <xf numFmtId="0" fontId="12" fillId="7" borderId="0" xfId="0" applyFont="1" applyFill="1" applyAlignment="1">
      <alignment horizontal="left" wrapText="1"/>
    </xf>
    <xf numFmtId="0" fontId="13" fillId="7" borderId="6" xfId="0" applyFont="1" applyFill="1" applyBorder="1" applyAlignment="1">
      <alignment horizontal="left"/>
    </xf>
    <xf numFmtId="0" fontId="5" fillId="7" borderId="0" xfId="0" applyFont="1" applyFill="1" applyAlignment="1">
      <alignment horizontal="left"/>
    </xf>
    <xf numFmtId="0" fontId="6" fillId="7" borderId="6" xfId="0" applyFont="1" applyFill="1" applyBorder="1" applyAlignment="1">
      <alignment horizontal="left"/>
    </xf>
    <xf numFmtId="49" fontId="6" fillId="7" borderId="0" xfId="0" applyNumberFormat="1" applyFont="1" applyFill="1" applyAlignment="1">
      <alignment horizontal="left"/>
    </xf>
    <xf numFmtId="0" fontId="5" fillId="11" borderId="0" xfId="0" applyFont="1" applyFill="1" applyAlignment="1">
      <alignment horizontal="left"/>
    </xf>
    <xf numFmtId="0" fontId="6" fillId="12" borderId="0" xfId="0" applyFont="1" applyFill="1" applyAlignment="1">
      <alignment horizontal="left"/>
    </xf>
    <xf numFmtId="0" fontId="10" fillId="7" borderId="6" xfId="0" applyFont="1" applyFill="1" applyBorder="1" applyAlignment="1">
      <alignment horizontal="left"/>
    </xf>
    <xf numFmtId="0" fontId="7" fillId="11" borderId="0" xfId="0" applyFont="1" applyFill="1" applyAlignment="1">
      <alignment horizontal="left"/>
    </xf>
    <xf numFmtId="0" fontId="7" fillId="7" borderId="0" xfId="0" applyFont="1" applyFill="1" applyAlignment="1">
      <alignment horizontal="left"/>
    </xf>
    <xf numFmtId="0" fontId="15" fillId="10" borderId="0" xfId="0" applyFont="1" applyFill="1" applyAlignment="1">
      <alignment horizontal="left"/>
    </xf>
    <xf numFmtId="0" fontId="4" fillId="7" borderId="5" xfId="0" applyFont="1" applyFill="1" applyBorder="1" applyAlignment="1">
      <alignment horizontal="left"/>
    </xf>
    <xf numFmtId="0" fontId="4" fillId="7" borderId="6" xfId="0" applyFont="1" applyFill="1" applyBorder="1" applyAlignment="1">
      <alignment horizontal="left"/>
    </xf>
    <xf numFmtId="0" fontId="22" fillId="7" borderId="0" xfId="0" applyFont="1" applyFill="1" applyAlignment="1">
      <alignment horizontal="left"/>
    </xf>
    <xf numFmtId="49" fontId="5" fillId="7" borderId="0" xfId="0" applyNumberFormat="1" applyFont="1" applyFill="1" applyAlignment="1">
      <alignment horizontal="left"/>
    </xf>
    <xf numFmtId="0" fontId="24" fillId="7" borderId="0" xfId="0" applyFont="1" applyFill="1" applyAlignment="1">
      <alignment horizontal="left"/>
    </xf>
    <xf numFmtId="49" fontId="0" fillId="7" borderId="0" xfId="0" applyNumberFormat="1" applyFill="1" applyAlignment="1">
      <alignment horizontal="left"/>
    </xf>
    <xf numFmtId="0" fontId="14" fillId="7" borderId="0" xfId="0" applyFont="1" applyFill="1" applyAlignment="1">
      <alignment horizontal="left"/>
    </xf>
    <xf numFmtId="3" fontId="18" fillId="7" borderId="10" xfId="0" applyNumberFormat="1" applyFont="1" applyFill="1" applyBorder="1" applyAlignment="1">
      <alignment horizontal="left" vertical="center" shrinkToFit="1"/>
    </xf>
    <xf numFmtId="0" fontId="5" fillId="7" borderId="6" xfId="0" applyFont="1" applyFill="1" applyBorder="1" applyAlignment="1">
      <alignment horizontal="left"/>
    </xf>
    <xf numFmtId="4" fontId="6" fillId="7" borderId="0" xfId="0" applyNumberFormat="1" applyFont="1" applyFill="1" applyAlignment="1">
      <alignment horizontal="left"/>
    </xf>
    <xf numFmtId="0" fontId="19" fillId="7" borderId="8" xfId="0" applyFont="1" applyFill="1" applyBorder="1" applyAlignment="1">
      <alignment horizontal="left"/>
    </xf>
    <xf numFmtId="0" fontId="19" fillId="7" borderId="9" xfId="0" applyFont="1" applyFill="1" applyBorder="1" applyAlignment="1">
      <alignment horizontal="left"/>
    </xf>
    <xf numFmtId="0" fontId="16" fillId="13" borderId="0" xfId="0" applyFont="1" applyFill="1"/>
    <xf numFmtId="0" fontId="16" fillId="14" borderId="0" xfId="0" applyFont="1" applyFill="1"/>
    <xf numFmtId="0" fontId="27" fillId="0" borderId="0" xfId="0" applyFont="1" applyAlignment="1">
      <alignment wrapText="1"/>
    </xf>
    <xf numFmtId="0" fontId="28" fillId="0" borderId="0" xfId="0" quotePrefix="1" applyFont="1"/>
    <xf numFmtId="0" fontId="29" fillId="0" borderId="0" xfId="0" applyFont="1"/>
    <xf numFmtId="0" fontId="0" fillId="14" borderId="0" xfId="0" applyFill="1"/>
    <xf numFmtId="0" fontId="16" fillId="14" borderId="0" xfId="0" applyFont="1" applyFill="1" applyAlignment="1">
      <alignment horizontal="left"/>
    </xf>
    <xf numFmtId="0" fontId="31" fillId="0" borderId="0" xfId="0" applyFont="1"/>
    <xf numFmtId="0" fontId="6" fillId="0" borderId="0" xfId="0" quotePrefix="1" applyFont="1"/>
    <xf numFmtId="0" fontId="32" fillId="0" borderId="0" xfId="0" applyFont="1"/>
    <xf numFmtId="2" fontId="10" fillId="7" borderId="0" xfId="0" applyNumberFormat="1" applyFont="1" applyFill="1" applyAlignment="1">
      <alignment horizontal="left"/>
    </xf>
    <xf numFmtId="0" fontId="30" fillId="0" borderId="0" xfId="0" applyFont="1" applyAlignment="1">
      <alignment horizontal="center"/>
    </xf>
    <xf numFmtId="0" fontId="16" fillId="8" borderId="0" xfId="0" applyFont="1" applyFill="1" applyAlignment="1">
      <alignment horizontal="center"/>
    </xf>
    <xf numFmtId="0" fontId="0" fillId="8" borderId="0" xfId="0" applyFill="1" applyAlignment="1">
      <alignment horizontal="center"/>
    </xf>
    <xf numFmtId="0" fontId="16" fillId="9" borderId="0" xfId="0" applyFont="1" applyFill="1" applyAlignment="1">
      <alignment horizontal="center"/>
    </xf>
    <xf numFmtId="0" fontId="0" fillId="9" borderId="0" xfId="0" applyFill="1" applyAlignment="1">
      <alignment horizontal="center"/>
    </xf>
    <xf numFmtId="0" fontId="16" fillId="13" borderId="0" xfId="0" applyFont="1" applyFill="1" applyAlignment="1">
      <alignment horizontal="center"/>
    </xf>
    <xf numFmtId="0" fontId="0" fillId="13" borderId="0" xfId="0" applyFill="1" applyAlignment="1">
      <alignment horizontal="center"/>
    </xf>
  </cellXfs>
  <cellStyles count="2">
    <cellStyle name="Normal" xfId="0" builtinId="0"/>
    <cellStyle name="Normal 2" xfId="1" xr:uid="{6C2D4FA5-C256-8D4D-B573-B3D56AD486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puro.earth/CORC-co2-removal-certificate/net-negative-insulation-material-finland-100009?print_view=1&amp;popup=1&amp;download=1"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CC2F2-F1E8-9B4E-8332-175C428C71D8}">
  <sheetPr>
    <tabColor theme="0" tint="-0.249977111117893"/>
  </sheetPr>
  <dimension ref="A1:N22"/>
  <sheetViews>
    <sheetView workbookViewId="0">
      <selection activeCell="C20" sqref="C20"/>
    </sheetView>
  </sheetViews>
  <sheetFormatPr baseColWidth="10" defaultRowHeight="13"/>
  <cols>
    <col min="1" max="1" width="15.5" bestFit="1" customWidth="1"/>
    <col min="2" max="2" width="28.5" customWidth="1"/>
  </cols>
  <sheetData>
    <row r="1" spans="1:14">
      <c r="A1" s="133" t="s">
        <v>625</v>
      </c>
      <c r="B1" s="133"/>
      <c r="C1" s="133"/>
      <c r="D1" s="133"/>
      <c r="E1" s="133"/>
      <c r="F1" s="133"/>
      <c r="G1" s="133"/>
      <c r="H1" s="133"/>
      <c r="I1" s="133"/>
      <c r="J1" s="133"/>
      <c r="K1" s="133"/>
      <c r="L1" s="133"/>
      <c r="M1" s="133"/>
      <c r="N1" s="133"/>
    </row>
    <row r="2" spans="1:14">
      <c r="A2" s="133"/>
      <c r="B2" s="133"/>
      <c r="C2" s="133"/>
      <c r="D2" s="133"/>
      <c r="E2" s="133"/>
      <c r="F2" s="133"/>
      <c r="G2" s="133"/>
      <c r="H2" s="133"/>
      <c r="I2" s="133"/>
      <c r="J2" s="133"/>
      <c r="K2" s="133"/>
      <c r="L2" s="133"/>
      <c r="M2" s="133"/>
      <c r="N2" s="133"/>
    </row>
    <row r="3" spans="1:14">
      <c r="A3" s="133"/>
      <c r="B3" s="133"/>
      <c r="C3" s="133"/>
      <c r="D3" s="133"/>
      <c r="E3" s="133"/>
      <c r="F3" s="133"/>
      <c r="G3" s="133"/>
      <c r="H3" s="133"/>
      <c r="I3" s="133"/>
      <c r="J3" s="133"/>
      <c r="K3" s="133"/>
      <c r="L3" s="133"/>
      <c r="M3" s="133"/>
      <c r="N3" s="133"/>
    </row>
    <row r="4" spans="1:14">
      <c r="A4" s="133"/>
      <c r="B4" s="133"/>
      <c r="C4" s="133"/>
      <c r="D4" s="133"/>
      <c r="E4" s="133"/>
      <c r="F4" s="133"/>
      <c r="G4" s="133"/>
      <c r="H4" s="133"/>
      <c r="I4" s="133"/>
      <c r="J4" s="133"/>
      <c r="K4" s="133"/>
      <c r="L4" s="133"/>
      <c r="M4" s="133"/>
      <c r="N4" s="133"/>
    </row>
    <row r="5" spans="1:14">
      <c r="A5" s="133"/>
      <c r="B5" s="133"/>
      <c r="C5" s="133"/>
      <c r="D5" s="133"/>
      <c r="E5" s="133"/>
      <c r="F5" s="133"/>
      <c r="G5" s="133"/>
      <c r="H5" s="133"/>
      <c r="I5" s="133"/>
      <c r="J5" s="133"/>
      <c r="K5" s="133"/>
      <c r="L5" s="133"/>
      <c r="M5" s="133"/>
      <c r="N5" s="133"/>
    </row>
    <row r="7" spans="1:14">
      <c r="A7" s="134" t="s">
        <v>651</v>
      </c>
      <c r="B7" s="71" t="s">
        <v>4</v>
      </c>
      <c r="C7" s="30" t="s">
        <v>627</v>
      </c>
    </row>
    <row r="8" spans="1:14">
      <c r="A8" s="135"/>
      <c r="B8" s="71" t="s">
        <v>626</v>
      </c>
      <c r="C8" s="30" t="s">
        <v>628</v>
      </c>
    </row>
    <row r="9" spans="1:14">
      <c r="A9" s="135"/>
      <c r="B9" s="71" t="s">
        <v>227</v>
      </c>
      <c r="C9" s="30" t="s">
        <v>629</v>
      </c>
    </row>
    <row r="10" spans="1:14">
      <c r="A10" s="135"/>
      <c r="B10" s="71" t="s">
        <v>634</v>
      </c>
      <c r="C10" s="30" t="s">
        <v>635</v>
      </c>
    </row>
    <row r="11" spans="1:14">
      <c r="A11" s="136" t="s">
        <v>652</v>
      </c>
      <c r="B11" s="72" t="s">
        <v>630</v>
      </c>
      <c r="C11" s="30" t="s">
        <v>631</v>
      </c>
    </row>
    <row r="12" spans="1:14">
      <c r="A12" s="137"/>
      <c r="B12" s="72" t="s">
        <v>632</v>
      </c>
      <c r="C12" s="30" t="s">
        <v>633</v>
      </c>
    </row>
    <row r="13" spans="1:14">
      <c r="A13" s="137"/>
      <c r="B13" s="72" t="s">
        <v>636</v>
      </c>
      <c r="C13" s="30" t="s">
        <v>637</v>
      </c>
    </row>
    <row r="14" spans="1:14">
      <c r="A14" s="137"/>
      <c r="B14" s="72" t="s">
        <v>643</v>
      </c>
      <c r="C14" s="30" t="s">
        <v>645</v>
      </c>
    </row>
    <row r="15" spans="1:14">
      <c r="A15" s="137"/>
      <c r="B15" s="72" t="s">
        <v>644</v>
      </c>
      <c r="C15" s="30" t="s">
        <v>657</v>
      </c>
    </row>
    <row r="16" spans="1:14">
      <c r="A16" s="137"/>
      <c r="B16" s="72" t="s">
        <v>656</v>
      </c>
      <c r="C16" s="30" t="s">
        <v>646</v>
      </c>
    </row>
    <row r="17" spans="1:3">
      <c r="A17" s="138" t="s">
        <v>653</v>
      </c>
      <c r="B17" s="122" t="s">
        <v>638</v>
      </c>
      <c r="C17" s="30" t="s">
        <v>640</v>
      </c>
    </row>
    <row r="18" spans="1:3">
      <c r="A18" s="139"/>
      <c r="B18" s="122" t="s">
        <v>639</v>
      </c>
      <c r="C18" s="30" t="s">
        <v>641</v>
      </c>
    </row>
    <row r="19" spans="1:3">
      <c r="A19" s="127"/>
      <c r="B19" s="128" t="s">
        <v>675</v>
      </c>
      <c r="C19" s="30" t="s">
        <v>676</v>
      </c>
    </row>
    <row r="20" spans="1:3">
      <c r="A20" s="123" t="s">
        <v>654</v>
      </c>
      <c r="B20" s="123" t="s">
        <v>647</v>
      </c>
      <c r="C20" s="30" t="s">
        <v>650</v>
      </c>
    </row>
    <row r="21" spans="1:3">
      <c r="A21" s="127"/>
      <c r="B21" s="123" t="s">
        <v>648</v>
      </c>
      <c r="C21" s="30" t="s">
        <v>650</v>
      </c>
    </row>
    <row r="22" spans="1:3">
      <c r="A22" s="127"/>
      <c r="B22" s="123" t="s">
        <v>649</v>
      </c>
      <c r="C22" s="30" t="s">
        <v>650</v>
      </c>
    </row>
  </sheetData>
  <mergeCells count="4">
    <mergeCell ref="A1:N5"/>
    <mergeCell ref="A7:A10"/>
    <mergeCell ref="A11:A16"/>
    <mergeCell ref="A17:A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C145-9606-5148-9C43-9454111D7071}">
  <sheetPr>
    <tabColor theme="6" tint="0.59999389629810485"/>
  </sheetPr>
  <dimension ref="A1:F7"/>
  <sheetViews>
    <sheetView workbookViewId="0">
      <selection activeCell="H19" sqref="H19"/>
    </sheetView>
  </sheetViews>
  <sheetFormatPr baseColWidth="10" defaultRowHeight="13"/>
  <sheetData>
    <row r="1" spans="1:6">
      <c r="A1" s="30" t="s">
        <v>390</v>
      </c>
      <c r="B1" s="30" t="s">
        <v>510</v>
      </c>
      <c r="C1" s="30" t="s">
        <v>513</v>
      </c>
      <c r="D1" s="30" t="s">
        <v>511</v>
      </c>
      <c r="E1" s="30" t="s">
        <v>512</v>
      </c>
      <c r="F1" s="30" t="s">
        <v>420</v>
      </c>
    </row>
    <row r="2" spans="1:6">
      <c r="A2" s="30" t="s">
        <v>514</v>
      </c>
      <c r="B2" s="30">
        <v>2021</v>
      </c>
      <c r="C2" s="30">
        <v>137000000</v>
      </c>
      <c r="D2" s="30">
        <v>27000000</v>
      </c>
      <c r="E2">
        <f>C2/D2</f>
        <v>5.0740740740740744</v>
      </c>
      <c r="F2" s="30"/>
    </row>
    <row r="3" spans="1:6">
      <c r="A3" s="30" t="s">
        <v>514</v>
      </c>
      <c r="B3">
        <v>2022</v>
      </c>
      <c r="C3">
        <v>116000000</v>
      </c>
      <c r="D3">
        <v>28731090</v>
      </c>
      <c r="E3">
        <f>C3/D3</f>
        <v>4.037438189779782</v>
      </c>
    </row>
    <row r="4" spans="1:6">
      <c r="A4" s="30" t="s">
        <v>259</v>
      </c>
      <c r="B4">
        <v>2021</v>
      </c>
      <c r="E4">
        <f>3*1.3757</f>
        <v>4.1270999999999995</v>
      </c>
      <c r="F4" s="30" t="s">
        <v>516</v>
      </c>
    </row>
    <row r="5" spans="1:6">
      <c r="A5" s="30" t="s">
        <v>259</v>
      </c>
      <c r="B5">
        <v>2022</v>
      </c>
      <c r="E5">
        <f>3*1.24</f>
        <v>3.7199999999999998</v>
      </c>
      <c r="F5" s="30" t="s">
        <v>515</v>
      </c>
    </row>
    <row r="6" spans="1:6">
      <c r="A6" s="30" t="s">
        <v>259</v>
      </c>
      <c r="B6">
        <v>2023</v>
      </c>
      <c r="E6">
        <f>3*1.24</f>
        <v>3.7199999999999998</v>
      </c>
      <c r="F6" s="30" t="s">
        <v>517</v>
      </c>
    </row>
    <row r="7" spans="1:6">
      <c r="A7" s="30" t="s">
        <v>312</v>
      </c>
      <c r="B7">
        <v>2023</v>
      </c>
      <c r="C7">
        <v>2771000</v>
      </c>
      <c r="D7">
        <v>694817</v>
      </c>
      <c r="E7">
        <f>C7/D7</f>
        <v>3.9881004638631468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0657D-4490-2242-A7DB-8F0AA0B6DAFF}">
  <sheetPr>
    <tabColor theme="6" tint="0.59999389629810485"/>
  </sheetPr>
  <dimension ref="A1:H35"/>
  <sheetViews>
    <sheetView workbookViewId="0">
      <selection activeCell="O36" sqref="O36"/>
    </sheetView>
  </sheetViews>
  <sheetFormatPr baseColWidth="10" defaultRowHeight="13"/>
  <sheetData>
    <row r="1" spans="1:8" ht="15">
      <c r="A1" s="25" t="s">
        <v>181</v>
      </c>
      <c r="B1" s="11">
        <v>2021</v>
      </c>
      <c r="C1" s="11">
        <v>2022</v>
      </c>
      <c r="D1">
        <v>2023</v>
      </c>
      <c r="E1" s="11" t="s">
        <v>169</v>
      </c>
    </row>
    <row r="2" spans="1:8" ht="30">
      <c r="A2" s="124" t="s">
        <v>170</v>
      </c>
      <c r="B2" s="11">
        <v>5.78</v>
      </c>
      <c r="C2" s="11">
        <v>10.14</v>
      </c>
      <c r="D2" s="11">
        <v>9.7200000000000006</v>
      </c>
      <c r="E2" s="11" t="s">
        <v>642</v>
      </c>
      <c r="F2" s="11"/>
      <c r="G2" s="11"/>
      <c r="H2" s="11"/>
    </row>
    <row r="3" spans="1:8" ht="30">
      <c r="A3" s="124" t="s">
        <v>171</v>
      </c>
      <c r="B3" s="11">
        <v>2.16</v>
      </c>
      <c r="C3" s="11">
        <v>4.16</v>
      </c>
      <c r="D3" s="11">
        <v>3.88</v>
      </c>
      <c r="E3" s="11" t="s">
        <v>642</v>
      </c>
      <c r="F3" s="11"/>
      <c r="G3" s="11"/>
      <c r="H3" s="11"/>
    </row>
    <row r="4" spans="1:8" ht="75">
      <c r="A4" s="124" t="s">
        <v>172</v>
      </c>
      <c r="B4" s="11">
        <v>3.12</v>
      </c>
      <c r="C4" s="11">
        <v>5.14</v>
      </c>
      <c r="D4" s="11">
        <v>4.0999999999999996</v>
      </c>
      <c r="E4" s="11" t="s">
        <v>642</v>
      </c>
      <c r="F4" s="11"/>
      <c r="G4" s="11"/>
      <c r="H4" s="11"/>
    </row>
    <row r="5" spans="1:8" ht="45">
      <c r="A5" s="124" t="s">
        <v>173</v>
      </c>
      <c r="B5" s="11">
        <v>5.36</v>
      </c>
      <c r="C5" s="11">
        <v>8.5500000000000007</v>
      </c>
      <c r="D5" s="11">
        <v>7.77</v>
      </c>
      <c r="E5" s="11" t="s">
        <v>642</v>
      </c>
      <c r="F5" s="11"/>
      <c r="G5" s="11"/>
      <c r="H5" s="11"/>
    </row>
    <row r="6" spans="1:8" ht="60">
      <c r="A6" s="124" t="s">
        <v>174</v>
      </c>
      <c r="B6" s="11">
        <v>2.16</v>
      </c>
      <c r="C6" s="11">
        <v>5.39</v>
      </c>
      <c r="D6" s="11">
        <v>3.65</v>
      </c>
      <c r="E6" s="11" t="s">
        <v>642</v>
      </c>
      <c r="F6" s="11"/>
      <c r="G6" s="11"/>
      <c r="H6" s="11"/>
    </row>
    <row r="7" spans="1:8" ht="30">
      <c r="A7" s="124" t="s">
        <v>175</v>
      </c>
      <c r="B7" s="11">
        <v>3.63</v>
      </c>
      <c r="C7" s="11">
        <v>7.23</v>
      </c>
      <c r="D7" s="11">
        <v>6.51</v>
      </c>
      <c r="E7" s="11" t="s">
        <v>642</v>
      </c>
      <c r="F7" s="11"/>
      <c r="G7" s="11"/>
      <c r="H7" s="11"/>
    </row>
    <row r="8" spans="1:8" ht="15">
      <c r="A8" s="124" t="s">
        <v>176</v>
      </c>
      <c r="B8" s="11">
        <v>9.65</v>
      </c>
      <c r="C8" s="11">
        <v>11.02</v>
      </c>
      <c r="D8" s="11">
        <v>7.48</v>
      </c>
      <c r="E8" s="11" t="s">
        <v>642</v>
      </c>
      <c r="F8" s="11"/>
      <c r="G8" s="11"/>
      <c r="H8" s="11"/>
    </row>
    <row r="9" spans="1:8" ht="30">
      <c r="A9" s="124" t="s">
        <v>177</v>
      </c>
      <c r="B9" s="11">
        <v>1.1599999999999999</v>
      </c>
      <c r="C9" s="11">
        <v>4.37</v>
      </c>
      <c r="D9" s="11">
        <v>4.37</v>
      </c>
      <c r="E9" s="30" t="s">
        <v>642</v>
      </c>
      <c r="F9" s="11"/>
      <c r="G9" s="11"/>
      <c r="H9" s="11"/>
    </row>
    <row r="10" spans="1:8">
      <c r="A10" s="125" t="s">
        <v>229</v>
      </c>
      <c r="B10" s="11">
        <v>25</v>
      </c>
      <c r="C10" s="11">
        <v>25</v>
      </c>
      <c r="D10" s="11">
        <v>25</v>
      </c>
      <c r="E10" s="126" t="s">
        <v>178</v>
      </c>
      <c r="F10" s="11"/>
      <c r="G10" s="11"/>
      <c r="H10" s="11"/>
    </row>
    <row r="11" spans="1:8" ht="15">
      <c r="A11" s="124" t="s">
        <v>179</v>
      </c>
      <c r="B11" s="11">
        <v>180</v>
      </c>
      <c r="C11" s="11">
        <v>180</v>
      </c>
      <c r="D11" s="11">
        <v>180</v>
      </c>
      <c r="E11" s="11" t="s">
        <v>180</v>
      </c>
      <c r="F11" s="11"/>
      <c r="G11" s="11"/>
      <c r="H11" s="11"/>
    </row>
    <row r="12" spans="1:8" ht="15">
      <c r="A12" s="124" t="s">
        <v>228</v>
      </c>
      <c r="B12" s="11">
        <f>AVERAGE(B2:B9)</f>
        <v>4.1274999999999995</v>
      </c>
      <c r="C12" s="11">
        <v>7.37</v>
      </c>
      <c r="D12" s="11">
        <v>6.53</v>
      </c>
      <c r="E12" s="11" t="s">
        <v>655</v>
      </c>
      <c r="F12" s="11"/>
      <c r="G12" s="11"/>
      <c r="H12" s="11"/>
    </row>
    <row r="13" spans="1:8" ht="15">
      <c r="A13" s="124" t="s">
        <v>230</v>
      </c>
      <c r="B13" s="11">
        <v>0</v>
      </c>
      <c r="C13" s="11">
        <v>0</v>
      </c>
      <c r="D13" s="11">
        <v>0</v>
      </c>
      <c r="E13" s="11"/>
      <c r="F13" s="11"/>
      <c r="G13" s="11"/>
      <c r="H13" s="11"/>
    </row>
    <row r="14" spans="1:8">
      <c r="A14" s="26"/>
      <c r="B14" s="11"/>
      <c r="C14" s="11"/>
      <c r="D14" s="11"/>
      <c r="E14" s="11"/>
      <c r="F14" s="11"/>
      <c r="G14" s="11"/>
      <c r="H14" s="11"/>
    </row>
    <row r="15" spans="1:8">
      <c r="A15" s="26"/>
      <c r="B15" s="11"/>
      <c r="C15" s="11"/>
      <c r="D15" s="11"/>
      <c r="E15" s="11"/>
      <c r="F15" s="11"/>
      <c r="G15" s="11"/>
      <c r="H15" s="11"/>
    </row>
    <row r="16" spans="1:8">
      <c r="A16" s="26"/>
      <c r="B16" s="11"/>
      <c r="C16" s="11"/>
      <c r="D16" s="11"/>
      <c r="E16" s="11"/>
      <c r="F16" s="11"/>
      <c r="G16" s="11"/>
      <c r="H16" s="11"/>
    </row>
    <row r="17" spans="1:8">
      <c r="A17" s="26"/>
      <c r="B17" s="11"/>
      <c r="C17" s="11"/>
      <c r="D17" s="11"/>
      <c r="E17" s="11"/>
      <c r="F17" s="11"/>
      <c r="G17" s="11"/>
      <c r="H17" s="11"/>
    </row>
    <row r="18" spans="1:8">
      <c r="A18" s="26"/>
      <c r="B18" s="11"/>
      <c r="C18" s="11"/>
      <c r="D18" s="11"/>
      <c r="E18" s="11"/>
      <c r="F18" s="11"/>
      <c r="G18" s="11"/>
      <c r="H18" s="11"/>
    </row>
    <row r="19" spans="1:8">
      <c r="A19" s="26"/>
      <c r="B19" s="11"/>
      <c r="C19" s="11"/>
      <c r="D19" s="11"/>
      <c r="E19" s="11"/>
      <c r="F19" s="11"/>
      <c r="G19" s="11"/>
      <c r="H19" s="11"/>
    </row>
    <row r="20" spans="1:8">
      <c r="A20" s="26"/>
    </row>
    <row r="21" spans="1:8">
      <c r="A21" s="26"/>
    </row>
    <row r="22" spans="1:8">
      <c r="A22" s="26"/>
    </row>
    <row r="23" spans="1:8">
      <c r="A23" s="26"/>
    </row>
    <row r="24" spans="1:8">
      <c r="A24" s="26"/>
    </row>
    <row r="25" spans="1:8">
      <c r="A25" s="26"/>
    </row>
    <row r="26" spans="1:8">
      <c r="A26" s="26"/>
    </row>
    <row r="27" spans="1:8">
      <c r="A27" s="26"/>
    </row>
    <row r="28" spans="1:8">
      <c r="A28" s="26"/>
    </row>
    <row r="29" spans="1:8">
      <c r="A29" s="26"/>
    </row>
    <row r="30" spans="1:8">
      <c r="A30" s="26"/>
    </row>
    <row r="31" spans="1:8">
      <c r="A31" s="26"/>
    </row>
    <row r="32" spans="1:8">
      <c r="A32" s="26"/>
    </row>
    <row r="33" spans="1:1">
      <c r="A33" s="26"/>
    </row>
    <row r="34" spans="1:1">
      <c r="A34" s="26"/>
    </row>
    <row r="35" spans="1:1">
      <c r="A35" s="26"/>
    </row>
  </sheetData>
  <hyperlinks>
    <hyperlink ref="E10" r:id="rId1" location=":~:text=One%20tonne%20of%20Ekovilla's%20CFI,used%20in%2010%2C000%20buildings%20annually." xr:uid="{0C9451B7-A2E0-F241-BC42-273D6A2966D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35CA5-FC81-8546-B252-970121E99EF7}">
  <sheetPr>
    <tabColor theme="8" tint="0.59999389629810485"/>
  </sheetPr>
  <dimension ref="A1:I42"/>
  <sheetViews>
    <sheetView workbookViewId="0">
      <selection activeCell="G34" sqref="G34"/>
    </sheetView>
  </sheetViews>
  <sheetFormatPr baseColWidth="10" defaultRowHeight="13"/>
  <cols>
    <col min="3" max="3" width="11.1640625" bestFit="1" customWidth="1"/>
  </cols>
  <sheetData>
    <row r="1" spans="1:9">
      <c r="A1" s="30" t="s">
        <v>0</v>
      </c>
      <c r="B1" s="30" t="s">
        <v>3</v>
      </c>
      <c r="C1" s="30" t="s">
        <v>182</v>
      </c>
      <c r="D1" s="30" t="s">
        <v>183</v>
      </c>
      <c r="E1" s="30" t="s">
        <v>184</v>
      </c>
      <c r="F1" s="30" t="s">
        <v>185</v>
      </c>
      <c r="G1" s="30" t="s">
        <v>196</v>
      </c>
      <c r="H1" s="30" t="s">
        <v>186</v>
      </c>
      <c r="I1" s="30" t="s">
        <v>339</v>
      </c>
    </row>
    <row r="2" spans="1:9">
      <c r="A2" t="s">
        <v>187</v>
      </c>
      <c r="B2">
        <v>866803</v>
      </c>
      <c r="C2">
        <v>1247000</v>
      </c>
      <c r="D2" s="30" t="s">
        <v>188</v>
      </c>
      <c r="E2">
        <v>1985000</v>
      </c>
      <c r="F2">
        <v>1687000</v>
      </c>
      <c r="H2" s="30" t="s">
        <v>194</v>
      </c>
      <c r="I2" s="30" t="s">
        <v>193</v>
      </c>
    </row>
    <row r="3" spans="1:9">
      <c r="A3" t="s">
        <v>189</v>
      </c>
      <c r="B3">
        <v>840836</v>
      </c>
      <c r="C3">
        <v>80000</v>
      </c>
      <c r="D3" s="30" t="s">
        <v>195</v>
      </c>
      <c r="E3">
        <v>78500</v>
      </c>
      <c r="H3" s="30" t="s">
        <v>195</v>
      </c>
    </row>
    <row r="4" spans="1:9">
      <c r="A4" t="s">
        <v>190</v>
      </c>
      <c r="B4">
        <v>18074</v>
      </c>
      <c r="C4">
        <v>620000</v>
      </c>
      <c r="D4" s="30" t="s">
        <v>195</v>
      </c>
      <c r="G4">
        <v>620000</v>
      </c>
      <c r="H4" s="30" t="s">
        <v>195</v>
      </c>
    </row>
    <row r="5" spans="1:9">
      <c r="A5" t="s">
        <v>10</v>
      </c>
      <c r="B5">
        <v>2083</v>
      </c>
      <c r="C5">
        <v>48800000</v>
      </c>
      <c r="D5" s="30" t="s">
        <v>188</v>
      </c>
      <c r="G5">
        <v>5400000</v>
      </c>
      <c r="H5" s="30" t="s">
        <v>195</v>
      </c>
    </row>
    <row r="6" spans="1:9">
      <c r="A6" t="s">
        <v>18</v>
      </c>
      <c r="B6">
        <v>36606</v>
      </c>
      <c r="C6">
        <v>44400000</v>
      </c>
      <c r="D6" s="30" t="s">
        <v>195</v>
      </c>
      <c r="G6">
        <v>8000000</v>
      </c>
      <c r="H6" s="30" t="s">
        <v>195</v>
      </c>
    </row>
    <row r="7" spans="1:9">
      <c r="A7" t="s">
        <v>191</v>
      </c>
      <c r="B7">
        <v>20048</v>
      </c>
      <c r="C7">
        <v>25400000</v>
      </c>
      <c r="D7" s="30" t="s">
        <v>195</v>
      </c>
      <c r="F7">
        <v>5000000</v>
      </c>
      <c r="H7" s="30" t="s">
        <v>195</v>
      </c>
    </row>
    <row r="8" spans="1:9">
      <c r="A8" t="s">
        <v>192</v>
      </c>
      <c r="B8">
        <v>16418</v>
      </c>
      <c r="C8">
        <v>1422000</v>
      </c>
      <c r="D8" s="30" t="s">
        <v>188</v>
      </c>
      <c r="G8">
        <v>642000</v>
      </c>
      <c r="H8" s="30" t="s">
        <v>194</v>
      </c>
    </row>
    <row r="9" spans="1:9">
      <c r="A9" s="32" t="s">
        <v>201</v>
      </c>
      <c r="B9">
        <v>21148</v>
      </c>
      <c r="C9">
        <v>16992133</v>
      </c>
      <c r="D9" s="30" t="s">
        <v>231</v>
      </c>
      <c r="G9">
        <v>23742</v>
      </c>
      <c r="H9" s="30" t="s">
        <v>232</v>
      </c>
    </row>
    <row r="10" spans="1:9">
      <c r="A10" s="32" t="s">
        <v>204</v>
      </c>
      <c r="B10">
        <v>22213</v>
      </c>
      <c r="C10">
        <v>11000000</v>
      </c>
      <c r="D10" s="30" t="s">
        <v>195</v>
      </c>
    </row>
    <row r="11" spans="1:9">
      <c r="A11" t="s">
        <v>236</v>
      </c>
      <c r="B11">
        <v>59325</v>
      </c>
      <c r="C11">
        <v>91001</v>
      </c>
      <c r="D11" t="s">
        <v>188</v>
      </c>
      <c r="E11">
        <v>9219</v>
      </c>
      <c r="F11">
        <v>772</v>
      </c>
      <c r="H11" s="30" t="s">
        <v>194</v>
      </c>
    </row>
    <row r="12" spans="1:9">
      <c r="A12" t="s">
        <v>253</v>
      </c>
      <c r="B12">
        <v>14774</v>
      </c>
      <c r="C12">
        <v>14978720</v>
      </c>
      <c r="D12" t="s">
        <v>195</v>
      </c>
    </row>
    <row r="13" spans="1:9" ht="14">
      <c r="A13" t="s">
        <v>254</v>
      </c>
      <c r="B13">
        <v>22341</v>
      </c>
      <c r="C13">
        <v>11005000</v>
      </c>
      <c r="D13" s="39" t="s">
        <v>256</v>
      </c>
      <c r="G13">
        <v>453000</v>
      </c>
      <c r="H13" t="s">
        <v>256</v>
      </c>
    </row>
    <row r="14" spans="1:9">
      <c r="A14" t="s">
        <v>36</v>
      </c>
      <c r="B14">
        <v>14802</v>
      </c>
      <c r="C14">
        <v>1670000</v>
      </c>
      <c r="D14" s="30" t="s">
        <v>195</v>
      </c>
    </row>
    <row r="15" spans="1:9">
      <c r="A15" t="s">
        <v>255</v>
      </c>
      <c r="B15">
        <v>10150</v>
      </c>
      <c r="C15">
        <v>14100000</v>
      </c>
      <c r="D15" t="s">
        <v>188</v>
      </c>
      <c r="E15">
        <v>3400000</v>
      </c>
      <c r="F15">
        <v>3400000</v>
      </c>
      <c r="H15" t="s">
        <v>188</v>
      </c>
    </row>
    <row r="16" spans="1:9">
      <c r="A16" t="s">
        <v>337</v>
      </c>
      <c r="B16">
        <v>21135</v>
      </c>
      <c r="C16" s="30" t="s">
        <v>93</v>
      </c>
      <c r="D16" s="30" t="s">
        <v>93</v>
      </c>
      <c r="E16" s="30" t="s">
        <v>93</v>
      </c>
      <c r="F16" s="30" t="s">
        <v>93</v>
      </c>
      <c r="G16" s="30" t="s">
        <v>93</v>
      </c>
      <c r="H16" s="30" t="s">
        <v>93</v>
      </c>
    </row>
    <row r="17" spans="1:9">
      <c r="A17" t="s">
        <v>338</v>
      </c>
      <c r="B17">
        <v>20705</v>
      </c>
      <c r="C17" s="30">
        <v>10380000</v>
      </c>
      <c r="D17" s="30" t="s">
        <v>195</v>
      </c>
      <c r="E17">
        <v>1100000</v>
      </c>
      <c r="H17" s="30" t="s">
        <v>195</v>
      </c>
    </row>
    <row r="18" spans="1:9">
      <c r="A18" t="s">
        <v>277</v>
      </c>
      <c r="B18">
        <v>849766</v>
      </c>
      <c r="C18" s="30">
        <v>49660000</v>
      </c>
      <c r="D18" s="30" t="s">
        <v>195</v>
      </c>
      <c r="G18">
        <v>1960000</v>
      </c>
      <c r="H18" s="30" t="s">
        <v>195</v>
      </c>
    </row>
    <row r="19" spans="1:9">
      <c r="A19" t="s">
        <v>281</v>
      </c>
      <c r="B19">
        <v>6602</v>
      </c>
      <c r="C19" s="30">
        <v>28070653</v>
      </c>
      <c r="D19" s="30" t="s">
        <v>256</v>
      </c>
      <c r="G19">
        <v>108520</v>
      </c>
      <c r="H19" s="30" t="s">
        <v>256</v>
      </c>
    </row>
    <row r="20" spans="1:9">
      <c r="A20" t="s">
        <v>283</v>
      </c>
      <c r="B20">
        <v>21845</v>
      </c>
      <c r="C20" s="30" t="s">
        <v>93</v>
      </c>
      <c r="D20" s="30" t="s">
        <v>93</v>
      </c>
      <c r="E20" s="30" t="s">
        <v>93</v>
      </c>
      <c r="F20" s="30" t="s">
        <v>93</v>
      </c>
      <c r="G20" s="30" t="s">
        <v>93</v>
      </c>
      <c r="H20" s="30" t="s">
        <v>93</v>
      </c>
    </row>
    <row r="21" spans="1:9">
      <c r="A21" t="s">
        <v>285</v>
      </c>
      <c r="B21">
        <v>8793</v>
      </c>
      <c r="C21" s="30">
        <v>12929000</v>
      </c>
      <c r="D21" s="30" t="s">
        <v>188</v>
      </c>
      <c r="G21">
        <v>884000</v>
      </c>
      <c r="H21" s="30" t="s">
        <v>194</v>
      </c>
      <c r="I21" s="30" t="s">
        <v>340</v>
      </c>
    </row>
    <row r="22" spans="1:9">
      <c r="A22" t="s">
        <v>286</v>
      </c>
      <c r="B22">
        <v>20949</v>
      </c>
      <c r="C22" t="s">
        <v>350</v>
      </c>
      <c r="D22" s="30" t="s">
        <v>188</v>
      </c>
      <c r="E22" t="s">
        <v>351</v>
      </c>
      <c r="F22" t="s">
        <v>352</v>
      </c>
      <c r="H22" s="30" t="s">
        <v>188</v>
      </c>
    </row>
    <row r="23" spans="1:9">
      <c r="A23" t="s">
        <v>288</v>
      </c>
      <c r="B23">
        <v>36979</v>
      </c>
      <c r="C23" s="30">
        <v>10117596</v>
      </c>
      <c r="D23" s="30" t="s">
        <v>231</v>
      </c>
      <c r="G23">
        <v>2480244</v>
      </c>
      <c r="H23" s="30" t="s">
        <v>232</v>
      </c>
    </row>
    <row r="24" spans="1:9">
      <c r="A24" t="s">
        <v>293</v>
      </c>
      <c r="B24">
        <v>1800</v>
      </c>
      <c r="C24" s="30">
        <f>5113000+54630</f>
        <v>5167630</v>
      </c>
      <c r="D24" s="30" t="s">
        <v>188</v>
      </c>
      <c r="G24">
        <f>198540+74010</f>
        <v>272550</v>
      </c>
      <c r="H24" s="30" t="s">
        <v>188</v>
      </c>
    </row>
    <row r="25" spans="1:9">
      <c r="A25" t="s">
        <v>294</v>
      </c>
      <c r="B25">
        <v>12343</v>
      </c>
      <c r="C25" s="30">
        <v>7230000</v>
      </c>
      <c r="D25" s="30" t="s">
        <v>188</v>
      </c>
      <c r="E25">
        <v>850000</v>
      </c>
      <c r="F25">
        <v>910000</v>
      </c>
      <c r="H25" s="30" t="s">
        <v>188</v>
      </c>
    </row>
    <row r="26" spans="1:9">
      <c r="A26" t="s">
        <v>259</v>
      </c>
      <c r="B26">
        <v>5170</v>
      </c>
      <c r="C26" s="30">
        <v>7100000</v>
      </c>
      <c r="D26" s="30" t="s">
        <v>195</v>
      </c>
      <c r="E26" s="30" t="s">
        <v>93</v>
      </c>
      <c r="F26" s="30" t="s">
        <v>93</v>
      </c>
      <c r="G26" s="30" t="s">
        <v>93</v>
      </c>
    </row>
    <row r="27" spans="1:9">
      <c r="A27" t="s">
        <v>263</v>
      </c>
      <c r="B27">
        <v>58720</v>
      </c>
      <c r="C27" s="30">
        <v>5501007</v>
      </c>
      <c r="D27" s="30" t="s">
        <v>195</v>
      </c>
      <c r="E27" s="30" t="s">
        <v>93</v>
      </c>
      <c r="F27" s="30" t="s">
        <v>93</v>
      </c>
      <c r="G27" s="30" t="s">
        <v>93</v>
      </c>
    </row>
    <row r="28" spans="1:9">
      <c r="A28" t="s">
        <v>265</v>
      </c>
      <c r="B28">
        <v>44253</v>
      </c>
      <c r="C28" s="30">
        <v>4259212.9000000004</v>
      </c>
      <c r="D28" s="30" t="s">
        <v>195</v>
      </c>
      <c r="G28">
        <v>4422.72</v>
      </c>
      <c r="H28" s="30" t="s">
        <v>195</v>
      </c>
    </row>
    <row r="29" spans="1:9">
      <c r="A29" t="s">
        <v>267</v>
      </c>
      <c r="B29">
        <v>73994</v>
      </c>
      <c r="C29" s="30">
        <v>2610000</v>
      </c>
      <c r="D29" s="30" t="s">
        <v>195</v>
      </c>
      <c r="E29" s="30" t="s">
        <v>93</v>
      </c>
      <c r="F29" s="30" t="s">
        <v>93</v>
      </c>
      <c r="G29" s="30" t="s">
        <v>93</v>
      </c>
      <c r="H29" s="30"/>
    </row>
    <row r="30" spans="1:9">
      <c r="A30" t="s">
        <v>268</v>
      </c>
      <c r="B30">
        <v>31588</v>
      </c>
      <c r="C30" s="30" t="s">
        <v>93</v>
      </c>
      <c r="D30" s="30" t="s">
        <v>93</v>
      </c>
      <c r="E30" s="30" t="s">
        <v>93</v>
      </c>
      <c r="F30" s="30" t="s">
        <v>93</v>
      </c>
      <c r="G30" s="30" t="s">
        <v>93</v>
      </c>
      <c r="H30" s="30" t="s">
        <v>93</v>
      </c>
    </row>
    <row r="31" spans="1:9">
      <c r="A31" t="s">
        <v>270</v>
      </c>
      <c r="B31">
        <v>7581</v>
      </c>
      <c r="C31" s="30">
        <v>3394307</v>
      </c>
      <c r="D31" s="30" t="s">
        <v>188</v>
      </c>
      <c r="E31" s="30" t="s">
        <v>93</v>
      </c>
      <c r="F31" s="30" t="s">
        <v>93</v>
      </c>
      <c r="G31">
        <v>1157</v>
      </c>
      <c r="H31" s="30" t="s">
        <v>194</v>
      </c>
    </row>
    <row r="32" spans="1:9">
      <c r="A32" t="s">
        <v>297</v>
      </c>
      <c r="B32">
        <v>58656</v>
      </c>
      <c r="C32" s="30">
        <v>156151</v>
      </c>
      <c r="D32" s="30" t="s">
        <v>195</v>
      </c>
      <c r="E32" s="30" t="s">
        <v>93</v>
      </c>
      <c r="F32" s="30" t="s">
        <v>93</v>
      </c>
      <c r="G32" s="30" t="s">
        <v>93</v>
      </c>
      <c r="H32" s="30" t="s">
        <v>93</v>
      </c>
    </row>
    <row r="33" spans="1:8">
      <c r="A33" t="s">
        <v>274</v>
      </c>
      <c r="B33">
        <v>22460</v>
      </c>
      <c r="C33" s="30">
        <v>2634784</v>
      </c>
      <c r="D33" s="30" t="s">
        <v>195</v>
      </c>
      <c r="E33" s="30" t="s">
        <v>93</v>
      </c>
      <c r="F33" s="30" t="s">
        <v>93</v>
      </c>
      <c r="G33" s="30" t="s">
        <v>93</v>
      </c>
      <c r="H33" s="30" t="s">
        <v>93</v>
      </c>
    </row>
    <row r="34" spans="1:8">
      <c r="A34" t="s">
        <v>275</v>
      </c>
      <c r="B34">
        <v>23144</v>
      </c>
      <c r="C34" s="30">
        <v>6161000</v>
      </c>
      <c r="D34" s="30" t="s">
        <v>195</v>
      </c>
    </row>
    <row r="35" spans="1:8">
      <c r="A35" t="s">
        <v>276</v>
      </c>
      <c r="B35">
        <v>59365</v>
      </c>
      <c r="C35" s="30" t="s">
        <v>93</v>
      </c>
      <c r="D35" s="30" t="s">
        <v>93</v>
      </c>
      <c r="E35" s="30" t="s">
        <v>93</v>
      </c>
      <c r="F35" s="30" t="s">
        <v>93</v>
      </c>
      <c r="G35" s="30" t="s">
        <v>93</v>
      </c>
      <c r="H35" s="30" t="s">
        <v>93</v>
      </c>
    </row>
    <row r="36" spans="1:8">
      <c r="A36" s="30" t="s">
        <v>290</v>
      </c>
      <c r="B36" s="30">
        <v>839615</v>
      </c>
      <c r="C36" s="30">
        <v>9300000</v>
      </c>
      <c r="D36" s="30" t="s">
        <v>188</v>
      </c>
      <c r="G36">
        <v>3200000</v>
      </c>
      <c r="H36" s="30" t="s">
        <v>188</v>
      </c>
    </row>
    <row r="37" spans="1:8" ht="15">
      <c r="A37" s="32" t="s">
        <v>237</v>
      </c>
      <c r="B37" s="27">
        <v>10289</v>
      </c>
      <c r="C37" s="30">
        <f>13267107+45942</f>
        <v>13313049</v>
      </c>
      <c r="D37" s="30" t="s">
        <v>256</v>
      </c>
      <c r="G37">
        <v>66768</v>
      </c>
      <c r="H37" s="30" t="s">
        <v>256</v>
      </c>
    </row>
    <row r="41" spans="1:8" ht="15">
      <c r="B41" s="27"/>
      <c r="C41" s="30"/>
    </row>
    <row r="42" spans="1:8">
      <c r="B42" s="30"/>
      <c r="C42"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5E0AC-4FEF-9B45-8C9D-24F26DE11E10}">
  <sheetPr>
    <tabColor theme="8" tint="0.59999389629810485"/>
  </sheetPr>
  <dimension ref="A1:K38"/>
  <sheetViews>
    <sheetView workbookViewId="0">
      <selection activeCell="C37" sqref="C37"/>
    </sheetView>
  </sheetViews>
  <sheetFormatPr baseColWidth="10" defaultRowHeight="13"/>
  <sheetData>
    <row r="1" spans="1:11">
      <c r="A1" s="30" t="s">
        <v>0</v>
      </c>
      <c r="B1" s="30" t="s">
        <v>3</v>
      </c>
      <c r="C1" s="30" t="s">
        <v>182</v>
      </c>
      <c r="D1" s="30" t="s">
        <v>184</v>
      </c>
      <c r="E1" s="30" t="s">
        <v>185</v>
      </c>
      <c r="F1" s="30" t="s">
        <v>196</v>
      </c>
      <c r="G1" s="30" t="s">
        <v>169</v>
      </c>
      <c r="H1" s="30"/>
      <c r="I1" s="30"/>
      <c r="J1" s="30"/>
      <c r="K1" s="30"/>
    </row>
    <row r="2" spans="1:11">
      <c r="A2" t="s">
        <v>187</v>
      </c>
      <c r="B2">
        <v>866803</v>
      </c>
      <c r="C2">
        <v>1247000</v>
      </c>
      <c r="D2" s="11"/>
      <c r="E2" s="11"/>
      <c r="F2" s="11"/>
      <c r="G2" s="30" t="s">
        <v>705</v>
      </c>
      <c r="K2" s="30"/>
    </row>
    <row r="3" spans="1:11">
      <c r="A3" t="s">
        <v>189</v>
      </c>
      <c r="B3">
        <v>840836</v>
      </c>
      <c r="C3">
        <v>88000</v>
      </c>
      <c r="D3" s="11">
        <f>97000+2</f>
        <v>97002</v>
      </c>
      <c r="E3" s="11"/>
      <c r="F3" s="11"/>
      <c r="G3" s="30" t="s">
        <v>677</v>
      </c>
      <c r="K3" s="30"/>
    </row>
    <row r="4" spans="1:11">
      <c r="A4" t="s">
        <v>190</v>
      </c>
      <c r="B4">
        <v>18074</v>
      </c>
      <c r="C4" s="30">
        <v>600000</v>
      </c>
      <c r="D4" s="11"/>
      <c r="E4" s="11"/>
      <c r="F4" s="11">
        <v>610000</v>
      </c>
      <c r="G4" s="30" t="s">
        <v>678</v>
      </c>
      <c r="K4" s="30"/>
    </row>
    <row r="5" spans="1:11">
      <c r="A5" t="s">
        <v>10</v>
      </c>
      <c r="B5">
        <v>2083</v>
      </c>
      <c r="C5" s="30">
        <v>50500000</v>
      </c>
      <c r="D5" s="11"/>
      <c r="E5" s="11"/>
      <c r="F5" s="11">
        <v>6200000</v>
      </c>
      <c r="G5" s="30" t="s">
        <v>679</v>
      </c>
      <c r="K5" s="30"/>
    </row>
    <row r="6" spans="1:11">
      <c r="A6" t="s">
        <v>18</v>
      </c>
      <c r="B6">
        <v>36606</v>
      </c>
      <c r="C6" s="30">
        <v>44200000</v>
      </c>
      <c r="D6" s="11"/>
      <c r="E6" s="11"/>
      <c r="F6" s="11">
        <v>7600000</v>
      </c>
      <c r="G6" s="30" t="s">
        <v>680</v>
      </c>
      <c r="K6" s="30"/>
    </row>
    <row r="7" spans="1:11">
      <c r="A7" t="s">
        <v>191</v>
      </c>
      <c r="B7">
        <v>20048</v>
      </c>
      <c r="C7" s="30">
        <v>25200000</v>
      </c>
      <c r="D7" s="11"/>
      <c r="E7" s="11">
        <v>5200000</v>
      </c>
      <c r="F7" s="11"/>
      <c r="G7" s="30" t="s">
        <v>681</v>
      </c>
      <c r="K7" s="30"/>
    </row>
    <row r="8" spans="1:11">
      <c r="A8" t="s">
        <v>192</v>
      </c>
      <c r="B8">
        <v>16418</v>
      </c>
      <c r="C8" s="30">
        <v>1358000</v>
      </c>
      <c r="D8" s="11"/>
      <c r="E8" s="11"/>
      <c r="F8" s="11">
        <v>561000</v>
      </c>
      <c r="G8" s="30" t="s">
        <v>682</v>
      </c>
      <c r="K8" s="30"/>
    </row>
    <row r="9" spans="1:11">
      <c r="A9" s="32" t="s">
        <v>201</v>
      </c>
      <c r="B9">
        <v>21148</v>
      </c>
      <c r="C9" s="129">
        <v>15555814</v>
      </c>
      <c r="D9" s="11"/>
      <c r="E9" s="11"/>
      <c r="F9" s="11">
        <v>23540</v>
      </c>
      <c r="G9" s="30" t="s">
        <v>699</v>
      </c>
      <c r="K9" s="30"/>
    </row>
    <row r="10" spans="1:11">
      <c r="A10" s="32" t="s">
        <v>204</v>
      </c>
      <c r="B10">
        <v>22213</v>
      </c>
      <c r="C10" s="129">
        <v>10765881</v>
      </c>
      <c r="D10" s="11"/>
      <c r="E10" s="11"/>
      <c r="F10" s="11"/>
      <c r="G10" s="30" t="s">
        <v>683</v>
      </c>
    </row>
    <row r="11" spans="1:11">
      <c r="A11" t="s">
        <v>236</v>
      </c>
      <c r="B11">
        <v>59325</v>
      </c>
      <c r="C11" s="129">
        <v>91789</v>
      </c>
      <c r="D11" s="11">
        <v>9822</v>
      </c>
      <c r="E11" s="11">
        <v>820</v>
      </c>
      <c r="F11" s="11"/>
      <c r="G11" s="30" t="s">
        <v>684</v>
      </c>
      <c r="K11" s="30"/>
    </row>
    <row r="12" spans="1:11">
      <c r="A12" t="s">
        <v>253</v>
      </c>
      <c r="B12">
        <v>14774</v>
      </c>
      <c r="C12" s="129">
        <v>15226911</v>
      </c>
      <c r="D12" s="11"/>
      <c r="E12" s="11"/>
      <c r="F12" s="11"/>
      <c r="G12" s="30" t="s">
        <v>685</v>
      </c>
    </row>
    <row r="13" spans="1:11" ht="14">
      <c r="A13" t="s">
        <v>254</v>
      </c>
      <c r="B13">
        <v>22341</v>
      </c>
      <c r="C13" s="129">
        <v>10251000</v>
      </c>
      <c r="D13" s="11"/>
      <c r="E13" s="11"/>
      <c r="F13" s="11">
        <v>1071000</v>
      </c>
      <c r="G13" s="39" t="s">
        <v>686</v>
      </c>
    </row>
    <row r="14" spans="1:11">
      <c r="A14" t="s">
        <v>36</v>
      </c>
      <c r="B14">
        <v>14802</v>
      </c>
      <c r="C14" s="129">
        <v>3440000</v>
      </c>
      <c r="D14" s="11"/>
      <c r="E14" s="11"/>
      <c r="F14" s="11"/>
      <c r="G14" s="30" t="s">
        <v>687</v>
      </c>
    </row>
    <row r="15" spans="1:11">
      <c r="A15" t="s">
        <v>255</v>
      </c>
      <c r="B15">
        <v>10150</v>
      </c>
      <c r="C15" s="129"/>
      <c r="D15" s="11"/>
      <c r="E15" s="11"/>
      <c r="F15" s="11"/>
      <c r="G15" s="30" t="s">
        <v>700</v>
      </c>
    </row>
    <row r="16" spans="1:11">
      <c r="A16" t="s">
        <v>337</v>
      </c>
      <c r="B16">
        <v>21135</v>
      </c>
      <c r="C16" s="129" t="s">
        <v>93</v>
      </c>
      <c r="D16" s="11" t="s">
        <v>93</v>
      </c>
      <c r="E16" s="11" t="s">
        <v>93</v>
      </c>
      <c r="F16" s="11" t="s">
        <v>93</v>
      </c>
      <c r="G16" s="30"/>
      <c r="H16" s="30"/>
      <c r="I16" s="30"/>
      <c r="J16" s="30"/>
      <c r="K16" s="30"/>
    </row>
    <row r="17" spans="1:11">
      <c r="A17" t="s">
        <v>338</v>
      </c>
      <c r="B17">
        <v>20705</v>
      </c>
      <c r="C17" s="129">
        <v>12240000</v>
      </c>
      <c r="D17" s="11" t="s">
        <v>93</v>
      </c>
      <c r="E17" s="11" t="s">
        <v>93</v>
      </c>
      <c r="F17" s="11" t="s">
        <v>93</v>
      </c>
      <c r="G17" s="30" t="s">
        <v>688</v>
      </c>
      <c r="K17" s="30"/>
    </row>
    <row r="18" spans="1:11" ht="15">
      <c r="A18" t="s">
        <v>277</v>
      </c>
      <c r="B18">
        <v>849766</v>
      </c>
      <c r="C18" s="27">
        <v>55878500</v>
      </c>
      <c r="D18" s="11" t="s">
        <v>701</v>
      </c>
      <c r="E18" s="11"/>
      <c r="F18" s="11"/>
      <c r="G18" s="30" t="s">
        <v>90</v>
      </c>
      <c r="K18" s="30"/>
    </row>
    <row r="19" spans="1:11">
      <c r="A19" t="s">
        <v>281</v>
      </c>
      <c r="B19">
        <v>6602</v>
      </c>
      <c r="C19" s="129">
        <v>26952581</v>
      </c>
      <c r="D19" s="11"/>
      <c r="E19" s="11"/>
      <c r="F19" s="11">
        <v>162266</v>
      </c>
      <c r="G19" s="30" t="s">
        <v>689</v>
      </c>
      <c r="K19" s="30"/>
    </row>
    <row r="20" spans="1:11">
      <c r="A20" t="s">
        <v>283</v>
      </c>
      <c r="B20">
        <v>21845</v>
      </c>
      <c r="C20" s="129" t="s">
        <v>93</v>
      </c>
      <c r="D20" s="11" t="s">
        <v>93</v>
      </c>
      <c r="E20" s="11" t="s">
        <v>93</v>
      </c>
      <c r="F20" s="11" t="s">
        <v>93</v>
      </c>
      <c r="G20" s="30"/>
      <c r="H20" s="30"/>
      <c r="I20" s="30"/>
      <c r="J20" s="30"/>
      <c r="K20" s="30"/>
    </row>
    <row r="21" spans="1:11">
      <c r="A21" t="s">
        <v>285</v>
      </c>
      <c r="B21">
        <v>8793</v>
      </c>
      <c r="C21" s="129">
        <v>12602000</v>
      </c>
      <c r="D21" s="11"/>
      <c r="E21" s="11"/>
      <c r="F21" s="11">
        <f>424000+530000</f>
        <v>954000</v>
      </c>
      <c r="G21" s="30" t="s">
        <v>690</v>
      </c>
      <c r="K21" s="30"/>
    </row>
    <row r="22" spans="1:11">
      <c r="A22" t="s">
        <v>286</v>
      </c>
      <c r="B22">
        <v>20949</v>
      </c>
      <c r="C22" s="129">
        <v>17012559</v>
      </c>
      <c r="D22" s="11"/>
      <c r="E22" s="11"/>
      <c r="F22" s="11">
        <v>1132113</v>
      </c>
      <c r="G22" s="30" t="s">
        <v>702</v>
      </c>
      <c r="K22" s="30"/>
    </row>
    <row r="23" spans="1:11">
      <c r="A23" t="s">
        <v>288</v>
      </c>
      <c r="B23">
        <v>36979</v>
      </c>
      <c r="C23" s="129">
        <v>10515907</v>
      </c>
      <c r="D23" s="11"/>
      <c r="E23" s="11"/>
      <c r="F23" s="11">
        <v>2387301</v>
      </c>
      <c r="G23" s="30" t="s">
        <v>703</v>
      </c>
      <c r="K23" s="30"/>
    </row>
    <row r="24" spans="1:11">
      <c r="A24" t="s">
        <v>293</v>
      </c>
      <c r="B24">
        <v>1800</v>
      </c>
      <c r="C24" s="129">
        <f>3907000+55290</f>
        <v>3962290</v>
      </c>
      <c r="D24" s="11"/>
      <c r="E24" s="11"/>
      <c r="F24" s="11">
        <f>177360+80520</f>
        <v>257880</v>
      </c>
      <c r="G24" s="30" t="s">
        <v>704</v>
      </c>
      <c r="K24" s="30"/>
    </row>
    <row r="25" spans="1:11">
      <c r="A25" t="s">
        <v>294</v>
      </c>
      <c r="B25">
        <v>12343</v>
      </c>
      <c r="C25" s="129">
        <v>7100000</v>
      </c>
      <c r="D25" s="11">
        <v>950000</v>
      </c>
      <c r="E25" s="11">
        <v>1080000</v>
      </c>
      <c r="F25" s="11"/>
      <c r="G25" s="30" t="s">
        <v>691</v>
      </c>
      <c r="K25" s="30"/>
    </row>
    <row r="26" spans="1:11">
      <c r="A26" t="s">
        <v>259</v>
      </c>
      <c r="B26">
        <v>5170</v>
      </c>
      <c r="C26" s="129">
        <v>7100000</v>
      </c>
      <c r="D26" s="11" t="s">
        <v>93</v>
      </c>
      <c r="E26" s="11" t="s">
        <v>93</v>
      </c>
      <c r="F26" s="11" t="s">
        <v>93</v>
      </c>
      <c r="G26" s="30" t="s">
        <v>692</v>
      </c>
      <c r="H26" s="30"/>
      <c r="I26" s="30"/>
      <c r="J26" s="30"/>
    </row>
    <row r="27" spans="1:11">
      <c r="A27" t="s">
        <v>263</v>
      </c>
      <c r="B27">
        <v>58720</v>
      </c>
      <c r="C27" s="129" t="s">
        <v>93</v>
      </c>
      <c r="D27" s="11" t="s">
        <v>93</v>
      </c>
      <c r="E27" s="11" t="s">
        <v>93</v>
      </c>
      <c r="F27" s="11" t="s">
        <v>93</v>
      </c>
      <c r="G27" s="30" t="s">
        <v>693</v>
      </c>
      <c r="H27" s="30"/>
      <c r="I27" s="30"/>
      <c r="J27" s="30"/>
    </row>
    <row r="28" spans="1:11">
      <c r="A28" t="s">
        <v>265</v>
      </c>
      <c r="B28">
        <v>44253</v>
      </c>
      <c r="C28" s="129" t="s">
        <v>93</v>
      </c>
      <c r="D28" s="11"/>
      <c r="E28" s="11"/>
      <c r="F28" s="11" t="s">
        <v>93</v>
      </c>
      <c r="G28" s="30" t="s">
        <v>93</v>
      </c>
      <c r="K28" s="30"/>
    </row>
    <row r="29" spans="1:11">
      <c r="A29" t="s">
        <v>267</v>
      </c>
      <c r="B29">
        <v>73994</v>
      </c>
      <c r="C29" s="129">
        <v>2380000</v>
      </c>
      <c r="D29" s="11" t="s">
        <v>93</v>
      </c>
      <c r="E29" s="11" t="s">
        <v>93</v>
      </c>
      <c r="F29" s="11" t="s">
        <v>93</v>
      </c>
      <c r="G29" s="30" t="s">
        <v>694</v>
      </c>
      <c r="H29" s="30"/>
      <c r="I29" s="30"/>
      <c r="J29" s="30"/>
      <c r="K29" s="30"/>
    </row>
    <row r="30" spans="1:11">
      <c r="A30" t="s">
        <v>268</v>
      </c>
      <c r="B30">
        <v>31588</v>
      </c>
      <c r="C30" s="129" t="s">
        <v>93</v>
      </c>
      <c r="D30" s="11" t="s">
        <v>93</v>
      </c>
      <c r="E30" s="11" t="s">
        <v>93</v>
      </c>
      <c r="F30" s="11" t="s">
        <v>93</v>
      </c>
      <c r="G30" s="30"/>
      <c r="H30" s="30"/>
      <c r="I30" s="30"/>
      <c r="J30" s="30"/>
      <c r="K30" s="30"/>
    </row>
    <row r="31" spans="1:11">
      <c r="A31" t="s">
        <v>270</v>
      </c>
      <c r="B31">
        <v>7581</v>
      </c>
      <c r="C31" s="129">
        <v>3316590</v>
      </c>
      <c r="D31" s="11" t="s">
        <v>93</v>
      </c>
      <c r="E31" s="11" t="s">
        <v>93</v>
      </c>
      <c r="F31" s="11">
        <v>1537</v>
      </c>
      <c r="G31" s="30" t="s">
        <v>695</v>
      </c>
      <c r="H31" s="30"/>
      <c r="I31" s="30"/>
      <c r="K31" s="30"/>
    </row>
    <row r="32" spans="1:11">
      <c r="A32" t="s">
        <v>297</v>
      </c>
      <c r="B32">
        <v>58656</v>
      </c>
      <c r="C32" s="129" t="s">
        <v>93</v>
      </c>
      <c r="D32" s="11" t="s">
        <v>93</v>
      </c>
      <c r="E32" s="11" t="s">
        <v>93</v>
      </c>
      <c r="F32" s="11" t="s">
        <v>93</v>
      </c>
      <c r="G32" s="30"/>
      <c r="H32" s="30"/>
      <c r="I32" s="30"/>
      <c r="J32" s="30"/>
      <c r="K32" s="30"/>
    </row>
    <row r="33" spans="1:11">
      <c r="A33" t="s">
        <v>274</v>
      </c>
      <c r="B33">
        <v>22460</v>
      </c>
      <c r="C33" s="129" t="s">
        <v>93</v>
      </c>
      <c r="D33" s="11" t="s">
        <v>93</v>
      </c>
      <c r="E33" s="11" t="s">
        <v>93</v>
      </c>
      <c r="F33" s="11" t="s">
        <v>93</v>
      </c>
      <c r="G33" s="30"/>
      <c r="H33" s="30"/>
      <c r="I33" s="30"/>
      <c r="J33" s="30"/>
      <c r="K33" s="30"/>
    </row>
    <row r="34" spans="1:11">
      <c r="A34" s="30" t="s">
        <v>275</v>
      </c>
      <c r="B34">
        <v>23144</v>
      </c>
      <c r="C34" s="129">
        <v>4615000</v>
      </c>
      <c r="D34" s="130" t="s">
        <v>93</v>
      </c>
      <c r="E34" s="11" t="s">
        <v>93</v>
      </c>
      <c r="F34" s="11" t="s">
        <v>93</v>
      </c>
      <c r="G34" s="30" t="s">
        <v>696</v>
      </c>
    </row>
    <row r="35" spans="1:11">
      <c r="A35" t="s">
        <v>276</v>
      </c>
      <c r="B35">
        <v>59365</v>
      </c>
      <c r="C35" s="129" t="s">
        <v>93</v>
      </c>
      <c r="D35" s="11" t="s">
        <v>93</v>
      </c>
      <c r="E35" s="11" t="s">
        <v>93</v>
      </c>
      <c r="F35" s="11" t="s">
        <v>93</v>
      </c>
      <c r="G35" s="30"/>
      <c r="H35" s="30"/>
      <c r="I35" s="30"/>
      <c r="J35" s="30"/>
      <c r="K35" s="30"/>
    </row>
    <row r="36" spans="1:11">
      <c r="A36" s="30" t="s">
        <v>290</v>
      </c>
      <c r="B36" s="30">
        <v>839615</v>
      </c>
      <c r="C36" s="129">
        <v>8400000</v>
      </c>
      <c r="D36" s="11"/>
      <c r="E36" s="11"/>
      <c r="F36" s="11"/>
      <c r="G36" s="30" t="s">
        <v>697</v>
      </c>
      <c r="K36" s="30"/>
    </row>
    <row r="37" spans="1:11" ht="15">
      <c r="A37" s="32" t="s">
        <v>237</v>
      </c>
      <c r="B37" s="27">
        <v>10289</v>
      </c>
      <c r="C37" s="129">
        <v>13302627</v>
      </c>
      <c r="D37" s="11"/>
      <c r="E37" s="11"/>
      <c r="F37" s="11">
        <v>67207</v>
      </c>
      <c r="G37" s="30" t="s">
        <v>698</v>
      </c>
      <c r="K37" s="30"/>
    </row>
    <row r="38" spans="1:11" ht="16">
      <c r="A38" s="1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159F4-4566-6148-9D16-BDED7E3175A5}">
  <sheetPr>
    <tabColor theme="8" tint="0.59999389629810485"/>
  </sheetPr>
  <dimension ref="A1:H5"/>
  <sheetViews>
    <sheetView workbookViewId="0">
      <selection activeCell="R52" sqref="R52"/>
    </sheetView>
  </sheetViews>
  <sheetFormatPr baseColWidth="10" defaultRowHeight="13"/>
  <sheetData>
    <row r="1" spans="1:8">
      <c r="A1" s="30" t="s">
        <v>0</v>
      </c>
      <c r="B1" s="30" t="s">
        <v>3</v>
      </c>
      <c r="C1" s="30" t="s">
        <v>345</v>
      </c>
      <c r="D1" s="30" t="s">
        <v>391</v>
      </c>
      <c r="E1" s="30" t="s">
        <v>392</v>
      </c>
      <c r="F1" s="30" t="s">
        <v>344</v>
      </c>
      <c r="G1" s="30" t="s">
        <v>393</v>
      </c>
      <c r="H1" s="30" t="s">
        <v>394</v>
      </c>
    </row>
    <row r="2" spans="1:8" ht="15">
      <c r="A2" t="s">
        <v>395</v>
      </c>
      <c r="B2">
        <v>17929</v>
      </c>
      <c r="C2" s="27">
        <v>32412166</v>
      </c>
      <c r="D2" t="s">
        <v>397</v>
      </c>
      <c r="E2" t="s">
        <v>398</v>
      </c>
      <c r="F2" t="s">
        <v>396</v>
      </c>
      <c r="G2" t="s">
        <v>399</v>
      </c>
      <c r="H2" t="s">
        <v>400</v>
      </c>
    </row>
    <row r="3" spans="1:8">
      <c r="A3" s="30" t="s">
        <v>26</v>
      </c>
      <c r="B3">
        <v>15297</v>
      </c>
      <c r="C3" t="s">
        <v>401</v>
      </c>
      <c r="D3" t="s">
        <v>403</v>
      </c>
      <c r="E3" t="s">
        <v>404</v>
      </c>
      <c r="F3" t="s">
        <v>402</v>
      </c>
      <c r="G3" t="s">
        <v>405</v>
      </c>
      <c r="H3" t="s">
        <v>406</v>
      </c>
    </row>
    <row r="4" spans="1:8" ht="15">
      <c r="A4" s="30" t="s">
        <v>300</v>
      </c>
      <c r="B4">
        <v>11267</v>
      </c>
      <c r="C4" s="27">
        <v>56789</v>
      </c>
      <c r="D4" t="s">
        <v>407</v>
      </c>
      <c r="F4" s="27">
        <v>58936</v>
      </c>
      <c r="G4" t="s">
        <v>408</v>
      </c>
    </row>
    <row r="5" spans="1:8">
      <c r="A5" s="30" t="s">
        <v>261</v>
      </c>
      <c r="B5" s="30">
        <v>2926</v>
      </c>
      <c r="F5">
        <v>11574068</v>
      </c>
      <c r="G5">
        <v>79188</v>
      </c>
      <c r="H5">
        <v>45812</v>
      </c>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0621-838F-4A4B-89E5-97AD5AED2FFA}">
  <sheetPr>
    <tabColor theme="7" tint="0.59999389629810485"/>
  </sheetPr>
  <dimension ref="A1:D16"/>
  <sheetViews>
    <sheetView workbookViewId="0">
      <selection activeCell="C10" sqref="C10"/>
    </sheetView>
  </sheetViews>
  <sheetFormatPr baseColWidth="10" defaultRowHeight="13"/>
  <sheetData>
    <row r="1" spans="1:4">
      <c r="B1" t="s">
        <v>658</v>
      </c>
      <c r="C1" t="s">
        <v>659</v>
      </c>
      <c r="D1" t="s">
        <v>227</v>
      </c>
    </row>
    <row r="2" spans="1:4">
      <c r="A2" t="s">
        <v>660</v>
      </c>
      <c r="B2">
        <v>16.807404187915999</v>
      </c>
      <c r="C2">
        <v>5.2965126756851602</v>
      </c>
      <c r="D2">
        <v>10.4937328463388</v>
      </c>
    </row>
    <row r="3" spans="1:4">
      <c r="A3" t="s">
        <v>661</v>
      </c>
      <c r="B3">
        <v>1.5673106811095801</v>
      </c>
      <c r="C3">
        <v>0.22560947801943201</v>
      </c>
      <c r="D3">
        <v>3.9100026004062798</v>
      </c>
    </row>
    <row r="4" spans="1:4">
      <c r="A4" t="s">
        <v>662</v>
      </c>
      <c r="B4">
        <v>0.36893882058092098</v>
      </c>
      <c r="C4">
        <v>7.3437554195496704</v>
      </c>
      <c r="D4">
        <v>48.048136623898699</v>
      </c>
    </row>
    <row r="5" spans="1:4">
      <c r="A5" t="s">
        <v>663</v>
      </c>
      <c r="B5">
        <v>1.0740214811075399</v>
      </c>
      <c r="C5">
        <v>2.9479426294411599</v>
      </c>
      <c r="D5">
        <v>6.0037370938096997</v>
      </c>
    </row>
    <row r="6" spans="1:4">
      <c r="A6" t="s">
        <v>664</v>
      </c>
      <c r="B6">
        <v>0.13828570628356401</v>
      </c>
      <c r="C6">
        <v>0.219184017271017</v>
      </c>
      <c r="D6">
        <v>0.13154729028471199</v>
      </c>
    </row>
    <row r="7" spans="1:4">
      <c r="A7" t="s">
        <v>665</v>
      </c>
      <c r="B7">
        <v>4.55998563655634E-2</v>
      </c>
      <c r="C7">
        <v>4.7948905852183102E-2</v>
      </c>
      <c r="D7">
        <v>0.35280004232675999</v>
      </c>
    </row>
    <row r="8" spans="1:4">
      <c r="A8" t="s">
        <v>666</v>
      </c>
      <c r="B8">
        <v>0.15532670122591599</v>
      </c>
      <c r="C8">
        <v>3.9739526426696502E-2</v>
      </c>
      <c r="D8">
        <v>1.0460907920688201</v>
      </c>
    </row>
    <row r="9" spans="1:4">
      <c r="A9" t="s">
        <v>667</v>
      </c>
      <c r="B9">
        <v>2.65247906110887E-2</v>
      </c>
      <c r="C9">
        <v>0.350824669794711</v>
      </c>
      <c r="D9">
        <v>0.63800514333653602</v>
      </c>
    </row>
    <row r="10" spans="1:4">
      <c r="A10" t="s">
        <v>668</v>
      </c>
      <c r="B10">
        <v>0.54150970617218497</v>
      </c>
      <c r="C10">
        <v>4.0736890528316199</v>
      </c>
      <c r="D10">
        <v>0.54795089158191101</v>
      </c>
    </row>
    <row r="11" spans="1:4">
      <c r="A11" t="s">
        <v>669</v>
      </c>
      <c r="B11">
        <v>3.0173430677901099</v>
      </c>
      <c r="C11">
        <v>4.9471301848111597</v>
      </c>
      <c r="D11">
        <v>0</v>
      </c>
    </row>
    <row r="12" spans="1:4">
      <c r="A12" t="s">
        <v>670</v>
      </c>
      <c r="B12">
        <v>73.6102190608391</v>
      </c>
      <c r="C12">
        <v>69.797281950040698</v>
      </c>
      <c r="D12">
        <v>0.462437064645143</v>
      </c>
    </row>
    <row r="13" spans="1:4">
      <c r="A13" t="s">
        <v>671</v>
      </c>
      <c r="B13">
        <v>0.80367818275546099</v>
      </c>
      <c r="C13">
        <v>1.69957163480669</v>
      </c>
      <c r="D13">
        <v>3.2224912164808901E-3</v>
      </c>
    </row>
    <row r="14" spans="1:4">
      <c r="A14" t="s">
        <v>672</v>
      </c>
      <c r="B14">
        <v>0.31470118052198498</v>
      </c>
      <c r="C14">
        <v>1.58509482323749</v>
      </c>
      <c r="D14">
        <v>14.8656613804805</v>
      </c>
    </row>
    <row r="15" spans="1:4">
      <c r="A15" t="s">
        <v>673</v>
      </c>
      <c r="B15">
        <v>1.0256987999720899</v>
      </c>
      <c r="C15">
        <v>0.100496914503964</v>
      </c>
      <c r="D15">
        <v>2.1327021839760798</v>
      </c>
    </row>
    <row r="16" spans="1:4">
      <c r="A16" t="s">
        <v>674</v>
      </c>
      <c r="B16">
        <v>0.50343777674885104</v>
      </c>
      <c r="C16">
        <v>1.32521811772826</v>
      </c>
      <c r="D16">
        <v>11.3639735556294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64E8-39D9-E24C-BA6A-00EA5243D46F}">
  <sheetPr>
    <tabColor theme="7" tint="0.59999389629810485"/>
  </sheetPr>
  <dimension ref="A1:Y89"/>
  <sheetViews>
    <sheetView topLeftCell="A25" zoomScale="144" zoomScaleNormal="110" workbookViewId="0">
      <selection activeCell="A45" sqref="A45"/>
    </sheetView>
  </sheetViews>
  <sheetFormatPr baseColWidth="10" defaultRowHeight="13"/>
  <cols>
    <col min="7" max="7" width="13.6640625" customWidth="1"/>
    <col min="8" max="8" width="15.1640625" customWidth="1"/>
  </cols>
  <sheetData>
    <row r="1" spans="1:25" ht="32">
      <c r="A1" s="73" t="s">
        <v>0</v>
      </c>
      <c r="B1" s="73" t="s">
        <v>1</v>
      </c>
      <c r="C1" s="73" t="s">
        <v>67</v>
      </c>
      <c r="D1" s="74" t="s">
        <v>3</v>
      </c>
      <c r="E1" s="75" t="s">
        <v>72</v>
      </c>
      <c r="F1" s="76" t="s">
        <v>73</v>
      </c>
      <c r="G1" s="75" t="s">
        <v>74</v>
      </c>
      <c r="H1" s="75" t="s">
        <v>75</v>
      </c>
      <c r="I1" s="77" t="s">
        <v>76</v>
      </c>
      <c r="J1" s="75" t="s">
        <v>77</v>
      </c>
      <c r="K1" s="74" t="s">
        <v>78</v>
      </c>
      <c r="L1" s="78" t="s">
        <v>79</v>
      </c>
      <c r="M1" s="74" t="s">
        <v>80</v>
      </c>
      <c r="N1" s="74" t="s">
        <v>81</v>
      </c>
      <c r="O1" s="74" t="s">
        <v>82</v>
      </c>
      <c r="P1" s="55" t="s">
        <v>83</v>
      </c>
      <c r="Q1" s="55" t="s">
        <v>84</v>
      </c>
      <c r="R1" s="55" t="s">
        <v>85</v>
      </c>
      <c r="S1" s="55" t="s">
        <v>86</v>
      </c>
      <c r="T1" s="79"/>
      <c r="U1" s="79"/>
      <c r="V1" s="79"/>
      <c r="W1" s="79"/>
      <c r="X1" s="79"/>
      <c r="Y1" s="79"/>
    </row>
    <row r="2" spans="1:25">
      <c r="A2" s="80" t="s">
        <v>197</v>
      </c>
      <c r="B2" s="80" t="s">
        <v>5</v>
      </c>
      <c r="C2" s="81" t="s">
        <v>69</v>
      </c>
      <c r="D2" s="82">
        <v>4408</v>
      </c>
      <c r="E2" s="83" t="s">
        <v>209</v>
      </c>
      <c r="F2" s="82">
        <v>1</v>
      </c>
      <c r="G2" s="82">
        <v>1</v>
      </c>
      <c r="H2" s="82"/>
      <c r="I2" s="82"/>
      <c r="J2" s="82">
        <v>2019</v>
      </c>
      <c r="K2" s="82">
        <v>2035</v>
      </c>
      <c r="L2" s="82">
        <v>99</v>
      </c>
      <c r="M2" s="82">
        <v>45</v>
      </c>
      <c r="N2" s="83" t="s">
        <v>122</v>
      </c>
      <c r="O2" s="83" t="s">
        <v>90</v>
      </c>
      <c r="P2" s="83" t="s">
        <v>123</v>
      </c>
      <c r="Q2" s="82"/>
      <c r="R2" s="82"/>
      <c r="S2" s="82"/>
      <c r="T2" s="82"/>
      <c r="U2" s="82"/>
      <c r="V2" s="82"/>
      <c r="W2" s="82"/>
      <c r="X2" s="79"/>
      <c r="Y2" s="79"/>
    </row>
    <row r="3" spans="1:25" ht="14">
      <c r="A3" s="80" t="s">
        <v>197</v>
      </c>
      <c r="B3" s="80" t="s">
        <v>5</v>
      </c>
      <c r="C3" s="81" t="s">
        <v>69</v>
      </c>
      <c r="D3" s="82">
        <v>4408</v>
      </c>
      <c r="E3" s="83" t="s">
        <v>209</v>
      </c>
      <c r="F3" s="82">
        <v>3</v>
      </c>
      <c r="G3" s="82">
        <v>1</v>
      </c>
      <c r="H3" s="82"/>
      <c r="I3" s="84" t="s">
        <v>210</v>
      </c>
      <c r="J3" s="82">
        <v>2019</v>
      </c>
      <c r="K3" s="82">
        <v>2035</v>
      </c>
      <c r="L3" s="82">
        <f>scope3_by_cat!D4</f>
        <v>48.048136623898699</v>
      </c>
      <c r="M3" s="82">
        <v>45</v>
      </c>
      <c r="N3" s="83" t="s">
        <v>122</v>
      </c>
      <c r="O3" s="83" t="s">
        <v>90</v>
      </c>
      <c r="P3" s="83" t="s">
        <v>123</v>
      </c>
      <c r="Q3" s="82"/>
      <c r="R3" s="82"/>
      <c r="S3" s="82"/>
      <c r="T3" s="82"/>
      <c r="U3" s="82"/>
      <c r="V3" s="82"/>
      <c r="W3" s="82"/>
      <c r="X3" s="79"/>
      <c r="Y3" s="79"/>
    </row>
    <row r="4" spans="1:25" ht="14">
      <c r="A4" s="80" t="s">
        <v>197</v>
      </c>
      <c r="B4" s="80" t="s">
        <v>5</v>
      </c>
      <c r="C4" s="81" t="s">
        <v>69</v>
      </c>
      <c r="D4" s="82">
        <v>4408</v>
      </c>
      <c r="E4" s="83" t="s">
        <v>212</v>
      </c>
      <c r="F4" s="83" t="s">
        <v>143</v>
      </c>
      <c r="G4" s="82">
        <v>2</v>
      </c>
      <c r="H4" s="83" t="s">
        <v>115</v>
      </c>
      <c r="I4" s="83" t="s">
        <v>121</v>
      </c>
      <c r="J4" s="82">
        <v>2019</v>
      </c>
      <c r="K4" s="82">
        <v>2050</v>
      </c>
      <c r="L4" s="82">
        <v>100</v>
      </c>
      <c r="M4" s="82">
        <v>100</v>
      </c>
      <c r="N4" s="83" t="s">
        <v>89</v>
      </c>
      <c r="O4" s="83" t="s">
        <v>90</v>
      </c>
      <c r="P4" s="83" t="s">
        <v>114</v>
      </c>
      <c r="Q4" s="83"/>
      <c r="R4" s="83" t="s">
        <v>95</v>
      </c>
      <c r="S4" s="84" t="s">
        <v>211</v>
      </c>
      <c r="T4" s="82"/>
      <c r="U4" s="82"/>
      <c r="V4" s="82"/>
      <c r="W4" s="82"/>
      <c r="X4" s="79"/>
      <c r="Y4" s="79"/>
    </row>
    <row r="5" spans="1:25">
      <c r="A5" s="80" t="s">
        <v>198</v>
      </c>
      <c r="B5" s="80" t="s">
        <v>5</v>
      </c>
      <c r="C5" s="81" t="s">
        <v>69</v>
      </c>
      <c r="D5" s="82">
        <v>19569</v>
      </c>
      <c r="E5" s="83" t="s">
        <v>209</v>
      </c>
      <c r="F5" s="83" t="s">
        <v>87</v>
      </c>
      <c r="G5" s="82">
        <v>1</v>
      </c>
      <c r="H5" s="83" t="s">
        <v>88</v>
      </c>
      <c r="I5" s="82"/>
      <c r="J5" s="82">
        <v>2019</v>
      </c>
      <c r="K5" s="82">
        <v>2035</v>
      </c>
      <c r="L5" s="82">
        <v>100</v>
      </c>
      <c r="M5" s="82">
        <v>50</v>
      </c>
      <c r="N5" s="83" t="s">
        <v>122</v>
      </c>
      <c r="O5" s="83" t="s">
        <v>90</v>
      </c>
      <c r="P5" s="83" t="s">
        <v>123</v>
      </c>
      <c r="Q5" s="82"/>
      <c r="R5" s="83"/>
      <c r="S5" s="82"/>
      <c r="T5" s="82"/>
      <c r="U5" s="82"/>
      <c r="V5" s="82"/>
      <c r="W5" s="82"/>
      <c r="X5" s="79"/>
      <c r="Y5" s="79"/>
    </row>
    <row r="6" spans="1:25" ht="14">
      <c r="A6" s="80" t="s">
        <v>198</v>
      </c>
      <c r="B6" s="80" t="s">
        <v>5</v>
      </c>
      <c r="C6" s="81" t="s">
        <v>69</v>
      </c>
      <c r="D6" s="82">
        <v>19569</v>
      </c>
      <c r="E6" s="83" t="s">
        <v>209</v>
      </c>
      <c r="F6" s="82">
        <v>3</v>
      </c>
      <c r="G6" s="82">
        <v>1</v>
      </c>
      <c r="H6" s="82"/>
      <c r="I6" s="84" t="s">
        <v>213</v>
      </c>
      <c r="J6" s="82">
        <v>2019</v>
      </c>
      <c r="K6" s="82">
        <v>2035</v>
      </c>
      <c r="L6" s="84">
        <f>scope3_by_cat!D4+scope3_by_cat!D5</f>
        <v>54.051873717708396</v>
      </c>
      <c r="M6" s="82">
        <v>50</v>
      </c>
      <c r="N6" s="83" t="s">
        <v>122</v>
      </c>
      <c r="O6" s="83" t="s">
        <v>90</v>
      </c>
      <c r="P6" s="83" t="s">
        <v>123</v>
      </c>
      <c r="Q6" s="82"/>
      <c r="R6" s="82"/>
      <c r="S6" s="82"/>
      <c r="T6" s="82"/>
      <c r="U6" s="82"/>
      <c r="V6" s="82"/>
      <c r="W6" s="82"/>
      <c r="X6" s="79"/>
      <c r="Y6" s="79"/>
    </row>
    <row r="7" spans="1:25">
      <c r="A7" s="80" t="s">
        <v>198</v>
      </c>
      <c r="B7" s="80" t="s">
        <v>5</v>
      </c>
      <c r="C7" s="83" t="s">
        <v>69</v>
      </c>
      <c r="D7" s="83">
        <v>19569</v>
      </c>
      <c r="E7" s="83" t="s">
        <v>212</v>
      </c>
      <c r="F7" s="83" t="s">
        <v>87</v>
      </c>
      <c r="G7" s="82">
        <v>2</v>
      </c>
      <c r="H7" s="83" t="s">
        <v>115</v>
      </c>
      <c r="I7" s="82"/>
      <c r="J7" s="82">
        <v>2007</v>
      </c>
      <c r="K7" s="82">
        <v>2050</v>
      </c>
      <c r="L7" s="82">
        <v>100</v>
      </c>
      <c r="M7" s="82">
        <v>100</v>
      </c>
      <c r="N7" s="83" t="s">
        <v>89</v>
      </c>
      <c r="O7" s="83" t="s">
        <v>90</v>
      </c>
      <c r="P7" s="83" t="s">
        <v>98</v>
      </c>
      <c r="Q7" s="82"/>
      <c r="R7" s="83" t="s">
        <v>95</v>
      </c>
      <c r="S7" s="82"/>
      <c r="T7" s="82"/>
      <c r="U7" s="82"/>
      <c r="V7" s="82"/>
      <c r="W7" s="82"/>
      <c r="X7" s="79"/>
      <c r="Y7" s="79"/>
    </row>
    <row r="8" spans="1:25" ht="14">
      <c r="A8" s="80" t="s">
        <v>198</v>
      </c>
      <c r="B8" s="80" t="s">
        <v>5</v>
      </c>
      <c r="C8" s="83" t="s">
        <v>69</v>
      </c>
      <c r="D8" s="83">
        <v>19569</v>
      </c>
      <c r="E8" s="83" t="s">
        <v>212</v>
      </c>
      <c r="F8" s="83">
        <v>3</v>
      </c>
      <c r="G8" s="82">
        <v>2</v>
      </c>
      <c r="H8" s="83"/>
      <c r="I8" s="84" t="s">
        <v>214</v>
      </c>
      <c r="J8" s="82">
        <v>2007</v>
      </c>
      <c r="K8" s="82">
        <v>2050</v>
      </c>
      <c r="L8" s="82">
        <f>scope3_by_cat!D4+scope3_by_cat!D5+scope3_by_cat!D8</f>
        <v>55.097964509777213</v>
      </c>
      <c r="M8" s="82">
        <v>100</v>
      </c>
      <c r="N8" s="83" t="s">
        <v>89</v>
      </c>
      <c r="O8" s="83" t="s">
        <v>90</v>
      </c>
      <c r="P8" s="83" t="s">
        <v>98</v>
      </c>
      <c r="Q8" s="82"/>
      <c r="R8" s="83" t="s">
        <v>95</v>
      </c>
      <c r="S8" s="82"/>
      <c r="T8" s="82"/>
      <c r="U8" s="82"/>
      <c r="V8" s="82"/>
      <c r="W8" s="82"/>
      <c r="X8" s="79"/>
      <c r="Y8" s="79"/>
    </row>
    <row r="9" spans="1:25">
      <c r="A9" s="80" t="s">
        <v>199</v>
      </c>
      <c r="B9" s="80" t="s">
        <v>5</v>
      </c>
      <c r="C9" s="81" t="s">
        <v>69</v>
      </c>
      <c r="D9" s="82">
        <v>660</v>
      </c>
      <c r="E9" s="83" t="s">
        <v>209</v>
      </c>
      <c r="F9" s="82">
        <v>1</v>
      </c>
      <c r="G9" s="82">
        <v>1</v>
      </c>
      <c r="H9" s="82"/>
      <c r="I9" s="82"/>
      <c r="J9" s="82">
        <v>2019</v>
      </c>
      <c r="K9" s="82">
        <v>2035</v>
      </c>
      <c r="L9" s="82">
        <v>100</v>
      </c>
      <c r="M9" s="82">
        <v>45</v>
      </c>
      <c r="N9" s="83" t="s">
        <v>122</v>
      </c>
      <c r="O9" s="83" t="s">
        <v>215</v>
      </c>
      <c r="P9" s="82"/>
      <c r="Q9" s="82"/>
      <c r="R9" s="82"/>
      <c r="S9" s="82"/>
      <c r="T9" s="82"/>
      <c r="U9" s="82"/>
      <c r="V9" s="82"/>
      <c r="W9" s="82"/>
      <c r="X9" s="79"/>
      <c r="Y9" s="79"/>
    </row>
    <row r="10" spans="1:25">
      <c r="A10" s="80" t="s">
        <v>199</v>
      </c>
      <c r="B10" s="80" t="s">
        <v>5</v>
      </c>
      <c r="C10" s="81" t="s">
        <v>69</v>
      </c>
      <c r="D10" s="82">
        <v>660</v>
      </c>
      <c r="E10" s="83" t="s">
        <v>209</v>
      </c>
      <c r="F10" s="82">
        <v>3</v>
      </c>
      <c r="G10" s="82">
        <v>1</v>
      </c>
      <c r="H10" s="82"/>
      <c r="I10" s="83" t="s">
        <v>216</v>
      </c>
      <c r="J10" s="82">
        <v>2019</v>
      </c>
      <c r="K10" s="82">
        <v>2035</v>
      </c>
      <c r="L10" s="82">
        <f>scope3_by_cat!D4+scope3_by_cat!D5</f>
        <v>54.051873717708396</v>
      </c>
      <c r="M10" s="82">
        <v>45</v>
      </c>
      <c r="N10" s="83" t="s">
        <v>122</v>
      </c>
      <c r="O10" s="83" t="s">
        <v>215</v>
      </c>
      <c r="P10" s="82"/>
      <c r="Q10" s="82"/>
      <c r="R10" s="82"/>
      <c r="S10" s="82"/>
      <c r="T10" s="82"/>
      <c r="U10" s="82"/>
      <c r="V10" s="82"/>
      <c r="W10" s="82"/>
      <c r="X10" s="79"/>
      <c r="Y10" s="79"/>
    </row>
    <row r="11" spans="1:25">
      <c r="A11" s="80" t="s">
        <v>199</v>
      </c>
      <c r="B11" s="80" t="s">
        <v>5</v>
      </c>
      <c r="C11" s="81" t="s">
        <v>69</v>
      </c>
      <c r="D11" s="82">
        <v>660</v>
      </c>
      <c r="E11" s="83" t="s">
        <v>209</v>
      </c>
      <c r="F11" s="82">
        <v>2</v>
      </c>
      <c r="G11" s="82">
        <v>1</v>
      </c>
      <c r="H11" s="83" t="s">
        <v>88</v>
      </c>
      <c r="I11" s="83" t="s">
        <v>216</v>
      </c>
      <c r="J11" s="82">
        <v>2019</v>
      </c>
      <c r="K11" s="82">
        <v>2035</v>
      </c>
      <c r="L11" s="82">
        <v>100</v>
      </c>
      <c r="M11" s="82">
        <v>40</v>
      </c>
      <c r="N11" s="83" t="s">
        <v>89</v>
      </c>
      <c r="O11" s="83" t="s">
        <v>215</v>
      </c>
      <c r="P11" s="82"/>
      <c r="Q11" s="82"/>
      <c r="R11" s="82"/>
      <c r="S11" s="82"/>
      <c r="T11" s="82"/>
      <c r="U11" s="82"/>
      <c r="V11" s="82"/>
      <c r="W11" s="82"/>
      <c r="X11" s="79"/>
      <c r="Y11" s="79"/>
    </row>
    <row r="12" spans="1:25">
      <c r="A12" s="80" t="s">
        <v>199</v>
      </c>
      <c r="B12" s="80" t="s">
        <v>5</v>
      </c>
      <c r="C12" s="81" t="s">
        <v>69</v>
      </c>
      <c r="D12" s="82">
        <v>660</v>
      </c>
      <c r="E12" s="83" t="s">
        <v>212</v>
      </c>
      <c r="F12" s="83" t="s">
        <v>143</v>
      </c>
      <c r="G12" s="82">
        <v>2</v>
      </c>
      <c r="H12" s="83" t="s">
        <v>88</v>
      </c>
      <c r="I12" s="83" t="s">
        <v>216</v>
      </c>
      <c r="J12" s="82">
        <v>2019</v>
      </c>
      <c r="K12" s="82">
        <v>2050</v>
      </c>
      <c r="L12" s="82">
        <v>100</v>
      </c>
      <c r="M12" s="82">
        <v>100</v>
      </c>
      <c r="N12" s="83" t="s">
        <v>89</v>
      </c>
      <c r="O12" s="83" t="s">
        <v>215</v>
      </c>
      <c r="P12" s="82"/>
      <c r="Q12" s="83" t="s">
        <v>95</v>
      </c>
      <c r="R12" s="83" t="s">
        <v>95</v>
      </c>
      <c r="S12" s="83" t="s">
        <v>217</v>
      </c>
      <c r="T12" s="82"/>
      <c r="U12" s="82"/>
      <c r="V12" s="82"/>
      <c r="W12" s="82"/>
      <c r="X12" s="79"/>
      <c r="Y12" s="79"/>
    </row>
    <row r="13" spans="1:25" ht="14">
      <c r="A13" s="80" t="s">
        <v>200</v>
      </c>
      <c r="B13" s="80" t="s">
        <v>51</v>
      </c>
      <c r="C13" s="81" t="s">
        <v>70</v>
      </c>
      <c r="D13" s="82">
        <v>4657</v>
      </c>
      <c r="E13" s="83" t="s">
        <v>209</v>
      </c>
      <c r="F13" s="83">
        <v>1</v>
      </c>
      <c r="G13" s="82">
        <v>1</v>
      </c>
      <c r="H13" s="82"/>
      <c r="I13" s="84"/>
      <c r="J13" s="82">
        <v>2019</v>
      </c>
      <c r="K13" s="82">
        <v>2030</v>
      </c>
      <c r="L13" s="84" t="s">
        <v>218</v>
      </c>
      <c r="M13" s="82">
        <v>30.6</v>
      </c>
      <c r="N13" s="83" t="s">
        <v>122</v>
      </c>
      <c r="O13" s="83" t="s">
        <v>90</v>
      </c>
      <c r="P13" s="83" t="s">
        <v>123</v>
      </c>
      <c r="Q13" s="82"/>
      <c r="R13" s="82"/>
      <c r="S13" s="82"/>
      <c r="T13" s="82"/>
      <c r="U13" s="82"/>
      <c r="V13" s="82"/>
      <c r="W13" s="82"/>
      <c r="X13" s="79"/>
      <c r="Y13" s="79"/>
    </row>
    <row r="14" spans="1:25" ht="14">
      <c r="A14" s="80" t="s">
        <v>200</v>
      </c>
      <c r="B14" s="80" t="s">
        <v>51</v>
      </c>
      <c r="C14" s="83" t="s">
        <v>70</v>
      </c>
      <c r="D14" s="83">
        <v>4657</v>
      </c>
      <c r="E14" s="83" t="s">
        <v>209</v>
      </c>
      <c r="F14" s="83">
        <v>3</v>
      </c>
      <c r="G14" s="82">
        <v>1</v>
      </c>
      <c r="H14" s="82"/>
      <c r="I14" s="84" t="s">
        <v>210</v>
      </c>
      <c r="J14" s="82">
        <v>2019</v>
      </c>
      <c r="K14" s="82">
        <v>2030</v>
      </c>
      <c r="L14" s="82">
        <f>scope3_by_cat!D4</f>
        <v>48.048136623898699</v>
      </c>
      <c r="M14" s="82">
        <v>30.6</v>
      </c>
      <c r="N14" s="83" t="s">
        <v>122</v>
      </c>
      <c r="O14" s="83" t="s">
        <v>90</v>
      </c>
      <c r="P14" s="83" t="s">
        <v>123</v>
      </c>
      <c r="Q14" s="82"/>
      <c r="R14" s="82"/>
      <c r="S14" s="82"/>
      <c r="T14" s="82"/>
      <c r="U14" s="82"/>
      <c r="V14" s="82"/>
      <c r="W14" s="82"/>
      <c r="X14" s="79"/>
      <c r="Y14" s="79"/>
    </row>
    <row r="15" spans="1:25">
      <c r="A15" s="80" t="s">
        <v>200</v>
      </c>
      <c r="B15" s="80" t="s">
        <v>51</v>
      </c>
      <c r="C15" s="83" t="s">
        <v>70</v>
      </c>
      <c r="D15" s="83">
        <v>4657</v>
      </c>
      <c r="E15" s="83" t="s">
        <v>212</v>
      </c>
      <c r="F15" s="83">
        <v>1</v>
      </c>
      <c r="G15" s="83">
        <v>1</v>
      </c>
      <c r="H15" s="82"/>
      <c r="I15" s="82"/>
      <c r="J15" s="82">
        <v>2019</v>
      </c>
      <c r="K15" s="82">
        <v>2050</v>
      </c>
      <c r="L15" s="82">
        <v>100</v>
      </c>
      <c r="M15" s="82">
        <v>100</v>
      </c>
      <c r="N15" s="83" t="s">
        <v>89</v>
      </c>
      <c r="O15" s="83" t="s">
        <v>90</v>
      </c>
      <c r="P15" s="83" t="s">
        <v>114</v>
      </c>
      <c r="Q15" s="83" t="s">
        <v>95</v>
      </c>
      <c r="R15" s="83" t="s">
        <v>95</v>
      </c>
      <c r="S15" s="83" t="s">
        <v>219</v>
      </c>
      <c r="T15" s="82"/>
      <c r="U15" s="82"/>
      <c r="V15" s="82"/>
      <c r="W15" s="82"/>
      <c r="X15" s="79"/>
      <c r="Y15" s="79"/>
    </row>
    <row r="16" spans="1:25">
      <c r="A16" s="80" t="s">
        <v>201</v>
      </c>
      <c r="B16" s="80" t="s">
        <v>41</v>
      </c>
      <c r="C16" s="81" t="s">
        <v>68</v>
      </c>
      <c r="D16" s="82">
        <v>21148</v>
      </c>
      <c r="E16" s="83" t="s">
        <v>209</v>
      </c>
      <c r="F16" s="83" t="s">
        <v>87</v>
      </c>
      <c r="G16" s="83">
        <v>1</v>
      </c>
      <c r="H16" s="83" t="s">
        <v>115</v>
      </c>
      <c r="I16" s="82"/>
      <c r="J16" s="82">
        <v>2022</v>
      </c>
      <c r="K16" s="82">
        <v>2029</v>
      </c>
      <c r="L16" s="82">
        <v>100</v>
      </c>
      <c r="M16" s="82">
        <v>10</v>
      </c>
      <c r="N16" s="83" t="s">
        <v>122</v>
      </c>
      <c r="O16" s="83" t="s">
        <v>90</v>
      </c>
      <c r="P16" s="83" t="s">
        <v>123</v>
      </c>
      <c r="Q16" s="82"/>
      <c r="R16" s="82"/>
      <c r="S16" s="82"/>
      <c r="T16" s="82"/>
      <c r="U16" s="82"/>
      <c r="V16" s="82"/>
      <c r="W16" s="82"/>
      <c r="X16" s="79"/>
      <c r="Y16" s="79"/>
    </row>
    <row r="17" spans="1:25">
      <c r="A17" s="80" t="s">
        <v>203</v>
      </c>
      <c r="B17" s="80" t="s">
        <v>5</v>
      </c>
      <c r="C17" s="81" t="s">
        <v>69</v>
      </c>
      <c r="D17" s="82">
        <v>17420</v>
      </c>
      <c r="E17" s="83" t="s">
        <v>209</v>
      </c>
      <c r="F17" s="83" t="s">
        <v>87</v>
      </c>
      <c r="G17" s="83">
        <v>1</v>
      </c>
      <c r="H17" s="83" t="s">
        <v>115</v>
      </c>
      <c r="I17" s="82"/>
      <c r="J17" s="82">
        <v>2019</v>
      </c>
      <c r="K17" s="82">
        <v>2035</v>
      </c>
      <c r="L17" s="82">
        <v>100</v>
      </c>
      <c r="M17" s="82">
        <v>50</v>
      </c>
      <c r="N17" s="83" t="s">
        <v>122</v>
      </c>
      <c r="O17" s="83" t="s">
        <v>90</v>
      </c>
      <c r="P17" s="83" t="s">
        <v>123</v>
      </c>
      <c r="Q17" s="82"/>
      <c r="R17" s="82"/>
      <c r="S17" s="82"/>
      <c r="T17" s="82"/>
      <c r="U17" s="82"/>
      <c r="V17" s="82"/>
      <c r="W17" s="82"/>
      <c r="X17" s="79"/>
      <c r="Y17" s="79"/>
    </row>
    <row r="18" spans="1:25" ht="14">
      <c r="A18" s="80" t="s">
        <v>203</v>
      </c>
      <c r="B18" s="80" t="s">
        <v>5</v>
      </c>
      <c r="C18" s="81" t="s">
        <v>69</v>
      </c>
      <c r="D18" s="82">
        <v>17420</v>
      </c>
      <c r="E18" s="83" t="s">
        <v>209</v>
      </c>
      <c r="F18" s="83">
        <v>3</v>
      </c>
      <c r="G18" s="83">
        <v>1</v>
      </c>
      <c r="H18" s="82"/>
      <c r="I18" s="84" t="s">
        <v>210</v>
      </c>
      <c r="J18" s="82">
        <v>2019</v>
      </c>
      <c r="K18" s="82">
        <v>2035</v>
      </c>
      <c r="L18" s="82">
        <f>scope3_by_cat!D4</f>
        <v>48.048136623898699</v>
      </c>
      <c r="M18" s="82">
        <v>50</v>
      </c>
      <c r="N18" s="83" t="s">
        <v>122</v>
      </c>
      <c r="O18" s="83" t="s">
        <v>90</v>
      </c>
      <c r="P18" s="83" t="s">
        <v>123</v>
      </c>
      <c r="Q18" s="82"/>
      <c r="R18" s="82"/>
      <c r="S18" s="82"/>
      <c r="T18" s="82"/>
      <c r="U18" s="82"/>
      <c r="V18" s="82"/>
      <c r="W18" s="82"/>
      <c r="X18" s="79"/>
      <c r="Y18" s="79"/>
    </row>
    <row r="19" spans="1:25" ht="14">
      <c r="A19" s="80" t="s">
        <v>203</v>
      </c>
      <c r="B19" s="80" t="s">
        <v>5</v>
      </c>
      <c r="C19" s="81" t="s">
        <v>69</v>
      </c>
      <c r="D19" s="82">
        <v>17420</v>
      </c>
      <c r="E19" s="83" t="s">
        <v>212</v>
      </c>
      <c r="F19" s="83" t="s">
        <v>87</v>
      </c>
      <c r="G19" s="83">
        <v>2</v>
      </c>
      <c r="H19" s="83" t="s">
        <v>115</v>
      </c>
      <c r="I19" s="82"/>
      <c r="J19" s="82">
        <v>2019</v>
      </c>
      <c r="K19" s="82">
        <v>2050</v>
      </c>
      <c r="L19" s="82">
        <v>100</v>
      </c>
      <c r="M19" s="82">
        <v>100</v>
      </c>
      <c r="N19" s="83" t="s">
        <v>89</v>
      </c>
      <c r="O19" s="83" t="s">
        <v>90</v>
      </c>
      <c r="P19" s="83" t="s">
        <v>98</v>
      </c>
      <c r="Q19" s="83" t="s">
        <v>112</v>
      </c>
      <c r="R19" s="83" t="s">
        <v>95</v>
      </c>
      <c r="S19" s="84" t="s">
        <v>220</v>
      </c>
      <c r="T19" s="82"/>
      <c r="U19" s="82"/>
      <c r="V19" s="82"/>
      <c r="W19" s="82"/>
      <c r="X19" s="79"/>
      <c r="Y19" s="79"/>
    </row>
    <row r="20" spans="1:25" ht="14">
      <c r="A20" s="80" t="s">
        <v>203</v>
      </c>
      <c r="B20" s="80" t="s">
        <v>5</v>
      </c>
      <c r="C20" s="81" t="s">
        <v>69</v>
      </c>
      <c r="D20" s="82">
        <v>17420</v>
      </c>
      <c r="E20" s="83" t="s">
        <v>212</v>
      </c>
      <c r="F20" s="83">
        <v>3</v>
      </c>
      <c r="G20" s="83">
        <v>2</v>
      </c>
      <c r="H20" s="82"/>
      <c r="I20" s="84" t="s">
        <v>210</v>
      </c>
      <c r="J20" s="82">
        <v>2019</v>
      </c>
      <c r="K20" s="82">
        <v>2050</v>
      </c>
      <c r="L20" s="82">
        <f>scope3_by_cat!D4</f>
        <v>48.048136623898699</v>
      </c>
      <c r="M20" s="82">
        <v>100</v>
      </c>
      <c r="N20" s="83" t="s">
        <v>89</v>
      </c>
      <c r="O20" s="83" t="s">
        <v>90</v>
      </c>
      <c r="P20" s="83" t="s">
        <v>98</v>
      </c>
      <c r="Q20" s="83" t="s">
        <v>112</v>
      </c>
      <c r="R20" s="83" t="s">
        <v>95</v>
      </c>
      <c r="S20" s="84" t="s">
        <v>220</v>
      </c>
      <c r="T20" s="82"/>
      <c r="U20" s="82"/>
      <c r="V20" s="82"/>
      <c r="W20" s="82"/>
      <c r="X20" s="79"/>
      <c r="Y20" s="79"/>
    </row>
    <row r="21" spans="1:25">
      <c r="A21" s="80" t="s">
        <v>202</v>
      </c>
      <c r="B21" s="80" t="s">
        <v>9</v>
      </c>
      <c r="C21" s="81" t="s">
        <v>70</v>
      </c>
      <c r="D21" s="82">
        <v>429</v>
      </c>
      <c r="E21" s="83" t="s">
        <v>209</v>
      </c>
      <c r="F21" s="82">
        <v>1</v>
      </c>
      <c r="G21" s="83">
        <v>1</v>
      </c>
      <c r="H21" s="82"/>
      <c r="I21" s="82"/>
      <c r="J21" s="82">
        <v>2019</v>
      </c>
      <c r="K21" s="82">
        <v>2030</v>
      </c>
      <c r="L21" s="82">
        <v>99.7</v>
      </c>
      <c r="M21" s="82">
        <v>30</v>
      </c>
      <c r="N21" s="82"/>
      <c r="O21" s="83" t="s">
        <v>90</v>
      </c>
      <c r="P21" s="83" t="s">
        <v>123</v>
      </c>
      <c r="Q21" s="82"/>
      <c r="R21" s="82"/>
      <c r="S21" s="82"/>
      <c r="T21" s="82"/>
      <c r="U21" s="82"/>
      <c r="V21" s="82"/>
      <c r="W21" s="82"/>
      <c r="X21" s="79"/>
      <c r="Y21" s="79"/>
    </row>
    <row r="22" spans="1:25">
      <c r="A22" s="80" t="s">
        <v>202</v>
      </c>
      <c r="B22" s="80" t="s">
        <v>9</v>
      </c>
      <c r="C22" s="81" t="s">
        <v>70</v>
      </c>
      <c r="D22" s="82">
        <v>429</v>
      </c>
      <c r="E22" s="83" t="s">
        <v>209</v>
      </c>
      <c r="F22" s="82">
        <v>1</v>
      </c>
      <c r="G22" s="83">
        <v>2</v>
      </c>
      <c r="H22" s="82"/>
      <c r="I22" s="82"/>
      <c r="J22" s="82">
        <v>2019</v>
      </c>
      <c r="K22" s="82">
        <v>2050</v>
      </c>
      <c r="L22" s="82">
        <v>99.7</v>
      </c>
      <c r="M22" s="82">
        <v>100</v>
      </c>
      <c r="N22" s="83" t="s">
        <v>89</v>
      </c>
      <c r="O22" s="83" t="s">
        <v>90</v>
      </c>
      <c r="P22" s="83" t="s">
        <v>98</v>
      </c>
      <c r="Q22" s="82"/>
      <c r="R22" s="83" t="s">
        <v>95</v>
      </c>
      <c r="S22" s="82"/>
      <c r="T22" s="82"/>
      <c r="U22" s="82"/>
      <c r="V22" s="82"/>
      <c r="W22" s="82"/>
      <c r="X22" s="79"/>
      <c r="Y22" s="79"/>
    </row>
    <row r="23" spans="1:25">
      <c r="A23" s="80" t="s">
        <v>202</v>
      </c>
      <c r="B23" s="80" t="s">
        <v>9</v>
      </c>
      <c r="C23" s="83" t="s">
        <v>70</v>
      </c>
      <c r="D23" s="83">
        <v>429</v>
      </c>
      <c r="E23" s="83" t="s">
        <v>209</v>
      </c>
      <c r="F23" s="83">
        <v>2</v>
      </c>
      <c r="G23" s="83">
        <v>1</v>
      </c>
      <c r="H23" s="83" t="s">
        <v>115</v>
      </c>
      <c r="I23" s="82"/>
      <c r="J23" s="82">
        <v>2019</v>
      </c>
      <c r="K23" s="82">
        <v>2050</v>
      </c>
      <c r="L23" s="82">
        <v>99.7</v>
      </c>
      <c r="M23" s="82">
        <v>100</v>
      </c>
      <c r="N23" s="83" t="s">
        <v>89</v>
      </c>
      <c r="O23" s="83" t="s">
        <v>90</v>
      </c>
      <c r="P23" s="83" t="s">
        <v>98</v>
      </c>
      <c r="Q23" s="82"/>
      <c r="R23" s="83" t="s">
        <v>95</v>
      </c>
      <c r="S23" s="82"/>
      <c r="T23" s="82"/>
      <c r="U23" s="82"/>
      <c r="V23" s="82"/>
      <c r="W23" s="82"/>
      <c r="X23" s="79"/>
      <c r="Y23" s="79"/>
    </row>
    <row r="24" spans="1:25" ht="12" customHeight="1">
      <c r="A24" s="80" t="s">
        <v>202</v>
      </c>
      <c r="B24" s="80" t="s">
        <v>9</v>
      </c>
      <c r="C24" s="83" t="s">
        <v>70</v>
      </c>
      <c r="D24" s="83">
        <v>429</v>
      </c>
      <c r="E24" s="83" t="s">
        <v>212</v>
      </c>
      <c r="F24" s="83">
        <v>3</v>
      </c>
      <c r="G24" s="83">
        <v>1</v>
      </c>
      <c r="H24" s="82"/>
      <c r="I24" s="84" t="s">
        <v>221</v>
      </c>
      <c r="J24" s="82">
        <v>2019</v>
      </c>
      <c r="K24" s="82">
        <v>2050</v>
      </c>
      <c r="L24" s="82">
        <f>scope3_by_cat!D2+scope3_by_cat!D3+scope3_by_cat!D4</f>
        <v>62.45187207064378</v>
      </c>
      <c r="M24" s="82">
        <v>100</v>
      </c>
      <c r="N24" s="83" t="s">
        <v>89</v>
      </c>
      <c r="O24" s="83" t="s">
        <v>90</v>
      </c>
      <c r="P24" s="83" t="s">
        <v>98</v>
      </c>
      <c r="Q24" s="82"/>
      <c r="R24" s="83" t="s">
        <v>95</v>
      </c>
      <c r="S24" s="82"/>
      <c r="T24" s="82"/>
      <c r="U24" s="82"/>
      <c r="V24" s="82"/>
      <c r="W24" s="82"/>
      <c r="X24" s="79"/>
      <c r="Y24" s="79"/>
    </row>
    <row r="25" spans="1:25">
      <c r="A25" s="80" t="s">
        <v>204</v>
      </c>
      <c r="B25" s="80" t="s">
        <v>205</v>
      </c>
      <c r="C25" s="81" t="s">
        <v>70</v>
      </c>
      <c r="D25" s="82">
        <v>22213</v>
      </c>
      <c r="E25" s="83" t="s">
        <v>209</v>
      </c>
      <c r="F25" s="83">
        <v>1</v>
      </c>
      <c r="G25" s="83">
        <v>1</v>
      </c>
      <c r="H25" s="82"/>
      <c r="I25" s="82"/>
      <c r="J25" s="82">
        <v>2023</v>
      </c>
      <c r="K25" s="82">
        <v>2026</v>
      </c>
      <c r="L25" s="82">
        <v>100</v>
      </c>
      <c r="M25" s="82">
        <v>5</v>
      </c>
      <c r="N25" s="83" t="s">
        <v>122</v>
      </c>
      <c r="O25" s="83" t="s">
        <v>90</v>
      </c>
      <c r="P25" s="83" t="s">
        <v>142</v>
      </c>
      <c r="Q25" s="82"/>
      <c r="R25" s="82"/>
      <c r="S25" s="82"/>
      <c r="T25" s="82"/>
      <c r="U25" s="82"/>
      <c r="V25" s="82"/>
      <c r="W25" s="82"/>
      <c r="X25" s="79"/>
      <c r="Y25" s="79"/>
    </row>
    <row r="26" spans="1:25">
      <c r="A26" s="80" t="s">
        <v>204</v>
      </c>
      <c r="B26" s="80" t="s">
        <v>205</v>
      </c>
      <c r="C26" s="81" t="s">
        <v>70</v>
      </c>
      <c r="D26" s="82">
        <v>22213</v>
      </c>
      <c r="E26" s="83" t="s">
        <v>209</v>
      </c>
      <c r="F26" s="83">
        <v>1</v>
      </c>
      <c r="G26" s="83">
        <v>2</v>
      </c>
      <c r="H26" s="82"/>
      <c r="I26" s="82"/>
      <c r="J26" s="82">
        <v>2023</v>
      </c>
      <c r="K26" s="82">
        <v>2031</v>
      </c>
      <c r="L26" s="82">
        <v>99.99</v>
      </c>
      <c r="M26" s="82">
        <v>26</v>
      </c>
      <c r="N26" s="83" t="s">
        <v>122</v>
      </c>
      <c r="O26" s="83" t="s">
        <v>90</v>
      </c>
      <c r="P26" s="83" t="s">
        <v>158</v>
      </c>
      <c r="Q26" s="82"/>
      <c r="R26" s="82"/>
      <c r="S26" s="82"/>
      <c r="T26" s="82"/>
      <c r="U26" s="82"/>
      <c r="V26" s="82"/>
      <c r="W26" s="82"/>
      <c r="X26" s="79"/>
      <c r="Y26" s="79"/>
    </row>
    <row r="27" spans="1:25">
      <c r="A27" s="80" t="s">
        <v>204</v>
      </c>
      <c r="B27" s="80" t="s">
        <v>205</v>
      </c>
      <c r="C27" s="81" t="s">
        <v>70</v>
      </c>
      <c r="D27" s="82">
        <v>22213</v>
      </c>
      <c r="E27" s="83" t="s">
        <v>209</v>
      </c>
      <c r="F27" s="83">
        <v>2</v>
      </c>
      <c r="G27" s="83">
        <v>1</v>
      </c>
      <c r="H27" s="83" t="s">
        <v>88</v>
      </c>
      <c r="I27" s="82"/>
      <c r="J27" s="82">
        <v>2022</v>
      </c>
      <c r="K27" s="82">
        <v>2030</v>
      </c>
      <c r="L27" s="82">
        <v>100</v>
      </c>
      <c r="M27" s="82">
        <v>35</v>
      </c>
      <c r="N27" s="83" t="s">
        <v>89</v>
      </c>
      <c r="O27" s="83" t="s">
        <v>90</v>
      </c>
      <c r="P27" s="83" t="s">
        <v>94</v>
      </c>
      <c r="Q27" s="82"/>
      <c r="R27" s="82"/>
      <c r="S27" s="82"/>
      <c r="T27" s="82"/>
      <c r="U27" s="82"/>
      <c r="V27" s="82"/>
      <c r="W27" s="82"/>
      <c r="X27" s="79"/>
      <c r="Y27" s="79"/>
    </row>
    <row r="28" spans="1:25" ht="14">
      <c r="A28" s="80" t="s">
        <v>204</v>
      </c>
      <c r="B28" s="80" t="s">
        <v>205</v>
      </c>
      <c r="C28" s="81" t="s">
        <v>70</v>
      </c>
      <c r="D28" s="82">
        <v>22213</v>
      </c>
      <c r="E28" s="83" t="s">
        <v>209</v>
      </c>
      <c r="F28" s="83">
        <v>3</v>
      </c>
      <c r="G28" s="83">
        <v>1</v>
      </c>
      <c r="H28" s="83"/>
      <c r="I28" s="84" t="s">
        <v>624</v>
      </c>
      <c r="J28" s="82">
        <v>2022</v>
      </c>
      <c r="K28" s="82">
        <v>2030</v>
      </c>
      <c r="L28" s="82">
        <f>scope3_by_cat!D2+scope3_by_cat!D12+scope3_by_cat!D3+scope3_by_cat!D5+scope3_by_cat!D6+scope3_by_cat!D7+scope3_by_cat!D8+scope3_by_cat!D9</f>
        <v>23.038352873216748</v>
      </c>
      <c r="M28" s="82">
        <v>50</v>
      </c>
      <c r="N28" s="83" t="s">
        <v>89</v>
      </c>
      <c r="O28" s="83" t="s">
        <v>90</v>
      </c>
      <c r="P28" s="83" t="s">
        <v>97</v>
      </c>
      <c r="Q28" s="82"/>
      <c r="R28" s="82"/>
      <c r="S28" s="82"/>
      <c r="T28" s="82"/>
      <c r="U28" s="82"/>
      <c r="V28" s="82"/>
      <c r="W28" s="82"/>
      <c r="X28" s="79"/>
      <c r="Y28" s="79"/>
    </row>
    <row r="29" spans="1:25">
      <c r="A29" s="80" t="s">
        <v>204</v>
      </c>
      <c r="B29" s="80" t="s">
        <v>205</v>
      </c>
      <c r="C29" s="81" t="s">
        <v>70</v>
      </c>
      <c r="D29" s="82">
        <v>22213</v>
      </c>
      <c r="E29" s="83" t="s">
        <v>212</v>
      </c>
      <c r="F29" s="83">
        <v>1</v>
      </c>
      <c r="G29" s="83">
        <v>3</v>
      </c>
      <c r="H29" s="82"/>
      <c r="I29" s="82"/>
      <c r="J29" s="82">
        <v>2022</v>
      </c>
      <c r="K29" s="82">
        <v>2050</v>
      </c>
      <c r="L29" s="82">
        <v>100</v>
      </c>
      <c r="M29" s="82">
        <v>100</v>
      </c>
      <c r="N29" s="83" t="s">
        <v>89</v>
      </c>
      <c r="O29" s="83" t="s">
        <v>90</v>
      </c>
      <c r="P29" s="83" t="s">
        <v>114</v>
      </c>
      <c r="Q29" s="83" t="s">
        <v>95</v>
      </c>
      <c r="R29" s="83" t="s">
        <v>95</v>
      </c>
      <c r="S29" s="83" t="s">
        <v>222</v>
      </c>
      <c r="T29" s="82"/>
      <c r="U29" s="82"/>
      <c r="V29" s="82"/>
      <c r="W29" s="82"/>
      <c r="X29" s="79"/>
      <c r="Y29" s="79"/>
    </row>
    <row r="30" spans="1:25">
      <c r="A30" s="80" t="s">
        <v>204</v>
      </c>
      <c r="B30" s="80" t="s">
        <v>205</v>
      </c>
      <c r="C30" s="81" t="s">
        <v>70</v>
      </c>
      <c r="D30" s="82">
        <v>22213</v>
      </c>
      <c r="E30" s="83" t="s">
        <v>212</v>
      </c>
      <c r="F30" s="83">
        <v>2</v>
      </c>
      <c r="G30" s="83">
        <v>2</v>
      </c>
      <c r="H30" s="83" t="s">
        <v>88</v>
      </c>
      <c r="I30" s="82"/>
      <c r="J30" s="82">
        <v>2022</v>
      </c>
      <c r="K30" s="82">
        <v>2050</v>
      </c>
      <c r="L30" s="82">
        <v>100</v>
      </c>
      <c r="M30" s="82">
        <v>100</v>
      </c>
      <c r="N30" s="83" t="s">
        <v>89</v>
      </c>
      <c r="O30" s="83" t="s">
        <v>90</v>
      </c>
      <c r="P30" s="83" t="s">
        <v>114</v>
      </c>
      <c r="Q30" s="83" t="s">
        <v>95</v>
      </c>
      <c r="R30" s="83" t="s">
        <v>95</v>
      </c>
      <c r="S30" s="83" t="s">
        <v>222</v>
      </c>
      <c r="T30" s="82"/>
      <c r="U30" s="82"/>
      <c r="V30" s="82"/>
      <c r="W30" s="82"/>
      <c r="X30" s="79"/>
      <c r="Y30" s="79"/>
    </row>
    <row r="31" spans="1:25" ht="14">
      <c r="A31" s="80" t="s">
        <v>204</v>
      </c>
      <c r="B31" s="80" t="s">
        <v>205</v>
      </c>
      <c r="C31" s="81" t="s">
        <v>70</v>
      </c>
      <c r="D31" s="82">
        <v>22213</v>
      </c>
      <c r="E31" s="83" t="s">
        <v>212</v>
      </c>
      <c r="F31" s="83">
        <v>3</v>
      </c>
      <c r="G31" s="83">
        <v>2</v>
      </c>
      <c r="H31" s="83"/>
      <c r="I31" s="84" t="s">
        <v>121</v>
      </c>
      <c r="J31" s="82">
        <v>2022</v>
      </c>
      <c r="K31" s="82">
        <v>2050</v>
      </c>
      <c r="L31" s="82">
        <v>100</v>
      </c>
      <c r="M31" s="82">
        <v>100</v>
      </c>
      <c r="N31" s="83" t="s">
        <v>89</v>
      </c>
      <c r="O31" s="83" t="s">
        <v>90</v>
      </c>
      <c r="P31" s="83" t="s">
        <v>114</v>
      </c>
      <c r="Q31" s="83" t="s">
        <v>95</v>
      </c>
      <c r="R31" s="83" t="s">
        <v>95</v>
      </c>
      <c r="S31" s="83" t="s">
        <v>222</v>
      </c>
      <c r="T31" s="82"/>
      <c r="U31" s="82"/>
      <c r="V31" s="82"/>
      <c r="W31" s="82"/>
      <c r="X31" s="79"/>
      <c r="Y31" s="79"/>
    </row>
    <row r="32" spans="1:25">
      <c r="A32" s="80" t="s">
        <v>206</v>
      </c>
      <c r="B32" s="80" t="s">
        <v>7</v>
      </c>
      <c r="C32" s="83" t="s">
        <v>70</v>
      </c>
      <c r="D32" s="83">
        <v>36707</v>
      </c>
      <c r="E32" s="83" t="s">
        <v>209</v>
      </c>
      <c r="F32" s="83" t="s">
        <v>87</v>
      </c>
      <c r="G32" s="83">
        <v>1</v>
      </c>
      <c r="H32" s="83" t="s">
        <v>88</v>
      </c>
      <c r="I32" s="82"/>
      <c r="J32" s="82">
        <v>2019</v>
      </c>
      <c r="K32" s="82">
        <v>2030</v>
      </c>
      <c r="L32" s="82">
        <v>100</v>
      </c>
      <c r="M32" s="82">
        <v>15</v>
      </c>
      <c r="N32" s="83" t="s">
        <v>89</v>
      </c>
      <c r="O32" s="83" t="s">
        <v>90</v>
      </c>
      <c r="P32" s="83" t="s">
        <v>94</v>
      </c>
      <c r="Q32" s="82"/>
      <c r="R32" s="82"/>
      <c r="S32" s="82"/>
      <c r="T32" s="82"/>
      <c r="U32" s="82"/>
      <c r="V32" s="82"/>
      <c r="W32" s="82"/>
      <c r="X32" s="79"/>
      <c r="Y32" s="79"/>
    </row>
    <row r="33" spans="1:25">
      <c r="A33" s="80" t="s">
        <v>206</v>
      </c>
      <c r="B33" s="80" t="s">
        <v>7</v>
      </c>
      <c r="C33" s="83" t="s">
        <v>70</v>
      </c>
      <c r="D33" s="83">
        <v>36707</v>
      </c>
      <c r="E33" s="83" t="s">
        <v>209</v>
      </c>
      <c r="F33" s="83">
        <v>3</v>
      </c>
      <c r="G33" s="83">
        <v>1</v>
      </c>
      <c r="H33" s="82"/>
      <c r="I33" s="83" t="s">
        <v>223</v>
      </c>
      <c r="J33" s="82">
        <v>2019</v>
      </c>
      <c r="K33" s="82">
        <v>2030</v>
      </c>
      <c r="L33" s="82">
        <f>100-scope3_by_cat!D9-scope3_by_cat!D11-scope3_by_cat!D13</f>
        <v>99.358772365446981</v>
      </c>
      <c r="M33" s="82">
        <v>20</v>
      </c>
      <c r="N33" s="83" t="s">
        <v>89</v>
      </c>
      <c r="O33" s="83" t="s">
        <v>90</v>
      </c>
      <c r="P33" s="83" t="s">
        <v>91</v>
      </c>
      <c r="Q33" s="82"/>
      <c r="R33" s="82"/>
      <c r="S33" s="82"/>
      <c r="T33" s="82"/>
      <c r="U33" s="82"/>
      <c r="V33" s="82"/>
      <c r="W33" s="82"/>
      <c r="X33" s="79"/>
      <c r="Y33" s="79"/>
    </row>
    <row r="34" spans="1:25">
      <c r="A34" s="80" t="s">
        <v>206</v>
      </c>
      <c r="B34" s="80" t="s">
        <v>7</v>
      </c>
      <c r="C34" s="83" t="s">
        <v>70</v>
      </c>
      <c r="D34" s="83">
        <v>36707</v>
      </c>
      <c r="E34" s="83" t="s">
        <v>212</v>
      </c>
      <c r="F34" s="83" t="s">
        <v>143</v>
      </c>
      <c r="G34" s="83">
        <v>2</v>
      </c>
      <c r="H34" s="83" t="s">
        <v>88</v>
      </c>
      <c r="I34" s="83" t="s">
        <v>121</v>
      </c>
      <c r="J34" s="82">
        <v>2019</v>
      </c>
      <c r="K34" s="82">
        <v>2050</v>
      </c>
      <c r="L34" s="82">
        <v>100</v>
      </c>
      <c r="M34" s="82">
        <v>100</v>
      </c>
      <c r="N34" s="83" t="s">
        <v>89</v>
      </c>
      <c r="O34" s="83" t="s">
        <v>90</v>
      </c>
      <c r="P34" s="83" t="s">
        <v>114</v>
      </c>
      <c r="Q34" s="83" t="s">
        <v>224</v>
      </c>
      <c r="R34" s="83" t="s">
        <v>95</v>
      </c>
      <c r="S34" s="83" t="s">
        <v>225</v>
      </c>
      <c r="T34" s="82"/>
      <c r="U34" s="82"/>
      <c r="V34" s="82"/>
      <c r="W34" s="82"/>
      <c r="X34" s="79"/>
      <c r="Y34" s="79"/>
    </row>
    <row r="35" spans="1:25" ht="14">
      <c r="A35" s="80" t="s">
        <v>207</v>
      </c>
      <c r="B35" s="80" t="s">
        <v>43</v>
      </c>
      <c r="C35" s="81" t="s">
        <v>68</v>
      </c>
      <c r="D35" s="82">
        <v>550</v>
      </c>
      <c r="E35" s="83" t="s">
        <v>209</v>
      </c>
      <c r="F35" s="83" t="s">
        <v>87</v>
      </c>
      <c r="G35" s="83">
        <v>1</v>
      </c>
      <c r="H35" s="83" t="s">
        <v>88</v>
      </c>
      <c r="I35" s="84"/>
      <c r="J35" s="82">
        <v>2019</v>
      </c>
      <c r="K35" s="82">
        <v>2030</v>
      </c>
      <c r="L35" s="82">
        <v>100</v>
      </c>
      <c r="M35" s="82">
        <v>2.2000000000000002</v>
      </c>
      <c r="N35" s="83" t="s">
        <v>89</v>
      </c>
      <c r="O35" s="83" t="s">
        <v>90</v>
      </c>
      <c r="P35" s="83" t="s">
        <v>98</v>
      </c>
      <c r="Q35" s="82"/>
      <c r="R35" s="82"/>
      <c r="S35" s="82"/>
      <c r="T35" s="82"/>
      <c r="U35" s="82"/>
      <c r="V35" s="82"/>
      <c r="W35" s="82"/>
      <c r="X35" s="79"/>
      <c r="Y35" s="79"/>
    </row>
    <row r="36" spans="1:25" ht="14">
      <c r="A36" s="80" t="s">
        <v>207</v>
      </c>
      <c r="B36" s="80" t="s">
        <v>43</v>
      </c>
      <c r="C36" s="81" t="s">
        <v>68</v>
      </c>
      <c r="D36" s="82">
        <v>550</v>
      </c>
      <c r="E36" s="83" t="s">
        <v>209</v>
      </c>
      <c r="F36" s="83">
        <v>3</v>
      </c>
      <c r="G36" s="83">
        <v>1</v>
      </c>
      <c r="H36" s="83"/>
      <c r="I36" s="84" t="s">
        <v>210</v>
      </c>
      <c r="J36" s="82">
        <v>2019</v>
      </c>
      <c r="K36" s="82">
        <v>2030</v>
      </c>
      <c r="L36" s="82">
        <f>scope3_by_cat!D4</f>
        <v>48.048136623898699</v>
      </c>
      <c r="M36" s="82">
        <v>2.2000000000000002</v>
      </c>
      <c r="N36" s="83" t="s">
        <v>89</v>
      </c>
      <c r="O36" s="83" t="s">
        <v>90</v>
      </c>
      <c r="P36" s="83" t="s">
        <v>98</v>
      </c>
      <c r="Q36" s="83" t="s">
        <v>224</v>
      </c>
      <c r="R36" s="83" t="s">
        <v>95</v>
      </c>
      <c r="S36" s="83"/>
      <c r="T36" s="82"/>
      <c r="U36" s="82"/>
      <c r="V36" s="82"/>
      <c r="W36" s="82"/>
      <c r="X36" s="79"/>
      <c r="Y36" s="79"/>
    </row>
    <row r="37" spans="1:25" ht="14">
      <c r="A37" s="80" t="s">
        <v>207</v>
      </c>
      <c r="B37" s="80" t="s">
        <v>43</v>
      </c>
      <c r="C37" s="81" t="s">
        <v>68</v>
      </c>
      <c r="D37" s="82">
        <v>550</v>
      </c>
      <c r="E37" s="83" t="s">
        <v>212</v>
      </c>
      <c r="F37" s="83" t="s">
        <v>87</v>
      </c>
      <c r="G37" s="83">
        <v>2</v>
      </c>
      <c r="H37" s="83" t="s">
        <v>88</v>
      </c>
      <c r="I37" s="84"/>
      <c r="J37" s="82">
        <v>2019</v>
      </c>
      <c r="K37" s="82">
        <v>2050</v>
      </c>
      <c r="L37" s="82">
        <v>100</v>
      </c>
      <c r="M37" s="82">
        <v>100</v>
      </c>
      <c r="N37" s="83" t="s">
        <v>89</v>
      </c>
      <c r="O37" s="83" t="s">
        <v>90</v>
      </c>
      <c r="P37" s="83" t="s">
        <v>94</v>
      </c>
      <c r="Q37" s="83" t="s">
        <v>224</v>
      </c>
      <c r="R37" s="83" t="s">
        <v>95</v>
      </c>
      <c r="S37" s="83" t="s">
        <v>226</v>
      </c>
      <c r="T37" s="82"/>
      <c r="U37" s="82"/>
      <c r="V37" s="82"/>
      <c r="W37" s="82"/>
      <c r="X37" s="79"/>
      <c r="Y37" s="79"/>
    </row>
    <row r="38" spans="1:25" ht="14">
      <c r="A38" s="83" t="s">
        <v>257</v>
      </c>
      <c r="B38" s="83" t="s">
        <v>258</v>
      </c>
      <c r="C38" s="83" t="s">
        <v>208</v>
      </c>
      <c r="D38" s="83">
        <v>9759</v>
      </c>
      <c r="E38" s="83" t="s">
        <v>301</v>
      </c>
      <c r="F38" s="83" t="s">
        <v>302</v>
      </c>
      <c r="G38" s="83">
        <v>1</v>
      </c>
      <c r="H38" s="82"/>
      <c r="I38" s="84" t="s">
        <v>210</v>
      </c>
      <c r="J38" s="82">
        <v>2019</v>
      </c>
      <c r="K38" s="82">
        <v>2035</v>
      </c>
      <c r="L38" s="82">
        <v>100</v>
      </c>
      <c r="M38" s="82">
        <v>50</v>
      </c>
      <c r="N38" s="83" t="s">
        <v>122</v>
      </c>
      <c r="O38" s="83" t="s">
        <v>90</v>
      </c>
      <c r="P38" s="83" t="s">
        <v>123</v>
      </c>
      <c r="Q38" s="83" t="s">
        <v>224</v>
      </c>
      <c r="R38" s="83" t="s">
        <v>95</v>
      </c>
      <c r="S38" s="82" t="s">
        <v>303</v>
      </c>
      <c r="T38" s="82"/>
      <c r="U38" s="82"/>
      <c r="V38" s="82"/>
      <c r="W38" s="82"/>
      <c r="X38" s="79"/>
      <c r="Y38" s="79"/>
    </row>
    <row r="39" spans="1:25" ht="14">
      <c r="A39" s="83" t="s">
        <v>257</v>
      </c>
      <c r="B39" s="83" t="s">
        <v>258</v>
      </c>
      <c r="C39" s="83" t="s">
        <v>208</v>
      </c>
      <c r="D39" s="83">
        <v>9759</v>
      </c>
      <c r="E39" s="83" t="s">
        <v>212</v>
      </c>
      <c r="F39" s="83" t="s">
        <v>302</v>
      </c>
      <c r="G39" s="83">
        <v>2</v>
      </c>
      <c r="H39" s="82"/>
      <c r="I39" s="84" t="s">
        <v>210</v>
      </c>
      <c r="J39" s="82">
        <v>2019</v>
      </c>
      <c r="K39" s="82">
        <v>2040</v>
      </c>
      <c r="L39" s="82">
        <v>100</v>
      </c>
      <c r="M39" s="82">
        <v>100</v>
      </c>
      <c r="N39" s="83" t="s">
        <v>89</v>
      </c>
      <c r="O39" s="83" t="s">
        <v>90</v>
      </c>
      <c r="P39" s="83" t="s">
        <v>114</v>
      </c>
      <c r="Q39" s="83" t="s">
        <v>224</v>
      </c>
      <c r="R39" s="83" t="s">
        <v>112</v>
      </c>
      <c r="S39" s="82" t="s">
        <v>303</v>
      </c>
      <c r="T39" s="82"/>
      <c r="U39" s="82"/>
      <c r="V39" s="82"/>
      <c r="W39" s="82"/>
      <c r="X39" s="79"/>
      <c r="Y39" s="79"/>
    </row>
    <row r="40" spans="1:25" ht="14">
      <c r="A40" s="83" t="s">
        <v>259</v>
      </c>
      <c r="B40" s="83" t="s">
        <v>260</v>
      </c>
      <c r="C40" s="83" t="s">
        <v>208</v>
      </c>
      <c r="D40" s="83">
        <v>5170</v>
      </c>
      <c r="E40" s="83" t="s">
        <v>209</v>
      </c>
      <c r="F40" s="83" t="s">
        <v>302</v>
      </c>
      <c r="G40" s="83">
        <v>1</v>
      </c>
      <c r="H40" s="82"/>
      <c r="I40" s="84" t="s">
        <v>210</v>
      </c>
      <c r="J40" s="82">
        <v>2019</v>
      </c>
      <c r="K40" s="82">
        <v>2035</v>
      </c>
      <c r="L40" s="82">
        <v>100</v>
      </c>
      <c r="M40" s="82">
        <v>35</v>
      </c>
      <c r="N40" s="83" t="s">
        <v>122</v>
      </c>
      <c r="O40" s="83" t="s">
        <v>90</v>
      </c>
      <c r="P40" s="83" t="s">
        <v>123</v>
      </c>
      <c r="Q40" s="83" t="s">
        <v>224</v>
      </c>
      <c r="R40" s="82"/>
      <c r="S40" s="82"/>
      <c r="T40" s="82"/>
      <c r="U40" s="82"/>
      <c r="V40" s="82"/>
      <c r="W40" s="82"/>
      <c r="X40" s="79"/>
      <c r="Y40" s="79"/>
    </row>
    <row r="41" spans="1:25" ht="14">
      <c r="A41" s="83" t="s">
        <v>259</v>
      </c>
      <c r="B41" s="83" t="s">
        <v>260</v>
      </c>
      <c r="C41" s="83" t="s">
        <v>208</v>
      </c>
      <c r="D41" s="83">
        <v>5170</v>
      </c>
      <c r="E41" s="83" t="s">
        <v>212</v>
      </c>
      <c r="F41" s="83">
        <v>2</v>
      </c>
      <c r="G41" s="83">
        <v>1</v>
      </c>
      <c r="H41" s="83" t="s">
        <v>88</v>
      </c>
      <c r="I41" s="84"/>
      <c r="J41" s="82">
        <v>2019</v>
      </c>
      <c r="K41" s="82">
        <v>2050</v>
      </c>
      <c r="L41" s="82">
        <v>100</v>
      </c>
      <c r="M41" s="82">
        <v>78</v>
      </c>
      <c r="N41" s="83" t="s">
        <v>89</v>
      </c>
      <c r="O41" s="83" t="s">
        <v>90</v>
      </c>
      <c r="P41" s="83" t="s">
        <v>114</v>
      </c>
      <c r="Q41" s="83" t="s">
        <v>95</v>
      </c>
      <c r="R41" s="83" t="s">
        <v>95</v>
      </c>
      <c r="S41" s="82" t="s">
        <v>304</v>
      </c>
      <c r="T41" s="82"/>
      <c r="U41" s="82"/>
      <c r="V41" s="82"/>
      <c r="W41" s="82"/>
      <c r="X41" s="79"/>
      <c r="Y41" s="79"/>
    </row>
    <row r="42" spans="1:25" ht="14">
      <c r="A42" s="83" t="s">
        <v>259</v>
      </c>
      <c r="B42" s="83" t="s">
        <v>260</v>
      </c>
      <c r="C42" s="83" t="s">
        <v>208</v>
      </c>
      <c r="D42" s="83">
        <v>5170</v>
      </c>
      <c r="E42" s="83" t="s">
        <v>212</v>
      </c>
      <c r="F42" s="83" t="s">
        <v>302</v>
      </c>
      <c r="G42" s="83">
        <v>2</v>
      </c>
      <c r="H42" s="83"/>
      <c r="I42" s="84" t="s">
        <v>210</v>
      </c>
      <c r="J42" s="82">
        <v>2019</v>
      </c>
      <c r="K42" s="82">
        <v>2050</v>
      </c>
      <c r="L42" s="82">
        <v>100</v>
      </c>
      <c r="M42" s="82">
        <v>78</v>
      </c>
      <c r="N42" s="83" t="s">
        <v>89</v>
      </c>
      <c r="O42" s="83" t="s">
        <v>90</v>
      </c>
      <c r="P42" s="83" t="s">
        <v>114</v>
      </c>
      <c r="Q42" s="83" t="s">
        <v>95</v>
      </c>
      <c r="R42" s="83" t="s">
        <v>95</v>
      </c>
      <c r="S42" s="82" t="s">
        <v>304</v>
      </c>
      <c r="T42" s="82"/>
      <c r="U42" s="82"/>
      <c r="V42" s="82"/>
      <c r="W42" s="82"/>
      <c r="X42" s="79"/>
      <c r="Y42" s="79"/>
    </row>
    <row r="43" spans="1:25">
      <c r="A43" s="83" t="s">
        <v>261</v>
      </c>
      <c r="B43" s="83" t="s">
        <v>262</v>
      </c>
      <c r="C43" s="83" t="s">
        <v>208</v>
      </c>
      <c r="D43" s="83">
        <v>2926</v>
      </c>
      <c r="E43" s="83" t="s">
        <v>212</v>
      </c>
      <c r="F43" s="83" t="s">
        <v>87</v>
      </c>
      <c r="G43" s="83">
        <v>1</v>
      </c>
      <c r="H43" s="83" t="s">
        <v>115</v>
      </c>
      <c r="I43" s="82"/>
      <c r="J43" s="82">
        <v>2019</v>
      </c>
      <c r="K43" s="82">
        <v>2050</v>
      </c>
      <c r="L43" s="82">
        <v>100</v>
      </c>
      <c r="M43" s="82">
        <v>100</v>
      </c>
      <c r="N43" s="83" t="s">
        <v>89</v>
      </c>
      <c r="O43" s="83" t="s">
        <v>90</v>
      </c>
      <c r="P43" s="83" t="s">
        <v>114</v>
      </c>
      <c r="Q43" s="83" t="s">
        <v>95</v>
      </c>
      <c r="R43" s="83" t="s">
        <v>95</v>
      </c>
      <c r="S43" s="82" t="s">
        <v>305</v>
      </c>
      <c r="T43" s="82"/>
      <c r="U43" s="82"/>
      <c r="V43" s="82"/>
      <c r="W43" s="82"/>
      <c r="X43" s="79"/>
      <c r="Y43" s="79"/>
    </row>
    <row r="44" spans="1:25">
      <c r="A44" s="83" t="s">
        <v>263</v>
      </c>
      <c r="B44" s="83" t="s">
        <v>260</v>
      </c>
      <c r="C44" s="83" t="s">
        <v>208</v>
      </c>
      <c r="D44" s="83">
        <v>58720</v>
      </c>
      <c r="E44" s="83" t="s">
        <v>209</v>
      </c>
      <c r="F44" s="82">
        <v>1</v>
      </c>
      <c r="G44" s="83">
        <v>1</v>
      </c>
      <c r="H44" s="82"/>
      <c r="I44" s="82"/>
      <c r="J44" s="82">
        <v>2020</v>
      </c>
      <c r="K44" s="82">
        <v>2030</v>
      </c>
      <c r="L44" s="82">
        <v>99</v>
      </c>
      <c r="M44" s="82">
        <v>25</v>
      </c>
      <c r="N44" s="83" t="s">
        <v>122</v>
      </c>
      <c r="O44" s="83" t="s">
        <v>90</v>
      </c>
      <c r="P44" s="83" t="s">
        <v>123</v>
      </c>
      <c r="Q44" s="83" t="s">
        <v>224</v>
      </c>
      <c r="R44" s="83" t="s">
        <v>224</v>
      </c>
      <c r="S44" s="82"/>
      <c r="T44" s="82"/>
      <c r="U44" s="82"/>
      <c r="V44" s="82"/>
      <c r="W44" s="82"/>
      <c r="X44" s="79"/>
      <c r="Y44" s="79"/>
    </row>
    <row r="45" spans="1:25">
      <c r="A45" s="83" t="s">
        <v>265</v>
      </c>
      <c r="B45" s="83" t="s">
        <v>266</v>
      </c>
      <c r="C45" s="83" t="s">
        <v>208</v>
      </c>
      <c r="D45" s="83">
        <v>44253</v>
      </c>
      <c r="E45" s="83" t="s">
        <v>209</v>
      </c>
      <c r="F45" s="83" t="s">
        <v>93</v>
      </c>
      <c r="G45" s="83" t="s">
        <v>93</v>
      </c>
      <c r="H45" s="83" t="s">
        <v>93</v>
      </c>
      <c r="I45" s="83" t="s">
        <v>93</v>
      </c>
      <c r="J45" s="83" t="s">
        <v>93</v>
      </c>
      <c r="K45" s="83" t="s">
        <v>93</v>
      </c>
      <c r="L45" s="83" t="s">
        <v>93</v>
      </c>
      <c r="M45" s="83" t="s">
        <v>93</v>
      </c>
      <c r="N45" s="83" t="s">
        <v>93</v>
      </c>
      <c r="O45" s="83" t="s">
        <v>93</v>
      </c>
      <c r="P45" s="83" t="s">
        <v>93</v>
      </c>
      <c r="Q45" s="83" t="s">
        <v>93</v>
      </c>
      <c r="R45" s="83" t="s">
        <v>93</v>
      </c>
      <c r="S45" s="83" t="s">
        <v>93</v>
      </c>
      <c r="T45" s="83" t="s">
        <v>93</v>
      </c>
      <c r="U45" s="82"/>
      <c r="V45" s="82"/>
      <c r="W45" s="82"/>
      <c r="X45" s="79"/>
      <c r="Y45" s="79"/>
    </row>
    <row r="46" spans="1:25">
      <c r="A46" s="83" t="s">
        <v>267</v>
      </c>
      <c r="B46" s="83" t="s">
        <v>14</v>
      </c>
      <c r="C46" s="83" t="s">
        <v>208</v>
      </c>
      <c r="D46" s="83">
        <v>73994</v>
      </c>
      <c r="E46" s="83" t="s">
        <v>209</v>
      </c>
      <c r="F46" s="82">
        <v>1</v>
      </c>
      <c r="G46" s="83">
        <v>1</v>
      </c>
      <c r="H46" s="82"/>
      <c r="I46" s="82"/>
      <c r="J46" s="83">
        <v>2016</v>
      </c>
      <c r="K46" s="83">
        <v>2033</v>
      </c>
      <c r="L46" s="83">
        <v>99</v>
      </c>
      <c r="M46" s="83">
        <v>70</v>
      </c>
      <c r="N46" s="83" t="s">
        <v>122</v>
      </c>
      <c r="O46" s="83" t="s">
        <v>90</v>
      </c>
      <c r="P46" s="83" t="s">
        <v>123</v>
      </c>
      <c r="Q46" s="82"/>
      <c r="R46" s="82"/>
      <c r="S46" s="82" t="s">
        <v>316</v>
      </c>
      <c r="T46" s="82"/>
      <c r="U46" s="82"/>
      <c r="V46" s="82"/>
      <c r="W46" s="82"/>
      <c r="X46" s="79"/>
      <c r="Y46" s="79"/>
    </row>
    <row r="47" spans="1:25">
      <c r="A47" s="83" t="s">
        <v>267</v>
      </c>
      <c r="B47" s="83" t="s">
        <v>14</v>
      </c>
      <c r="C47" s="83" t="s">
        <v>208</v>
      </c>
      <c r="D47" s="83">
        <v>73994</v>
      </c>
      <c r="E47" s="83" t="s">
        <v>209</v>
      </c>
      <c r="F47" s="82">
        <v>2</v>
      </c>
      <c r="G47" s="83">
        <v>1</v>
      </c>
      <c r="H47" s="83" t="s">
        <v>88</v>
      </c>
      <c r="I47" s="82"/>
      <c r="J47" s="83">
        <v>2022</v>
      </c>
      <c r="K47" s="83">
        <v>2030</v>
      </c>
      <c r="L47" s="83">
        <v>100</v>
      </c>
      <c r="M47" s="83">
        <v>100</v>
      </c>
      <c r="N47" s="83" t="s">
        <v>89</v>
      </c>
      <c r="O47" s="83" t="s">
        <v>90</v>
      </c>
      <c r="P47" s="83" t="s">
        <v>94</v>
      </c>
      <c r="Q47" s="82"/>
      <c r="R47" s="82"/>
      <c r="S47" s="82"/>
      <c r="T47" s="82"/>
      <c r="U47" s="82"/>
      <c r="V47" s="82"/>
      <c r="W47" s="82"/>
      <c r="X47" s="79"/>
      <c r="Y47" s="79"/>
    </row>
    <row r="48" spans="1:25" ht="14">
      <c r="A48" s="83" t="s">
        <v>267</v>
      </c>
      <c r="B48" s="83" t="s">
        <v>14</v>
      </c>
      <c r="C48" s="83" t="s">
        <v>208</v>
      </c>
      <c r="D48" s="83">
        <v>73994</v>
      </c>
      <c r="E48" s="83" t="s">
        <v>209</v>
      </c>
      <c r="F48" s="82">
        <v>3</v>
      </c>
      <c r="G48" s="83">
        <v>1</v>
      </c>
      <c r="H48" s="82"/>
      <c r="I48" s="84" t="s">
        <v>315</v>
      </c>
      <c r="J48" s="83">
        <v>2022</v>
      </c>
      <c r="K48" s="83">
        <v>2030</v>
      </c>
      <c r="L48" s="83">
        <f>scope3_by_cat!D5</f>
        <v>6.0037370938096997</v>
      </c>
      <c r="M48" s="82">
        <v>10</v>
      </c>
      <c r="N48" s="83" t="s">
        <v>89</v>
      </c>
      <c r="O48" s="83" t="s">
        <v>90</v>
      </c>
      <c r="P48" s="83" t="s">
        <v>107</v>
      </c>
      <c r="Q48" s="82"/>
      <c r="R48" s="82"/>
      <c r="S48" s="82"/>
      <c r="T48" s="82"/>
      <c r="U48" s="82"/>
      <c r="V48" s="82"/>
      <c r="W48" s="82"/>
      <c r="X48" s="79"/>
      <c r="Y48" s="79"/>
    </row>
    <row r="49" spans="1:25">
      <c r="A49" s="83" t="s">
        <v>267</v>
      </c>
      <c r="B49" s="83" t="s">
        <v>14</v>
      </c>
      <c r="C49" s="83" t="s">
        <v>208</v>
      </c>
      <c r="D49" s="83">
        <v>73994</v>
      </c>
      <c r="E49" s="83" t="s">
        <v>212</v>
      </c>
      <c r="F49" s="82">
        <v>1</v>
      </c>
      <c r="G49" s="83">
        <v>2</v>
      </c>
      <c r="H49" s="82"/>
      <c r="I49" s="82"/>
      <c r="J49" s="83">
        <v>2016</v>
      </c>
      <c r="K49" s="83">
        <v>2045</v>
      </c>
      <c r="L49" s="83">
        <v>100</v>
      </c>
      <c r="M49" s="83">
        <v>100</v>
      </c>
      <c r="N49" s="83" t="s">
        <v>89</v>
      </c>
      <c r="O49" s="83" t="s">
        <v>90</v>
      </c>
      <c r="P49" s="83" t="s">
        <v>114</v>
      </c>
      <c r="Q49" s="83" t="s">
        <v>224</v>
      </c>
      <c r="R49" s="83" t="s">
        <v>95</v>
      </c>
      <c r="S49" s="83" t="s">
        <v>320</v>
      </c>
      <c r="T49" s="82"/>
      <c r="U49" s="82"/>
      <c r="V49" s="82"/>
      <c r="W49" s="82"/>
      <c r="X49" s="79"/>
      <c r="Y49" s="79"/>
    </row>
    <row r="50" spans="1:25">
      <c r="A50" s="83" t="s">
        <v>268</v>
      </c>
      <c r="B50" s="83" t="s">
        <v>269</v>
      </c>
      <c r="C50" s="83" t="s">
        <v>208</v>
      </c>
      <c r="D50" s="83">
        <v>31588</v>
      </c>
      <c r="E50" s="83" t="s">
        <v>209</v>
      </c>
      <c r="F50" s="82">
        <v>1</v>
      </c>
      <c r="G50" s="83">
        <v>1</v>
      </c>
      <c r="H50" s="82"/>
      <c r="I50" s="82"/>
      <c r="J50" s="83">
        <v>2019</v>
      </c>
      <c r="K50" s="83">
        <v>2026</v>
      </c>
      <c r="L50" s="83">
        <v>100</v>
      </c>
      <c r="M50" s="83">
        <v>12</v>
      </c>
      <c r="N50" s="83" t="s">
        <v>122</v>
      </c>
      <c r="O50" s="83" t="s">
        <v>90</v>
      </c>
      <c r="P50" s="83" t="s">
        <v>123</v>
      </c>
      <c r="Q50" s="82"/>
      <c r="R50" s="82"/>
      <c r="S50" s="82" t="s">
        <v>317</v>
      </c>
      <c r="T50" s="82"/>
      <c r="U50" s="82"/>
      <c r="V50" s="82"/>
      <c r="W50" s="82"/>
      <c r="X50" s="79"/>
      <c r="Y50" s="79"/>
    </row>
    <row r="51" spans="1:25">
      <c r="A51" s="83" t="s">
        <v>268</v>
      </c>
      <c r="B51" s="83" t="s">
        <v>269</v>
      </c>
      <c r="C51" s="83" t="s">
        <v>208</v>
      </c>
      <c r="D51" s="83">
        <v>31588</v>
      </c>
      <c r="E51" s="83" t="s">
        <v>212</v>
      </c>
      <c r="F51" s="82">
        <v>1</v>
      </c>
      <c r="G51" s="83">
        <v>2</v>
      </c>
      <c r="H51" s="82"/>
      <c r="I51" s="82"/>
      <c r="J51" s="83">
        <v>2019</v>
      </c>
      <c r="K51" s="83">
        <v>2050</v>
      </c>
      <c r="L51" s="83">
        <v>100</v>
      </c>
      <c r="M51" s="83">
        <v>100</v>
      </c>
      <c r="N51" s="83" t="s">
        <v>89</v>
      </c>
      <c r="O51" s="83" t="s">
        <v>90</v>
      </c>
      <c r="P51" s="83" t="s">
        <v>114</v>
      </c>
      <c r="Q51" s="82"/>
      <c r="R51" s="82"/>
      <c r="S51" s="83" t="s">
        <v>318</v>
      </c>
      <c r="T51" s="82"/>
      <c r="U51" s="82"/>
      <c r="V51" s="82"/>
      <c r="W51" s="82"/>
      <c r="X51" s="79"/>
      <c r="Y51" s="79"/>
    </row>
    <row r="52" spans="1:25">
      <c r="A52" s="83" t="s">
        <v>268</v>
      </c>
      <c r="B52" s="83" t="s">
        <v>269</v>
      </c>
      <c r="C52" s="83" t="s">
        <v>208</v>
      </c>
      <c r="D52" s="83">
        <v>31588</v>
      </c>
      <c r="E52" s="83" t="s">
        <v>212</v>
      </c>
      <c r="F52" s="82">
        <v>2</v>
      </c>
      <c r="G52" s="83">
        <v>1</v>
      </c>
      <c r="H52" s="83" t="s">
        <v>115</v>
      </c>
      <c r="I52" s="82"/>
      <c r="J52" s="83">
        <v>2019</v>
      </c>
      <c r="K52" s="83">
        <v>2050</v>
      </c>
      <c r="L52" s="83">
        <v>100</v>
      </c>
      <c r="M52" s="83">
        <v>100</v>
      </c>
      <c r="N52" s="83" t="s">
        <v>89</v>
      </c>
      <c r="O52" s="83" t="s">
        <v>90</v>
      </c>
      <c r="P52" s="83" t="s">
        <v>114</v>
      </c>
      <c r="Q52" s="82"/>
      <c r="R52" s="82"/>
      <c r="S52" s="83" t="s">
        <v>319</v>
      </c>
      <c r="T52" s="82"/>
      <c r="U52" s="82"/>
      <c r="V52" s="82"/>
      <c r="W52" s="82"/>
      <c r="X52" s="79"/>
      <c r="Y52" s="79"/>
    </row>
    <row r="53" spans="1:25">
      <c r="A53" s="83" t="s">
        <v>270</v>
      </c>
      <c r="B53" s="83" t="s">
        <v>14</v>
      </c>
      <c r="C53" s="83" t="s">
        <v>208</v>
      </c>
      <c r="D53" s="83">
        <v>7581</v>
      </c>
      <c r="E53" s="83" t="s">
        <v>209</v>
      </c>
      <c r="F53" s="83" t="s">
        <v>87</v>
      </c>
      <c r="G53" s="83">
        <v>1</v>
      </c>
      <c r="H53" s="83" t="s">
        <v>115</v>
      </c>
      <c r="I53" s="82"/>
      <c r="J53" s="83">
        <v>2015</v>
      </c>
      <c r="K53" s="83">
        <v>2035</v>
      </c>
      <c r="L53" s="83">
        <v>100</v>
      </c>
      <c r="M53" s="83">
        <v>25</v>
      </c>
      <c r="N53" s="83" t="s">
        <v>122</v>
      </c>
      <c r="O53" s="83" t="s">
        <v>90</v>
      </c>
      <c r="P53" s="83" t="s">
        <v>123</v>
      </c>
      <c r="Q53" s="82"/>
      <c r="R53" s="82"/>
      <c r="S53" s="82"/>
      <c r="T53" s="82"/>
      <c r="U53" s="82"/>
      <c r="V53" s="82"/>
      <c r="W53" s="82"/>
      <c r="X53" s="79"/>
      <c r="Y53" s="79"/>
    </row>
    <row r="54" spans="1:25" ht="15">
      <c r="A54" s="83" t="s">
        <v>270</v>
      </c>
      <c r="B54" s="83" t="s">
        <v>14</v>
      </c>
      <c r="C54" s="83" t="s">
        <v>208</v>
      </c>
      <c r="D54" s="83">
        <v>7581</v>
      </c>
      <c r="E54" s="83" t="s">
        <v>209</v>
      </c>
      <c r="F54" s="83">
        <v>3</v>
      </c>
      <c r="G54" s="82">
        <v>1</v>
      </c>
      <c r="H54" s="82"/>
      <c r="I54" s="85" t="s">
        <v>321</v>
      </c>
      <c r="J54" s="83">
        <v>2015</v>
      </c>
      <c r="K54" s="83">
        <v>2035</v>
      </c>
      <c r="L54" s="83">
        <f>scope3_by_cat!D2+scope3_by_cat!D5+scope3_by_cat!D6+scope3_by_cat!D7+scope3_by_cat!D8</f>
        <v>18.027908064828789</v>
      </c>
      <c r="M54" s="83">
        <v>25</v>
      </c>
      <c r="N54" s="83" t="s">
        <v>122</v>
      </c>
      <c r="O54" s="83" t="s">
        <v>90</v>
      </c>
      <c r="P54" s="83" t="s">
        <v>123</v>
      </c>
      <c r="Q54" s="83" t="s">
        <v>95</v>
      </c>
      <c r="R54" s="82"/>
      <c r="S54" s="84" t="s">
        <v>322</v>
      </c>
      <c r="T54" s="82"/>
      <c r="U54" s="82"/>
      <c r="V54" s="82"/>
      <c r="W54" s="82"/>
      <c r="X54" s="79"/>
      <c r="Y54" s="79"/>
    </row>
    <row r="55" spans="1:25" ht="14">
      <c r="A55" s="83" t="s">
        <v>271</v>
      </c>
      <c r="B55" s="83" t="s">
        <v>41</v>
      </c>
      <c r="C55" s="83" t="s">
        <v>208</v>
      </c>
      <c r="D55" s="83">
        <v>49618</v>
      </c>
      <c r="E55" s="83" t="s">
        <v>301</v>
      </c>
      <c r="F55" s="83" t="s">
        <v>87</v>
      </c>
      <c r="G55" s="82">
        <v>1</v>
      </c>
      <c r="H55" s="83" t="s">
        <v>115</v>
      </c>
      <c r="I55" s="82"/>
      <c r="J55" s="83">
        <v>2016</v>
      </c>
      <c r="K55" s="83">
        <v>2026</v>
      </c>
      <c r="L55" s="83">
        <v>100</v>
      </c>
      <c r="M55" s="83">
        <v>15</v>
      </c>
      <c r="N55" s="83" t="s">
        <v>122</v>
      </c>
      <c r="O55" s="83" t="s">
        <v>90</v>
      </c>
      <c r="P55" s="83" t="s">
        <v>123</v>
      </c>
      <c r="Q55" s="82"/>
      <c r="R55" s="82"/>
      <c r="S55" s="84" t="s">
        <v>324</v>
      </c>
      <c r="T55" s="82"/>
      <c r="U55" s="82"/>
      <c r="V55" s="82"/>
      <c r="W55" s="82"/>
      <c r="X55" s="79"/>
      <c r="Y55" s="79"/>
    </row>
    <row r="56" spans="1:25">
      <c r="A56" s="83" t="s">
        <v>271</v>
      </c>
      <c r="B56" s="83" t="s">
        <v>41</v>
      </c>
      <c r="C56" s="83" t="s">
        <v>208</v>
      </c>
      <c r="D56" s="83">
        <v>49618</v>
      </c>
      <c r="E56" s="83" t="s">
        <v>301</v>
      </c>
      <c r="F56" s="83" t="s">
        <v>87</v>
      </c>
      <c r="G56" s="82">
        <v>2</v>
      </c>
      <c r="H56" s="83" t="s">
        <v>115</v>
      </c>
      <c r="I56" s="82"/>
      <c r="J56" s="83">
        <v>2019</v>
      </c>
      <c r="K56" s="83">
        <v>2030</v>
      </c>
      <c r="L56" s="83">
        <v>100</v>
      </c>
      <c r="M56" s="83">
        <v>20</v>
      </c>
      <c r="N56" s="83" t="s">
        <v>122</v>
      </c>
      <c r="O56" s="83" t="s">
        <v>90</v>
      </c>
      <c r="P56" s="83" t="s">
        <v>142</v>
      </c>
      <c r="Q56" s="82"/>
      <c r="R56" s="82"/>
      <c r="S56" s="82" t="s">
        <v>323</v>
      </c>
      <c r="T56" s="82"/>
      <c r="U56" s="82"/>
      <c r="V56" s="82"/>
      <c r="W56" s="82"/>
      <c r="X56" s="79"/>
      <c r="Y56" s="79"/>
    </row>
    <row r="57" spans="1:25">
      <c r="A57" s="83" t="s">
        <v>271</v>
      </c>
      <c r="B57" s="83" t="s">
        <v>41</v>
      </c>
      <c r="C57" s="83" t="s">
        <v>208</v>
      </c>
      <c r="D57" s="83">
        <v>49618</v>
      </c>
      <c r="E57" s="83" t="s">
        <v>212</v>
      </c>
      <c r="F57" s="83" t="s">
        <v>87</v>
      </c>
      <c r="G57" s="82">
        <v>3</v>
      </c>
      <c r="H57" s="83" t="s">
        <v>115</v>
      </c>
      <c r="I57" s="82"/>
      <c r="J57" s="83">
        <v>2019</v>
      </c>
      <c r="K57" s="83">
        <v>2050</v>
      </c>
      <c r="L57" s="83">
        <v>100</v>
      </c>
      <c r="M57" s="83">
        <v>100</v>
      </c>
      <c r="N57" s="83" t="s">
        <v>89</v>
      </c>
      <c r="O57" s="83" t="s">
        <v>90</v>
      </c>
      <c r="P57" s="83" t="s">
        <v>114</v>
      </c>
      <c r="Q57" s="83" t="s">
        <v>95</v>
      </c>
      <c r="R57" s="83" t="s">
        <v>224</v>
      </c>
      <c r="S57" s="82" t="s">
        <v>325</v>
      </c>
      <c r="T57" s="82"/>
      <c r="U57" s="82"/>
      <c r="V57" s="82"/>
      <c r="W57" s="82"/>
      <c r="X57" s="79"/>
      <c r="Y57" s="79"/>
    </row>
    <row r="58" spans="1:25">
      <c r="A58" s="83" t="s">
        <v>272</v>
      </c>
      <c r="B58" s="83" t="s">
        <v>273</v>
      </c>
      <c r="C58" s="83" t="s">
        <v>208</v>
      </c>
      <c r="D58" s="83">
        <v>6332</v>
      </c>
      <c r="E58" s="83" t="s">
        <v>209</v>
      </c>
      <c r="F58" s="83" t="s">
        <v>87</v>
      </c>
      <c r="G58" s="82">
        <v>1</v>
      </c>
      <c r="H58" s="83" t="s">
        <v>88</v>
      </c>
      <c r="I58" s="82"/>
      <c r="J58" s="83">
        <v>2019</v>
      </c>
      <c r="K58" s="83">
        <v>2025</v>
      </c>
      <c r="L58" s="83">
        <v>100</v>
      </c>
      <c r="M58" s="83">
        <v>50</v>
      </c>
      <c r="N58" s="83" t="s">
        <v>89</v>
      </c>
      <c r="O58" s="83" t="s">
        <v>90</v>
      </c>
      <c r="P58" s="83" t="s">
        <v>94</v>
      </c>
      <c r="Q58" s="82"/>
      <c r="R58" s="82"/>
      <c r="S58" s="82"/>
      <c r="T58" s="82"/>
      <c r="U58" s="82"/>
      <c r="V58" s="82"/>
      <c r="W58" s="82"/>
      <c r="X58" s="79"/>
      <c r="Y58" s="79"/>
    </row>
    <row r="59" spans="1:25">
      <c r="A59" s="83" t="s">
        <v>272</v>
      </c>
      <c r="B59" s="83" t="s">
        <v>273</v>
      </c>
      <c r="C59" s="83" t="s">
        <v>208</v>
      </c>
      <c r="D59" s="83">
        <v>6332</v>
      </c>
      <c r="E59" s="83" t="s">
        <v>209</v>
      </c>
      <c r="F59" s="83">
        <v>1</v>
      </c>
      <c r="G59" s="82">
        <v>2</v>
      </c>
      <c r="H59" s="82"/>
      <c r="I59" s="82"/>
      <c r="J59" s="83">
        <v>2019</v>
      </c>
      <c r="K59" s="83">
        <v>2045</v>
      </c>
      <c r="L59" s="83">
        <v>100</v>
      </c>
      <c r="M59" s="83">
        <v>100</v>
      </c>
      <c r="N59" s="83" t="s">
        <v>89</v>
      </c>
      <c r="O59" s="83" t="s">
        <v>90</v>
      </c>
      <c r="P59" s="83" t="s">
        <v>98</v>
      </c>
      <c r="Q59" s="82"/>
      <c r="R59" s="82"/>
      <c r="S59" s="82"/>
      <c r="T59" s="82"/>
      <c r="U59" s="82"/>
      <c r="V59" s="82"/>
      <c r="W59" s="82"/>
      <c r="X59" s="79"/>
      <c r="Y59" s="79"/>
    </row>
    <row r="60" spans="1:25">
      <c r="A60" s="83" t="s">
        <v>274</v>
      </c>
      <c r="B60" s="83" t="s">
        <v>258</v>
      </c>
      <c r="C60" s="83" t="s">
        <v>208</v>
      </c>
      <c r="D60" s="83">
        <v>22460</v>
      </c>
      <c r="E60" s="83" t="s">
        <v>209</v>
      </c>
      <c r="F60" s="82">
        <v>1</v>
      </c>
      <c r="G60" s="82">
        <v>1</v>
      </c>
      <c r="H60" s="82"/>
      <c r="I60" s="82"/>
      <c r="J60" s="83">
        <v>2019</v>
      </c>
      <c r="K60" s="83">
        <v>2035</v>
      </c>
      <c r="L60" s="83">
        <v>100</v>
      </c>
      <c r="M60" s="83">
        <v>45</v>
      </c>
      <c r="N60" s="83" t="s">
        <v>122</v>
      </c>
      <c r="O60" s="83" t="s">
        <v>347</v>
      </c>
      <c r="P60" s="82"/>
      <c r="Q60" s="83"/>
      <c r="R60" s="83"/>
      <c r="S60" s="82"/>
      <c r="T60" s="82"/>
      <c r="U60" s="82"/>
      <c r="V60" s="82"/>
      <c r="W60" s="82"/>
      <c r="X60" s="79"/>
      <c r="Y60" s="79"/>
    </row>
    <row r="61" spans="1:25" ht="14">
      <c r="A61" s="83" t="s">
        <v>274</v>
      </c>
      <c r="B61" s="83" t="s">
        <v>258</v>
      </c>
      <c r="C61" s="83" t="s">
        <v>208</v>
      </c>
      <c r="D61" s="83">
        <v>22460</v>
      </c>
      <c r="E61" s="83" t="s">
        <v>212</v>
      </c>
      <c r="F61" s="83">
        <v>1</v>
      </c>
      <c r="G61" s="82">
        <v>2</v>
      </c>
      <c r="H61" s="82"/>
      <c r="I61" s="82"/>
      <c r="J61" s="83">
        <v>2019</v>
      </c>
      <c r="K61" s="83">
        <v>2050</v>
      </c>
      <c r="L61" s="83">
        <v>100</v>
      </c>
      <c r="M61" s="83">
        <v>100</v>
      </c>
      <c r="N61" s="83" t="s">
        <v>89</v>
      </c>
      <c r="O61" s="83" t="s">
        <v>90</v>
      </c>
      <c r="P61" s="83" t="s">
        <v>114</v>
      </c>
      <c r="Q61" s="83" t="s">
        <v>95</v>
      </c>
      <c r="R61" s="83" t="s">
        <v>224</v>
      </c>
      <c r="S61" s="84" t="s">
        <v>346</v>
      </c>
      <c r="T61" s="82"/>
      <c r="U61" s="82"/>
      <c r="V61" s="82"/>
      <c r="W61" s="82"/>
      <c r="X61" s="79"/>
      <c r="Y61" s="79"/>
    </row>
    <row r="62" spans="1:25">
      <c r="A62" s="83" t="s">
        <v>275</v>
      </c>
      <c r="B62" s="83" t="s">
        <v>12</v>
      </c>
      <c r="C62" s="83" t="s">
        <v>208</v>
      </c>
      <c r="D62" s="83">
        <v>23144</v>
      </c>
      <c r="E62" s="83" t="s">
        <v>209</v>
      </c>
      <c r="F62" s="83">
        <v>1</v>
      </c>
      <c r="G62" s="82">
        <v>1</v>
      </c>
      <c r="H62" s="82"/>
      <c r="I62" s="82"/>
      <c r="J62" s="83">
        <v>2010</v>
      </c>
      <c r="K62" s="83">
        <v>2030</v>
      </c>
      <c r="L62" s="83">
        <v>99.99</v>
      </c>
      <c r="M62" s="83">
        <v>45</v>
      </c>
      <c r="N62" s="83" t="s">
        <v>122</v>
      </c>
      <c r="O62" s="83" t="s">
        <v>90</v>
      </c>
      <c r="P62" s="83" t="s">
        <v>123</v>
      </c>
      <c r="Q62" s="83" t="s">
        <v>112</v>
      </c>
      <c r="R62" s="82"/>
      <c r="S62" s="82" t="s">
        <v>348</v>
      </c>
      <c r="T62" s="82"/>
      <c r="U62" s="82"/>
      <c r="V62" s="82"/>
      <c r="W62" s="82"/>
      <c r="X62" s="79"/>
      <c r="Y62" s="79"/>
    </row>
    <row r="63" spans="1:25">
      <c r="A63" s="83" t="s">
        <v>275</v>
      </c>
      <c r="B63" s="83" t="s">
        <v>12</v>
      </c>
      <c r="C63" s="83" t="s">
        <v>208</v>
      </c>
      <c r="D63" s="83">
        <v>23144</v>
      </c>
      <c r="E63" s="83" t="s">
        <v>209</v>
      </c>
      <c r="F63" s="83">
        <v>1</v>
      </c>
      <c r="G63" s="82">
        <v>2</v>
      </c>
      <c r="H63" s="82"/>
      <c r="I63" s="82"/>
      <c r="J63" s="83">
        <v>2010</v>
      </c>
      <c r="K63" s="83">
        <v>2050</v>
      </c>
      <c r="L63" s="83">
        <v>100</v>
      </c>
      <c r="M63" s="83">
        <v>100</v>
      </c>
      <c r="N63" s="83" t="s">
        <v>89</v>
      </c>
      <c r="O63" s="83" t="s">
        <v>90</v>
      </c>
      <c r="P63" s="83" t="s">
        <v>114</v>
      </c>
      <c r="Q63" s="82"/>
      <c r="R63" s="83" t="s">
        <v>224</v>
      </c>
      <c r="S63" s="82" t="s">
        <v>349</v>
      </c>
      <c r="T63" s="82"/>
      <c r="U63" s="82"/>
      <c r="V63" s="82"/>
      <c r="W63" s="82"/>
      <c r="X63" s="79"/>
      <c r="Y63" s="79"/>
    </row>
    <row r="64" spans="1:25">
      <c r="A64" s="83" t="s">
        <v>276</v>
      </c>
      <c r="B64" s="83" t="s">
        <v>22</v>
      </c>
      <c r="C64" s="83" t="s">
        <v>208</v>
      </c>
      <c r="D64" s="83">
        <v>59365</v>
      </c>
      <c r="E64" s="83" t="s">
        <v>212</v>
      </c>
      <c r="F64" s="83" t="s">
        <v>87</v>
      </c>
      <c r="G64" s="82">
        <v>1</v>
      </c>
      <c r="H64" s="83" t="s">
        <v>115</v>
      </c>
      <c r="I64" s="82"/>
      <c r="J64" s="83">
        <v>2020</v>
      </c>
      <c r="K64" s="83">
        <v>2050</v>
      </c>
      <c r="L64" s="83">
        <v>100</v>
      </c>
      <c r="M64" s="83">
        <v>100</v>
      </c>
      <c r="N64" s="83" t="s">
        <v>89</v>
      </c>
      <c r="O64" s="83" t="s">
        <v>90</v>
      </c>
      <c r="P64" s="83" t="s">
        <v>98</v>
      </c>
      <c r="Q64" s="82"/>
      <c r="R64" s="82"/>
      <c r="S64" s="82"/>
      <c r="T64" s="82"/>
      <c r="U64" s="82"/>
      <c r="V64" s="82"/>
      <c r="W64" s="82"/>
      <c r="X64" s="79"/>
      <c r="Y64" s="79"/>
    </row>
    <row r="65" spans="1:25" ht="15">
      <c r="A65" s="80" t="s">
        <v>237</v>
      </c>
      <c r="B65" s="86" t="s">
        <v>598</v>
      </c>
      <c r="C65" s="83" t="s">
        <v>208</v>
      </c>
      <c r="D65" s="86">
        <v>10289</v>
      </c>
      <c r="E65" s="83" t="s">
        <v>209</v>
      </c>
      <c r="F65" s="83" t="s">
        <v>87</v>
      </c>
      <c r="G65" s="82">
        <v>1</v>
      </c>
      <c r="H65" s="83" t="s">
        <v>115</v>
      </c>
      <c r="I65" s="82"/>
      <c r="J65" s="83">
        <v>2020</v>
      </c>
      <c r="K65" s="83">
        <v>2050</v>
      </c>
      <c r="L65" s="83">
        <v>100</v>
      </c>
      <c r="M65" s="83">
        <v>0</v>
      </c>
      <c r="N65" s="83" t="s">
        <v>89</v>
      </c>
      <c r="O65" s="83" t="s">
        <v>90</v>
      </c>
      <c r="P65" s="83"/>
      <c r="Q65" s="82"/>
      <c r="R65" s="82"/>
      <c r="S65" s="83" t="s">
        <v>599</v>
      </c>
      <c r="T65" s="82"/>
      <c r="U65" s="82"/>
      <c r="V65" s="82"/>
      <c r="W65" s="82"/>
      <c r="X65" s="79"/>
      <c r="Y65" s="79"/>
    </row>
    <row r="66" spans="1:25" ht="15">
      <c r="A66" s="80" t="s">
        <v>240</v>
      </c>
      <c r="B66" s="80" t="s">
        <v>43</v>
      </c>
      <c r="C66" s="80" t="s">
        <v>208</v>
      </c>
      <c r="D66" s="86">
        <v>9703</v>
      </c>
      <c r="E66" s="86" t="s">
        <v>209</v>
      </c>
      <c r="F66" s="83">
        <v>1</v>
      </c>
      <c r="G66" s="82">
        <v>1</v>
      </c>
      <c r="H66" s="82"/>
      <c r="I66" s="82"/>
      <c r="J66" s="83">
        <v>2019</v>
      </c>
      <c r="K66" s="83">
        <v>2030</v>
      </c>
      <c r="L66" s="83">
        <v>100</v>
      </c>
      <c r="M66" s="83">
        <v>10</v>
      </c>
      <c r="N66" s="83" t="s">
        <v>89</v>
      </c>
      <c r="O66" s="83" t="s">
        <v>90</v>
      </c>
      <c r="P66" s="84" t="s">
        <v>98</v>
      </c>
      <c r="Q66" s="82"/>
      <c r="R66" s="82"/>
      <c r="S66" s="82"/>
      <c r="T66" s="82"/>
      <c r="U66" s="82"/>
      <c r="V66" s="82"/>
      <c r="W66" s="82"/>
      <c r="X66" s="79"/>
      <c r="Y66" s="79"/>
    </row>
    <row r="67" spans="1:25" ht="15">
      <c r="A67" s="80" t="s">
        <v>240</v>
      </c>
      <c r="B67" s="80" t="s">
        <v>43</v>
      </c>
      <c r="C67" s="80" t="s">
        <v>208</v>
      </c>
      <c r="D67" s="86">
        <v>9703</v>
      </c>
      <c r="E67" s="86" t="s">
        <v>209</v>
      </c>
      <c r="F67" s="83">
        <v>2</v>
      </c>
      <c r="G67" s="82">
        <v>1</v>
      </c>
      <c r="H67" s="83" t="s">
        <v>88</v>
      </c>
      <c r="I67" s="82"/>
      <c r="J67" s="83">
        <v>2013</v>
      </c>
      <c r="K67" s="83">
        <v>2030</v>
      </c>
      <c r="L67" s="83">
        <v>100</v>
      </c>
      <c r="M67" s="83">
        <v>50</v>
      </c>
      <c r="N67" s="83" t="s">
        <v>89</v>
      </c>
      <c r="O67" s="83" t="s">
        <v>90</v>
      </c>
      <c r="P67" s="84" t="s">
        <v>94</v>
      </c>
      <c r="Q67" s="82"/>
      <c r="R67" s="82"/>
      <c r="S67" s="82"/>
      <c r="T67" s="82"/>
      <c r="U67" s="82"/>
      <c r="V67" s="82"/>
      <c r="W67" s="82"/>
      <c r="X67" s="79"/>
      <c r="Y67" s="79"/>
    </row>
    <row r="68" spans="1:25" ht="15">
      <c r="A68" s="80" t="s">
        <v>240</v>
      </c>
      <c r="B68" s="80" t="s">
        <v>43</v>
      </c>
      <c r="C68" s="80" t="s">
        <v>208</v>
      </c>
      <c r="D68" s="86">
        <v>9703</v>
      </c>
      <c r="E68" s="86" t="s">
        <v>212</v>
      </c>
      <c r="F68" s="83">
        <v>1</v>
      </c>
      <c r="G68" s="82">
        <v>2</v>
      </c>
      <c r="H68" s="82"/>
      <c r="I68" s="82"/>
      <c r="J68" s="83">
        <v>2019</v>
      </c>
      <c r="K68" s="83">
        <v>2050</v>
      </c>
      <c r="L68" s="83">
        <v>100</v>
      </c>
      <c r="M68" s="83">
        <v>100</v>
      </c>
      <c r="N68" s="83" t="s">
        <v>89</v>
      </c>
      <c r="O68" s="83" t="s">
        <v>90</v>
      </c>
      <c r="P68" s="84" t="s">
        <v>97</v>
      </c>
      <c r="Q68" s="82"/>
      <c r="R68" s="82"/>
      <c r="S68" s="82"/>
      <c r="T68" s="82"/>
      <c r="U68" s="82"/>
      <c r="V68" s="82"/>
      <c r="W68" s="82"/>
      <c r="X68" s="79"/>
      <c r="Y68" s="79"/>
    </row>
    <row r="69" spans="1:25" ht="15">
      <c r="A69" s="80" t="s">
        <v>240</v>
      </c>
      <c r="B69" s="80" t="s">
        <v>43</v>
      </c>
      <c r="C69" s="80" t="s">
        <v>208</v>
      </c>
      <c r="D69" s="86">
        <v>9703</v>
      </c>
      <c r="E69" s="87" t="s">
        <v>212</v>
      </c>
      <c r="F69" s="88">
        <v>2</v>
      </c>
      <c r="G69" s="89">
        <v>2</v>
      </c>
      <c r="H69" s="90" t="s">
        <v>88</v>
      </c>
      <c r="I69" s="91"/>
      <c r="J69" s="83">
        <v>2013</v>
      </c>
      <c r="K69" s="83">
        <v>2050</v>
      </c>
      <c r="L69" s="83">
        <v>100</v>
      </c>
      <c r="M69" s="83">
        <v>100</v>
      </c>
      <c r="N69" s="83" t="s">
        <v>89</v>
      </c>
      <c r="O69" s="83" t="s">
        <v>90</v>
      </c>
      <c r="P69" s="84" t="s">
        <v>91</v>
      </c>
      <c r="Q69" s="82"/>
      <c r="R69" s="82"/>
      <c r="S69" s="82"/>
      <c r="T69" s="82"/>
      <c r="U69" s="82"/>
      <c r="V69" s="82"/>
      <c r="W69" s="82"/>
      <c r="X69" s="79"/>
      <c r="Y69" s="79"/>
    </row>
    <row r="70" spans="1:25" ht="15">
      <c r="A70" s="83" t="s">
        <v>264</v>
      </c>
      <c r="B70" s="80" t="s">
        <v>35</v>
      </c>
      <c r="C70" s="80" t="s">
        <v>208</v>
      </c>
      <c r="D70" s="83">
        <v>50174</v>
      </c>
      <c r="E70" s="86" t="s">
        <v>209</v>
      </c>
      <c r="F70" s="83">
        <v>1</v>
      </c>
      <c r="G70" s="82">
        <v>1</v>
      </c>
      <c r="H70" s="82"/>
      <c r="I70" s="82"/>
      <c r="J70" s="83">
        <v>2021</v>
      </c>
      <c r="K70" s="83">
        <v>2030</v>
      </c>
      <c r="L70" s="83">
        <v>99.7</v>
      </c>
      <c r="M70" s="82">
        <f>9*(0.2*1.5+0.8*2)</f>
        <v>17.100000000000001</v>
      </c>
      <c r="N70" s="83" t="s">
        <v>122</v>
      </c>
      <c r="O70" s="83" t="s">
        <v>90</v>
      </c>
      <c r="P70" s="84" t="s">
        <v>600</v>
      </c>
      <c r="Q70" s="82"/>
      <c r="R70" s="82"/>
      <c r="S70" s="83" t="s">
        <v>601</v>
      </c>
      <c r="T70" s="82"/>
      <c r="U70" s="82"/>
      <c r="V70" s="82"/>
      <c r="W70" s="82"/>
      <c r="X70" s="79"/>
      <c r="Y70" s="79"/>
    </row>
    <row r="71" spans="1:25" ht="15">
      <c r="A71" s="83" t="s">
        <v>264</v>
      </c>
      <c r="B71" s="80" t="s">
        <v>35</v>
      </c>
      <c r="C71" s="80" t="s">
        <v>208</v>
      </c>
      <c r="D71" s="83">
        <v>50174</v>
      </c>
      <c r="E71" s="86" t="s">
        <v>209</v>
      </c>
      <c r="F71" s="83">
        <v>1</v>
      </c>
      <c r="G71" s="82">
        <v>2</v>
      </c>
      <c r="H71" s="82"/>
      <c r="I71" s="82"/>
      <c r="J71" s="83">
        <v>2021</v>
      </c>
      <c r="K71" s="83">
        <v>2050</v>
      </c>
      <c r="L71" s="83">
        <v>100</v>
      </c>
      <c r="M71" s="82">
        <v>100</v>
      </c>
      <c r="N71" s="83" t="s">
        <v>89</v>
      </c>
      <c r="O71" s="83" t="s">
        <v>90</v>
      </c>
      <c r="P71" s="84" t="s">
        <v>114</v>
      </c>
      <c r="Q71" s="82"/>
      <c r="R71" s="82"/>
      <c r="S71" s="83"/>
      <c r="T71" s="82"/>
      <c r="U71" s="82"/>
      <c r="V71" s="82"/>
      <c r="W71" s="82"/>
      <c r="X71" s="79"/>
      <c r="Y71" s="79"/>
    </row>
    <row r="72" spans="1:25" ht="15">
      <c r="A72" s="80" t="s">
        <v>239</v>
      </c>
      <c r="B72" s="80" t="s">
        <v>22</v>
      </c>
      <c r="C72" s="80" t="s">
        <v>606</v>
      </c>
      <c r="D72" s="86">
        <v>427</v>
      </c>
      <c r="E72" s="86" t="s">
        <v>209</v>
      </c>
      <c r="F72" s="83" t="s">
        <v>302</v>
      </c>
      <c r="G72" s="82">
        <v>1</v>
      </c>
      <c r="H72" s="82"/>
      <c r="I72" s="84" t="s">
        <v>607</v>
      </c>
      <c r="J72" s="83">
        <v>2019</v>
      </c>
      <c r="K72" s="83">
        <v>2030</v>
      </c>
      <c r="L72" s="83">
        <v>100</v>
      </c>
      <c r="M72" s="83">
        <v>20</v>
      </c>
      <c r="N72" s="83" t="s">
        <v>89</v>
      </c>
      <c r="O72" s="83" t="s">
        <v>90</v>
      </c>
      <c r="P72" s="84" t="s">
        <v>94</v>
      </c>
      <c r="Q72" s="82"/>
      <c r="R72" s="82"/>
      <c r="S72" s="82"/>
      <c r="T72" s="82"/>
      <c r="U72" s="82"/>
      <c r="V72" s="82"/>
      <c r="W72" s="82"/>
      <c r="X72" s="79"/>
      <c r="Y72" s="79"/>
    </row>
    <row r="73" spans="1:25" ht="15">
      <c r="A73" s="80" t="s">
        <v>239</v>
      </c>
      <c r="B73" s="80" t="s">
        <v>22</v>
      </c>
      <c r="C73" s="80" t="s">
        <v>606</v>
      </c>
      <c r="D73" s="86">
        <v>427</v>
      </c>
      <c r="E73" s="86" t="s">
        <v>212</v>
      </c>
      <c r="F73" s="83" t="s">
        <v>302</v>
      </c>
      <c r="G73" s="82">
        <v>2</v>
      </c>
      <c r="H73" s="82"/>
      <c r="I73" s="84" t="s">
        <v>607</v>
      </c>
      <c r="J73" s="83">
        <v>2019</v>
      </c>
      <c r="K73" s="83">
        <v>2050</v>
      </c>
      <c r="L73" s="83">
        <v>100</v>
      </c>
      <c r="M73" s="83">
        <v>100</v>
      </c>
      <c r="N73" s="83" t="s">
        <v>89</v>
      </c>
      <c r="O73" s="83" t="s">
        <v>90</v>
      </c>
      <c r="P73" s="84" t="s">
        <v>98</v>
      </c>
      <c r="Q73" s="82"/>
      <c r="R73" s="82"/>
      <c r="S73" s="82"/>
      <c r="T73" s="82"/>
      <c r="U73" s="82"/>
      <c r="V73" s="82"/>
      <c r="W73" s="82"/>
      <c r="X73" s="79"/>
      <c r="Y73" s="79"/>
    </row>
    <row r="74" spans="1:25" ht="15">
      <c r="A74" s="80" t="s">
        <v>239</v>
      </c>
      <c r="B74" s="80" t="s">
        <v>22</v>
      </c>
      <c r="C74" s="80" t="s">
        <v>606</v>
      </c>
      <c r="D74" s="86">
        <v>427</v>
      </c>
      <c r="E74" s="86" t="s">
        <v>212</v>
      </c>
      <c r="F74" s="83">
        <v>2</v>
      </c>
      <c r="G74" s="82">
        <v>1</v>
      </c>
      <c r="H74" s="84" t="s">
        <v>115</v>
      </c>
      <c r="I74" s="83"/>
      <c r="J74" s="83">
        <v>2019</v>
      </c>
      <c r="K74" s="83">
        <v>2050</v>
      </c>
      <c r="L74" s="83">
        <v>100</v>
      </c>
      <c r="M74" s="83">
        <v>100</v>
      </c>
      <c r="N74" s="83" t="s">
        <v>89</v>
      </c>
      <c r="O74" s="83" t="s">
        <v>90</v>
      </c>
      <c r="P74" s="84" t="s">
        <v>98</v>
      </c>
      <c r="Q74" s="82"/>
      <c r="R74" s="82"/>
      <c r="S74" s="82"/>
      <c r="T74" s="82"/>
      <c r="U74" s="82"/>
      <c r="V74" s="82"/>
      <c r="W74" s="82"/>
      <c r="X74" s="79"/>
      <c r="Y74" s="79"/>
    </row>
    <row r="75" spans="1:25">
      <c r="A75" s="82"/>
      <c r="B75" s="82"/>
      <c r="C75" s="82"/>
      <c r="D75" s="82"/>
      <c r="E75" s="82"/>
      <c r="F75" s="82"/>
      <c r="G75" s="82"/>
      <c r="H75" s="82"/>
      <c r="I75" s="82"/>
      <c r="J75" s="82"/>
      <c r="K75" s="82"/>
      <c r="L75" s="82"/>
      <c r="M75" s="82"/>
      <c r="N75" s="82"/>
      <c r="O75" s="82"/>
      <c r="P75" s="82"/>
      <c r="Q75" s="82"/>
      <c r="R75" s="82"/>
      <c r="S75" s="82"/>
      <c r="T75" s="82"/>
      <c r="U75" s="82"/>
      <c r="V75" s="82"/>
      <c r="W75" s="82"/>
      <c r="X75" s="79"/>
      <c r="Y75" s="79"/>
    </row>
    <row r="76" spans="1:25">
      <c r="A76" s="82"/>
      <c r="B76" s="82"/>
      <c r="C76" s="82"/>
      <c r="D76" s="82"/>
      <c r="E76" s="82"/>
      <c r="F76" s="82"/>
      <c r="G76" s="82"/>
      <c r="H76" s="82"/>
      <c r="I76" s="82"/>
      <c r="J76" s="82"/>
      <c r="K76" s="82"/>
      <c r="L76" s="82"/>
      <c r="M76" s="82"/>
      <c r="N76" s="82"/>
      <c r="O76" s="82"/>
      <c r="P76" s="82"/>
      <c r="Q76" s="82"/>
      <c r="R76" s="82"/>
      <c r="S76" s="82"/>
      <c r="T76" s="82"/>
      <c r="U76" s="82"/>
      <c r="V76" s="82"/>
      <c r="W76" s="82"/>
      <c r="X76" s="79"/>
      <c r="Y76" s="79"/>
    </row>
    <row r="77" spans="1:25">
      <c r="A77" s="82"/>
      <c r="B77" s="82"/>
      <c r="C77" s="82"/>
      <c r="D77" s="82"/>
      <c r="E77" s="82"/>
      <c r="F77" s="82"/>
      <c r="G77" s="82"/>
      <c r="H77" s="82"/>
      <c r="I77" s="82"/>
      <c r="J77" s="82"/>
      <c r="K77" s="82"/>
      <c r="L77" s="82"/>
      <c r="M77" s="82"/>
      <c r="N77" s="82"/>
      <c r="O77" s="82"/>
      <c r="P77" s="82"/>
      <c r="Q77" s="82"/>
      <c r="R77" s="82"/>
      <c r="S77" s="82"/>
      <c r="T77" s="82"/>
      <c r="U77" s="82"/>
      <c r="V77" s="82"/>
      <c r="W77" s="82"/>
      <c r="X77" s="79"/>
      <c r="Y77" s="79"/>
    </row>
    <row r="78" spans="1:25">
      <c r="A78" s="82"/>
      <c r="B78" s="82"/>
      <c r="C78" s="82"/>
      <c r="D78" s="82"/>
      <c r="E78" s="82"/>
      <c r="F78" s="82"/>
      <c r="G78" s="82"/>
      <c r="H78" s="82"/>
      <c r="I78" s="82"/>
      <c r="J78" s="82"/>
      <c r="K78" s="82"/>
      <c r="L78" s="82"/>
      <c r="M78" s="82"/>
      <c r="N78" s="82"/>
      <c r="O78" s="82"/>
      <c r="P78" s="82"/>
      <c r="Q78" s="82"/>
      <c r="R78" s="82"/>
      <c r="S78" s="82"/>
      <c r="T78" s="82"/>
      <c r="U78" s="82"/>
      <c r="V78" s="82"/>
      <c r="W78" s="82"/>
      <c r="X78" s="79"/>
      <c r="Y78" s="79"/>
    </row>
    <row r="79" spans="1:25">
      <c r="A79" s="82"/>
      <c r="B79" s="82"/>
      <c r="C79" s="82"/>
      <c r="D79" s="82"/>
      <c r="E79" s="82"/>
      <c r="F79" s="82"/>
      <c r="G79" s="82"/>
      <c r="H79" s="82"/>
      <c r="I79" s="82"/>
      <c r="J79" s="82"/>
      <c r="K79" s="82"/>
      <c r="L79" s="82"/>
      <c r="M79" s="82"/>
      <c r="N79" s="82"/>
      <c r="O79" s="82"/>
      <c r="P79" s="82"/>
      <c r="Q79" s="82"/>
      <c r="R79" s="82"/>
      <c r="S79" s="82"/>
      <c r="T79" s="82"/>
      <c r="U79" s="82"/>
      <c r="V79" s="82"/>
      <c r="W79" s="82"/>
      <c r="X79" s="79"/>
      <c r="Y79" s="79"/>
    </row>
    <row r="80" spans="1:25">
      <c r="A80" s="82"/>
      <c r="B80" s="82"/>
      <c r="C80" s="82"/>
      <c r="D80" s="82"/>
      <c r="E80" s="82"/>
      <c r="F80" s="82"/>
      <c r="G80" s="82"/>
      <c r="H80" s="82"/>
      <c r="I80" s="82"/>
      <c r="J80" s="82"/>
      <c r="K80" s="82"/>
      <c r="L80" s="82"/>
      <c r="M80" s="82"/>
      <c r="N80" s="82"/>
      <c r="O80" s="82"/>
      <c r="P80" s="82"/>
      <c r="Q80" s="82"/>
      <c r="R80" s="82"/>
      <c r="S80" s="82"/>
      <c r="T80" s="82"/>
      <c r="U80" s="82"/>
      <c r="V80" s="82"/>
      <c r="W80" s="82"/>
      <c r="X80" s="79"/>
      <c r="Y80" s="79"/>
    </row>
    <row r="81" spans="1:25">
      <c r="A81" s="82"/>
      <c r="B81" s="82"/>
      <c r="C81" s="82"/>
      <c r="D81" s="82"/>
      <c r="E81" s="82"/>
      <c r="F81" s="82"/>
      <c r="G81" s="82"/>
      <c r="H81" s="82"/>
      <c r="I81" s="82"/>
      <c r="J81" s="82"/>
      <c r="K81" s="82"/>
      <c r="L81" s="82"/>
      <c r="M81" s="82"/>
      <c r="N81" s="82"/>
      <c r="O81" s="82"/>
      <c r="P81" s="82"/>
      <c r="Q81" s="82"/>
      <c r="R81" s="82"/>
      <c r="S81" s="82"/>
      <c r="T81" s="82"/>
      <c r="U81" s="82"/>
      <c r="V81" s="82"/>
      <c r="W81" s="82"/>
      <c r="X81" s="79"/>
      <c r="Y81" s="79"/>
    </row>
    <row r="82" spans="1:25">
      <c r="A82" s="48"/>
      <c r="B82" s="48"/>
      <c r="C82" s="48"/>
      <c r="D82" s="48"/>
      <c r="E82" s="48"/>
      <c r="F82" s="48"/>
      <c r="G82" s="48"/>
      <c r="H82" s="48"/>
      <c r="I82" s="48"/>
      <c r="J82" s="48"/>
      <c r="K82" s="48"/>
      <c r="L82" s="48"/>
      <c r="M82" s="48"/>
      <c r="N82" s="48"/>
      <c r="O82" s="48"/>
      <c r="P82" s="48"/>
      <c r="Q82" s="48"/>
      <c r="R82" s="48"/>
      <c r="S82" s="48"/>
      <c r="T82" s="48"/>
      <c r="U82" s="48"/>
      <c r="V82" s="48"/>
      <c r="W82" s="48"/>
    </row>
    <row r="83" spans="1:25">
      <c r="A83" s="48"/>
      <c r="B83" s="48"/>
      <c r="C83" s="48"/>
      <c r="D83" s="48"/>
      <c r="E83" s="48"/>
      <c r="F83" s="48"/>
      <c r="G83" s="48"/>
      <c r="H83" s="48"/>
      <c r="I83" s="48"/>
      <c r="J83" s="48"/>
      <c r="K83" s="48"/>
      <c r="L83" s="48"/>
      <c r="M83" s="48"/>
      <c r="N83" s="48"/>
      <c r="O83" s="48"/>
      <c r="P83" s="48"/>
      <c r="Q83" s="48"/>
      <c r="R83" s="48"/>
      <c r="S83" s="48"/>
      <c r="T83" s="48"/>
      <c r="U83" s="48"/>
      <c r="V83" s="48"/>
      <c r="W83" s="48"/>
    </row>
    <row r="84" spans="1:25">
      <c r="A84" s="48"/>
      <c r="B84" s="48"/>
      <c r="C84" s="48"/>
      <c r="D84" s="48"/>
      <c r="E84" s="48"/>
      <c r="F84" s="48"/>
      <c r="G84" s="48"/>
      <c r="H84" s="48"/>
      <c r="I84" s="48"/>
      <c r="J84" s="48"/>
      <c r="K84" s="48"/>
      <c r="L84" s="48"/>
      <c r="M84" s="48"/>
      <c r="N84" s="48"/>
      <c r="O84" s="48"/>
      <c r="P84" s="48"/>
      <c r="Q84" s="48"/>
      <c r="R84" s="48"/>
      <c r="S84" s="48"/>
      <c r="T84" s="48"/>
      <c r="U84" s="48"/>
      <c r="V84" s="48"/>
      <c r="W84" s="48"/>
    </row>
    <row r="85" spans="1:25">
      <c r="A85" s="48"/>
      <c r="B85" s="48"/>
      <c r="C85" s="48"/>
      <c r="D85" s="48"/>
      <c r="E85" s="48"/>
      <c r="F85" s="48"/>
      <c r="G85" s="48"/>
      <c r="H85" s="48"/>
      <c r="I85" s="48"/>
      <c r="J85" s="48"/>
      <c r="K85" s="48"/>
      <c r="L85" s="48"/>
      <c r="M85" s="48"/>
      <c r="N85" s="48"/>
      <c r="O85" s="48"/>
      <c r="P85" s="48"/>
      <c r="Q85" s="48"/>
      <c r="R85" s="48"/>
      <c r="S85" s="48"/>
      <c r="T85" s="48"/>
      <c r="U85" s="48"/>
      <c r="V85" s="48"/>
      <c r="W85" s="48"/>
    </row>
    <row r="86" spans="1:25">
      <c r="A86" s="48"/>
      <c r="B86" s="48"/>
      <c r="C86" s="48"/>
      <c r="D86" s="48"/>
      <c r="E86" s="48"/>
      <c r="F86" s="48"/>
      <c r="G86" s="48"/>
      <c r="H86" s="48"/>
      <c r="I86" s="48"/>
      <c r="J86" s="48"/>
      <c r="K86" s="48"/>
      <c r="L86" s="48"/>
      <c r="M86" s="48"/>
      <c r="N86" s="48"/>
      <c r="O86" s="48"/>
      <c r="P86" s="48"/>
      <c r="Q86" s="48"/>
      <c r="R86" s="48"/>
      <c r="S86" s="48"/>
      <c r="T86" s="48"/>
      <c r="U86" s="48"/>
      <c r="V86" s="48"/>
      <c r="W86" s="48"/>
    </row>
    <row r="87" spans="1:25">
      <c r="A87" s="48"/>
      <c r="B87" s="48"/>
      <c r="C87" s="48"/>
      <c r="D87" s="48"/>
      <c r="E87" s="48"/>
      <c r="F87" s="48"/>
      <c r="G87" s="48"/>
      <c r="H87" s="48"/>
      <c r="I87" s="48"/>
      <c r="J87" s="48"/>
      <c r="K87" s="48"/>
      <c r="L87" s="48"/>
      <c r="M87" s="48"/>
      <c r="N87" s="48"/>
      <c r="O87" s="48"/>
      <c r="P87" s="48"/>
      <c r="Q87" s="48"/>
      <c r="R87" s="48"/>
      <c r="S87" s="48"/>
      <c r="T87" s="48"/>
      <c r="U87" s="48"/>
      <c r="V87" s="48"/>
      <c r="W87" s="48"/>
    </row>
    <row r="88" spans="1:25">
      <c r="A88" s="48"/>
      <c r="B88" s="48"/>
      <c r="C88" s="48"/>
      <c r="D88" s="48"/>
      <c r="E88" s="48"/>
      <c r="F88" s="48"/>
      <c r="G88" s="48"/>
      <c r="H88" s="48"/>
      <c r="I88" s="48"/>
      <c r="J88" s="48"/>
      <c r="K88" s="48"/>
      <c r="L88" s="48"/>
      <c r="M88" s="48"/>
      <c r="N88" s="48"/>
      <c r="O88" s="48"/>
      <c r="P88" s="48"/>
      <c r="Q88" s="48"/>
      <c r="R88" s="48"/>
      <c r="S88" s="48"/>
      <c r="T88" s="48"/>
      <c r="U88" s="48"/>
      <c r="V88" s="48"/>
      <c r="W88" s="48"/>
    </row>
    <row r="89" spans="1:25">
      <c r="A89" s="48"/>
      <c r="B89" s="48"/>
      <c r="C89" s="48"/>
      <c r="D89" s="48"/>
      <c r="E89" s="48"/>
      <c r="F89" s="48"/>
      <c r="G89" s="48"/>
      <c r="H89" s="48"/>
      <c r="I89" s="48"/>
      <c r="J89" s="48"/>
      <c r="K89" s="48"/>
      <c r="L89" s="48"/>
      <c r="M89" s="48"/>
      <c r="N89" s="48"/>
      <c r="O89" s="48"/>
      <c r="P89" s="48"/>
      <c r="Q89" s="48"/>
      <c r="R89" s="48"/>
      <c r="S89" s="48"/>
      <c r="T89" s="48"/>
      <c r="U89" s="48"/>
      <c r="V89" s="48"/>
      <c r="W89" s="48"/>
    </row>
  </sheetData>
  <phoneticPr fontId="20"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outlinePr summaryBelow="0" summaryRight="0"/>
  </sheetPr>
  <dimension ref="A1:AE1011"/>
  <sheetViews>
    <sheetView zoomScale="110" workbookViewId="0">
      <pane xSplit="1" ySplit="6" topLeftCell="B7" activePane="bottomRight" state="frozen"/>
      <selection pane="topRight" activeCell="B1" sqref="B1"/>
      <selection pane="bottomLeft" activeCell="A4" sqref="A4"/>
      <selection pane="bottomRight" activeCell="O26" sqref="O26"/>
    </sheetView>
  </sheetViews>
  <sheetFormatPr baseColWidth="10" defaultColWidth="12.6640625" defaultRowHeight="15.75" customHeight="1"/>
  <cols>
    <col min="6" max="6" width="12.6640625" style="29"/>
  </cols>
  <sheetData>
    <row r="1" spans="1:31" ht="32">
      <c r="A1" s="1" t="s">
        <v>0</v>
      </c>
      <c r="B1" s="1" t="s">
        <v>1</v>
      </c>
      <c r="C1" s="1" t="s">
        <v>67</v>
      </c>
      <c r="D1" s="14" t="s">
        <v>3</v>
      </c>
      <c r="E1" s="15" t="s">
        <v>72</v>
      </c>
      <c r="F1" s="28" t="s">
        <v>73</v>
      </c>
      <c r="G1" s="16" t="s">
        <v>74</v>
      </c>
      <c r="H1" s="15" t="s">
        <v>75</v>
      </c>
      <c r="I1" s="17" t="s">
        <v>76</v>
      </c>
      <c r="J1" s="15" t="s">
        <v>77</v>
      </c>
      <c r="K1" s="14" t="s">
        <v>78</v>
      </c>
      <c r="L1" s="18" t="s">
        <v>79</v>
      </c>
      <c r="M1" s="14" t="s">
        <v>80</v>
      </c>
      <c r="N1" s="14" t="s">
        <v>81</v>
      </c>
      <c r="O1" s="14" t="s">
        <v>82</v>
      </c>
      <c r="P1" s="19" t="s">
        <v>83</v>
      </c>
      <c r="Q1" s="19" t="s">
        <v>84</v>
      </c>
      <c r="R1" s="19" t="s">
        <v>85</v>
      </c>
      <c r="S1" s="19" t="s">
        <v>86</v>
      </c>
      <c r="T1" s="19"/>
      <c r="U1" s="19"/>
      <c r="V1" s="19"/>
      <c r="W1" s="19"/>
      <c r="X1" s="19"/>
      <c r="Y1" s="19"/>
      <c r="Z1" s="19"/>
      <c r="AA1" s="19"/>
      <c r="AB1" s="19"/>
      <c r="AC1" s="19"/>
      <c r="AD1" s="19"/>
      <c r="AE1" s="19"/>
    </row>
    <row r="2" spans="1:31" ht="15">
      <c r="A2" s="46" t="s">
        <v>6</v>
      </c>
      <c r="B2" s="46" t="s">
        <v>7</v>
      </c>
      <c r="C2" s="46" t="s">
        <v>70</v>
      </c>
      <c r="D2" s="93">
        <v>16012</v>
      </c>
      <c r="E2" s="94" t="str">
        <f t="shared" ref="E2:E53" si="0">IF(M2=100, "net-zero", "intermediate")</f>
        <v>intermediate</v>
      </c>
      <c r="F2" s="95" t="s">
        <v>87</v>
      </c>
      <c r="G2" s="46">
        <v>1</v>
      </c>
      <c r="H2" s="46" t="s">
        <v>88</v>
      </c>
      <c r="I2" s="96"/>
      <c r="J2" s="46">
        <v>2016</v>
      </c>
      <c r="K2" s="97">
        <v>2030</v>
      </c>
      <c r="L2" s="46">
        <v>100</v>
      </c>
      <c r="M2" s="94">
        <v>50</v>
      </c>
      <c r="N2" s="94" t="s">
        <v>89</v>
      </c>
      <c r="O2" s="94" t="s">
        <v>90</v>
      </c>
      <c r="P2" s="94" t="s">
        <v>91</v>
      </c>
      <c r="Q2" s="94" t="s">
        <v>92</v>
      </c>
      <c r="R2" s="94" t="s">
        <v>93</v>
      </c>
      <c r="S2" s="94"/>
      <c r="T2" s="19"/>
      <c r="U2" s="19"/>
      <c r="V2" s="19"/>
      <c r="W2" s="19"/>
      <c r="X2" s="19"/>
      <c r="Y2" s="19"/>
      <c r="Z2" s="19"/>
      <c r="AA2" s="19"/>
      <c r="AB2" s="19"/>
      <c r="AC2" s="19"/>
      <c r="AD2" s="19"/>
      <c r="AE2" s="19"/>
    </row>
    <row r="3" spans="1:31" ht="18.75" customHeight="1">
      <c r="A3" s="46" t="s">
        <v>6</v>
      </c>
      <c r="B3" s="46" t="s">
        <v>7</v>
      </c>
      <c r="C3" s="46" t="s">
        <v>70</v>
      </c>
      <c r="D3" s="93">
        <v>16012</v>
      </c>
      <c r="E3" s="94" t="str">
        <f>IF(M3=100, "net-zero", "intermediate")</f>
        <v>net-zero</v>
      </c>
      <c r="F3" s="95" t="s">
        <v>87</v>
      </c>
      <c r="G3" s="46">
        <v>2</v>
      </c>
      <c r="H3" s="46" t="s">
        <v>88</v>
      </c>
      <c r="I3" s="96"/>
      <c r="J3" s="46">
        <v>2016</v>
      </c>
      <c r="K3" s="97">
        <v>2050</v>
      </c>
      <c r="L3" s="46">
        <v>100</v>
      </c>
      <c r="M3" s="94">
        <v>100</v>
      </c>
      <c r="N3" s="94" t="s">
        <v>89</v>
      </c>
      <c r="O3" s="94" t="s">
        <v>90</v>
      </c>
      <c r="P3" s="94" t="s">
        <v>94</v>
      </c>
      <c r="Q3" s="94" t="s">
        <v>92</v>
      </c>
      <c r="R3" s="94" t="s">
        <v>95</v>
      </c>
      <c r="S3" s="94"/>
      <c r="T3" s="19"/>
      <c r="U3" s="19"/>
      <c r="V3" s="19"/>
      <c r="W3" s="19"/>
      <c r="X3" s="19"/>
      <c r="Y3" s="19"/>
      <c r="Z3" s="19"/>
      <c r="AA3" s="19"/>
      <c r="AB3" s="19"/>
      <c r="AC3" s="19"/>
      <c r="AD3" s="19"/>
      <c r="AE3" s="19"/>
    </row>
    <row r="4" spans="1:31" ht="18.75" customHeight="1">
      <c r="A4" s="46" t="s">
        <v>6</v>
      </c>
      <c r="B4" s="46" t="s">
        <v>7</v>
      </c>
      <c r="C4" s="46" t="s">
        <v>70</v>
      </c>
      <c r="D4" s="93">
        <v>16012</v>
      </c>
      <c r="E4" s="94" t="s">
        <v>209</v>
      </c>
      <c r="F4" s="95" t="s">
        <v>243</v>
      </c>
      <c r="G4" s="46">
        <v>1</v>
      </c>
      <c r="H4" s="46"/>
      <c r="I4" s="84" t="s">
        <v>96</v>
      </c>
      <c r="J4" s="46">
        <v>2016</v>
      </c>
      <c r="K4" s="46">
        <v>2025</v>
      </c>
      <c r="L4" s="46">
        <f>scope3_by_cat!C2+scope3_by_cat!C4+scope3_by_cat!C10+scope3_by_cat!C12</f>
        <v>86.511239098107154</v>
      </c>
      <c r="M4" s="94">
        <v>9</v>
      </c>
      <c r="N4" s="94" t="s">
        <v>122</v>
      </c>
      <c r="O4" s="94" t="s">
        <v>90</v>
      </c>
      <c r="P4" s="94" t="s">
        <v>160</v>
      </c>
      <c r="Q4" s="94" t="s">
        <v>95</v>
      </c>
      <c r="R4" s="94"/>
      <c r="S4" s="94"/>
      <c r="T4" s="19"/>
      <c r="U4" s="19"/>
      <c r="V4" s="19"/>
      <c r="W4" s="19"/>
      <c r="X4" s="19"/>
      <c r="Y4" s="19"/>
      <c r="Z4" s="19"/>
      <c r="AA4" s="19"/>
      <c r="AB4" s="19"/>
      <c r="AC4" s="19"/>
      <c r="AD4" s="19"/>
      <c r="AE4" s="19"/>
    </row>
    <row r="5" spans="1:31" ht="15.75" customHeight="1">
      <c r="A5" s="46" t="s">
        <v>6</v>
      </c>
      <c r="B5" s="46" t="s">
        <v>7</v>
      </c>
      <c r="C5" s="46" t="s">
        <v>70</v>
      </c>
      <c r="D5" s="93">
        <v>16012</v>
      </c>
      <c r="E5" s="83" t="s">
        <v>209</v>
      </c>
      <c r="F5" s="98" t="s">
        <v>243</v>
      </c>
      <c r="G5" s="46">
        <v>2</v>
      </c>
      <c r="H5" s="82"/>
      <c r="I5" s="84" t="s">
        <v>96</v>
      </c>
      <c r="J5" s="46">
        <v>2016</v>
      </c>
      <c r="K5" s="46">
        <v>2030</v>
      </c>
      <c r="L5" s="46">
        <f>scope3_by_cat!C2+scope3_by_cat!C4+scope3_by_cat!C10+scope3_by_cat!C12</f>
        <v>86.511239098107154</v>
      </c>
      <c r="M5" s="94">
        <v>20</v>
      </c>
      <c r="N5" s="94" t="s">
        <v>122</v>
      </c>
      <c r="O5" s="94" t="s">
        <v>90</v>
      </c>
      <c r="P5" s="94" t="s">
        <v>615</v>
      </c>
      <c r="Q5" s="94" t="s">
        <v>95</v>
      </c>
      <c r="R5" s="82"/>
      <c r="S5" s="82"/>
    </row>
    <row r="6" spans="1:31" ht="15.75" customHeight="1">
      <c r="A6" s="46" t="s">
        <v>6</v>
      </c>
      <c r="B6" s="46" t="s">
        <v>7</v>
      </c>
      <c r="C6" s="46" t="s">
        <v>70</v>
      </c>
      <c r="D6" s="93">
        <v>16012</v>
      </c>
      <c r="E6" s="83" t="s">
        <v>209</v>
      </c>
      <c r="F6" s="98" t="s">
        <v>243</v>
      </c>
      <c r="G6" s="46">
        <v>3</v>
      </c>
      <c r="H6" s="82"/>
      <c r="I6" s="84" t="s">
        <v>96</v>
      </c>
      <c r="J6" s="46">
        <v>2016</v>
      </c>
      <c r="K6" s="46">
        <v>2035</v>
      </c>
      <c r="L6" s="46">
        <f>scope3_by_cat!C2+scope3_by_cat!C4+scope3_by_cat!C10+scope3_by_cat!C12</f>
        <v>86.511239098107154</v>
      </c>
      <c r="M6" s="94">
        <v>45</v>
      </c>
      <c r="N6" s="94" t="s">
        <v>122</v>
      </c>
      <c r="O6" s="94" t="s">
        <v>90</v>
      </c>
      <c r="P6" s="94" t="s">
        <v>616</v>
      </c>
      <c r="Q6" s="94" t="s">
        <v>95</v>
      </c>
      <c r="R6" s="82"/>
      <c r="S6" s="82"/>
    </row>
    <row r="7" spans="1:31" ht="18.75" customHeight="1">
      <c r="A7" s="46" t="s">
        <v>6</v>
      </c>
      <c r="B7" s="46" t="s">
        <v>7</v>
      </c>
      <c r="C7" s="46" t="s">
        <v>70</v>
      </c>
      <c r="D7" s="93">
        <v>16012</v>
      </c>
      <c r="E7" s="94" t="str">
        <f t="shared" si="0"/>
        <v>net-zero</v>
      </c>
      <c r="F7" s="95">
        <v>3</v>
      </c>
      <c r="G7" s="46">
        <v>3</v>
      </c>
      <c r="H7" s="46"/>
      <c r="I7" s="99" t="s">
        <v>96</v>
      </c>
      <c r="J7" s="46">
        <v>2016</v>
      </c>
      <c r="K7" s="97">
        <v>2050</v>
      </c>
      <c r="L7" s="46">
        <f>scope3_by_cat!C2+scope3_by_cat!C4+scope3_by_cat!C10+scope3_by_cat!C12</f>
        <v>86.511239098107154</v>
      </c>
      <c r="M7" s="94">
        <v>100</v>
      </c>
      <c r="N7" s="94" t="s">
        <v>89</v>
      </c>
      <c r="O7" s="94" t="s">
        <v>90</v>
      </c>
      <c r="P7" s="94" t="s">
        <v>97</v>
      </c>
      <c r="Q7" s="94" t="s">
        <v>92</v>
      </c>
      <c r="R7" s="94" t="s">
        <v>95</v>
      </c>
      <c r="S7" s="94"/>
      <c r="T7" s="19"/>
      <c r="U7" s="19"/>
      <c r="V7" s="19"/>
      <c r="W7" s="19"/>
      <c r="X7" s="19"/>
      <c r="Y7" s="19"/>
      <c r="Z7" s="19"/>
      <c r="AA7" s="19"/>
      <c r="AB7" s="19"/>
      <c r="AC7" s="19"/>
      <c r="AD7" s="19"/>
      <c r="AE7" s="19"/>
    </row>
    <row r="8" spans="1:31" ht="15">
      <c r="A8" s="46" t="s">
        <v>8</v>
      </c>
      <c r="B8" s="46" t="s">
        <v>9</v>
      </c>
      <c r="C8" s="46" t="s">
        <v>70</v>
      </c>
      <c r="D8" s="100">
        <v>19257</v>
      </c>
      <c r="E8" s="94" t="str">
        <f t="shared" si="0"/>
        <v>intermediate</v>
      </c>
      <c r="F8" s="95" t="s">
        <v>87</v>
      </c>
      <c r="G8" s="46">
        <v>1</v>
      </c>
      <c r="H8" s="46" t="s">
        <v>88</v>
      </c>
      <c r="I8" s="96"/>
      <c r="J8" s="46">
        <v>2015</v>
      </c>
      <c r="K8" s="97">
        <v>2025</v>
      </c>
      <c r="L8" s="46">
        <v>100</v>
      </c>
      <c r="M8" s="132">
        <v>17.399999999999999</v>
      </c>
      <c r="N8" s="94" t="s">
        <v>89</v>
      </c>
      <c r="O8" s="94" t="s">
        <v>90</v>
      </c>
      <c r="P8" s="94" t="s">
        <v>98</v>
      </c>
      <c r="Q8" s="94"/>
      <c r="R8" s="94"/>
      <c r="S8" s="94"/>
      <c r="T8" s="19"/>
      <c r="U8" s="19"/>
      <c r="V8" s="19"/>
      <c r="W8" s="19"/>
      <c r="X8" s="19"/>
      <c r="Y8" s="19"/>
      <c r="Z8" s="19"/>
      <c r="AA8" s="19"/>
      <c r="AB8" s="19"/>
      <c r="AC8" s="19"/>
      <c r="AD8" s="19"/>
      <c r="AE8" s="19"/>
    </row>
    <row r="9" spans="1:31" ht="18.75" customHeight="1">
      <c r="A9" s="46" t="s">
        <v>8</v>
      </c>
      <c r="B9" s="46" t="s">
        <v>9</v>
      </c>
      <c r="C9" s="46" t="s">
        <v>70</v>
      </c>
      <c r="D9" s="100">
        <v>19257</v>
      </c>
      <c r="E9" s="94" t="str">
        <f t="shared" si="0"/>
        <v>intermediate</v>
      </c>
      <c r="F9" s="95" t="s">
        <v>87</v>
      </c>
      <c r="G9" s="46">
        <v>2</v>
      </c>
      <c r="H9" s="46" t="s">
        <v>88</v>
      </c>
      <c r="I9" s="96"/>
      <c r="J9" s="46">
        <v>2015</v>
      </c>
      <c r="K9" s="97">
        <v>2030</v>
      </c>
      <c r="L9" s="46">
        <v>100</v>
      </c>
      <c r="M9" s="94">
        <v>40</v>
      </c>
      <c r="N9" s="94" t="s">
        <v>89</v>
      </c>
      <c r="O9" s="94" t="s">
        <v>90</v>
      </c>
      <c r="P9" s="94" t="s">
        <v>94</v>
      </c>
      <c r="Q9" s="94" t="s">
        <v>95</v>
      </c>
      <c r="R9" s="82"/>
      <c r="S9" s="94"/>
      <c r="T9" s="19"/>
      <c r="U9" s="19"/>
      <c r="V9" s="19"/>
      <c r="W9" s="19"/>
      <c r="X9" s="19"/>
      <c r="Y9" s="19"/>
      <c r="Z9" s="19"/>
      <c r="AA9" s="19"/>
      <c r="AB9" s="19"/>
      <c r="AC9" s="19"/>
      <c r="AD9" s="19"/>
      <c r="AE9" s="19"/>
    </row>
    <row r="10" spans="1:31" ht="18.75" customHeight="1">
      <c r="A10" s="46" t="s">
        <v>8</v>
      </c>
      <c r="B10" s="46" t="s">
        <v>9</v>
      </c>
      <c r="C10" s="46" t="s">
        <v>70</v>
      </c>
      <c r="D10" s="100">
        <v>19257</v>
      </c>
      <c r="E10" s="94" t="str">
        <f t="shared" si="0"/>
        <v>net-zero</v>
      </c>
      <c r="F10" s="95" t="s">
        <v>87</v>
      </c>
      <c r="G10" s="46">
        <v>3</v>
      </c>
      <c r="H10" s="46" t="s">
        <v>88</v>
      </c>
      <c r="I10" s="96"/>
      <c r="J10" s="46">
        <v>2015</v>
      </c>
      <c r="K10" s="97">
        <v>2050</v>
      </c>
      <c r="L10" s="46">
        <v>100</v>
      </c>
      <c r="M10" s="94">
        <v>100</v>
      </c>
      <c r="N10" s="94" t="s">
        <v>89</v>
      </c>
      <c r="O10" s="94" t="s">
        <v>90</v>
      </c>
      <c r="P10" s="94" t="s">
        <v>97</v>
      </c>
      <c r="Q10" s="94" t="s">
        <v>95</v>
      </c>
      <c r="R10" s="81" t="s">
        <v>95</v>
      </c>
      <c r="S10" s="94" t="s">
        <v>99</v>
      </c>
      <c r="T10" s="19"/>
      <c r="U10" s="19"/>
      <c r="V10" s="19"/>
      <c r="W10" s="19"/>
      <c r="X10" s="19"/>
      <c r="Y10" s="19"/>
      <c r="Z10" s="19"/>
      <c r="AA10" s="19"/>
      <c r="AB10" s="19"/>
      <c r="AC10" s="19"/>
      <c r="AD10" s="19"/>
      <c r="AE10" s="19"/>
    </row>
    <row r="11" spans="1:31" ht="18.75" customHeight="1">
      <c r="A11" s="46" t="s">
        <v>8</v>
      </c>
      <c r="B11" s="46" t="s">
        <v>9</v>
      </c>
      <c r="C11" s="46" t="s">
        <v>70</v>
      </c>
      <c r="D11" s="100">
        <v>19257</v>
      </c>
      <c r="E11" s="94" t="str">
        <f t="shared" si="0"/>
        <v>intermediate</v>
      </c>
      <c r="F11" s="95">
        <v>3</v>
      </c>
      <c r="G11" s="46">
        <v>1</v>
      </c>
      <c r="H11" s="46"/>
      <c r="I11" s="101" t="s">
        <v>100</v>
      </c>
      <c r="J11" s="46">
        <v>2015</v>
      </c>
      <c r="K11" s="97">
        <v>2025</v>
      </c>
      <c r="L11" s="46">
        <f>scope3_by_cat!C12</f>
        <v>69.797281950040698</v>
      </c>
      <c r="M11" s="94" t="s">
        <v>101</v>
      </c>
      <c r="N11" s="94" t="s">
        <v>89</v>
      </c>
      <c r="O11" s="94" t="s">
        <v>102</v>
      </c>
      <c r="P11" s="94" t="s">
        <v>103</v>
      </c>
      <c r="Q11" s="94"/>
      <c r="R11" s="94"/>
      <c r="S11" s="94"/>
      <c r="T11" s="19"/>
      <c r="U11" s="19"/>
      <c r="V11" s="19"/>
      <c r="W11" s="19"/>
      <c r="X11" s="19"/>
      <c r="Y11" s="19"/>
      <c r="Z11" s="19"/>
      <c r="AA11" s="19"/>
      <c r="AB11" s="19"/>
      <c r="AC11" s="19"/>
      <c r="AD11" s="19"/>
      <c r="AE11" s="19"/>
    </row>
    <row r="12" spans="1:31" ht="18.75" customHeight="1">
      <c r="A12" s="46" t="s">
        <v>8</v>
      </c>
      <c r="B12" s="46" t="s">
        <v>9</v>
      </c>
      <c r="C12" s="46" t="s">
        <v>70</v>
      </c>
      <c r="D12" s="100">
        <v>19257</v>
      </c>
      <c r="E12" s="94" t="str">
        <f t="shared" si="0"/>
        <v>intermediate</v>
      </c>
      <c r="F12" s="95">
        <v>3</v>
      </c>
      <c r="G12" s="46">
        <v>2</v>
      </c>
      <c r="H12" s="46"/>
      <c r="I12" s="101" t="s">
        <v>100</v>
      </c>
      <c r="J12" s="46">
        <v>2015</v>
      </c>
      <c r="K12" s="97">
        <v>2030</v>
      </c>
      <c r="L12" s="46">
        <f>scope3_by_cat!C12</f>
        <v>69.797281950040698</v>
      </c>
      <c r="M12" s="94" t="s">
        <v>101</v>
      </c>
      <c r="N12" s="94" t="s">
        <v>89</v>
      </c>
      <c r="O12" s="94" t="s">
        <v>90</v>
      </c>
      <c r="P12" s="94" t="s">
        <v>104</v>
      </c>
      <c r="Q12" s="94"/>
      <c r="R12" s="94"/>
      <c r="S12" s="94"/>
      <c r="T12" s="19"/>
      <c r="U12" s="19"/>
      <c r="V12" s="19"/>
      <c r="W12" s="19"/>
      <c r="X12" s="19"/>
      <c r="Y12" s="19"/>
      <c r="Z12" s="19"/>
      <c r="AA12" s="19"/>
      <c r="AB12" s="19"/>
      <c r="AC12" s="19"/>
      <c r="AD12" s="19"/>
      <c r="AE12" s="19"/>
    </row>
    <row r="13" spans="1:31" ht="18.75" customHeight="1">
      <c r="A13" s="46" t="s">
        <v>8</v>
      </c>
      <c r="B13" s="46" t="s">
        <v>9</v>
      </c>
      <c r="C13" s="46" t="s">
        <v>70</v>
      </c>
      <c r="D13" s="100">
        <v>19257</v>
      </c>
      <c r="E13" s="94" t="str">
        <f t="shared" si="0"/>
        <v>net-zero</v>
      </c>
      <c r="F13" s="95">
        <v>3</v>
      </c>
      <c r="G13" s="46">
        <v>3</v>
      </c>
      <c r="H13" s="46"/>
      <c r="I13" s="101" t="s">
        <v>100</v>
      </c>
      <c r="J13" s="46">
        <v>2015</v>
      </c>
      <c r="K13" s="97">
        <v>2050</v>
      </c>
      <c r="L13" s="46">
        <f>scope3_by_cat!C12</f>
        <v>69.797281950040698</v>
      </c>
      <c r="M13" s="94">
        <v>100</v>
      </c>
      <c r="N13" s="94" t="s">
        <v>89</v>
      </c>
      <c r="O13" s="94" t="s">
        <v>90</v>
      </c>
      <c r="P13" s="94" t="s">
        <v>105</v>
      </c>
      <c r="Q13" s="94"/>
      <c r="R13" s="94" t="s">
        <v>95</v>
      </c>
      <c r="S13" s="94"/>
      <c r="T13" s="19"/>
      <c r="U13" s="19"/>
      <c r="V13" s="19"/>
      <c r="W13" s="19"/>
      <c r="X13" s="19"/>
      <c r="Y13" s="19"/>
      <c r="Z13" s="19"/>
      <c r="AA13" s="19"/>
      <c r="AB13" s="19"/>
      <c r="AC13" s="19"/>
      <c r="AD13" s="19"/>
      <c r="AE13" s="19"/>
    </row>
    <row r="14" spans="1:31" ht="15">
      <c r="A14" s="46" t="s">
        <v>10</v>
      </c>
      <c r="B14" s="46" t="s">
        <v>7</v>
      </c>
      <c r="C14" s="46" t="s">
        <v>70</v>
      </c>
      <c r="D14" s="93">
        <v>2083</v>
      </c>
      <c r="E14" s="94" t="str">
        <f t="shared" si="0"/>
        <v>intermediate</v>
      </c>
      <c r="F14" s="95" t="s">
        <v>87</v>
      </c>
      <c r="G14" s="81">
        <v>1</v>
      </c>
      <c r="H14" s="46" t="s">
        <v>88</v>
      </c>
      <c r="I14" s="82"/>
      <c r="J14" s="81">
        <v>2019</v>
      </c>
      <c r="K14" s="102">
        <v>2025</v>
      </c>
      <c r="L14" s="46">
        <v>100</v>
      </c>
      <c r="M14" s="81">
        <v>20</v>
      </c>
      <c r="N14" s="81" t="s">
        <v>89</v>
      </c>
      <c r="O14" s="94" t="s">
        <v>90</v>
      </c>
      <c r="P14" s="81" t="s">
        <v>98</v>
      </c>
      <c r="Q14" s="82"/>
      <c r="R14" s="82"/>
      <c r="S14" s="82"/>
    </row>
    <row r="15" spans="1:31" ht="15">
      <c r="A15" s="46" t="s">
        <v>10</v>
      </c>
      <c r="B15" s="46" t="s">
        <v>7</v>
      </c>
      <c r="C15" s="46" t="s">
        <v>70</v>
      </c>
      <c r="D15" s="100">
        <v>2083</v>
      </c>
      <c r="E15" s="94" t="str">
        <f t="shared" si="0"/>
        <v>intermediate</v>
      </c>
      <c r="F15" s="95" t="s">
        <v>87</v>
      </c>
      <c r="G15" s="81">
        <v>2</v>
      </c>
      <c r="H15" s="46" t="s">
        <v>88</v>
      </c>
      <c r="I15" s="82"/>
      <c r="J15" s="81">
        <v>2019</v>
      </c>
      <c r="K15" s="102">
        <v>2030</v>
      </c>
      <c r="L15" s="81">
        <v>100</v>
      </c>
      <c r="M15" s="81">
        <v>50</v>
      </c>
      <c r="N15" s="81" t="s">
        <v>89</v>
      </c>
      <c r="O15" s="94" t="s">
        <v>90</v>
      </c>
      <c r="P15" s="81" t="s">
        <v>94</v>
      </c>
      <c r="Q15" s="82"/>
      <c r="R15" s="82"/>
      <c r="S15" s="82"/>
    </row>
    <row r="16" spans="1:31" ht="15">
      <c r="A16" s="46" t="s">
        <v>10</v>
      </c>
      <c r="B16" s="46" t="s">
        <v>7</v>
      </c>
      <c r="C16" s="46" t="s">
        <v>70</v>
      </c>
      <c r="D16" s="93">
        <v>2083</v>
      </c>
      <c r="E16" s="94" t="str">
        <f t="shared" si="0"/>
        <v>net-zero</v>
      </c>
      <c r="F16" s="95" t="s">
        <v>87</v>
      </c>
      <c r="G16" s="81">
        <v>3</v>
      </c>
      <c r="H16" s="46" t="s">
        <v>88</v>
      </c>
      <c r="I16" s="82"/>
      <c r="J16" s="81">
        <v>2019</v>
      </c>
      <c r="K16" s="102">
        <v>2050</v>
      </c>
      <c r="L16" s="81">
        <v>100</v>
      </c>
      <c r="M16" s="81">
        <v>100</v>
      </c>
      <c r="N16" s="81" t="s">
        <v>89</v>
      </c>
      <c r="O16" s="94" t="s">
        <v>90</v>
      </c>
      <c r="P16" s="81" t="s">
        <v>97</v>
      </c>
      <c r="Q16" s="81" t="s">
        <v>95</v>
      </c>
      <c r="R16" s="81" t="s">
        <v>95</v>
      </c>
      <c r="S16" s="81" t="s">
        <v>106</v>
      </c>
    </row>
    <row r="17" spans="1:31" ht="15">
      <c r="A17" s="46" t="s">
        <v>10</v>
      </c>
      <c r="B17" s="46" t="s">
        <v>7</v>
      </c>
      <c r="C17" s="46" t="s">
        <v>70</v>
      </c>
      <c r="D17" s="93">
        <v>2083</v>
      </c>
      <c r="E17" s="94" t="str">
        <f t="shared" si="0"/>
        <v>intermediate</v>
      </c>
      <c r="F17" s="103">
        <v>3</v>
      </c>
      <c r="G17" s="81">
        <v>1</v>
      </c>
      <c r="H17" s="82"/>
      <c r="I17" s="104" t="s">
        <v>100</v>
      </c>
      <c r="J17" s="81">
        <v>2019</v>
      </c>
      <c r="K17" s="102">
        <v>2025</v>
      </c>
      <c r="L17" s="81">
        <f>scope3_by_cat!C12</f>
        <v>69.797281950040698</v>
      </c>
      <c r="M17" s="81">
        <v>10</v>
      </c>
      <c r="N17" s="81" t="s">
        <v>89</v>
      </c>
      <c r="O17" s="94" t="s">
        <v>90</v>
      </c>
      <c r="P17" s="81" t="s">
        <v>91</v>
      </c>
      <c r="Q17" s="82"/>
      <c r="R17" s="82"/>
      <c r="S17" s="82"/>
    </row>
    <row r="18" spans="1:31" ht="15">
      <c r="A18" s="46" t="s">
        <v>10</v>
      </c>
      <c r="B18" s="46" t="s">
        <v>7</v>
      </c>
      <c r="C18" s="46" t="s">
        <v>70</v>
      </c>
      <c r="D18" s="93">
        <v>2083</v>
      </c>
      <c r="E18" s="94" t="str">
        <f t="shared" si="0"/>
        <v>intermediate</v>
      </c>
      <c r="F18" s="103">
        <v>3</v>
      </c>
      <c r="G18" s="81">
        <v>2</v>
      </c>
      <c r="H18" s="82"/>
      <c r="I18" s="104" t="s">
        <v>100</v>
      </c>
      <c r="J18" s="81">
        <v>2019</v>
      </c>
      <c r="K18" s="102">
        <v>2030</v>
      </c>
      <c r="L18" s="81">
        <f>scope3_by_cat!C12</f>
        <v>69.797281950040698</v>
      </c>
      <c r="M18" s="81">
        <v>20</v>
      </c>
      <c r="N18" s="81" t="s">
        <v>89</v>
      </c>
      <c r="O18" s="94" t="s">
        <v>102</v>
      </c>
      <c r="P18" s="81" t="s">
        <v>107</v>
      </c>
      <c r="Q18" s="82"/>
      <c r="R18" s="82"/>
      <c r="S18" s="82"/>
    </row>
    <row r="19" spans="1:31" ht="15">
      <c r="A19" s="46" t="s">
        <v>10</v>
      </c>
      <c r="B19" s="46" t="s">
        <v>7</v>
      </c>
      <c r="C19" s="46" t="s">
        <v>70</v>
      </c>
      <c r="D19" s="93">
        <v>2083</v>
      </c>
      <c r="E19" s="94" t="str">
        <f t="shared" si="0"/>
        <v>net-zero</v>
      </c>
      <c r="F19" s="103">
        <v>3</v>
      </c>
      <c r="G19" s="81">
        <v>3</v>
      </c>
      <c r="H19" s="82"/>
      <c r="I19" s="104" t="s">
        <v>100</v>
      </c>
      <c r="J19" s="81">
        <v>2019</v>
      </c>
      <c r="K19" s="102">
        <v>2050</v>
      </c>
      <c r="L19" s="105">
        <f>scope3_by_cat!C12</f>
        <v>69.797281950040698</v>
      </c>
      <c r="M19" s="81">
        <v>100</v>
      </c>
      <c r="N19" s="81" t="s">
        <v>89</v>
      </c>
      <c r="O19" s="94" t="s">
        <v>102</v>
      </c>
      <c r="P19" s="81" t="s">
        <v>103</v>
      </c>
      <c r="Q19" s="81" t="s">
        <v>95</v>
      </c>
      <c r="R19" s="81" t="s">
        <v>95</v>
      </c>
      <c r="S19" s="81" t="s">
        <v>106</v>
      </c>
    </row>
    <row r="20" spans="1:31" ht="15">
      <c r="A20" s="46" t="s">
        <v>11</v>
      </c>
      <c r="B20" s="46" t="s">
        <v>12</v>
      </c>
      <c r="C20" s="46" t="s">
        <v>70</v>
      </c>
      <c r="D20" s="106">
        <v>23132</v>
      </c>
      <c r="E20" s="94" t="str">
        <f t="shared" si="0"/>
        <v>intermediate</v>
      </c>
      <c r="F20" s="95" t="s">
        <v>87</v>
      </c>
      <c r="G20" s="46">
        <v>1</v>
      </c>
      <c r="H20" s="104" t="s">
        <v>108</v>
      </c>
      <c r="I20" s="82"/>
      <c r="J20" s="81">
        <v>2015</v>
      </c>
      <c r="K20" s="102">
        <v>2030</v>
      </c>
      <c r="L20" s="81">
        <v>100</v>
      </c>
      <c r="M20" s="81">
        <v>50</v>
      </c>
      <c r="N20" s="81" t="s">
        <v>89</v>
      </c>
      <c r="O20" s="94" t="s">
        <v>102</v>
      </c>
      <c r="P20" s="81" t="s">
        <v>98</v>
      </c>
      <c r="Q20" s="81" t="s">
        <v>95</v>
      </c>
      <c r="R20" s="82"/>
      <c r="S20" s="81" t="s">
        <v>109</v>
      </c>
    </row>
    <row r="21" spans="1:31" ht="15">
      <c r="A21" s="46" t="s">
        <v>11</v>
      </c>
      <c r="B21" s="46" t="s">
        <v>12</v>
      </c>
      <c r="C21" s="46" t="s">
        <v>70</v>
      </c>
      <c r="D21" s="106">
        <v>23132</v>
      </c>
      <c r="E21" s="94" t="str">
        <f t="shared" si="0"/>
        <v>net-zero</v>
      </c>
      <c r="F21" s="95" t="s">
        <v>87</v>
      </c>
      <c r="G21" s="81">
        <v>2</v>
      </c>
      <c r="H21" s="104" t="s">
        <v>108</v>
      </c>
      <c r="I21" s="82"/>
      <c r="J21" s="81">
        <v>2020</v>
      </c>
      <c r="K21" s="102">
        <v>2050</v>
      </c>
      <c r="L21" s="81">
        <v>100</v>
      </c>
      <c r="M21" s="81">
        <v>100</v>
      </c>
      <c r="N21" s="81" t="s">
        <v>89</v>
      </c>
      <c r="O21" s="94" t="s">
        <v>102</v>
      </c>
      <c r="P21" s="81" t="s">
        <v>103</v>
      </c>
      <c r="Q21" s="81" t="s">
        <v>95</v>
      </c>
      <c r="R21" s="82"/>
      <c r="S21" s="81" t="s">
        <v>110</v>
      </c>
    </row>
    <row r="22" spans="1:31" ht="15">
      <c r="A22" s="46" t="s">
        <v>11</v>
      </c>
      <c r="B22" s="46" t="s">
        <v>12</v>
      </c>
      <c r="C22" s="46" t="s">
        <v>70</v>
      </c>
      <c r="D22" s="106">
        <v>23132</v>
      </c>
      <c r="E22" s="94" t="str">
        <f t="shared" si="0"/>
        <v>net-zero</v>
      </c>
      <c r="F22" s="95">
        <v>3</v>
      </c>
      <c r="G22" s="46">
        <v>1</v>
      </c>
      <c r="H22" s="46"/>
      <c r="I22" s="107" t="s">
        <v>100</v>
      </c>
      <c r="J22" s="46">
        <v>2020</v>
      </c>
      <c r="K22" s="97">
        <v>2050</v>
      </c>
      <c r="L22" s="46">
        <f>scope3_by_cat!C12</f>
        <v>69.797281950040698</v>
      </c>
      <c r="M22" s="81">
        <v>100</v>
      </c>
      <c r="N22" s="81" t="s">
        <v>89</v>
      </c>
      <c r="O22" s="94" t="s">
        <v>102</v>
      </c>
      <c r="P22" s="81" t="s">
        <v>103</v>
      </c>
      <c r="Q22" s="81" t="s">
        <v>95</v>
      </c>
      <c r="R22" s="82"/>
      <c r="S22" s="81" t="s">
        <v>110</v>
      </c>
    </row>
    <row r="23" spans="1:31" ht="15">
      <c r="A23" s="46" t="s">
        <v>11</v>
      </c>
      <c r="B23" s="46" t="s">
        <v>12</v>
      </c>
      <c r="C23" s="46" t="s">
        <v>70</v>
      </c>
      <c r="D23" s="106">
        <v>23132</v>
      </c>
      <c r="E23" s="94" t="s">
        <v>212</v>
      </c>
      <c r="F23" s="103">
        <v>3</v>
      </c>
      <c r="G23" s="81">
        <v>1</v>
      </c>
      <c r="H23" s="82"/>
      <c r="I23" s="104" t="s">
        <v>111</v>
      </c>
      <c r="J23" s="81">
        <v>2008</v>
      </c>
      <c r="K23" s="102">
        <v>2050</v>
      </c>
      <c r="L23">
        <v>4.0736890528316199</v>
      </c>
      <c r="M23" s="81">
        <v>50</v>
      </c>
      <c r="N23" s="81" t="s">
        <v>89</v>
      </c>
      <c r="O23" s="94" t="s">
        <v>102</v>
      </c>
      <c r="P23" s="104" t="s">
        <v>107</v>
      </c>
      <c r="Q23" s="81" t="s">
        <v>112</v>
      </c>
      <c r="R23" s="81" t="s">
        <v>112</v>
      </c>
      <c r="S23" s="82"/>
    </row>
    <row r="24" spans="1:31" ht="18" customHeight="1">
      <c r="A24" s="46" t="s">
        <v>13</v>
      </c>
      <c r="B24" s="46" t="s">
        <v>14</v>
      </c>
      <c r="C24" s="46" t="s">
        <v>71</v>
      </c>
      <c r="D24" s="93">
        <v>14654</v>
      </c>
      <c r="E24" s="94" t="str">
        <f t="shared" si="0"/>
        <v>intermediate</v>
      </c>
      <c r="F24" s="95" t="s">
        <v>87</v>
      </c>
      <c r="G24" s="46">
        <v>1</v>
      </c>
      <c r="H24" s="46" t="s">
        <v>88</v>
      </c>
      <c r="I24" s="96"/>
      <c r="J24" s="46">
        <v>2015</v>
      </c>
      <c r="K24" s="97">
        <v>2030</v>
      </c>
      <c r="L24" s="46">
        <v>100</v>
      </c>
      <c r="M24" s="94">
        <v>30</v>
      </c>
      <c r="N24" s="94" t="s">
        <v>89</v>
      </c>
      <c r="O24" s="94" t="s">
        <v>113</v>
      </c>
      <c r="P24" s="94" t="s">
        <v>98</v>
      </c>
      <c r="Q24" s="94" t="s">
        <v>95</v>
      </c>
      <c r="R24" s="94"/>
      <c r="S24" s="94"/>
      <c r="T24" s="19"/>
      <c r="U24" s="19"/>
      <c r="V24" s="19"/>
      <c r="W24" s="19"/>
      <c r="X24" s="19"/>
      <c r="Y24" s="19"/>
      <c r="Z24" s="19"/>
      <c r="AA24" s="19"/>
      <c r="AB24" s="19"/>
      <c r="AC24" s="19"/>
      <c r="AD24" s="19"/>
      <c r="AE24" s="19"/>
    </row>
    <row r="25" spans="1:31" ht="18" customHeight="1">
      <c r="A25" s="46" t="s">
        <v>13</v>
      </c>
      <c r="B25" s="46" t="s">
        <v>14</v>
      </c>
      <c r="C25" s="46" t="s">
        <v>71</v>
      </c>
      <c r="D25" s="93">
        <v>14654</v>
      </c>
      <c r="E25" s="94" t="str">
        <f t="shared" si="0"/>
        <v>net-zero</v>
      </c>
      <c r="F25" s="95" t="s">
        <v>87</v>
      </c>
      <c r="G25" s="46">
        <v>2</v>
      </c>
      <c r="H25" s="46" t="s">
        <v>88</v>
      </c>
      <c r="I25" s="96"/>
      <c r="J25" s="46">
        <v>2015</v>
      </c>
      <c r="K25" s="97">
        <v>2050</v>
      </c>
      <c r="L25" s="46">
        <v>100</v>
      </c>
      <c r="M25" s="94">
        <v>100</v>
      </c>
      <c r="N25" s="94" t="s">
        <v>89</v>
      </c>
      <c r="O25" s="94" t="s">
        <v>113</v>
      </c>
      <c r="P25" s="94" t="s">
        <v>114</v>
      </c>
      <c r="Q25" s="94" t="s">
        <v>95</v>
      </c>
      <c r="R25" s="94"/>
      <c r="S25" s="94"/>
      <c r="T25" s="19"/>
      <c r="U25" s="19"/>
      <c r="V25" s="19"/>
      <c r="W25" s="19"/>
      <c r="X25" s="19"/>
      <c r="Y25" s="19"/>
      <c r="Z25" s="19"/>
      <c r="AA25" s="19"/>
      <c r="AB25" s="19"/>
      <c r="AC25" s="19"/>
      <c r="AD25" s="19"/>
      <c r="AE25" s="19"/>
    </row>
    <row r="26" spans="1:31" ht="15">
      <c r="A26" s="46" t="s">
        <v>15</v>
      </c>
      <c r="B26" s="46" t="s">
        <v>16</v>
      </c>
      <c r="C26" s="46" t="s">
        <v>70</v>
      </c>
      <c r="D26" s="93">
        <v>5634</v>
      </c>
      <c r="E26" s="94" t="str">
        <f t="shared" si="0"/>
        <v>intermediate</v>
      </c>
      <c r="F26" s="95" t="s">
        <v>87</v>
      </c>
      <c r="G26" s="46">
        <v>1</v>
      </c>
      <c r="H26" s="94" t="s">
        <v>115</v>
      </c>
      <c r="I26" s="94"/>
      <c r="J26" s="46">
        <v>2018</v>
      </c>
      <c r="K26" s="97">
        <v>2030</v>
      </c>
      <c r="L26" s="46">
        <v>100</v>
      </c>
      <c r="M26" s="94" t="s">
        <v>116</v>
      </c>
      <c r="N26" s="81" t="s">
        <v>89</v>
      </c>
      <c r="O26" s="94" t="s">
        <v>90</v>
      </c>
      <c r="P26" s="94" t="s">
        <v>97</v>
      </c>
      <c r="Q26" s="94" t="s">
        <v>95</v>
      </c>
      <c r="R26" s="94"/>
      <c r="S26" s="81" t="s">
        <v>117</v>
      </c>
      <c r="T26" s="19"/>
      <c r="U26" s="19"/>
      <c r="V26" s="19"/>
      <c r="W26" s="19"/>
      <c r="X26" s="19"/>
      <c r="Y26" s="19"/>
      <c r="Z26" s="19"/>
      <c r="AA26" s="19"/>
      <c r="AB26" s="19"/>
      <c r="AC26" s="19"/>
      <c r="AD26" s="19"/>
      <c r="AE26" s="19"/>
    </row>
    <row r="27" spans="1:31" ht="15">
      <c r="A27" s="46" t="s">
        <v>15</v>
      </c>
      <c r="B27" s="46" t="s">
        <v>16</v>
      </c>
      <c r="C27" s="46" t="s">
        <v>70</v>
      </c>
      <c r="D27" s="93">
        <v>5634</v>
      </c>
      <c r="E27" s="94" t="str">
        <f t="shared" si="0"/>
        <v>intermediate</v>
      </c>
      <c r="F27" s="95" t="s">
        <v>87</v>
      </c>
      <c r="G27" s="46">
        <v>2</v>
      </c>
      <c r="H27" s="94" t="s">
        <v>115</v>
      </c>
      <c r="I27" s="94"/>
      <c r="J27" s="46">
        <v>2018</v>
      </c>
      <c r="K27" s="102">
        <v>2035</v>
      </c>
      <c r="L27" s="81">
        <v>100</v>
      </c>
      <c r="M27" s="81" t="s">
        <v>118</v>
      </c>
      <c r="N27" s="94" t="s">
        <v>89</v>
      </c>
      <c r="O27" s="94" t="s">
        <v>90</v>
      </c>
      <c r="P27" s="81" t="s">
        <v>91</v>
      </c>
      <c r="Q27" s="81" t="s">
        <v>95</v>
      </c>
      <c r="R27" s="82"/>
      <c r="S27" s="81" t="s">
        <v>117</v>
      </c>
    </row>
    <row r="28" spans="1:31" ht="15">
      <c r="A28" s="46" t="s">
        <v>15</v>
      </c>
      <c r="B28" s="46" t="s">
        <v>16</v>
      </c>
      <c r="C28" s="46" t="s">
        <v>70</v>
      </c>
      <c r="D28" s="93">
        <v>5634</v>
      </c>
      <c r="E28" s="94" t="str">
        <f t="shared" si="0"/>
        <v>intermediate</v>
      </c>
      <c r="F28" s="95" t="s">
        <v>87</v>
      </c>
      <c r="G28" s="46">
        <v>3</v>
      </c>
      <c r="H28" s="94" t="s">
        <v>115</v>
      </c>
      <c r="I28" s="94"/>
      <c r="J28" s="46">
        <v>2018</v>
      </c>
      <c r="K28" s="102">
        <v>2040</v>
      </c>
      <c r="L28" s="81">
        <v>100</v>
      </c>
      <c r="M28" s="81" t="s">
        <v>119</v>
      </c>
      <c r="N28" s="94" t="s">
        <v>89</v>
      </c>
      <c r="O28" s="94" t="s">
        <v>102</v>
      </c>
      <c r="P28" s="81" t="s">
        <v>107</v>
      </c>
      <c r="Q28" s="81" t="s">
        <v>95</v>
      </c>
      <c r="R28" s="82"/>
      <c r="S28" s="81" t="s">
        <v>117</v>
      </c>
    </row>
    <row r="29" spans="1:31" ht="15">
      <c r="A29" s="46" t="s">
        <v>15</v>
      </c>
      <c r="B29" s="46" t="s">
        <v>16</v>
      </c>
      <c r="C29" s="46" t="s">
        <v>70</v>
      </c>
      <c r="D29" s="93">
        <v>5634</v>
      </c>
      <c r="E29" s="94" t="str">
        <f t="shared" si="0"/>
        <v>net-zero</v>
      </c>
      <c r="F29" s="95" t="s">
        <v>87</v>
      </c>
      <c r="G29" s="46">
        <v>4</v>
      </c>
      <c r="H29" s="94"/>
      <c r="I29" s="94"/>
      <c r="J29" s="46">
        <v>2018</v>
      </c>
      <c r="K29" s="102">
        <v>2050</v>
      </c>
      <c r="L29" s="81">
        <v>100</v>
      </c>
      <c r="M29" s="81">
        <v>100</v>
      </c>
      <c r="N29" s="94" t="s">
        <v>89</v>
      </c>
      <c r="O29" s="94" t="s">
        <v>102</v>
      </c>
      <c r="P29" s="81" t="s">
        <v>114</v>
      </c>
      <c r="Q29" s="81" t="s">
        <v>95</v>
      </c>
      <c r="R29" s="81" t="s">
        <v>95</v>
      </c>
      <c r="S29" s="81" t="s">
        <v>120</v>
      </c>
    </row>
    <row r="30" spans="1:31" ht="15">
      <c r="A30" s="46" t="s">
        <v>15</v>
      </c>
      <c r="B30" s="46" t="s">
        <v>16</v>
      </c>
      <c r="C30" s="46" t="s">
        <v>70</v>
      </c>
      <c r="D30" s="93">
        <v>5634</v>
      </c>
      <c r="E30" s="94" t="str">
        <f t="shared" si="0"/>
        <v>intermediate</v>
      </c>
      <c r="F30" s="95">
        <v>3</v>
      </c>
      <c r="G30" s="46">
        <v>1</v>
      </c>
      <c r="H30" s="94"/>
      <c r="I30" s="94" t="s">
        <v>121</v>
      </c>
      <c r="J30" s="46">
        <v>2018</v>
      </c>
      <c r="K30" s="97">
        <v>2030</v>
      </c>
      <c r="L30" s="46">
        <v>100</v>
      </c>
      <c r="M30" s="94" t="s">
        <v>116</v>
      </c>
      <c r="N30" s="81" t="s">
        <v>89</v>
      </c>
      <c r="O30" s="94" t="s">
        <v>90</v>
      </c>
      <c r="P30" s="94" t="s">
        <v>97</v>
      </c>
      <c r="Q30" s="94" t="s">
        <v>95</v>
      </c>
      <c r="R30" s="94"/>
      <c r="S30" s="81" t="s">
        <v>117</v>
      </c>
    </row>
    <row r="31" spans="1:31" ht="15">
      <c r="A31" s="46" t="s">
        <v>15</v>
      </c>
      <c r="B31" s="46" t="s">
        <v>16</v>
      </c>
      <c r="C31" s="46" t="s">
        <v>70</v>
      </c>
      <c r="D31" s="93">
        <v>5634</v>
      </c>
      <c r="E31" s="94" t="str">
        <f t="shared" si="0"/>
        <v>intermediate</v>
      </c>
      <c r="F31" s="95">
        <v>3</v>
      </c>
      <c r="G31" s="46">
        <v>2</v>
      </c>
      <c r="H31" s="94"/>
      <c r="I31" s="94" t="s">
        <v>121</v>
      </c>
      <c r="J31" s="46">
        <v>2018</v>
      </c>
      <c r="K31" s="102">
        <v>2035</v>
      </c>
      <c r="L31" s="81">
        <v>100</v>
      </c>
      <c r="M31" s="81" t="s">
        <v>118</v>
      </c>
      <c r="N31" s="94" t="s">
        <v>89</v>
      </c>
      <c r="O31" s="94" t="s">
        <v>90</v>
      </c>
      <c r="P31" s="81" t="s">
        <v>91</v>
      </c>
      <c r="Q31" s="81" t="s">
        <v>95</v>
      </c>
      <c r="R31" s="82"/>
      <c r="S31" s="81" t="s">
        <v>117</v>
      </c>
    </row>
    <row r="32" spans="1:31" ht="15">
      <c r="A32" s="46" t="s">
        <v>15</v>
      </c>
      <c r="B32" s="46" t="s">
        <v>16</v>
      </c>
      <c r="C32" s="46" t="s">
        <v>70</v>
      </c>
      <c r="D32" s="93">
        <v>5634</v>
      </c>
      <c r="E32" s="94" t="str">
        <f t="shared" si="0"/>
        <v>intermediate</v>
      </c>
      <c r="F32" s="95">
        <v>3</v>
      </c>
      <c r="G32" s="46">
        <v>3</v>
      </c>
      <c r="H32" s="94"/>
      <c r="I32" s="94" t="s">
        <v>121</v>
      </c>
      <c r="J32" s="46">
        <v>2018</v>
      </c>
      <c r="K32" s="102">
        <v>2040</v>
      </c>
      <c r="L32" s="81">
        <v>100</v>
      </c>
      <c r="M32" s="81" t="s">
        <v>119</v>
      </c>
      <c r="N32" s="94" t="s">
        <v>89</v>
      </c>
      <c r="O32" s="94" t="s">
        <v>102</v>
      </c>
      <c r="P32" s="81" t="s">
        <v>107</v>
      </c>
      <c r="Q32" s="81" t="s">
        <v>95</v>
      </c>
      <c r="R32" s="82"/>
      <c r="S32" s="81" t="s">
        <v>117</v>
      </c>
    </row>
    <row r="33" spans="1:31" ht="15">
      <c r="A33" s="46" t="s">
        <v>15</v>
      </c>
      <c r="B33" s="46" t="s">
        <v>16</v>
      </c>
      <c r="C33" s="46" t="s">
        <v>70</v>
      </c>
      <c r="D33" s="93">
        <v>5634</v>
      </c>
      <c r="E33" s="94" t="str">
        <f t="shared" si="0"/>
        <v>net-zero</v>
      </c>
      <c r="F33" s="95">
        <v>3</v>
      </c>
      <c r="G33" s="46">
        <v>4</v>
      </c>
      <c r="H33" s="94"/>
      <c r="I33" s="94" t="s">
        <v>121</v>
      </c>
      <c r="J33" s="46">
        <v>2018</v>
      </c>
      <c r="K33" s="102">
        <v>2050</v>
      </c>
      <c r="L33" s="81">
        <v>100</v>
      </c>
      <c r="M33" s="81">
        <v>100</v>
      </c>
      <c r="N33" s="94" t="s">
        <v>89</v>
      </c>
      <c r="O33" s="94" t="s">
        <v>102</v>
      </c>
      <c r="P33" s="81" t="s">
        <v>114</v>
      </c>
      <c r="Q33" s="81" t="s">
        <v>95</v>
      </c>
      <c r="R33" s="81" t="s">
        <v>95</v>
      </c>
      <c r="S33" s="81" t="s">
        <v>120</v>
      </c>
    </row>
    <row r="34" spans="1:31" ht="15">
      <c r="A34" s="46" t="s">
        <v>17</v>
      </c>
      <c r="B34" s="46" t="s">
        <v>5</v>
      </c>
      <c r="C34" s="46" t="s">
        <v>69</v>
      </c>
      <c r="D34" s="93">
        <v>3751</v>
      </c>
      <c r="E34" s="94" t="str">
        <f t="shared" si="0"/>
        <v>intermediate</v>
      </c>
      <c r="F34" s="95" t="s">
        <v>87</v>
      </c>
      <c r="G34" s="46">
        <v>1</v>
      </c>
      <c r="H34" s="94" t="s">
        <v>115</v>
      </c>
      <c r="I34" s="96"/>
      <c r="J34" s="46">
        <v>2016</v>
      </c>
      <c r="K34" s="97">
        <v>2030</v>
      </c>
      <c r="L34" s="46">
        <v>99</v>
      </c>
      <c r="M34" s="94">
        <v>55</v>
      </c>
      <c r="N34" s="94" t="s">
        <v>122</v>
      </c>
      <c r="O34" s="94" t="s">
        <v>90</v>
      </c>
      <c r="P34" s="94" t="s">
        <v>123</v>
      </c>
      <c r="Q34" s="94" t="s">
        <v>112</v>
      </c>
      <c r="R34" s="94"/>
      <c r="S34" s="94"/>
      <c r="T34" s="19"/>
      <c r="U34" s="19"/>
      <c r="V34" s="19"/>
      <c r="W34" s="19"/>
      <c r="X34" s="19"/>
      <c r="Y34" s="19"/>
      <c r="Z34" s="19"/>
      <c r="AA34" s="19"/>
      <c r="AB34" s="19"/>
      <c r="AC34" s="19"/>
      <c r="AD34" s="19"/>
      <c r="AE34" s="19"/>
    </row>
    <row r="35" spans="1:31" ht="15">
      <c r="A35" s="46" t="s">
        <v>18</v>
      </c>
      <c r="B35" s="46" t="s">
        <v>5</v>
      </c>
      <c r="C35" s="46" t="s">
        <v>69</v>
      </c>
      <c r="D35" s="93">
        <v>36606</v>
      </c>
      <c r="E35" s="94" t="str">
        <f t="shared" si="0"/>
        <v>intermediate</v>
      </c>
      <c r="F35" s="95" t="s">
        <v>87</v>
      </c>
      <c r="G35" s="46">
        <v>1</v>
      </c>
      <c r="H35" s="94" t="s">
        <v>115</v>
      </c>
      <c r="I35" s="96"/>
      <c r="J35" s="46">
        <v>2014</v>
      </c>
      <c r="K35" s="97">
        <v>2030</v>
      </c>
      <c r="L35" s="46" t="s">
        <v>124</v>
      </c>
      <c r="M35" s="94">
        <v>30</v>
      </c>
      <c r="N35" s="94" t="s">
        <v>122</v>
      </c>
      <c r="O35" s="94" t="s">
        <v>90</v>
      </c>
      <c r="P35" s="94" t="s">
        <v>123</v>
      </c>
      <c r="Q35" s="94" t="s">
        <v>112</v>
      </c>
      <c r="R35" s="94"/>
      <c r="S35" s="94"/>
      <c r="T35" s="19"/>
      <c r="U35" s="19"/>
      <c r="V35" s="19"/>
      <c r="W35" s="19"/>
      <c r="X35" s="19"/>
      <c r="Y35" s="19"/>
      <c r="Z35" s="19"/>
      <c r="AA35" s="19"/>
      <c r="AB35" s="19"/>
      <c r="AC35" s="19"/>
      <c r="AD35" s="19"/>
      <c r="AE35" s="19"/>
    </row>
    <row r="36" spans="1:31" ht="15">
      <c r="A36" s="46" t="s">
        <v>18</v>
      </c>
      <c r="B36" s="46" t="s">
        <v>5</v>
      </c>
      <c r="C36" s="46" t="s">
        <v>69</v>
      </c>
      <c r="D36" s="93">
        <v>36606</v>
      </c>
      <c r="E36" s="94" t="str">
        <f t="shared" si="0"/>
        <v>intermediate</v>
      </c>
      <c r="F36" s="95">
        <v>3</v>
      </c>
      <c r="G36" s="46">
        <v>1</v>
      </c>
      <c r="H36" s="46"/>
      <c r="I36" s="104" t="s">
        <v>100</v>
      </c>
      <c r="J36" s="46">
        <v>2019</v>
      </c>
      <c r="K36" s="97">
        <v>2030</v>
      </c>
      <c r="L36" s="81">
        <f>scope3_by_cat!C12</f>
        <v>69.797281950040698</v>
      </c>
      <c r="M36" s="94">
        <v>15</v>
      </c>
      <c r="N36" s="94" t="s">
        <v>89</v>
      </c>
      <c r="O36" s="94" t="s">
        <v>90</v>
      </c>
      <c r="P36" s="94" t="s">
        <v>98</v>
      </c>
      <c r="Q36" s="94" t="s">
        <v>112</v>
      </c>
      <c r="R36" s="94"/>
      <c r="S36" s="94"/>
      <c r="T36" s="19"/>
      <c r="U36" s="19"/>
      <c r="V36" s="19"/>
      <c r="W36" s="19"/>
      <c r="X36" s="19"/>
      <c r="Y36" s="19"/>
      <c r="Z36" s="19"/>
      <c r="AA36" s="19"/>
      <c r="AB36" s="19"/>
      <c r="AC36" s="19"/>
      <c r="AD36" s="19"/>
      <c r="AE36" s="19"/>
    </row>
    <row r="37" spans="1:31" ht="15">
      <c r="A37" s="46" t="s">
        <v>19</v>
      </c>
      <c r="B37" s="46" t="s">
        <v>5</v>
      </c>
      <c r="C37" s="46" t="s">
        <v>69</v>
      </c>
      <c r="D37" s="93">
        <v>20048</v>
      </c>
      <c r="E37" s="94" t="str">
        <f t="shared" si="0"/>
        <v>intermediate</v>
      </c>
      <c r="F37" s="95" t="s">
        <v>87</v>
      </c>
      <c r="G37" s="46">
        <v>1</v>
      </c>
      <c r="H37" s="104" t="s">
        <v>125</v>
      </c>
      <c r="I37" s="96"/>
      <c r="J37" s="46">
        <v>2011</v>
      </c>
      <c r="K37" s="97">
        <v>2025</v>
      </c>
      <c r="L37" s="46">
        <v>92</v>
      </c>
      <c r="M37" s="94">
        <v>63</v>
      </c>
      <c r="N37" s="94" t="s">
        <v>89</v>
      </c>
      <c r="O37" s="94" t="s">
        <v>126</v>
      </c>
      <c r="P37" s="94" t="s">
        <v>94</v>
      </c>
      <c r="Q37" s="94" t="s">
        <v>112</v>
      </c>
      <c r="R37" s="94"/>
      <c r="S37" s="94"/>
      <c r="T37" s="19"/>
      <c r="U37" s="19"/>
      <c r="V37" s="19"/>
      <c r="W37" s="19"/>
      <c r="X37" s="19"/>
      <c r="Y37" s="19"/>
      <c r="Z37" s="19"/>
      <c r="AA37" s="19"/>
      <c r="AB37" s="19"/>
      <c r="AC37" s="19"/>
      <c r="AD37" s="19"/>
      <c r="AE37" s="19"/>
    </row>
    <row r="38" spans="1:31" ht="15">
      <c r="A38" s="46" t="s">
        <v>19</v>
      </c>
      <c r="B38" s="46" t="s">
        <v>5</v>
      </c>
      <c r="C38" s="46" t="s">
        <v>69</v>
      </c>
      <c r="D38" s="93">
        <v>20048</v>
      </c>
      <c r="E38" s="94" t="str">
        <f t="shared" si="0"/>
        <v>net-zero</v>
      </c>
      <c r="F38" s="95" t="s">
        <v>87</v>
      </c>
      <c r="G38" s="46">
        <v>2</v>
      </c>
      <c r="H38" s="46" t="s">
        <v>125</v>
      </c>
      <c r="I38" s="96"/>
      <c r="J38" s="46">
        <v>2011</v>
      </c>
      <c r="K38" s="97">
        <v>2036</v>
      </c>
      <c r="L38" s="46">
        <v>92</v>
      </c>
      <c r="M38" s="94">
        <v>100</v>
      </c>
      <c r="N38" s="94" t="s">
        <v>89</v>
      </c>
      <c r="O38" s="94" t="s">
        <v>126</v>
      </c>
      <c r="P38" s="94" t="s">
        <v>98</v>
      </c>
      <c r="Q38" s="94" t="s">
        <v>112</v>
      </c>
      <c r="R38" s="94"/>
      <c r="S38" s="94"/>
      <c r="T38" s="19"/>
      <c r="U38" s="19"/>
      <c r="V38" s="19"/>
      <c r="W38" s="19"/>
      <c r="X38" s="19"/>
      <c r="Y38" s="19"/>
      <c r="Z38" s="19"/>
      <c r="AA38" s="19"/>
      <c r="AB38" s="19"/>
      <c r="AC38" s="19"/>
      <c r="AD38" s="19"/>
      <c r="AE38" s="19"/>
    </row>
    <row r="39" spans="1:31" ht="15">
      <c r="A39" s="46" t="s">
        <v>20</v>
      </c>
      <c r="B39" s="46" t="s">
        <v>5</v>
      </c>
      <c r="C39" s="46" t="s">
        <v>69</v>
      </c>
      <c r="D39" s="100">
        <v>13649</v>
      </c>
      <c r="E39" s="94" t="str">
        <f t="shared" si="0"/>
        <v>intermediate</v>
      </c>
      <c r="F39" s="95" t="s">
        <v>87</v>
      </c>
      <c r="G39" s="46">
        <v>1</v>
      </c>
      <c r="H39" s="104" t="s">
        <v>108</v>
      </c>
      <c r="I39" s="96"/>
      <c r="J39" s="46">
        <v>2021</v>
      </c>
      <c r="K39" s="97">
        <v>2024</v>
      </c>
      <c r="L39" s="46">
        <v>100</v>
      </c>
      <c r="M39" s="94">
        <v>16</v>
      </c>
      <c r="N39" s="94" t="s">
        <v>89</v>
      </c>
      <c r="O39" s="94" t="s">
        <v>90</v>
      </c>
      <c r="P39" s="94" t="s">
        <v>91</v>
      </c>
      <c r="Q39" s="94" t="s">
        <v>112</v>
      </c>
      <c r="R39" s="94"/>
      <c r="S39" s="94"/>
      <c r="T39" s="19"/>
      <c r="U39" s="19"/>
      <c r="V39" s="19"/>
      <c r="W39" s="19"/>
      <c r="X39" s="19"/>
      <c r="Y39" s="19"/>
      <c r="Z39" s="19"/>
      <c r="AA39" s="19"/>
      <c r="AB39" s="19"/>
      <c r="AC39" s="19"/>
      <c r="AD39" s="19"/>
      <c r="AE39" s="19"/>
    </row>
    <row r="40" spans="1:31" ht="15">
      <c r="A40" s="46" t="s">
        <v>20</v>
      </c>
      <c r="B40" s="46" t="s">
        <v>5</v>
      </c>
      <c r="C40" s="46" t="s">
        <v>69</v>
      </c>
      <c r="D40" s="100">
        <v>13649</v>
      </c>
      <c r="E40" s="94" t="str">
        <f t="shared" si="0"/>
        <v>net-zero</v>
      </c>
      <c r="F40" s="95" t="s">
        <v>87</v>
      </c>
      <c r="G40" s="46">
        <v>2</v>
      </c>
      <c r="H40" s="104" t="s">
        <v>108</v>
      </c>
      <c r="I40" s="82"/>
      <c r="J40" s="81">
        <v>2019</v>
      </c>
      <c r="K40" s="102">
        <v>2040</v>
      </c>
      <c r="L40" s="81">
        <v>100</v>
      </c>
      <c r="M40" s="81">
        <v>100</v>
      </c>
      <c r="N40" s="81" t="s">
        <v>89</v>
      </c>
      <c r="O40" s="94" t="s">
        <v>90</v>
      </c>
      <c r="P40" s="81" t="s">
        <v>94</v>
      </c>
      <c r="Q40" s="81" t="s">
        <v>112</v>
      </c>
      <c r="R40" s="81" t="s">
        <v>95</v>
      </c>
      <c r="S40" s="82"/>
    </row>
    <row r="41" spans="1:31" ht="15">
      <c r="A41" s="46" t="s">
        <v>20</v>
      </c>
      <c r="B41" s="46" t="s">
        <v>5</v>
      </c>
      <c r="C41" s="46" t="s">
        <v>69</v>
      </c>
      <c r="D41" s="100">
        <v>13649</v>
      </c>
      <c r="E41" s="94" t="str">
        <f t="shared" si="0"/>
        <v>net-zero</v>
      </c>
      <c r="F41" s="95">
        <v>3</v>
      </c>
      <c r="G41" s="46">
        <v>1</v>
      </c>
      <c r="H41" s="82"/>
      <c r="I41" s="104" t="s">
        <v>127</v>
      </c>
      <c r="J41" s="81">
        <v>2019</v>
      </c>
      <c r="K41" s="102">
        <v>2050</v>
      </c>
      <c r="L41" s="81">
        <f>scope3_by_cat!C10+scope3_by_cat!C11+scope3_by_cat!C12</f>
        <v>78.818101187683482</v>
      </c>
      <c r="M41" s="81">
        <v>100</v>
      </c>
      <c r="N41" s="81" t="s">
        <v>89</v>
      </c>
      <c r="O41" s="94" t="s">
        <v>90</v>
      </c>
      <c r="P41" s="81" t="s">
        <v>98</v>
      </c>
      <c r="Q41" s="81" t="s">
        <v>112</v>
      </c>
      <c r="R41" s="81" t="s">
        <v>95</v>
      </c>
      <c r="S41" s="81" t="s">
        <v>128</v>
      </c>
    </row>
    <row r="42" spans="1:31" ht="15">
      <c r="A42" s="46" t="s">
        <v>21</v>
      </c>
      <c r="B42" s="46" t="s">
        <v>22</v>
      </c>
      <c r="C42" s="46" t="s">
        <v>69</v>
      </c>
      <c r="D42" s="93">
        <v>5581</v>
      </c>
      <c r="E42" s="94" t="str">
        <f t="shared" si="0"/>
        <v>intermediate</v>
      </c>
      <c r="F42" s="95" t="s">
        <v>87</v>
      </c>
      <c r="G42" s="46">
        <v>1</v>
      </c>
      <c r="H42" s="94" t="s">
        <v>115</v>
      </c>
      <c r="I42" s="96"/>
      <c r="J42" s="46">
        <v>2018</v>
      </c>
      <c r="K42" s="97">
        <v>2030</v>
      </c>
      <c r="L42" s="46">
        <v>100</v>
      </c>
      <c r="M42" s="94">
        <v>35</v>
      </c>
      <c r="N42" s="94" t="s">
        <v>122</v>
      </c>
      <c r="O42" s="94" t="s">
        <v>90</v>
      </c>
      <c r="P42" s="94" t="s">
        <v>123</v>
      </c>
      <c r="Q42" s="94" t="s">
        <v>95</v>
      </c>
      <c r="R42" s="94"/>
      <c r="S42" s="94"/>
      <c r="T42" s="19"/>
      <c r="U42" s="19"/>
      <c r="V42" s="19"/>
      <c r="W42" s="19"/>
      <c r="X42" s="19"/>
      <c r="Y42" s="19"/>
      <c r="Z42" s="19"/>
      <c r="AA42" s="19"/>
      <c r="AB42" s="19"/>
      <c r="AC42" s="19"/>
      <c r="AD42" s="19"/>
      <c r="AE42" s="19"/>
    </row>
    <row r="43" spans="1:31" ht="15">
      <c r="A43" s="46" t="s">
        <v>21</v>
      </c>
      <c r="B43" s="46" t="s">
        <v>22</v>
      </c>
      <c r="C43" s="46" t="s">
        <v>69</v>
      </c>
      <c r="D43" s="93">
        <v>5581</v>
      </c>
      <c r="E43" s="94" t="str">
        <f t="shared" si="0"/>
        <v>net-zero</v>
      </c>
      <c r="F43" s="95" t="s">
        <v>87</v>
      </c>
      <c r="G43" s="46">
        <v>2</v>
      </c>
      <c r="H43" s="94" t="s">
        <v>115</v>
      </c>
      <c r="I43" s="82"/>
      <c r="J43" s="81">
        <v>2018</v>
      </c>
      <c r="K43" s="102">
        <v>2050</v>
      </c>
      <c r="L43" s="81">
        <v>100</v>
      </c>
      <c r="M43" s="81">
        <v>100</v>
      </c>
      <c r="N43" s="81" t="s">
        <v>122</v>
      </c>
      <c r="O43" s="94" t="s">
        <v>90</v>
      </c>
      <c r="P43" s="81" t="s">
        <v>129</v>
      </c>
      <c r="Q43" s="81" t="s">
        <v>95</v>
      </c>
      <c r="R43" s="81" t="s">
        <v>95</v>
      </c>
      <c r="S43" s="81" t="s">
        <v>130</v>
      </c>
    </row>
    <row r="44" spans="1:31" ht="15">
      <c r="A44" s="46" t="s">
        <v>23</v>
      </c>
      <c r="B44" s="46" t="s">
        <v>22</v>
      </c>
      <c r="C44" s="46" t="s">
        <v>69</v>
      </c>
      <c r="D44" s="93">
        <v>17929</v>
      </c>
      <c r="E44" s="94" t="str">
        <f t="shared" si="0"/>
        <v>net-zero</v>
      </c>
      <c r="F44" s="95" t="s">
        <v>87</v>
      </c>
      <c r="G44" s="46">
        <v>1</v>
      </c>
      <c r="H44" s="46" t="s">
        <v>125</v>
      </c>
      <c r="I44" s="96"/>
      <c r="J44" s="46">
        <v>2019</v>
      </c>
      <c r="K44" s="97">
        <v>2050</v>
      </c>
      <c r="L44" s="46">
        <v>100</v>
      </c>
      <c r="M44" s="94">
        <v>100</v>
      </c>
      <c r="N44" s="94" t="s">
        <v>89</v>
      </c>
      <c r="O44" s="94" t="s">
        <v>90</v>
      </c>
      <c r="P44" s="94" t="s">
        <v>98</v>
      </c>
      <c r="Q44" s="94" t="s">
        <v>112</v>
      </c>
      <c r="R44" s="94" t="s">
        <v>95</v>
      </c>
      <c r="S44" s="94" t="s">
        <v>131</v>
      </c>
      <c r="T44" s="19"/>
      <c r="U44" s="19"/>
      <c r="V44" s="19"/>
      <c r="W44" s="19"/>
      <c r="X44" s="19"/>
      <c r="Y44" s="19"/>
      <c r="Z44" s="19"/>
      <c r="AA44" s="19"/>
      <c r="AB44" s="19"/>
      <c r="AC44" s="19"/>
      <c r="AD44" s="19"/>
      <c r="AE44" s="19"/>
    </row>
    <row r="45" spans="1:31" ht="15">
      <c r="A45" s="46" t="s">
        <v>24</v>
      </c>
      <c r="B45" s="46" t="s">
        <v>22</v>
      </c>
      <c r="C45" s="46" t="s">
        <v>69</v>
      </c>
      <c r="D45" s="93">
        <v>2667</v>
      </c>
      <c r="E45" s="94" t="str">
        <f t="shared" si="0"/>
        <v>intermediate</v>
      </c>
      <c r="F45" s="95" t="s">
        <v>87</v>
      </c>
      <c r="G45" s="46">
        <v>1</v>
      </c>
      <c r="H45" s="94" t="s">
        <v>115</v>
      </c>
      <c r="I45" s="96"/>
      <c r="J45" s="46">
        <v>2020</v>
      </c>
      <c r="K45" s="97">
        <v>2035</v>
      </c>
      <c r="L45" s="46">
        <v>100</v>
      </c>
      <c r="M45" s="94">
        <v>40</v>
      </c>
      <c r="N45" s="94" t="s">
        <v>89</v>
      </c>
      <c r="O45" s="94" t="s">
        <v>90</v>
      </c>
      <c r="P45" s="94" t="s">
        <v>98</v>
      </c>
      <c r="Q45" s="94" t="s">
        <v>112</v>
      </c>
      <c r="R45" s="94"/>
      <c r="S45" s="94" t="s">
        <v>622</v>
      </c>
      <c r="T45" s="19"/>
      <c r="U45" s="19"/>
      <c r="V45" s="19"/>
      <c r="W45" s="19"/>
      <c r="X45" s="19"/>
      <c r="Y45" s="19"/>
      <c r="Z45" s="19"/>
      <c r="AA45" s="19"/>
      <c r="AB45" s="19"/>
      <c r="AC45" s="19"/>
      <c r="AD45" s="19"/>
      <c r="AE45" s="19"/>
    </row>
    <row r="46" spans="1:31" ht="15">
      <c r="A46" s="46" t="s">
        <v>26</v>
      </c>
      <c r="B46" s="46" t="s">
        <v>27</v>
      </c>
      <c r="C46" s="46" t="s">
        <v>68</v>
      </c>
      <c r="D46" s="93">
        <v>15297</v>
      </c>
      <c r="E46" s="94" t="str">
        <f t="shared" si="0"/>
        <v>intermediate</v>
      </c>
      <c r="F46" s="95" t="s">
        <v>87</v>
      </c>
      <c r="G46" s="46">
        <v>1</v>
      </c>
      <c r="H46" s="46" t="s">
        <v>125</v>
      </c>
      <c r="I46" s="96"/>
      <c r="J46" s="46">
        <v>2020</v>
      </c>
      <c r="K46" s="97">
        <v>2030</v>
      </c>
      <c r="L46" s="46">
        <v>100</v>
      </c>
      <c r="M46" s="94">
        <v>15</v>
      </c>
      <c r="N46" s="94" t="s">
        <v>132</v>
      </c>
      <c r="O46" s="94" t="s">
        <v>90</v>
      </c>
      <c r="P46" s="94" t="s">
        <v>98</v>
      </c>
      <c r="Q46" s="94" t="s">
        <v>95</v>
      </c>
      <c r="R46" s="94"/>
      <c r="S46" s="108" t="s">
        <v>133</v>
      </c>
      <c r="T46" s="19"/>
      <c r="U46" s="19"/>
      <c r="V46" s="19"/>
      <c r="W46" s="19"/>
      <c r="X46" s="19"/>
      <c r="Y46" s="19"/>
      <c r="Z46" s="19"/>
      <c r="AA46" s="19"/>
      <c r="AB46" s="19"/>
      <c r="AC46" s="19"/>
      <c r="AD46" s="19"/>
      <c r="AE46" s="19"/>
    </row>
    <row r="47" spans="1:31" ht="15">
      <c r="A47" s="46" t="s">
        <v>26</v>
      </c>
      <c r="B47" s="46" t="s">
        <v>27</v>
      </c>
      <c r="C47" s="46" t="s">
        <v>68</v>
      </c>
      <c r="D47" s="93">
        <v>15297</v>
      </c>
      <c r="E47" s="94" t="str">
        <f t="shared" si="0"/>
        <v>net-zero</v>
      </c>
      <c r="F47" s="95" t="s">
        <v>87</v>
      </c>
      <c r="G47" s="46">
        <v>2</v>
      </c>
      <c r="H47" s="46" t="s">
        <v>125</v>
      </c>
      <c r="I47" s="96"/>
      <c r="J47" s="46">
        <v>2020</v>
      </c>
      <c r="K47" s="97">
        <v>2050</v>
      </c>
      <c r="L47" s="46">
        <v>100</v>
      </c>
      <c r="M47" s="94">
        <v>100</v>
      </c>
      <c r="N47" s="94" t="s">
        <v>132</v>
      </c>
      <c r="O47" s="94" t="s">
        <v>134</v>
      </c>
      <c r="P47" s="94" t="s">
        <v>114</v>
      </c>
      <c r="Q47" s="94" t="s">
        <v>95</v>
      </c>
      <c r="R47" s="94" t="s">
        <v>95</v>
      </c>
      <c r="S47" s="108" t="s">
        <v>135</v>
      </c>
      <c r="T47" s="19"/>
      <c r="U47" s="19"/>
      <c r="V47" s="19"/>
      <c r="W47" s="19"/>
      <c r="X47" s="19"/>
      <c r="Y47" s="19"/>
      <c r="Z47" s="19"/>
      <c r="AA47" s="19"/>
      <c r="AB47" s="19"/>
      <c r="AC47" s="19"/>
      <c r="AD47" s="19"/>
      <c r="AE47" s="19"/>
    </row>
    <row r="48" spans="1:31" ht="15">
      <c r="A48" s="46" t="s">
        <v>28</v>
      </c>
      <c r="B48" s="46" t="s">
        <v>5</v>
      </c>
      <c r="C48" s="46" t="s">
        <v>69</v>
      </c>
      <c r="D48" s="93">
        <v>5767</v>
      </c>
      <c r="E48" s="94" t="str">
        <f t="shared" si="0"/>
        <v>net-zero</v>
      </c>
      <c r="F48" s="95" t="s">
        <v>87</v>
      </c>
      <c r="G48" s="46">
        <v>1</v>
      </c>
      <c r="H48" s="46" t="s">
        <v>125</v>
      </c>
      <c r="I48" s="96"/>
      <c r="J48" s="46">
        <v>2020</v>
      </c>
      <c r="K48" s="97">
        <v>2040</v>
      </c>
      <c r="L48" s="46">
        <v>100</v>
      </c>
      <c r="M48" s="94">
        <v>100</v>
      </c>
      <c r="N48" s="94" t="s">
        <v>89</v>
      </c>
      <c r="O48" s="94" t="s">
        <v>136</v>
      </c>
      <c r="P48" s="94"/>
      <c r="Q48" s="94" t="s">
        <v>95</v>
      </c>
      <c r="R48" s="94" t="s">
        <v>95</v>
      </c>
      <c r="S48" s="94"/>
      <c r="T48" s="19"/>
      <c r="U48" s="19"/>
      <c r="V48" s="19"/>
      <c r="W48" s="19"/>
      <c r="X48" s="19"/>
      <c r="Y48" s="19"/>
      <c r="Z48" s="19"/>
      <c r="AA48" s="19"/>
      <c r="AB48" s="19"/>
      <c r="AC48" s="19"/>
      <c r="AD48" s="19"/>
      <c r="AE48" s="19"/>
    </row>
    <row r="49" spans="1:31" ht="15">
      <c r="A49" s="46" t="s">
        <v>29</v>
      </c>
      <c r="B49" s="46" t="s">
        <v>5</v>
      </c>
      <c r="C49" s="46" t="s">
        <v>69</v>
      </c>
      <c r="D49" s="101">
        <v>16418</v>
      </c>
      <c r="E49" s="94" t="str">
        <f t="shared" si="0"/>
        <v>intermediate</v>
      </c>
      <c r="F49" s="95" t="s">
        <v>87</v>
      </c>
      <c r="G49" s="46">
        <v>1</v>
      </c>
      <c r="H49" s="46" t="s">
        <v>125</v>
      </c>
      <c r="I49" s="96"/>
      <c r="J49" s="46">
        <v>2019</v>
      </c>
      <c r="K49" s="97">
        <v>2025</v>
      </c>
      <c r="L49" s="46">
        <v>100</v>
      </c>
      <c r="M49" s="94">
        <v>30</v>
      </c>
      <c r="N49" s="94" t="s">
        <v>89</v>
      </c>
      <c r="O49" s="94" t="s">
        <v>90</v>
      </c>
      <c r="P49" s="94" t="s">
        <v>98</v>
      </c>
      <c r="Q49" s="94" t="s">
        <v>112</v>
      </c>
      <c r="R49" s="94"/>
      <c r="S49" s="94"/>
      <c r="T49" s="19"/>
      <c r="U49" s="19"/>
      <c r="V49" s="19"/>
      <c r="W49" s="19"/>
      <c r="X49" s="19"/>
      <c r="Y49" s="19"/>
      <c r="Z49" s="19"/>
      <c r="AA49" s="19"/>
      <c r="AB49" s="19"/>
      <c r="AC49" s="19"/>
      <c r="AD49" s="19"/>
      <c r="AE49" s="19"/>
    </row>
    <row r="50" spans="1:31" ht="18" customHeight="1">
      <c r="A50" s="46" t="s">
        <v>29</v>
      </c>
      <c r="B50" s="46" t="s">
        <v>5</v>
      </c>
      <c r="C50" s="46" t="s">
        <v>69</v>
      </c>
      <c r="D50" s="101">
        <v>16418</v>
      </c>
      <c r="E50" s="94" t="str">
        <f t="shared" si="0"/>
        <v>intermediate</v>
      </c>
      <c r="F50" s="95" t="s">
        <v>87</v>
      </c>
      <c r="G50" s="46">
        <v>2</v>
      </c>
      <c r="H50" s="46" t="s">
        <v>125</v>
      </c>
      <c r="I50" s="96"/>
      <c r="J50" s="46">
        <v>2019</v>
      </c>
      <c r="K50" s="97">
        <v>2030</v>
      </c>
      <c r="L50" s="46">
        <v>100</v>
      </c>
      <c r="M50" s="94">
        <v>50</v>
      </c>
      <c r="N50" s="94" t="s">
        <v>89</v>
      </c>
      <c r="O50" s="94" t="s">
        <v>90</v>
      </c>
      <c r="P50" s="94" t="s">
        <v>94</v>
      </c>
      <c r="Q50" s="94" t="s">
        <v>112</v>
      </c>
      <c r="R50" s="94"/>
      <c r="S50" s="94"/>
      <c r="T50" s="19"/>
      <c r="U50" s="19"/>
      <c r="V50" s="19"/>
      <c r="W50" s="19"/>
      <c r="X50" s="19"/>
      <c r="Y50" s="19"/>
      <c r="Z50" s="19"/>
      <c r="AA50" s="19"/>
      <c r="AB50" s="19"/>
      <c r="AC50" s="19"/>
      <c r="AD50" s="19"/>
      <c r="AE50" s="19"/>
    </row>
    <row r="51" spans="1:31" ht="15">
      <c r="A51" s="46" t="s">
        <v>29</v>
      </c>
      <c r="B51" s="46" t="s">
        <v>5</v>
      </c>
      <c r="C51" s="46" t="s">
        <v>69</v>
      </c>
      <c r="D51" s="101">
        <v>16418</v>
      </c>
      <c r="E51" s="94" t="str">
        <f t="shared" si="0"/>
        <v>net-zero</v>
      </c>
      <c r="F51" s="95" t="s">
        <v>87</v>
      </c>
      <c r="G51" s="81">
        <v>3</v>
      </c>
      <c r="H51" s="46" t="s">
        <v>125</v>
      </c>
      <c r="I51" s="96"/>
      <c r="J51" s="46">
        <v>2019</v>
      </c>
      <c r="K51" s="97">
        <v>2050</v>
      </c>
      <c r="L51" s="46">
        <v>100</v>
      </c>
      <c r="M51" s="94">
        <v>100</v>
      </c>
      <c r="N51" s="94" t="s">
        <v>89</v>
      </c>
      <c r="O51" s="94" t="s">
        <v>90</v>
      </c>
      <c r="P51" s="94" t="s">
        <v>94</v>
      </c>
      <c r="Q51" s="94" t="s">
        <v>112</v>
      </c>
      <c r="R51" s="94" t="s">
        <v>95</v>
      </c>
      <c r="S51" s="94" t="s">
        <v>137</v>
      </c>
      <c r="T51" s="19"/>
      <c r="U51" s="19"/>
      <c r="V51" s="19"/>
      <c r="W51" s="19"/>
      <c r="X51" s="19"/>
      <c r="Y51" s="19"/>
      <c r="Z51" s="19"/>
      <c r="AA51" s="19"/>
      <c r="AB51" s="19"/>
      <c r="AC51" s="19"/>
      <c r="AD51" s="19"/>
      <c r="AE51" s="19"/>
    </row>
    <row r="52" spans="1:31" ht="15">
      <c r="A52" s="46" t="s">
        <v>29</v>
      </c>
      <c r="B52" s="46" t="s">
        <v>5</v>
      </c>
      <c r="C52" s="46" t="s">
        <v>69</v>
      </c>
      <c r="D52" s="101">
        <v>16418</v>
      </c>
      <c r="E52" s="94" t="str">
        <f t="shared" si="0"/>
        <v>intermediate</v>
      </c>
      <c r="F52" s="95">
        <v>3</v>
      </c>
      <c r="G52" s="81">
        <v>1</v>
      </c>
      <c r="H52" s="46"/>
      <c r="I52" s="96"/>
      <c r="J52" s="46">
        <v>2019</v>
      </c>
      <c r="K52" s="97">
        <v>2030</v>
      </c>
      <c r="L52" s="46">
        <v>100</v>
      </c>
      <c r="M52" s="94">
        <v>30</v>
      </c>
      <c r="N52" s="94" t="s">
        <v>89</v>
      </c>
      <c r="O52" s="94" t="s">
        <v>90</v>
      </c>
      <c r="P52" s="94" t="s">
        <v>97</v>
      </c>
      <c r="Q52" s="94" t="s">
        <v>112</v>
      </c>
      <c r="R52" s="94"/>
      <c r="S52" s="94"/>
      <c r="T52" s="19"/>
      <c r="U52" s="19"/>
      <c r="V52" s="19"/>
      <c r="W52" s="19"/>
      <c r="X52" s="19"/>
      <c r="Y52" s="19"/>
      <c r="Z52" s="19"/>
      <c r="AA52" s="19"/>
      <c r="AB52" s="19"/>
      <c r="AC52" s="19"/>
      <c r="AD52" s="19"/>
      <c r="AE52" s="19"/>
    </row>
    <row r="53" spans="1:31" ht="15">
      <c r="A53" s="46" t="s">
        <v>29</v>
      </c>
      <c r="B53" s="46" t="s">
        <v>5</v>
      </c>
      <c r="C53" s="46" t="s">
        <v>69</v>
      </c>
      <c r="D53" s="101">
        <v>16418</v>
      </c>
      <c r="E53" s="94" t="str">
        <f t="shared" si="0"/>
        <v>net-zero</v>
      </c>
      <c r="F53" s="95">
        <v>3</v>
      </c>
      <c r="G53" s="81">
        <v>2</v>
      </c>
      <c r="H53" s="46"/>
      <c r="I53" s="96"/>
      <c r="J53" s="46">
        <v>2019</v>
      </c>
      <c r="K53" s="97">
        <v>2050</v>
      </c>
      <c r="L53" s="46">
        <v>100</v>
      </c>
      <c r="M53" s="94">
        <v>100</v>
      </c>
      <c r="N53" s="94" t="s">
        <v>89</v>
      </c>
      <c r="O53" s="94" t="s">
        <v>90</v>
      </c>
      <c r="P53" s="94" t="s">
        <v>94</v>
      </c>
      <c r="Q53" s="94" t="s">
        <v>112</v>
      </c>
      <c r="R53" s="94" t="s">
        <v>95</v>
      </c>
      <c r="S53" s="94" t="s">
        <v>137</v>
      </c>
      <c r="T53" s="19"/>
      <c r="U53" s="19"/>
      <c r="V53" s="19"/>
      <c r="W53" s="19"/>
      <c r="X53" s="19"/>
      <c r="Y53" s="19"/>
      <c r="Z53" s="19"/>
      <c r="AA53" s="19"/>
      <c r="AB53" s="19"/>
      <c r="AC53" s="19"/>
      <c r="AD53" s="19"/>
      <c r="AE53" s="19"/>
    </row>
    <row r="54" spans="1:31" ht="15">
      <c r="A54" s="46" t="s">
        <v>30</v>
      </c>
      <c r="B54" s="46" t="s">
        <v>31</v>
      </c>
      <c r="C54" s="46" t="s">
        <v>70</v>
      </c>
      <c r="D54" s="86">
        <v>14774</v>
      </c>
      <c r="E54" s="94" t="s">
        <v>209</v>
      </c>
      <c r="F54" s="98" t="s">
        <v>143</v>
      </c>
      <c r="G54" s="81">
        <v>1</v>
      </c>
      <c r="H54" s="46" t="s">
        <v>125</v>
      </c>
      <c r="I54" s="84" t="s">
        <v>100</v>
      </c>
      <c r="J54" s="46">
        <v>2019</v>
      </c>
      <c r="K54" s="102">
        <v>2030</v>
      </c>
      <c r="L54" s="46">
        <v>100</v>
      </c>
      <c r="M54" s="94">
        <v>15</v>
      </c>
      <c r="N54" s="94" t="s">
        <v>241</v>
      </c>
      <c r="O54" s="94" t="s">
        <v>90</v>
      </c>
      <c r="P54" s="94" t="s">
        <v>142</v>
      </c>
      <c r="Q54" s="94" t="s">
        <v>92</v>
      </c>
      <c r="R54" s="82"/>
      <c r="S54" s="82"/>
    </row>
    <row r="55" spans="1:31" ht="15">
      <c r="A55" s="46" t="s">
        <v>30</v>
      </c>
      <c r="B55" s="46" t="s">
        <v>31</v>
      </c>
      <c r="C55" s="46" t="s">
        <v>70</v>
      </c>
      <c r="D55" s="86">
        <v>14774</v>
      </c>
      <c r="E55" s="83" t="s">
        <v>212</v>
      </c>
      <c r="F55" s="98" t="s">
        <v>143</v>
      </c>
      <c r="G55" s="81">
        <v>2</v>
      </c>
      <c r="H55" s="46" t="s">
        <v>125</v>
      </c>
      <c r="I55" s="83" t="s">
        <v>121</v>
      </c>
      <c r="J55" s="46">
        <v>2019</v>
      </c>
      <c r="K55" s="102">
        <v>2050</v>
      </c>
      <c r="L55" s="46">
        <v>100</v>
      </c>
      <c r="M55" s="94">
        <v>100</v>
      </c>
      <c r="N55" s="94" t="s">
        <v>89</v>
      </c>
      <c r="O55" s="94" t="s">
        <v>90</v>
      </c>
      <c r="P55" s="94" t="s">
        <v>114</v>
      </c>
      <c r="Q55" s="94" t="s">
        <v>92</v>
      </c>
      <c r="R55" s="94" t="s">
        <v>224</v>
      </c>
      <c r="S55" s="82"/>
    </row>
    <row r="56" spans="1:31" ht="15">
      <c r="A56" s="46" t="s">
        <v>32</v>
      </c>
      <c r="B56" s="46" t="s">
        <v>33</v>
      </c>
      <c r="C56" s="46" t="s">
        <v>70</v>
      </c>
      <c r="D56" s="101">
        <v>15669</v>
      </c>
      <c r="E56" s="94" t="s">
        <v>209</v>
      </c>
      <c r="F56" s="98" t="s">
        <v>87</v>
      </c>
      <c r="G56" s="81">
        <v>1</v>
      </c>
      <c r="H56" s="46" t="s">
        <v>108</v>
      </c>
      <c r="I56" s="82"/>
      <c r="J56" s="46">
        <v>2016</v>
      </c>
      <c r="K56" s="102">
        <v>2030</v>
      </c>
      <c r="L56" s="46">
        <v>100</v>
      </c>
      <c r="M56" s="94">
        <v>55</v>
      </c>
      <c r="N56" s="94" t="s">
        <v>89</v>
      </c>
      <c r="O56" s="94" t="s">
        <v>90</v>
      </c>
      <c r="P56" s="94" t="s">
        <v>98</v>
      </c>
      <c r="Q56" s="94" t="s">
        <v>92</v>
      </c>
      <c r="R56" s="82"/>
      <c r="S56" s="82"/>
    </row>
    <row r="57" spans="1:31" ht="15">
      <c r="A57" s="46" t="s">
        <v>32</v>
      </c>
      <c r="B57" s="46" t="s">
        <v>33</v>
      </c>
      <c r="C57" s="46" t="s">
        <v>70</v>
      </c>
      <c r="D57" s="101">
        <v>15669</v>
      </c>
      <c r="E57" s="94" t="s">
        <v>209</v>
      </c>
      <c r="F57" s="98" t="s">
        <v>243</v>
      </c>
      <c r="G57" s="81">
        <v>1</v>
      </c>
      <c r="H57" s="84"/>
      <c r="I57" s="109" t="s">
        <v>244</v>
      </c>
      <c r="J57" s="46">
        <v>2016</v>
      </c>
      <c r="K57" s="102">
        <v>2030</v>
      </c>
      <c r="L57" s="46">
        <f>scope3_by_cat!C2+scope3_by_cat!C12</f>
        <v>75.093794625725863</v>
      </c>
      <c r="M57" s="94">
        <v>30</v>
      </c>
      <c r="N57" s="94" t="s">
        <v>89</v>
      </c>
      <c r="O57" s="94" t="s">
        <v>90</v>
      </c>
      <c r="P57" s="94" t="s">
        <v>94</v>
      </c>
      <c r="Q57" s="94" t="s">
        <v>95</v>
      </c>
      <c r="R57" s="82"/>
      <c r="S57" s="82" t="s">
        <v>242</v>
      </c>
    </row>
    <row r="58" spans="1:31" ht="15">
      <c r="A58" s="46" t="s">
        <v>32</v>
      </c>
      <c r="B58" s="46" t="s">
        <v>33</v>
      </c>
      <c r="C58" s="46" t="s">
        <v>70</v>
      </c>
      <c r="D58" s="101">
        <v>15669</v>
      </c>
      <c r="E58" s="94" t="s">
        <v>212</v>
      </c>
      <c r="F58" s="98" t="s">
        <v>143</v>
      </c>
      <c r="G58" s="81">
        <v>2</v>
      </c>
      <c r="H58" s="46" t="s">
        <v>108</v>
      </c>
      <c r="I58" s="109" t="s">
        <v>244</v>
      </c>
      <c r="J58" s="46">
        <v>2016</v>
      </c>
      <c r="K58" s="102">
        <v>2050</v>
      </c>
      <c r="L58" s="46">
        <v>100</v>
      </c>
      <c r="M58" s="94">
        <v>100</v>
      </c>
      <c r="N58" s="94" t="s">
        <v>89</v>
      </c>
      <c r="O58" s="94" t="s">
        <v>90</v>
      </c>
      <c r="P58" s="94" t="s">
        <v>114</v>
      </c>
      <c r="Q58" s="94" t="s">
        <v>95</v>
      </c>
      <c r="R58" s="83" t="s">
        <v>95</v>
      </c>
      <c r="S58" s="82" t="s">
        <v>245</v>
      </c>
    </row>
    <row r="59" spans="1:31" ht="15">
      <c r="A59" s="46" t="s">
        <v>34</v>
      </c>
      <c r="B59" s="46" t="s">
        <v>35</v>
      </c>
      <c r="C59" s="46" t="s">
        <v>246</v>
      </c>
      <c r="D59" s="101">
        <v>22341</v>
      </c>
      <c r="E59" s="94" t="s">
        <v>209</v>
      </c>
      <c r="F59" s="98" t="s">
        <v>87</v>
      </c>
      <c r="G59" s="81">
        <v>1</v>
      </c>
      <c r="H59" s="46" t="s">
        <v>125</v>
      </c>
      <c r="I59" s="82"/>
      <c r="J59" s="46">
        <v>2019</v>
      </c>
      <c r="K59" s="102">
        <v>2030</v>
      </c>
      <c r="L59" s="46">
        <v>100</v>
      </c>
      <c r="M59" s="94">
        <v>25</v>
      </c>
      <c r="N59" s="94" t="s">
        <v>89</v>
      </c>
      <c r="O59" s="94" t="s">
        <v>90</v>
      </c>
      <c r="P59" s="94" t="s">
        <v>98</v>
      </c>
      <c r="Q59" s="94" t="s">
        <v>95</v>
      </c>
      <c r="R59" s="94" t="s">
        <v>95</v>
      </c>
      <c r="S59" s="82" t="s">
        <v>247</v>
      </c>
    </row>
    <row r="60" spans="1:31" ht="15">
      <c r="A60" s="46" t="s">
        <v>34</v>
      </c>
      <c r="B60" s="46" t="s">
        <v>35</v>
      </c>
      <c r="C60" s="46" t="s">
        <v>246</v>
      </c>
      <c r="D60" s="101">
        <v>22341</v>
      </c>
      <c r="E60" s="94" t="s">
        <v>209</v>
      </c>
      <c r="F60" s="98" t="s">
        <v>87</v>
      </c>
      <c r="G60" s="81">
        <v>2</v>
      </c>
      <c r="H60" s="46" t="s">
        <v>125</v>
      </c>
      <c r="I60" s="82"/>
      <c r="J60" s="46">
        <v>2019</v>
      </c>
      <c r="K60" s="102">
        <v>2050</v>
      </c>
      <c r="L60" s="46">
        <v>100</v>
      </c>
      <c r="M60" s="94">
        <v>100</v>
      </c>
      <c r="N60" s="94" t="s">
        <v>89</v>
      </c>
      <c r="O60" s="94" t="s">
        <v>90</v>
      </c>
      <c r="P60" s="94" t="s">
        <v>114</v>
      </c>
      <c r="Q60" s="94" t="s">
        <v>95</v>
      </c>
      <c r="R60" s="94" t="s">
        <v>95</v>
      </c>
      <c r="S60" s="82" t="s">
        <v>247</v>
      </c>
    </row>
    <row r="61" spans="1:31" ht="15">
      <c r="A61" s="46" t="s">
        <v>36</v>
      </c>
      <c r="B61" s="46" t="s">
        <v>5</v>
      </c>
      <c r="C61" s="46" t="s">
        <v>69</v>
      </c>
      <c r="D61" s="101">
        <v>14802</v>
      </c>
      <c r="E61" s="110" t="s">
        <v>209</v>
      </c>
      <c r="F61" s="92" t="s">
        <v>87</v>
      </c>
      <c r="G61" s="92">
        <v>1</v>
      </c>
      <c r="H61" s="111" t="s">
        <v>108</v>
      </c>
      <c r="I61" s="82"/>
      <c r="J61" s="46">
        <v>2019</v>
      </c>
      <c r="K61" s="102">
        <v>2030</v>
      </c>
      <c r="L61" s="46">
        <v>100</v>
      </c>
      <c r="M61" s="94">
        <v>50</v>
      </c>
      <c r="N61" s="94" t="s">
        <v>122</v>
      </c>
      <c r="O61" s="94" t="s">
        <v>90</v>
      </c>
      <c r="P61" s="94" t="s">
        <v>123</v>
      </c>
      <c r="Q61" s="94" t="s">
        <v>112</v>
      </c>
      <c r="R61" s="82"/>
      <c r="S61" s="82" t="s">
        <v>248</v>
      </c>
    </row>
    <row r="62" spans="1:31" ht="15">
      <c r="A62" s="46" t="s">
        <v>36</v>
      </c>
      <c r="B62" s="46" t="s">
        <v>5</v>
      </c>
      <c r="C62" s="46" t="s">
        <v>69</v>
      </c>
      <c r="D62" s="101">
        <v>14802</v>
      </c>
      <c r="E62" s="94" t="s">
        <v>212</v>
      </c>
      <c r="F62" s="92" t="s">
        <v>87</v>
      </c>
      <c r="G62" s="81">
        <v>2</v>
      </c>
      <c r="H62" s="111" t="s">
        <v>108</v>
      </c>
      <c r="I62" s="82"/>
      <c r="J62" s="46">
        <v>2019</v>
      </c>
      <c r="K62" s="102">
        <v>2050</v>
      </c>
      <c r="L62" s="46">
        <v>100</v>
      </c>
      <c r="M62" s="94">
        <v>100</v>
      </c>
      <c r="N62" s="94" t="s">
        <v>89</v>
      </c>
      <c r="O62" s="94" t="s">
        <v>90</v>
      </c>
      <c r="P62" s="94" t="s">
        <v>114</v>
      </c>
      <c r="Q62" s="94" t="s">
        <v>95</v>
      </c>
      <c r="R62" s="83" t="s">
        <v>95</v>
      </c>
      <c r="S62" s="82" t="s">
        <v>248</v>
      </c>
    </row>
    <row r="63" spans="1:31" ht="15">
      <c r="A63" s="46" t="s">
        <v>37</v>
      </c>
      <c r="B63" s="46" t="s">
        <v>5</v>
      </c>
      <c r="C63" s="46" t="s">
        <v>69</v>
      </c>
      <c r="D63" s="101">
        <v>10150</v>
      </c>
      <c r="E63" s="110" t="s">
        <v>209</v>
      </c>
      <c r="F63" s="92" t="s">
        <v>87</v>
      </c>
      <c r="G63" s="92">
        <v>1</v>
      </c>
      <c r="H63" s="111" t="s">
        <v>125</v>
      </c>
      <c r="I63" s="82"/>
      <c r="J63" s="46">
        <v>2020</v>
      </c>
      <c r="K63" s="102">
        <v>2030</v>
      </c>
      <c r="L63" s="46">
        <v>100</v>
      </c>
      <c r="M63" s="94">
        <v>0</v>
      </c>
      <c r="N63" s="94"/>
      <c r="O63" s="94" t="s">
        <v>90</v>
      </c>
      <c r="P63" s="82"/>
      <c r="Q63" s="82"/>
      <c r="R63" s="82"/>
      <c r="S63" s="83" t="s">
        <v>249</v>
      </c>
    </row>
    <row r="64" spans="1:31" ht="15">
      <c r="A64" s="46" t="s">
        <v>38</v>
      </c>
      <c r="B64" s="46" t="s">
        <v>39</v>
      </c>
      <c r="C64" s="46" t="s">
        <v>70</v>
      </c>
      <c r="D64" s="101">
        <v>13870</v>
      </c>
      <c r="E64" s="110" t="s">
        <v>209</v>
      </c>
      <c r="F64" s="98" t="s">
        <v>87</v>
      </c>
      <c r="G64" s="92">
        <v>1</v>
      </c>
      <c r="H64" s="111" t="s">
        <v>125</v>
      </c>
      <c r="I64" s="82"/>
      <c r="J64" s="46">
        <v>2019</v>
      </c>
      <c r="K64" s="102">
        <v>2030</v>
      </c>
      <c r="L64" s="46">
        <v>100</v>
      </c>
      <c r="M64" s="94">
        <v>30</v>
      </c>
      <c r="N64" s="94" t="s">
        <v>89</v>
      </c>
      <c r="O64" s="94" t="s">
        <v>90</v>
      </c>
      <c r="P64" s="94" t="s">
        <v>98</v>
      </c>
      <c r="Q64" s="94" t="s">
        <v>95</v>
      </c>
      <c r="R64" s="94"/>
      <c r="S64" s="82" t="s">
        <v>250</v>
      </c>
    </row>
    <row r="65" spans="1:19" ht="15">
      <c r="A65" s="46" t="s">
        <v>38</v>
      </c>
      <c r="B65" s="46" t="s">
        <v>39</v>
      </c>
      <c r="C65" s="46" t="s">
        <v>70</v>
      </c>
      <c r="D65" s="101">
        <v>13870</v>
      </c>
      <c r="E65" s="110" t="s">
        <v>209</v>
      </c>
      <c r="F65" s="98" t="s">
        <v>243</v>
      </c>
      <c r="G65" s="92">
        <v>1</v>
      </c>
      <c r="H65" s="92"/>
      <c r="I65" s="84" t="s">
        <v>251</v>
      </c>
      <c r="J65" s="46">
        <v>2019</v>
      </c>
      <c r="K65" s="102">
        <v>2030</v>
      </c>
      <c r="L65" s="46">
        <f>scope3_by_cat!C2+scope3_by_cat!C12++scope3_by_cat!C13</f>
        <v>76.793366260532551</v>
      </c>
      <c r="M65" s="94">
        <v>20</v>
      </c>
      <c r="N65" s="94" t="s">
        <v>89</v>
      </c>
      <c r="O65" s="94" t="s">
        <v>90</v>
      </c>
      <c r="P65" s="94" t="s">
        <v>94</v>
      </c>
      <c r="Q65" s="82"/>
      <c r="R65" s="82"/>
      <c r="S65" s="82"/>
    </row>
    <row r="66" spans="1:19" ht="15">
      <c r="A66" s="46" t="s">
        <v>38</v>
      </c>
      <c r="B66" s="46" t="s">
        <v>39</v>
      </c>
      <c r="C66" s="46" t="s">
        <v>70</v>
      </c>
      <c r="D66" s="101">
        <v>13870</v>
      </c>
      <c r="E66" s="92" t="s">
        <v>212</v>
      </c>
      <c r="F66" s="98" t="s">
        <v>87</v>
      </c>
      <c r="G66" s="92">
        <v>2</v>
      </c>
      <c r="H66" s="92" t="s">
        <v>125</v>
      </c>
      <c r="I66" s="82"/>
      <c r="J66" s="46">
        <v>2019</v>
      </c>
      <c r="K66" s="102">
        <v>2050</v>
      </c>
      <c r="L66" s="46">
        <v>100</v>
      </c>
      <c r="M66" s="94">
        <v>100</v>
      </c>
      <c r="N66" s="94" t="s">
        <v>89</v>
      </c>
      <c r="O66" s="94" t="s">
        <v>90</v>
      </c>
      <c r="P66" s="94" t="s">
        <v>114</v>
      </c>
      <c r="Q66" s="82"/>
      <c r="R66" s="94" t="s">
        <v>95</v>
      </c>
      <c r="S66" s="82"/>
    </row>
    <row r="67" spans="1:19" ht="15">
      <c r="A67" s="46" t="s">
        <v>38</v>
      </c>
      <c r="B67" s="46" t="s">
        <v>39</v>
      </c>
      <c r="C67" s="46" t="s">
        <v>70</v>
      </c>
      <c r="D67" s="101">
        <v>13870</v>
      </c>
      <c r="E67" s="92" t="s">
        <v>212</v>
      </c>
      <c r="F67" s="98" t="s">
        <v>243</v>
      </c>
      <c r="G67" s="92">
        <v>3</v>
      </c>
      <c r="H67" s="82"/>
      <c r="I67" s="84" t="s">
        <v>251</v>
      </c>
      <c r="J67" s="46">
        <v>2019</v>
      </c>
      <c r="K67" s="102">
        <v>2050</v>
      </c>
      <c r="L67" s="46">
        <f>scope3_by_cat!C2+scope3_by_cat!C12+scope3_by_cat!C13</f>
        <v>76.793366260532551</v>
      </c>
      <c r="M67" s="94">
        <v>100</v>
      </c>
      <c r="N67" s="94" t="s">
        <v>89</v>
      </c>
      <c r="O67" s="94" t="s">
        <v>90</v>
      </c>
      <c r="P67" s="94" t="s">
        <v>114</v>
      </c>
      <c r="Q67" s="82"/>
      <c r="R67" s="94" t="s">
        <v>95</v>
      </c>
      <c r="S67" s="82"/>
    </row>
    <row r="68" spans="1:19" ht="15">
      <c r="A68" s="46" t="s">
        <v>40</v>
      </c>
      <c r="B68" s="46" t="s">
        <v>41</v>
      </c>
      <c r="C68" s="46" t="s">
        <v>4</v>
      </c>
      <c r="D68" s="86">
        <v>21135</v>
      </c>
      <c r="E68" s="110" t="s">
        <v>209</v>
      </c>
      <c r="F68" s="98" t="s">
        <v>87</v>
      </c>
      <c r="G68" s="92">
        <v>1</v>
      </c>
      <c r="H68" s="92" t="s">
        <v>125</v>
      </c>
      <c r="I68" s="84"/>
      <c r="J68" s="46">
        <v>2017</v>
      </c>
      <c r="K68" s="102">
        <v>2030</v>
      </c>
      <c r="L68" s="46">
        <v>100</v>
      </c>
      <c r="M68" s="94">
        <v>27</v>
      </c>
      <c r="N68" s="94" t="s">
        <v>89</v>
      </c>
      <c r="O68" s="94" t="s">
        <v>306</v>
      </c>
      <c r="P68" s="94"/>
      <c r="Q68" s="83"/>
      <c r="R68" s="83"/>
      <c r="S68" s="82"/>
    </row>
    <row r="69" spans="1:19" ht="15">
      <c r="A69" s="46" t="s">
        <v>40</v>
      </c>
      <c r="B69" s="46" t="s">
        <v>41</v>
      </c>
      <c r="C69" s="46" t="s">
        <v>4</v>
      </c>
      <c r="D69" s="86">
        <v>21135</v>
      </c>
      <c r="E69" s="110" t="s">
        <v>209</v>
      </c>
      <c r="F69" s="98" t="s">
        <v>87</v>
      </c>
      <c r="G69" s="92">
        <v>2</v>
      </c>
      <c r="H69" s="92" t="s">
        <v>125</v>
      </c>
      <c r="I69" s="84"/>
      <c r="J69" s="46">
        <v>2017</v>
      </c>
      <c r="K69" s="102">
        <v>2040</v>
      </c>
      <c r="L69" s="46">
        <v>100</v>
      </c>
      <c r="M69" s="94">
        <v>49</v>
      </c>
      <c r="N69" s="94" t="s">
        <v>89</v>
      </c>
      <c r="O69" s="94" t="s">
        <v>306</v>
      </c>
      <c r="P69" s="94"/>
      <c r="Q69" s="83"/>
      <c r="R69" s="83"/>
      <c r="S69" s="82"/>
    </row>
    <row r="70" spans="1:19" ht="15">
      <c r="A70" s="46" t="s">
        <v>40</v>
      </c>
      <c r="B70" s="46" t="s">
        <v>41</v>
      </c>
      <c r="C70" s="46" t="s">
        <v>4</v>
      </c>
      <c r="D70" s="86">
        <v>21135</v>
      </c>
      <c r="E70" s="92" t="s">
        <v>212</v>
      </c>
      <c r="F70" s="98" t="s">
        <v>87</v>
      </c>
      <c r="G70" s="92">
        <v>3</v>
      </c>
      <c r="H70" s="92" t="s">
        <v>125</v>
      </c>
      <c r="I70" s="84"/>
      <c r="J70" s="46">
        <v>2017</v>
      </c>
      <c r="K70" s="102">
        <v>2050</v>
      </c>
      <c r="L70" s="46">
        <v>100</v>
      </c>
      <c r="M70" s="94">
        <v>100</v>
      </c>
      <c r="N70" s="94" t="s">
        <v>89</v>
      </c>
      <c r="O70" s="94" t="s">
        <v>90</v>
      </c>
      <c r="P70" s="94" t="s">
        <v>98</v>
      </c>
      <c r="Q70" s="94"/>
      <c r="R70" s="94"/>
      <c r="S70" s="82"/>
    </row>
    <row r="71" spans="1:19" ht="15">
      <c r="A71" s="46" t="s">
        <v>42</v>
      </c>
      <c r="B71" s="46" t="s">
        <v>43</v>
      </c>
      <c r="C71" s="46" t="s">
        <v>4</v>
      </c>
      <c r="D71" s="101">
        <v>29901</v>
      </c>
      <c r="E71" s="92" t="s">
        <v>209</v>
      </c>
      <c r="F71" s="98" t="s">
        <v>87</v>
      </c>
      <c r="G71" s="92">
        <v>1</v>
      </c>
      <c r="H71" s="92" t="s">
        <v>125</v>
      </c>
      <c r="I71" s="84"/>
      <c r="J71" s="46">
        <v>2013</v>
      </c>
      <c r="K71" s="102">
        <v>2030</v>
      </c>
      <c r="L71" s="46">
        <v>100</v>
      </c>
      <c r="M71" s="94">
        <v>46</v>
      </c>
      <c r="N71" s="94" t="s">
        <v>89</v>
      </c>
      <c r="O71" s="94" t="s">
        <v>90</v>
      </c>
      <c r="P71" s="94" t="s">
        <v>98</v>
      </c>
      <c r="Q71" s="94" t="s">
        <v>95</v>
      </c>
      <c r="R71" s="94"/>
      <c r="S71" s="82" t="s">
        <v>307</v>
      </c>
    </row>
    <row r="72" spans="1:19" ht="15">
      <c r="A72" s="46" t="s">
        <v>42</v>
      </c>
      <c r="B72" s="46" t="s">
        <v>43</v>
      </c>
      <c r="C72" s="46" t="s">
        <v>4</v>
      </c>
      <c r="D72" s="101">
        <v>29901</v>
      </c>
      <c r="E72" s="92" t="s">
        <v>212</v>
      </c>
      <c r="F72" s="98" t="s">
        <v>87</v>
      </c>
      <c r="G72" s="92">
        <v>2</v>
      </c>
      <c r="H72" s="92" t="s">
        <v>125</v>
      </c>
      <c r="I72" s="84"/>
      <c r="J72" s="46">
        <v>2013</v>
      </c>
      <c r="K72" s="102">
        <v>2040</v>
      </c>
      <c r="L72" s="46">
        <v>100</v>
      </c>
      <c r="M72" s="94">
        <v>100</v>
      </c>
      <c r="N72" s="94" t="s">
        <v>89</v>
      </c>
      <c r="O72" s="94" t="s">
        <v>90</v>
      </c>
      <c r="P72" s="94" t="s">
        <v>94</v>
      </c>
      <c r="Q72" s="94" t="s">
        <v>95</v>
      </c>
      <c r="R72" s="94" t="s">
        <v>95</v>
      </c>
      <c r="S72" s="82" t="s">
        <v>307</v>
      </c>
    </row>
    <row r="73" spans="1:19" ht="15">
      <c r="A73" s="46" t="s">
        <v>42</v>
      </c>
      <c r="B73" s="46" t="s">
        <v>43</v>
      </c>
      <c r="C73" s="46" t="s">
        <v>4</v>
      </c>
      <c r="D73" s="101">
        <v>29901</v>
      </c>
      <c r="E73" s="92" t="s">
        <v>209</v>
      </c>
      <c r="F73" s="98" t="s">
        <v>243</v>
      </c>
      <c r="G73" s="92">
        <v>1</v>
      </c>
      <c r="H73" s="82"/>
      <c r="I73" s="112" t="s">
        <v>308</v>
      </c>
      <c r="J73" s="46">
        <v>2020</v>
      </c>
      <c r="K73" s="102">
        <v>2025</v>
      </c>
      <c r="L73" s="46">
        <f>scope3_by_cat!C2+scope3_by_cat!C5+scope3_by_cat!C6+scope3_by_cat!C10+scope3_by_cat!C12++scope3_by_cat!C15</f>
        <v>82.435107239773615</v>
      </c>
      <c r="M73" s="94">
        <v>1</v>
      </c>
      <c r="N73" s="94" t="s">
        <v>122</v>
      </c>
      <c r="O73" s="94" t="s">
        <v>90</v>
      </c>
      <c r="P73" s="94" t="s">
        <v>123</v>
      </c>
      <c r="Q73" s="82"/>
      <c r="R73" s="94"/>
      <c r="S73" s="82"/>
    </row>
    <row r="74" spans="1:19" ht="15">
      <c r="A74" s="46" t="s">
        <v>42</v>
      </c>
      <c r="B74" s="46" t="s">
        <v>43</v>
      </c>
      <c r="C74" s="46" t="s">
        <v>4</v>
      </c>
      <c r="D74" s="101">
        <v>29901</v>
      </c>
      <c r="E74" s="92" t="s">
        <v>209</v>
      </c>
      <c r="F74" s="98" t="s">
        <v>243</v>
      </c>
      <c r="G74" s="92">
        <v>2</v>
      </c>
      <c r="H74" s="82"/>
      <c r="I74" s="112" t="s">
        <v>308</v>
      </c>
      <c r="J74" s="46">
        <v>2020</v>
      </c>
      <c r="K74" s="102">
        <v>2030</v>
      </c>
      <c r="L74" s="46">
        <f>scope3_by_cat!C2+scope3_by_cat!C5+scope3_by_cat!C6+scope3_by_cat!C10+scope3_by_cat!C12+scope3_by_cat!C15</f>
        <v>82.435107239773615</v>
      </c>
      <c r="M74" s="94">
        <v>8</v>
      </c>
      <c r="N74" s="94" t="s">
        <v>122</v>
      </c>
      <c r="O74" s="94" t="s">
        <v>90</v>
      </c>
      <c r="P74" s="94" t="s">
        <v>142</v>
      </c>
      <c r="Q74" s="82"/>
      <c r="R74" s="94"/>
      <c r="S74" s="82"/>
    </row>
    <row r="75" spans="1:19" ht="15">
      <c r="A75" s="46" t="s">
        <v>42</v>
      </c>
      <c r="B75" s="46" t="s">
        <v>43</v>
      </c>
      <c r="C75" s="46" t="s">
        <v>4</v>
      </c>
      <c r="D75" s="101">
        <v>29901</v>
      </c>
      <c r="E75" s="92" t="s">
        <v>209</v>
      </c>
      <c r="F75" s="98" t="s">
        <v>243</v>
      </c>
      <c r="G75" s="92">
        <v>3</v>
      </c>
      <c r="H75" s="82"/>
      <c r="I75" s="112" t="s">
        <v>308</v>
      </c>
      <c r="J75" s="46">
        <v>2020</v>
      </c>
      <c r="K75" s="102">
        <v>2040</v>
      </c>
      <c r="L75" s="46">
        <f>scope3_by_cat!C2+scope3_by_cat!C5+scope3_by_cat!C6+scope3_by_cat!C10+scope3_by_cat!C12+scope3_by_cat!C15</f>
        <v>82.435107239773615</v>
      </c>
      <c r="M75" s="94">
        <v>50</v>
      </c>
      <c r="N75" s="94" t="s">
        <v>122</v>
      </c>
      <c r="O75" s="94" t="s">
        <v>90</v>
      </c>
      <c r="P75" s="94" t="s">
        <v>158</v>
      </c>
      <c r="Q75" s="82"/>
      <c r="R75" s="94"/>
      <c r="S75" s="82"/>
    </row>
    <row r="76" spans="1:19" ht="15">
      <c r="A76" s="92" t="s">
        <v>42</v>
      </c>
      <c r="B76" s="92" t="s">
        <v>43</v>
      </c>
      <c r="C76" s="92" t="s">
        <v>4</v>
      </c>
      <c r="D76" s="101">
        <v>29901</v>
      </c>
      <c r="E76" s="92" t="s">
        <v>212</v>
      </c>
      <c r="F76" s="98" t="s">
        <v>243</v>
      </c>
      <c r="G76" s="92">
        <v>4</v>
      </c>
      <c r="H76" s="83"/>
      <c r="I76" s="112" t="s">
        <v>308</v>
      </c>
      <c r="J76" s="46">
        <v>2020</v>
      </c>
      <c r="K76" s="102">
        <v>2050</v>
      </c>
      <c r="L76" s="46">
        <f>scope3_by_cat!C2+scope3_by_cat!C5+scope3_by_cat!C6+scope3_by_cat!C10+scope3_by_cat!C12+scope3_by_cat!C15</f>
        <v>82.435107239773615</v>
      </c>
      <c r="M76" s="94">
        <v>100</v>
      </c>
      <c r="N76" s="94" t="s">
        <v>89</v>
      </c>
      <c r="O76" s="94" t="s">
        <v>90</v>
      </c>
      <c r="P76" s="94" t="s">
        <v>309</v>
      </c>
      <c r="Q76" s="82"/>
      <c r="R76" s="94" t="s">
        <v>95</v>
      </c>
      <c r="S76" s="82"/>
    </row>
    <row r="77" spans="1:19" ht="15">
      <c r="A77" s="46" t="s">
        <v>44</v>
      </c>
      <c r="B77" s="46" t="s">
        <v>5</v>
      </c>
      <c r="C77" s="46" t="s">
        <v>4</v>
      </c>
      <c r="D77" s="101">
        <v>4678</v>
      </c>
      <c r="E77" s="92" t="s">
        <v>209</v>
      </c>
      <c r="F77" s="98" t="s">
        <v>87</v>
      </c>
      <c r="G77" s="92">
        <v>1</v>
      </c>
      <c r="H77" s="83" t="s">
        <v>108</v>
      </c>
      <c r="I77" s="82"/>
      <c r="J77" s="46">
        <v>2019</v>
      </c>
      <c r="K77" s="102">
        <v>2030</v>
      </c>
      <c r="L77" s="46">
        <v>100</v>
      </c>
      <c r="M77" s="94">
        <v>50</v>
      </c>
      <c r="N77" s="94" t="s">
        <v>122</v>
      </c>
      <c r="O77" s="94" t="s">
        <v>90</v>
      </c>
      <c r="P77" s="94" t="s">
        <v>123</v>
      </c>
      <c r="Q77" s="82"/>
      <c r="R77" s="82"/>
      <c r="S77" s="82"/>
    </row>
    <row r="78" spans="1:19" ht="15">
      <c r="A78" s="46" t="s">
        <v>44</v>
      </c>
      <c r="B78" s="46" t="s">
        <v>5</v>
      </c>
      <c r="C78" s="46" t="s">
        <v>4</v>
      </c>
      <c r="D78" s="101">
        <v>4678</v>
      </c>
      <c r="E78" s="92" t="s">
        <v>212</v>
      </c>
      <c r="F78" s="98" t="s">
        <v>87</v>
      </c>
      <c r="G78" s="92">
        <v>2</v>
      </c>
      <c r="H78" s="82"/>
      <c r="I78" s="82"/>
      <c r="J78" s="46">
        <v>2019</v>
      </c>
      <c r="K78" s="102">
        <v>2050</v>
      </c>
      <c r="L78" s="46">
        <v>100</v>
      </c>
      <c r="M78" s="94">
        <v>100</v>
      </c>
      <c r="N78" s="94" t="s">
        <v>89</v>
      </c>
      <c r="O78" s="94" t="s">
        <v>90</v>
      </c>
      <c r="P78" s="94" t="s">
        <v>98</v>
      </c>
      <c r="Q78" s="94" t="s">
        <v>95</v>
      </c>
      <c r="R78" s="94" t="s">
        <v>224</v>
      </c>
      <c r="S78" s="82"/>
    </row>
    <row r="79" spans="1:19" ht="15">
      <c r="A79" s="46" t="s">
        <v>45</v>
      </c>
      <c r="B79" s="46" t="s">
        <v>22</v>
      </c>
      <c r="C79" s="46" t="s">
        <v>4</v>
      </c>
      <c r="D79" s="101">
        <v>19304</v>
      </c>
      <c r="E79" s="86" t="s">
        <v>209</v>
      </c>
      <c r="F79" s="110" t="s">
        <v>87</v>
      </c>
      <c r="G79" s="92">
        <v>1</v>
      </c>
      <c r="H79" s="83" t="s">
        <v>108</v>
      </c>
      <c r="I79" s="111"/>
      <c r="J79" s="46">
        <v>2019</v>
      </c>
      <c r="K79" s="102">
        <v>2030</v>
      </c>
      <c r="L79" s="46">
        <v>100</v>
      </c>
      <c r="M79" s="94">
        <v>30</v>
      </c>
      <c r="N79" s="94" t="s">
        <v>122</v>
      </c>
      <c r="O79" s="94" t="s">
        <v>90</v>
      </c>
      <c r="P79" s="94" t="s">
        <v>142</v>
      </c>
      <c r="Q79" s="94" t="s">
        <v>95</v>
      </c>
      <c r="R79" s="82"/>
      <c r="S79" s="83" t="s">
        <v>310</v>
      </c>
    </row>
    <row r="80" spans="1:19" ht="15">
      <c r="A80" s="46" t="s">
        <v>45</v>
      </c>
      <c r="B80" s="46" t="s">
        <v>22</v>
      </c>
      <c r="C80" s="46" t="s">
        <v>4</v>
      </c>
      <c r="D80" s="101">
        <v>19304</v>
      </c>
      <c r="E80" s="92" t="s">
        <v>212</v>
      </c>
      <c r="F80" s="110" t="s">
        <v>87</v>
      </c>
      <c r="G80" s="92">
        <v>2</v>
      </c>
      <c r="H80" s="83" t="s">
        <v>108</v>
      </c>
      <c r="I80" s="111"/>
      <c r="J80" s="46">
        <v>2019</v>
      </c>
      <c r="K80" s="102">
        <v>2050</v>
      </c>
      <c r="L80" s="46">
        <v>100</v>
      </c>
      <c r="M80" s="94">
        <v>100</v>
      </c>
      <c r="N80" s="94" t="s">
        <v>89</v>
      </c>
      <c r="O80" s="94" t="s">
        <v>90</v>
      </c>
      <c r="P80" s="94" t="s">
        <v>114</v>
      </c>
      <c r="Q80" s="94" t="s">
        <v>95</v>
      </c>
      <c r="R80" s="94" t="s">
        <v>224</v>
      </c>
      <c r="S80" s="83" t="s">
        <v>310</v>
      </c>
    </row>
    <row r="81" spans="1:19" ht="15">
      <c r="A81" s="46" t="s">
        <v>46</v>
      </c>
      <c r="B81" s="46" t="s">
        <v>5</v>
      </c>
      <c r="C81" s="46" t="s">
        <v>4</v>
      </c>
      <c r="D81" s="101">
        <v>20705</v>
      </c>
      <c r="E81" s="86" t="s">
        <v>209</v>
      </c>
      <c r="F81" s="110" t="s">
        <v>87</v>
      </c>
      <c r="G81" s="92">
        <v>1</v>
      </c>
      <c r="H81" s="83" t="s">
        <v>108</v>
      </c>
      <c r="I81" s="111"/>
      <c r="J81" s="46">
        <v>2005</v>
      </c>
      <c r="K81" s="102">
        <v>2030</v>
      </c>
      <c r="L81" s="46">
        <v>100</v>
      </c>
      <c r="M81" s="94">
        <v>56</v>
      </c>
      <c r="N81" s="94" t="s">
        <v>89</v>
      </c>
      <c r="O81" s="94" t="s">
        <v>90</v>
      </c>
      <c r="P81" s="94" t="s">
        <v>98</v>
      </c>
      <c r="Q81" s="82"/>
      <c r="R81" s="82"/>
      <c r="S81" s="82"/>
    </row>
    <row r="82" spans="1:19" ht="15">
      <c r="A82" s="46" t="s">
        <v>46</v>
      </c>
      <c r="B82" s="46" t="s">
        <v>5</v>
      </c>
      <c r="C82" s="46" t="s">
        <v>4</v>
      </c>
      <c r="D82" s="101">
        <v>20705</v>
      </c>
      <c r="E82" s="86" t="s">
        <v>212</v>
      </c>
      <c r="F82" s="110" t="s">
        <v>87</v>
      </c>
      <c r="G82" s="92">
        <v>2</v>
      </c>
      <c r="H82" s="83" t="s">
        <v>108</v>
      </c>
      <c r="I82" s="111"/>
      <c r="J82" s="46">
        <v>2005</v>
      </c>
      <c r="K82" s="102">
        <v>2050</v>
      </c>
      <c r="L82" s="46">
        <v>100</v>
      </c>
      <c r="M82" s="94">
        <v>100</v>
      </c>
      <c r="N82" s="94" t="s">
        <v>89</v>
      </c>
      <c r="O82" s="94" t="s">
        <v>90</v>
      </c>
      <c r="P82" s="94" t="s">
        <v>114</v>
      </c>
      <c r="Q82" s="82"/>
      <c r="R82" s="94" t="s">
        <v>95</v>
      </c>
      <c r="S82" s="82"/>
    </row>
    <row r="83" spans="1:19" ht="15">
      <c r="A83" s="46" t="s">
        <v>47</v>
      </c>
      <c r="B83" s="46" t="s">
        <v>43</v>
      </c>
      <c r="C83" s="46" t="s">
        <v>4</v>
      </c>
      <c r="D83" s="101">
        <v>9134</v>
      </c>
      <c r="E83" s="101" t="s">
        <v>209</v>
      </c>
      <c r="F83" s="98" t="s">
        <v>87</v>
      </c>
      <c r="G83" s="92">
        <v>1</v>
      </c>
      <c r="H83" s="83" t="s">
        <v>125</v>
      </c>
      <c r="I83" s="82"/>
      <c r="J83" s="46">
        <v>2019</v>
      </c>
      <c r="K83" s="102">
        <v>2030</v>
      </c>
      <c r="L83" s="46">
        <v>100</v>
      </c>
      <c r="M83" s="94">
        <v>30</v>
      </c>
      <c r="N83" s="94" t="s">
        <v>122</v>
      </c>
      <c r="O83" s="94" t="s">
        <v>90</v>
      </c>
      <c r="P83" s="94" t="s">
        <v>123</v>
      </c>
      <c r="Q83" s="94" t="s">
        <v>95</v>
      </c>
      <c r="R83" s="94"/>
      <c r="S83" s="83" t="s">
        <v>311</v>
      </c>
    </row>
    <row r="84" spans="1:19" ht="15">
      <c r="A84" s="46" t="s">
        <v>47</v>
      </c>
      <c r="B84" s="46" t="s">
        <v>43</v>
      </c>
      <c r="C84" s="46" t="s">
        <v>4</v>
      </c>
      <c r="D84" s="101">
        <v>9134</v>
      </c>
      <c r="E84" s="101" t="s">
        <v>212</v>
      </c>
      <c r="F84" s="98" t="s">
        <v>87</v>
      </c>
      <c r="G84" s="92">
        <v>2</v>
      </c>
      <c r="H84" s="83" t="s">
        <v>125</v>
      </c>
      <c r="I84" s="82"/>
      <c r="J84" s="46">
        <v>2019</v>
      </c>
      <c r="K84" s="102">
        <v>2050</v>
      </c>
      <c r="L84" s="46">
        <v>100</v>
      </c>
      <c r="M84" s="94">
        <v>100</v>
      </c>
      <c r="N84" s="94" t="s">
        <v>89</v>
      </c>
      <c r="O84" s="94" t="s">
        <v>90</v>
      </c>
      <c r="P84" s="94" t="s">
        <v>98</v>
      </c>
      <c r="Q84" s="94" t="s">
        <v>95</v>
      </c>
      <c r="R84" s="94" t="s">
        <v>224</v>
      </c>
      <c r="S84" s="83" t="s">
        <v>311</v>
      </c>
    </row>
    <row r="85" spans="1:19" ht="15">
      <c r="A85" s="83" t="s">
        <v>277</v>
      </c>
      <c r="B85" s="83" t="s">
        <v>238</v>
      </c>
      <c r="C85" s="83" t="s">
        <v>4</v>
      </c>
      <c r="D85" s="83">
        <v>849766</v>
      </c>
      <c r="E85" s="101" t="s">
        <v>209</v>
      </c>
      <c r="F85" s="110" t="s">
        <v>87</v>
      </c>
      <c r="G85" s="92">
        <v>1</v>
      </c>
      <c r="H85" s="92" t="s">
        <v>108</v>
      </c>
      <c r="I85" s="111"/>
      <c r="J85" s="111">
        <v>2019</v>
      </c>
      <c r="K85" s="102">
        <v>2030</v>
      </c>
      <c r="L85" s="46">
        <v>100</v>
      </c>
      <c r="M85" s="94">
        <v>25</v>
      </c>
      <c r="N85" s="94" t="s">
        <v>89</v>
      </c>
      <c r="O85" s="94" t="s">
        <v>90</v>
      </c>
      <c r="P85" s="94" t="s">
        <v>98</v>
      </c>
      <c r="Q85" s="82"/>
      <c r="R85" s="82"/>
      <c r="S85" s="82" t="s">
        <v>326</v>
      </c>
    </row>
    <row r="86" spans="1:19" ht="15">
      <c r="A86" s="83" t="s">
        <v>277</v>
      </c>
      <c r="B86" s="83" t="s">
        <v>238</v>
      </c>
      <c r="C86" s="83" t="s">
        <v>4</v>
      </c>
      <c r="D86" s="83">
        <v>849766</v>
      </c>
      <c r="E86" s="101" t="s">
        <v>209</v>
      </c>
      <c r="F86" s="110" t="s">
        <v>87</v>
      </c>
      <c r="G86" s="92">
        <v>2</v>
      </c>
      <c r="H86" s="92" t="s">
        <v>108</v>
      </c>
      <c r="I86" s="111"/>
      <c r="J86" s="111">
        <v>2019</v>
      </c>
      <c r="K86" s="102">
        <v>2050</v>
      </c>
      <c r="L86" s="46">
        <v>100</v>
      </c>
      <c r="M86" s="94">
        <v>100</v>
      </c>
      <c r="N86" s="94" t="s">
        <v>89</v>
      </c>
      <c r="O86" s="94" t="s">
        <v>327</v>
      </c>
      <c r="P86" s="94" t="s">
        <v>114</v>
      </c>
      <c r="Q86" s="82"/>
      <c r="R86" s="94" t="s">
        <v>95</v>
      </c>
      <c r="S86" s="94" t="s">
        <v>328</v>
      </c>
    </row>
    <row r="87" spans="1:19" ht="15">
      <c r="A87" s="83" t="s">
        <v>278</v>
      </c>
      <c r="B87" s="83" t="s">
        <v>279</v>
      </c>
      <c r="C87" s="83" t="s">
        <v>4</v>
      </c>
      <c r="D87" s="83">
        <v>11043</v>
      </c>
      <c r="E87" s="101" t="s">
        <v>209</v>
      </c>
      <c r="F87" s="98" t="s">
        <v>87</v>
      </c>
      <c r="G87" s="110">
        <v>1</v>
      </c>
      <c r="H87" s="92" t="s">
        <v>108</v>
      </c>
      <c r="I87" s="92"/>
      <c r="J87" s="111">
        <v>2017</v>
      </c>
      <c r="K87" s="102">
        <v>2030</v>
      </c>
      <c r="L87" s="46">
        <v>100</v>
      </c>
      <c r="M87" s="94">
        <v>20</v>
      </c>
      <c r="N87" s="94" t="s">
        <v>89</v>
      </c>
      <c r="O87" s="94" t="s">
        <v>90</v>
      </c>
      <c r="P87" s="94" t="s">
        <v>98</v>
      </c>
      <c r="Q87" s="82"/>
      <c r="R87" s="82"/>
      <c r="S87" s="82"/>
    </row>
    <row r="88" spans="1:19" ht="15">
      <c r="A88" s="83" t="s">
        <v>281</v>
      </c>
      <c r="B88" s="83" t="s">
        <v>282</v>
      </c>
      <c r="C88" s="83" t="s">
        <v>4</v>
      </c>
      <c r="D88" s="83">
        <v>6602</v>
      </c>
      <c r="E88" s="101" t="s">
        <v>209</v>
      </c>
      <c r="F88" s="113" t="s">
        <v>87</v>
      </c>
      <c r="G88" s="110">
        <v>1</v>
      </c>
      <c r="H88" s="92" t="s">
        <v>125</v>
      </c>
      <c r="I88" s="92"/>
      <c r="J88" s="111">
        <v>2007</v>
      </c>
      <c r="K88" s="102">
        <v>2025</v>
      </c>
      <c r="L88" s="46">
        <v>100</v>
      </c>
      <c r="M88" s="94">
        <v>22</v>
      </c>
      <c r="N88" s="94" t="s">
        <v>89</v>
      </c>
      <c r="O88" s="94" t="s">
        <v>90</v>
      </c>
      <c r="P88" s="94" t="s">
        <v>98</v>
      </c>
      <c r="Q88" s="82"/>
      <c r="R88" s="82"/>
      <c r="S88" s="82"/>
    </row>
    <row r="89" spans="1:19" ht="15">
      <c r="A89" s="83" t="s">
        <v>281</v>
      </c>
      <c r="B89" s="83" t="s">
        <v>282</v>
      </c>
      <c r="C89" s="83" t="s">
        <v>4</v>
      </c>
      <c r="D89" s="83">
        <v>6602</v>
      </c>
      <c r="E89" s="46" t="s">
        <v>209</v>
      </c>
      <c r="F89" s="113" t="s">
        <v>87</v>
      </c>
      <c r="G89" s="110">
        <v>2</v>
      </c>
      <c r="H89" s="92" t="s">
        <v>125</v>
      </c>
      <c r="I89" s="92"/>
      <c r="J89" s="111">
        <v>2007</v>
      </c>
      <c r="K89" s="102">
        <v>2030</v>
      </c>
      <c r="L89" s="46">
        <v>100</v>
      </c>
      <c r="M89" s="94">
        <v>28</v>
      </c>
      <c r="N89" s="94" t="s">
        <v>89</v>
      </c>
      <c r="O89" s="94" t="s">
        <v>90</v>
      </c>
      <c r="P89" s="94" t="s">
        <v>94</v>
      </c>
      <c r="Q89" s="82"/>
      <c r="R89" s="82"/>
      <c r="S89" s="82"/>
    </row>
    <row r="90" spans="1:19" ht="14">
      <c r="A90" s="83" t="s">
        <v>281</v>
      </c>
      <c r="B90" s="83" t="s">
        <v>282</v>
      </c>
      <c r="C90" s="83" t="s">
        <v>4</v>
      </c>
      <c r="D90" s="83">
        <v>6602</v>
      </c>
      <c r="E90" s="46" t="s">
        <v>209</v>
      </c>
      <c r="F90" s="98" t="s">
        <v>87</v>
      </c>
      <c r="G90" s="110">
        <v>3</v>
      </c>
      <c r="H90" s="92" t="s">
        <v>125</v>
      </c>
      <c r="I90" s="92"/>
      <c r="J90" s="111">
        <v>2007</v>
      </c>
      <c r="K90" s="102">
        <v>2050</v>
      </c>
      <c r="L90" s="46">
        <v>100</v>
      </c>
      <c r="M90" s="94">
        <v>100</v>
      </c>
      <c r="N90" s="94" t="s">
        <v>89</v>
      </c>
      <c r="O90" s="94" t="s">
        <v>90</v>
      </c>
      <c r="P90" s="94" t="s">
        <v>97</v>
      </c>
      <c r="Q90" s="82"/>
      <c r="R90" s="94" t="s">
        <v>95</v>
      </c>
      <c r="S90" s="82" t="s">
        <v>329</v>
      </c>
    </row>
    <row r="91" spans="1:19" ht="15">
      <c r="A91" s="83" t="s">
        <v>283</v>
      </c>
      <c r="B91" s="83" t="s">
        <v>284</v>
      </c>
      <c r="C91" s="83" t="s">
        <v>4</v>
      </c>
      <c r="D91" s="83">
        <v>21845</v>
      </c>
      <c r="E91" s="46" t="s">
        <v>212</v>
      </c>
      <c r="F91" s="113" t="s">
        <v>87</v>
      </c>
      <c r="G91" s="110">
        <v>1</v>
      </c>
      <c r="H91" s="92" t="s">
        <v>108</v>
      </c>
      <c r="I91" s="92"/>
      <c r="J91" s="111">
        <v>2022</v>
      </c>
      <c r="K91" s="102">
        <v>2050</v>
      </c>
      <c r="L91" s="46">
        <v>100</v>
      </c>
      <c r="M91" s="94">
        <v>100</v>
      </c>
      <c r="N91" s="94" t="s">
        <v>89</v>
      </c>
      <c r="O91" s="94" t="s">
        <v>90</v>
      </c>
      <c r="P91" s="94" t="s">
        <v>98</v>
      </c>
      <c r="Q91" s="82"/>
      <c r="R91" s="94" t="s">
        <v>224</v>
      </c>
      <c r="S91" s="83" t="s">
        <v>330</v>
      </c>
    </row>
    <row r="92" spans="1:19" ht="15">
      <c r="A92" s="83" t="s">
        <v>285</v>
      </c>
      <c r="B92" s="83" t="s">
        <v>43</v>
      </c>
      <c r="C92" s="83" t="s">
        <v>4</v>
      </c>
      <c r="D92" s="83">
        <v>8793</v>
      </c>
      <c r="E92" s="46"/>
      <c r="F92" s="113" t="s">
        <v>87</v>
      </c>
      <c r="G92" s="110">
        <v>1</v>
      </c>
      <c r="H92" s="92" t="s">
        <v>125</v>
      </c>
      <c r="I92" s="92"/>
      <c r="J92" s="111">
        <v>2013</v>
      </c>
      <c r="K92" s="102">
        <v>2030</v>
      </c>
      <c r="L92" s="46">
        <v>100</v>
      </c>
      <c r="M92" s="94">
        <v>46</v>
      </c>
      <c r="N92" s="94" t="s">
        <v>89</v>
      </c>
      <c r="O92" s="94" t="s">
        <v>90</v>
      </c>
      <c r="P92" s="94" t="s">
        <v>98</v>
      </c>
      <c r="Q92" s="82"/>
      <c r="R92" s="83" t="s">
        <v>95</v>
      </c>
      <c r="S92" s="82" t="s">
        <v>331</v>
      </c>
    </row>
    <row r="93" spans="1:19" ht="14">
      <c r="A93" s="83" t="s">
        <v>286</v>
      </c>
      <c r="B93" s="83" t="s">
        <v>287</v>
      </c>
      <c r="C93" s="83" t="s">
        <v>4</v>
      </c>
      <c r="D93" s="83">
        <v>20949</v>
      </c>
      <c r="E93" s="46" t="s">
        <v>209</v>
      </c>
      <c r="F93" s="98" t="s">
        <v>332</v>
      </c>
      <c r="G93" s="110">
        <v>1</v>
      </c>
      <c r="H93" s="82"/>
      <c r="I93" s="82"/>
      <c r="J93" s="111">
        <v>2017</v>
      </c>
      <c r="K93" s="102">
        <v>2026</v>
      </c>
      <c r="L93" s="46">
        <v>100</v>
      </c>
      <c r="M93" s="94">
        <v>30</v>
      </c>
      <c r="N93" s="94" t="s">
        <v>122</v>
      </c>
      <c r="O93" s="94" t="s">
        <v>90</v>
      </c>
      <c r="P93" s="94" t="s">
        <v>123</v>
      </c>
      <c r="Q93" s="82"/>
      <c r="R93" s="82"/>
      <c r="S93" s="82"/>
    </row>
    <row r="94" spans="1:19" ht="14">
      <c r="A94" s="83" t="s">
        <v>288</v>
      </c>
      <c r="B94" s="83" t="s">
        <v>289</v>
      </c>
      <c r="C94" s="83" t="s">
        <v>4</v>
      </c>
      <c r="D94" s="83">
        <v>36979</v>
      </c>
      <c r="E94" s="46" t="s">
        <v>209</v>
      </c>
      <c r="F94" s="98" t="s">
        <v>87</v>
      </c>
      <c r="G94" s="110">
        <v>1</v>
      </c>
      <c r="H94" s="92" t="s">
        <v>108</v>
      </c>
      <c r="I94" s="82"/>
      <c r="J94" s="111">
        <v>2019</v>
      </c>
      <c r="K94" s="102">
        <v>2030</v>
      </c>
      <c r="L94" s="46">
        <v>100</v>
      </c>
      <c r="M94" s="94">
        <v>50</v>
      </c>
      <c r="N94" s="94" t="s">
        <v>89</v>
      </c>
      <c r="O94" s="94" t="s">
        <v>90</v>
      </c>
      <c r="P94" s="94" t="s">
        <v>98</v>
      </c>
      <c r="Q94" s="82"/>
      <c r="R94" s="82"/>
      <c r="S94" s="82"/>
    </row>
    <row r="95" spans="1:19" ht="14">
      <c r="A95" s="83" t="s">
        <v>288</v>
      </c>
      <c r="B95" s="83" t="s">
        <v>289</v>
      </c>
      <c r="C95" s="83" t="s">
        <v>4</v>
      </c>
      <c r="D95" s="83">
        <v>36979</v>
      </c>
      <c r="E95" s="46" t="s">
        <v>212</v>
      </c>
      <c r="F95" s="98" t="s">
        <v>87</v>
      </c>
      <c r="G95" s="110">
        <v>2</v>
      </c>
      <c r="H95" s="92" t="s">
        <v>108</v>
      </c>
      <c r="I95" s="82"/>
      <c r="J95" s="111">
        <v>2019</v>
      </c>
      <c r="K95" s="102">
        <v>2050</v>
      </c>
      <c r="L95" s="46">
        <v>100</v>
      </c>
      <c r="M95" s="94">
        <v>100</v>
      </c>
      <c r="N95" s="94" t="s">
        <v>89</v>
      </c>
      <c r="O95" s="94" t="s">
        <v>90</v>
      </c>
      <c r="P95" s="94" t="s">
        <v>94</v>
      </c>
      <c r="Q95" s="82"/>
      <c r="R95" s="82"/>
      <c r="S95" s="82"/>
    </row>
    <row r="96" spans="1:19" ht="15">
      <c r="A96" s="83" t="s">
        <v>288</v>
      </c>
      <c r="B96" s="83" t="s">
        <v>289</v>
      </c>
      <c r="C96" s="83" t="s">
        <v>4</v>
      </c>
      <c r="D96" s="83">
        <v>36979</v>
      </c>
      <c r="E96" s="46" t="s">
        <v>212</v>
      </c>
      <c r="F96" s="98" t="s">
        <v>243</v>
      </c>
      <c r="G96" s="110">
        <v>1</v>
      </c>
      <c r="H96" s="92"/>
      <c r="I96" s="84" t="s">
        <v>621</v>
      </c>
      <c r="J96" s="111">
        <v>2019</v>
      </c>
      <c r="K96" s="102">
        <v>2050</v>
      </c>
      <c r="L96" s="46">
        <f>scope3_by_cat!C2+scope3_by_cat!C4+scope3_by_cat!C5+scope3_by_cat!C6+scope3_by_cat!C7+scope3_by_cat!C8+scope3_by_cat!C10+scope3_by_cat!C12+scope3_by_cat!C13</f>
        <v>91.465625811904886</v>
      </c>
      <c r="M96" s="94">
        <v>70</v>
      </c>
      <c r="N96" s="94" t="s">
        <v>89</v>
      </c>
      <c r="O96" s="94" t="s">
        <v>90</v>
      </c>
      <c r="P96" s="94" t="s">
        <v>97</v>
      </c>
      <c r="Q96" s="82"/>
      <c r="R96" s="82"/>
      <c r="S96" s="82"/>
    </row>
    <row r="97" spans="1:19" ht="14" customHeight="1">
      <c r="A97" s="83" t="s">
        <v>292</v>
      </c>
      <c r="B97" s="83" t="s">
        <v>43</v>
      </c>
      <c r="C97" s="83" t="s">
        <v>4</v>
      </c>
      <c r="D97" s="83">
        <v>3889</v>
      </c>
      <c r="E97" s="46" t="s">
        <v>209</v>
      </c>
      <c r="F97" s="98" t="s">
        <v>87</v>
      </c>
      <c r="G97" s="110">
        <v>1</v>
      </c>
      <c r="H97" s="92" t="s">
        <v>125</v>
      </c>
      <c r="I97" s="82"/>
      <c r="J97" s="111">
        <v>2013</v>
      </c>
      <c r="K97" s="102">
        <v>2030</v>
      </c>
      <c r="L97" s="46">
        <v>100</v>
      </c>
      <c r="M97" s="94">
        <v>30</v>
      </c>
      <c r="N97" s="94" t="s">
        <v>89</v>
      </c>
      <c r="O97" s="94" t="s">
        <v>333</v>
      </c>
      <c r="P97" s="82"/>
      <c r="Q97" s="83" t="s">
        <v>95</v>
      </c>
      <c r="R97" s="82"/>
      <c r="S97" s="83" t="s">
        <v>334</v>
      </c>
    </row>
    <row r="98" spans="1:19" ht="14" customHeight="1">
      <c r="A98" s="83" t="s">
        <v>292</v>
      </c>
      <c r="B98" s="83" t="s">
        <v>43</v>
      </c>
      <c r="C98" s="83" t="s">
        <v>4</v>
      </c>
      <c r="D98" s="83">
        <v>3889</v>
      </c>
      <c r="E98" s="46" t="s">
        <v>212</v>
      </c>
      <c r="F98" s="98" t="s">
        <v>87</v>
      </c>
      <c r="G98" s="110">
        <v>2</v>
      </c>
      <c r="H98" s="92" t="s">
        <v>125</v>
      </c>
      <c r="I98" s="82"/>
      <c r="J98" s="111">
        <v>2013</v>
      </c>
      <c r="K98" s="102">
        <v>2050</v>
      </c>
      <c r="L98" s="46">
        <v>100</v>
      </c>
      <c r="M98" s="94">
        <v>100</v>
      </c>
      <c r="N98" s="94" t="s">
        <v>89</v>
      </c>
      <c r="O98" s="94" t="s">
        <v>333</v>
      </c>
      <c r="P98" s="82"/>
      <c r="Q98" s="83" t="s">
        <v>95</v>
      </c>
      <c r="R98" s="82"/>
      <c r="S98" s="83" t="s">
        <v>334</v>
      </c>
    </row>
    <row r="99" spans="1:19" ht="14" customHeight="1">
      <c r="A99" s="83" t="s">
        <v>292</v>
      </c>
      <c r="B99" s="83" t="s">
        <v>43</v>
      </c>
      <c r="C99" s="83" t="s">
        <v>4</v>
      </c>
      <c r="D99" s="83">
        <v>3889</v>
      </c>
      <c r="E99" s="46" t="s">
        <v>212</v>
      </c>
      <c r="F99" s="98" t="s">
        <v>243</v>
      </c>
      <c r="G99" s="110">
        <v>1</v>
      </c>
      <c r="H99" s="92"/>
      <c r="I99" s="83" t="s">
        <v>121</v>
      </c>
      <c r="J99" s="111">
        <v>2013</v>
      </c>
      <c r="K99" s="102">
        <v>2050</v>
      </c>
      <c r="L99" s="46">
        <v>100</v>
      </c>
      <c r="M99" s="94">
        <v>100</v>
      </c>
      <c r="N99" s="94" t="s">
        <v>89</v>
      </c>
      <c r="O99" s="94" t="s">
        <v>90</v>
      </c>
      <c r="P99" s="82"/>
      <c r="Q99" s="82"/>
      <c r="R99" s="83" t="s">
        <v>95</v>
      </c>
      <c r="S99" s="83" t="s">
        <v>335</v>
      </c>
    </row>
    <row r="100" spans="1:19" ht="14">
      <c r="A100" s="83" t="s">
        <v>293</v>
      </c>
      <c r="B100" s="83" t="s">
        <v>25</v>
      </c>
      <c r="C100" s="83" t="s">
        <v>4</v>
      </c>
      <c r="D100" s="83">
        <v>1800</v>
      </c>
      <c r="E100" s="46" t="s">
        <v>212</v>
      </c>
      <c r="F100" s="98" t="s">
        <v>87</v>
      </c>
      <c r="G100" s="110">
        <v>1</v>
      </c>
      <c r="H100" s="92" t="s">
        <v>108</v>
      </c>
      <c r="I100" s="82"/>
      <c r="J100" s="111">
        <v>2019</v>
      </c>
      <c r="K100" s="102">
        <v>2040</v>
      </c>
      <c r="L100" s="46">
        <v>100</v>
      </c>
      <c r="M100" s="94">
        <v>100</v>
      </c>
      <c r="N100" s="94" t="s">
        <v>89</v>
      </c>
      <c r="O100" s="94" t="s">
        <v>90</v>
      </c>
      <c r="P100" s="83" t="s">
        <v>98</v>
      </c>
      <c r="Q100" s="82"/>
      <c r="R100" s="94" t="s">
        <v>224</v>
      </c>
      <c r="S100" s="82"/>
    </row>
    <row r="101" spans="1:19" ht="14">
      <c r="A101" s="83" t="s">
        <v>294</v>
      </c>
      <c r="B101" s="83" t="s">
        <v>295</v>
      </c>
      <c r="C101" s="83" t="s">
        <v>4</v>
      </c>
      <c r="D101" s="83">
        <v>12343</v>
      </c>
      <c r="E101" s="46" t="s">
        <v>209</v>
      </c>
      <c r="F101" s="98" t="s">
        <v>87</v>
      </c>
      <c r="G101" s="110">
        <v>1</v>
      </c>
      <c r="H101" s="92" t="s">
        <v>108</v>
      </c>
      <c r="I101" s="82"/>
      <c r="J101" s="111">
        <v>2019</v>
      </c>
      <c r="K101" s="102">
        <v>2030</v>
      </c>
      <c r="L101" s="46">
        <v>100</v>
      </c>
      <c r="M101" s="94">
        <v>30</v>
      </c>
      <c r="N101" s="94" t="s">
        <v>89</v>
      </c>
      <c r="O101" s="94" t="s">
        <v>90</v>
      </c>
      <c r="P101" s="83" t="s">
        <v>98</v>
      </c>
      <c r="Q101" s="82"/>
      <c r="R101" s="94" t="s">
        <v>95</v>
      </c>
      <c r="S101" s="82"/>
    </row>
    <row r="102" spans="1:19" ht="14">
      <c r="A102" s="83" t="s">
        <v>294</v>
      </c>
      <c r="B102" s="83" t="s">
        <v>295</v>
      </c>
      <c r="C102" s="83" t="s">
        <v>4</v>
      </c>
      <c r="D102" s="83">
        <v>12343</v>
      </c>
      <c r="E102" s="46" t="s">
        <v>212</v>
      </c>
      <c r="F102" s="98" t="s">
        <v>87</v>
      </c>
      <c r="G102" s="110">
        <v>2</v>
      </c>
      <c r="H102" s="92" t="s">
        <v>108</v>
      </c>
      <c r="I102" s="82"/>
      <c r="J102" s="111">
        <v>2019</v>
      </c>
      <c r="K102" s="102">
        <v>2050</v>
      </c>
      <c r="L102" s="46">
        <v>100</v>
      </c>
      <c r="M102" s="94">
        <v>100</v>
      </c>
      <c r="N102" s="94" t="s">
        <v>89</v>
      </c>
      <c r="O102" s="94" t="s">
        <v>90</v>
      </c>
      <c r="P102" s="83" t="s">
        <v>114</v>
      </c>
      <c r="Q102" s="82"/>
      <c r="R102" s="94" t="s">
        <v>95</v>
      </c>
      <c r="S102" s="83" t="s">
        <v>336</v>
      </c>
    </row>
    <row r="103" spans="1:19" ht="14">
      <c r="A103" s="83" t="s">
        <v>294</v>
      </c>
      <c r="B103" s="83" t="s">
        <v>295</v>
      </c>
      <c r="C103" s="83" t="s">
        <v>4</v>
      </c>
      <c r="D103" s="83">
        <v>12343</v>
      </c>
      <c r="E103" s="46" t="s">
        <v>212</v>
      </c>
      <c r="F103" s="98" t="s">
        <v>243</v>
      </c>
      <c r="G103" s="110">
        <v>1</v>
      </c>
      <c r="H103" s="92"/>
      <c r="I103" s="83" t="s">
        <v>121</v>
      </c>
      <c r="J103" s="111">
        <v>2019</v>
      </c>
      <c r="K103" s="102">
        <v>2050</v>
      </c>
      <c r="L103" s="46">
        <v>100</v>
      </c>
      <c r="M103" s="94">
        <v>100</v>
      </c>
      <c r="N103" s="94" t="s">
        <v>89</v>
      </c>
      <c r="O103" s="94" t="s">
        <v>90</v>
      </c>
      <c r="P103" s="83" t="s">
        <v>114</v>
      </c>
      <c r="Q103" s="82"/>
      <c r="R103" s="94" t="s">
        <v>95</v>
      </c>
      <c r="S103" s="83" t="s">
        <v>336</v>
      </c>
    </row>
    <row r="104" spans="1:19" ht="15">
      <c r="A104" s="86" t="s">
        <v>280</v>
      </c>
      <c r="B104" s="83" t="s">
        <v>5</v>
      </c>
      <c r="C104" s="83" t="s">
        <v>4</v>
      </c>
      <c r="D104" s="86">
        <v>5021</v>
      </c>
      <c r="E104" s="46" t="s">
        <v>209</v>
      </c>
      <c r="F104" s="98" t="s">
        <v>332</v>
      </c>
      <c r="G104" s="110">
        <v>1</v>
      </c>
      <c r="H104" s="82"/>
      <c r="I104" s="82"/>
      <c r="J104" s="111">
        <v>2005</v>
      </c>
      <c r="K104" s="102">
        <v>2028</v>
      </c>
      <c r="L104" s="46">
        <v>93</v>
      </c>
      <c r="M104" s="94">
        <v>65</v>
      </c>
      <c r="N104" s="94" t="s">
        <v>89</v>
      </c>
      <c r="O104" s="94" t="s">
        <v>90</v>
      </c>
      <c r="P104" s="83" t="s">
        <v>94</v>
      </c>
      <c r="Q104" s="82"/>
      <c r="R104" s="82"/>
      <c r="S104" s="83" t="s">
        <v>623</v>
      </c>
    </row>
    <row r="105" spans="1:19" ht="15">
      <c r="A105" s="86" t="s">
        <v>280</v>
      </c>
      <c r="B105" s="83" t="s">
        <v>5</v>
      </c>
      <c r="C105" s="83" t="s">
        <v>4</v>
      </c>
      <c r="D105" s="86">
        <v>5021</v>
      </c>
      <c r="E105" s="46" t="s">
        <v>209</v>
      </c>
      <c r="F105" s="98" t="s">
        <v>332</v>
      </c>
      <c r="G105" s="110">
        <v>2</v>
      </c>
      <c r="H105" s="82"/>
      <c r="I105" s="82"/>
      <c r="J105" s="111">
        <v>2005</v>
      </c>
      <c r="K105" s="102">
        <v>2040</v>
      </c>
      <c r="L105" s="46">
        <v>93</v>
      </c>
      <c r="M105" s="94">
        <v>90</v>
      </c>
      <c r="N105" s="94" t="s">
        <v>89</v>
      </c>
      <c r="O105" s="94" t="s">
        <v>90</v>
      </c>
      <c r="P105" s="83" t="s">
        <v>98</v>
      </c>
      <c r="Q105" s="82"/>
      <c r="R105" s="82"/>
      <c r="S105" s="83" t="s">
        <v>623</v>
      </c>
    </row>
    <row r="106" spans="1:19" ht="15">
      <c r="A106" s="86" t="s">
        <v>280</v>
      </c>
      <c r="B106" s="83" t="s">
        <v>5</v>
      </c>
      <c r="C106" s="83" t="s">
        <v>4</v>
      </c>
      <c r="D106" s="86">
        <v>5021</v>
      </c>
      <c r="E106" s="46" t="s">
        <v>212</v>
      </c>
      <c r="F106" s="98" t="s">
        <v>332</v>
      </c>
      <c r="G106" s="110">
        <v>3</v>
      </c>
      <c r="H106" s="82"/>
      <c r="I106" s="82"/>
      <c r="J106" s="111">
        <v>2005</v>
      </c>
      <c r="K106" s="102">
        <v>2050</v>
      </c>
      <c r="L106" s="46">
        <v>100</v>
      </c>
      <c r="M106" s="94">
        <v>100</v>
      </c>
      <c r="N106" s="94" t="s">
        <v>89</v>
      </c>
      <c r="O106" s="94" t="s">
        <v>90</v>
      </c>
      <c r="P106" s="83" t="s">
        <v>611</v>
      </c>
      <c r="Q106" s="82"/>
      <c r="R106" s="82"/>
      <c r="S106" s="83"/>
    </row>
    <row r="107" spans="1:19" ht="15">
      <c r="A107" s="86" t="s">
        <v>280</v>
      </c>
      <c r="B107" s="83" t="s">
        <v>5</v>
      </c>
      <c r="C107" s="83" t="s">
        <v>4</v>
      </c>
      <c r="D107" s="86">
        <v>5021</v>
      </c>
      <c r="E107" s="46" t="s">
        <v>212</v>
      </c>
      <c r="F107" s="98" t="s">
        <v>243</v>
      </c>
      <c r="G107" s="110">
        <v>1</v>
      </c>
      <c r="H107" s="83" t="s">
        <v>612</v>
      </c>
      <c r="I107" s="82"/>
      <c r="J107" s="111">
        <v>2005</v>
      </c>
      <c r="K107" s="102">
        <v>2040</v>
      </c>
      <c r="L107" s="46">
        <f>scope3_by_cat!C2+scope3_by_cat!C4+scope3_by_cat!C5</f>
        <v>15.58821072467599</v>
      </c>
      <c r="M107" s="94">
        <v>90</v>
      </c>
      <c r="N107" s="94" t="s">
        <v>89</v>
      </c>
      <c r="O107" s="94" t="s">
        <v>90</v>
      </c>
      <c r="P107" s="83" t="s">
        <v>98</v>
      </c>
      <c r="Q107" s="82"/>
      <c r="R107" s="82"/>
      <c r="S107" s="83"/>
    </row>
    <row r="108" spans="1:19" ht="15">
      <c r="A108" s="86" t="s">
        <v>280</v>
      </c>
      <c r="B108" s="83" t="s">
        <v>5</v>
      </c>
      <c r="C108" s="83" t="s">
        <v>4</v>
      </c>
      <c r="D108" s="86">
        <v>5021</v>
      </c>
      <c r="E108" s="46" t="s">
        <v>209</v>
      </c>
      <c r="F108" s="98" t="s">
        <v>243</v>
      </c>
      <c r="G108" s="110">
        <v>1</v>
      </c>
      <c r="H108" s="85" t="s">
        <v>100</v>
      </c>
      <c r="I108" s="82"/>
      <c r="J108" s="111">
        <v>2005</v>
      </c>
      <c r="K108" s="102">
        <v>2040</v>
      </c>
      <c r="L108" s="46">
        <f>scope3_by_cat!C12</f>
        <v>69.797281950040698</v>
      </c>
      <c r="M108" s="94">
        <v>35</v>
      </c>
      <c r="N108" s="94" t="s">
        <v>89</v>
      </c>
      <c r="O108" s="94" t="s">
        <v>90</v>
      </c>
      <c r="P108" s="83" t="s">
        <v>104</v>
      </c>
      <c r="Q108" s="82"/>
      <c r="R108" s="82"/>
      <c r="S108" s="83"/>
    </row>
    <row r="109" spans="1:19" ht="18">
      <c r="A109" s="84" t="s">
        <v>290</v>
      </c>
      <c r="B109" s="114" t="s">
        <v>291</v>
      </c>
      <c r="C109" s="83" t="s">
        <v>4</v>
      </c>
      <c r="D109" s="84">
        <v>839615</v>
      </c>
      <c r="E109" s="46" t="s">
        <v>209</v>
      </c>
      <c r="F109" s="98" t="s">
        <v>87</v>
      </c>
      <c r="G109" s="110">
        <v>1</v>
      </c>
      <c r="H109" s="83" t="s">
        <v>115</v>
      </c>
      <c r="I109" s="82"/>
      <c r="J109" s="111">
        <v>2019</v>
      </c>
      <c r="K109" s="102">
        <v>2031</v>
      </c>
      <c r="L109" s="46">
        <v>100</v>
      </c>
      <c r="M109" s="94">
        <v>15</v>
      </c>
      <c r="N109" s="94" t="s">
        <v>89</v>
      </c>
      <c r="O109" s="94" t="s">
        <v>90</v>
      </c>
      <c r="P109" s="83" t="s">
        <v>98</v>
      </c>
      <c r="Q109" s="82"/>
      <c r="R109" s="82"/>
      <c r="S109" s="83"/>
    </row>
    <row r="110" spans="1:19" ht="14">
      <c r="A110" s="83"/>
      <c r="B110" s="83"/>
      <c r="C110" s="83"/>
      <c r="D110" s="83"/>
      <c r="E110" s="82"/>
      <c r="F110" s="115"/>
      <c r="G110" s="82"/>
      <c r="H110" s="82"/>
      <c r="I110" s="82"/>
      <c r="J110" s="111"/>
      <c r="K110" s="102"/>
      <c r="L110" s="46"/>
      <c r="M110" s="94"/>
      <c r="N110" s="94"/>
      <c r="O110" s="94"/>
      <c r="P110" s="82"/>
      <c r="Q110" s="82"/>
      <c r="R110" s="82"/>
      <c r="S110" s="83"/>
    </row>
    <row r="111" spans="1:19" ht="14">
      <c r="A111" s="83"/>
      <c r="B111" s="83"/>
      <c r="C111" s="83"/>
      <c r="D111" s="83"/>
      <c r="E111" s="83"/>
      <c r="F111" s="98"/>
      <c r="G111" s="82"/>
      <c r="H111" s="82"/>
      <c r="I111" s="82"/>
      <c r="J111" s="111"/>
      <c r="K111" s="102"/>
      <c r="L111" s="46"/>
      <c r="M111" s="94"/>
      <c r="N111" s="94"/>
      <c r="O111" s="94"/>
      <c r="P111" s="82"/>
      <c r="Q111" s="82"/>
      <c r="R111" s="82"/>
      <c r="S111" s="82"/>
    </row>
    <row r="112" spans="1:19" ht="14">
      <c r="A112" s="83"/>
      <c r="B112" s="83"/>
      <c r="C112" s="83"/>
      <c r="D112" s="83"/>
      <c r="E112" s="83"/>
      <c r="F112" s="98"/>
      <c r="G112" s="82"/>
      <c r="H112" s="82"/>
      <c r="I112" s="82"/>
      <c r="J112" s="111"/>
      <c r="K112" s="102"/>
      <c r="L112" s="46"/>
      <c r="M112" s="94"/>
      <c r="N112" s="94"/>
      <c r="O112" s="94"/>
      <c r="P112" s="82"/>
      <c r="Q112" s="82"/>
      <c r="R112" s="82"/>
      <c r="S112" s="82"/>
    </row>
    <row r="113" spans="1:19" ht="13">
      <c r="A113" s="82"/>
      <c r="B113" s="82"/>
      <c r="C113" s="82"/>
      <c r="D113" s="82"/>
      <c r="E113" s="82"/>
      <c r="F113" s="115"/>
      <c r="G113" s="82"/>
      <c r="H113" s="82"/>
      <c r="I113" s="82"/>
      <c r="J113" s="82"/>
      <c r="K113" s="102"/>
      <c r="L113" s="82"/>
      <c r="M113" s="82"/>
      <c r="N113" s="82"/>
      <c r="O113" s="82"/>
      <c r="P113" s="82"/>
      <c r="Q113" s="82"/>
      <c r="R113" s="82"/>
      <c r="S113" s="82"/>
    </row>
    <row r="114" spans="1:19" ht="13">
      <c r="A114" s="82"/>
      <c r="B114" s="82"/>
      <c r="C114" s="82"/>
      <c r="D114" s="82"/>
      <c r="E114" s="82"/>
      <c r="F114" s="115"/>
      <c r="G114" s="82"/>
      <c r="H114" s="82"/>
      <c r="I114" s="82"/>
      <c r="J114" s="82"/>
      <c r="K114" s="102"/>
      <c r="L114" s="82"/>
      <c r="M114" s="82"/>
      <c r="N114" s="82"/>
      <c r="O114" s="82"/>
      <c r="P114" s="82"/>
      <c r="Q114" s="82"/>
      <c r="R114" s="82"/>
      <c r="S114" s="82"/>
    </row>
    <row r="115" spans="1:19" ht="13">
      <c r="A115" s="82"/>
      <c r="B115" s="82"/>
      <c r="C115" s="82"/>
      <c r="D115" s="82"/>
      <c r="E115" s="82"/>
      <c r="F115" s="115"/>
      <c r="G115" s="82"/>
      <c r="H115" s="82"/>
      <c r="I115" s="82"/>
      <c r="J115" s="82"/>
      <c r="K115" s="102"/>
      <c r="L115" s="82"/>
      <c r="M115" s="82"/>
      <c r="N115" s="82"/>
      <c r="O115" s="82"/>
      <c r="P115" s="82"/>
      <c r="Q115" s="82"/>
      <c r="R115" s="82"/>
      <c r="S115" s="82"/>
    </row>
    <row r="116" spans="1:19" ht="13">
      <c r="A116" s="83"/>
      <c r="B116" s="82"/>
      <c r="C116" s="82"/>
      <c r="D116" s="83"/>
      <c r="E116" s="82"/>
      <c r="F116" s="115"/>
      <c r="G116" s="82"/>
      <c r="H116" s="82"/>
      <c r="I116" s="82"/>
      <c r="J116" s="82"/>
      <c r="K116" s="102"/>
      <c r="L116" s="82"/>
      <c r="M116" s="82"/>
      <c r="N116" s="82"/>
      <c r="O116" s="82"/>
      <c r="P116" s="82"/>
      <c r="Q116" s="82"/>
      <c r="R116" s="82"/>
      <c r="S116" s="82"/>
    </row>
    <row r="117" spans="1:19" ht="13">
      <c r="A117" s="82"/>
      <c r="B117" s="82"/>
      <c r="C117" s="82"/>
      <c r="D117" s="82"/>
      <c r="E117" s="82"/>
      <c r="F117" s="115"/>
      <c r="G117" s="82"/>
      <c r="H117" s="82"/>
      <c r="I117" s="82"/>
      <c r="J117" s="82"/>
      <c r="K117" s="102"/>
      <c r="L117" s="82"/>
      <c r="M117" s="82"/>
      <c r="N117" s="82"/>
      <c r="O117" s="82"/>
      <c r="P117" s="82"/>
      <c r="Q117" s="82"/>
      <c r="R117" s="82"/>
      <c r="S117" s="82"/>
    </row>
    <row r="118" spans="1:19" ht="13">
      <c r="K118" s="20"/>
    </row>
    <row r="119" spans="1:19" ht="13">
      <c r="K119" s="20"/>
    </row>
    <row r="120" spans="1:19" ht="13">
      <c r="K120" s="20"/>
    </row>
    <row r="121" spans="1:19" ht="13">
      <c r="K121" s="20"/>
    </row>
    <row r="122" spans="1:19" ht="13">
      <c r="K122" s="20"/>
    </row>
    <row r="123" spans="1:19" ht="13">
      <c r="K123" s="20"/>
    </row>
    <row r="124" spans="1:19" ht="13">
      <c r="K124" s="20"/>
    </row>
    <row r="125" spans="1:19" ht="13">
      <c r="K125" s="20"/>
    </row>
    <row r="126" spans="1:19" ht="13">
      <c r="K126" s="20"/>
    </row>
    <row r="127" spans="1:19" ht="13">
      <c r="K127" s="20"/>
    </row>
    <row r="128" spans="1:19" ht="13">
      <c r="K128" s="20"/>
    </row>
    <row r="129" spans="11:11" ht="13">
      <c r="K129" s="20"/>
    </row>
    <row r="130" spans="11:11" ht="13">
      <c r="K130" s="20"/>
    </row>
    <row r="131" spans="11:11" ht="13">
      <c r="K131" s="20"/>
    </row>
    <row r="132" spans="11:11" ht="13">
      <c r="K132" s="20"/>
    </row>
    <row r="133" spans="11:11" ht="13">
      <c r="K133" s="20"/>
    </row>
    <row r="134" spans="11:11" ht="13">
      <c r="K134" s="20"/>
    </row>
    <row r="135" spans="11:11" ht="13">
      <c r="K135" s="20"/>
    </row>
    <row r="136" spans="11:11" ht="13">
      <c r="K136" s="20"/>
    </row>
    <row r="137" spans="11:11" ht="13">
      <c r="K137" s="20"/>
    </row>
    <row r="138" spans="11:11" ht="13">
      <c r="K138" s="20"/>
    </row>
    <row r="139" spans="11:11" ht="13">
      <c r="K139" s="20"/>
    </row>
    <row r="140" spans="11:11" ht="13">
      <c r="K140" s="20"/>
    </row>
    <row r="141" spans="11:11" ht="13">
      <c r="K141" s="20"/>
    </row>
    <row r="142" spans="11:11" ht="13">
      <c r="K142" s="20"/>
    </row>
    <row r="143" spans="11:11" ht="13">
      <c r="K143" s="20"/>
    </row>
    <row r="144" spans="11:11" ht="13">
      <c r="K144" s="20"/>
    </row>
    <row r="145" spans="11:11" ht="13">
      <c r="K145" s="20"/>
    </row>
    <row r="146" spans="11:11" ht="13">
      <c r="K146" s="20"/>
    </row>
    <row r="147" spans="11:11" ht="13">
      <c r="K147" s="20"/>
    </row>
    <row r="148" spans="11:11" ht="13">
      <c r="K148" s="20"/>
    </row>
    <row r="149" spans="11:11" ht="13">
      <c r="K149" s="20"/>
    </row>
    <row r="150" spans="11:11" ht="13">
      <c r="K150" s="20"/>
    </row>
    <row r="151" spans="11:11" ht="13">
      <c r="K151" s="20"/>
    </row>
    <row r="152" spans="11:11" ht="13">
      <c r="K152" s="20"/>
    </row>
    <row r="153" spans="11:11" ht="13">
      <c r="K153" s="20"/>
    </row>
    <row r="154" spans="11:11" ht="13">
      <c r="K154" s="20"/>
    </row>
    <row r="155" spans="11:11" ht="13">
      <c r="K155" s="20"/>
    </row>
    <row r="156" spans="11:11" ht="13">
      <c r="K156" s="20"/>
    </row>
    <row r="157" spans="11:11" ht="13">
      <c r="K157" s="20"/>
    </row>
    <row r="158" spans="11:11" ht="13">
      <c r="K158" s="20"/>
    </row>
    <row r="159" spans="11:11" ht="13">
      <c r="K159" s="20"/>
    </row>
    <row r="160" spans="11:11" ht="13">
      <c r="K160" s="20"/>
    </row>
    <row r="161" spans="1:11" ht="13">
      <c r="K161" s="20"/>
    </row>
    <row r="162" spans="1:11" ht="13">
      <c r="K162" s="20"/>
    </row>
    <row r="163" spans="1:11" ht="13">
      <c r="K163" s="20"/>
    </row>
    <row r="164" spans="1:11" ht="13">
      <c r="K164" s="20"/>
    </row>
    <row r="165" spans="1:11" ht="13">
      <c r="A165" s="30"/>
      <c r="B165" s="30"/>
      <c r="K165" s="20"/>
    </row>
    <row r="166" spans="1:11" ht="13">
      <c r="A166" s="30"/>
      <c r="B166" s="30"/>
      <c r="K166" s="20"/>
    </row>
    <row r="167" spans="1:11" ht="13">
      <c r="A167" s="30"/>
      <c r="B167" s="30"/>
      <c r="K167" s="20"/>
    </row>
    <row r="168" spans="1:11" ht="13">
      <c r="A168" s="30"/>
      <c r="B168" s="30"/>
      <c r="K168" s="20"/>
    </row>
    <row r="169" spans="1:11" ht="13">
      <c r="A169" s="30"/>
      <c r="B169" s="30"/>
      <c r="K169" s="20"/>
    </row>
    <row r="170" spans="1:11" ht="13">
      <c r="A170" s="30"/>
      <c r="B170" s="30"/>
      <c r="K170" s="20"/>
    </row>
    <row r="171" spans="1:11" ht="13">
      <c r="A171" s="30"/>
      <c r="B171" s="30"/>
      <c r="K171" s="20"/>
    </row>
    <row r="172" spans="1:11" ht="13">
      <c r="A172" s="30"/>
      <c r="B172" s="30"/>
      <c r="K172" s="20"/>
    </row>
    <row r="173" spans="1:11" ht="13">
      <c r="A173" s="30"/>
      <c r="B173" s="30"/>
      <c r="K173" s="20"/>
    </row>
    <row r="174" spans="1:11" ht="13">
      <c r="A174" s="30"/>
      <c r="B174" s="30"/>
      <c r="K174" s="20"/>
    </row>
    <row r="175" spans="1:11" ht="13">
      <c r="K175" s="20"/>
    </row>
    <row r="176" spans="1:11" ht="13">
      <c r="K176" s="20"/>
    </row>
    <row r="177" spans="11:11" ht="13">
      <c r="K177" s="20"/>
    </row>
    <row r="178" spans="11:11" ht="13">
      <c r="K178" s="20"/>
    </row>
    <row r="179" spans="11:11" ht="13">
      <c r="K179" s="20"/>
    </row>
    <row r="180" spans="11:11" ht="13">
      <c r="K180" s="20"/>
    </row>
    <row r="181" spans="11:11" ht="13">
      <c r="K181" s="20"/>
    </row>
    <row r="182" spans="11:11" ht="13">
      <c r="K182" s="20"/>
    </row>
    <row r="183" spans="11:11" ht="13">
      <c r="K183" s="20"/>
    </row>
    <row r="184" spans="11:11" ht="13">
      <c r="K184" s="20"/>
    </row>
    <row r="185" spans="11:11" ht="13">
      <c r="K185" s="20"/>
    </row>
    <row r="186" spans="11:11" ht="13">
      <c r="K186" s="20"/>
    </row>
    <row r="187" spans="11:11" ht="13">
      <c r="K187" s="20"/>
    </row>
    <row r="188" spans="11:11" ht="13">
      <c r="K188" s="20"/>
    </row>
    <row r="189" spans="11:11" ht="13">
      <c r="K189" s="20"/>
    </row>
    <row r="190" spans="11:11" ht="13">
      <c r="K190" s="20"/>
    </row>
    <row r="191" spans="11:11" ht="13">
      <c r="K191" s="20"/>
    </row>
    <row r="192" spans="11:11" ht="13">
      <c r="K192" s="20"/>
    </row>
    <row r="193" spans="11:11" ht="13">
      <c r="K193" s="20"/>
    </row>
    <row r="194" spans="11:11" ht="13">
      <c r="K194" s="20"/>
    </row>
    <row r="195" spans="11:11" ht="13">
      <c r="K195" s="20"/>
    </row>
    <row r="196" spans="11:11" ht="13">
      <c r="K196" s="20"/>
    </row>
    <row r="197" spans="11:11" ht="13">
      <c r="K197" s="20"/>
    </row>
    <row r="198" spans="11:11" ht="13">
      <c r="K198" s="20"/>
    </row>
    <row r="199" spans="11:11" ht="13">
      <c r="K199" s="20"/>
    </row>
    <row r="200" spans="11:11" ht="13">
      <c r="K200" s="20"/>
    </row>
    <row r="201" spans="11:11" ht="13">
      <c r="K201" s="20"/>
    </row>
    <row r="202" spans="11:11" ht="13">
      <c r="K202" s="20"/>
    </row>
    <row r="203" spans="11:11" ht="13">
      <c r="K203" s="20"/>
    </row>
    <row r="204" spans="11:11" ht="13">
      <c r="K204" s="20"/>
    </row>
    <row r="205" spans="11:11" ht="13">
      <c r="K205" s="20"/>
    </row>
    <row r="206" spans="11:11" ht="13">
      <c r="K206" s="20"/>
    </row>
    <row r="207" spans="11:11" ht="13">
      <c r="K207" s="20"/>
    </row>
    <row r="208" spans="11:11" ht="13">
      <c r="K208" s="20"/>
    </row>
    <row r="209" spans="11:11" ht="13">
      <c r="K209" s="20"/>
    </row>
    <row r="210" spans="11:11" ht="13">
      <c r="K210" s="20"/>
    </row>
    <row r="211" spans="11:11" ht="13">
      <c r="K211" s="20"/>
    </row>
    <row r="212" spans="11:11" ht="13">
      <c r="K212" s="20"/>
    </row>
    <row r="213" spans="11:11" ht="13">
      <c r="K213" s="20"/>
    </row>
    <row r="214" spans="11:11" ht="13">
      <c r="K214" s="20"/>
    </row>
    <row r="215" spans="11:11" ht="13">
      <c r="K215" s="20"/>
    </row>
    <row r="216" spans="11:11" ht="13">
      <c r="K216" s="20"/>
    </row>
    <row r="217" spans="11:11" ht="13">
      <c r="K217" s="20"/>
    </row>
    <row r="218" spans="11:11" ht="13">
      <c r="K218" s="20"/>
    </row>
    <row r="219" spans="11:11" ht="13">
      <c r="K219" s="20"/>
    </row>
    <row r="220" spans="11:11" ht="13">
      <c r="K220" s="20"/>
    </row>
    <row r="221" spans="11:11" ht="13">
      <c r="K221" s="20"/>
    </row>
    <row r="222" spans="11:11" ht="13">
      <c r="K222" s="20"/>
    </row>
    <row r="223" spans="11:11" ht="13">
      <c r="K223" s="20"/>
    </row>
    <row r="224" spans="11:11" ht="13">
      <c r="K224" s="20"/>
    </row>
    <row r="225" spans="11:11" ht="13">
      <c r="K225" s="20"/>
    </row>
    <row r="226" spans="11:11" ht="13">
      <c r="K226" s="20"/>
    </row>
    <row r="227" spans="11:11" ht="13">
      <c r="K227" s="20"/>
    </row>
    <row r="228" spans="11:11" ht="13">
      <c r="K228" s="20"/>
    </row>
    <row r="229" spans="11:11" ht="13">
      <c r="K229" s="20"/>
    </row>
    <row r="230" spans="11:11" ht="13">
      <c r="K230" s="20"/>
    </row>
    <row r="231" spans="11:11" ht="13">
      <c r="K231" s="20"/>
    </row>
    <row r="232" spans="11:11" ht="13">
      <c r="K232" s="20"/>
    </row>
    <row r="233" spans="11:11" ht="13">
      <c r="K233" s="20"/>
    </row>
    <row r="234" spans="11:11" ht="13">
      <c r="K234" s="20"/>
    </row>
    <row r="235" spans="11:11" ht="13">
      <c r="K235" s="20"/>
    </row>
    <row r="236" spans="11:11" ht="13">
      <c r="K236" s="20"/>
    </row>
    <row r="237" spans="11:11" ht="13">
      <c r="K237" s="20"/>
    </row>
    <row r="238" spans="11:11" ht="13">
      <c r="K238" s="20"/>
    </row>
    <row r="239" spans="11:11" ht="13">
      <c r="K239" s="20"/>
    </row>
    <row r="240" spans="11:11" ht="13">
      <c r="K240" s="20"/>
    </row>
    <row r="241" spans="11:11" ht="13">
      <c r="K241" s="20"/>
    </row>
    <row r="242" spans="11:11" ht="13">
      <c r="K242" s="20"/>
    </row>
    <row r="243" spans="11:11" ht="13">
      <c r="K243" s="20"/>
    </row>
    <row r="244" spans="11:11" ht="13">
      <c r="K244" s="20"/>
    </row>
    <row r="245" spans="11:11" ht="13">
      <c r="K245" s="20"/>
    </row>
    <row r="246" spans="11:11" ht="13">
      <c r="K246" s="20"/>
    </row>
    <row r="247" spans="11:11" ht="13">
      <c r="K247" s="20"/>
    </row>
    <row r="248" spans="11:11" ht="13">
      <c r="K248" s="20"/>
    </row>
    <row r="249" spans="11:11" ht="13">
      <c r="K249" s="20"/>
    </row>
    <row r="250" spans="11:11" ht="13">
      <c r="K250" s="20"/>
    </row>
    <row r="251" spans="11:11" ht="13">
      <c r="K251" s="20"/>
    </row>
    <row r="252" spans="11:11" ht="13">
      <c r="K252" s="20"/>
    </row>
    <row r="253" spans="11:11" ht="13">
      <c r="K253" s="20"/>
    </row>
    <row r="254" spans="11:11" ht="13">
      <c r="K254" s="20"/>
    </row>
    <row r="255" spans="11:11" ht="13">
      <c r="K255" s="20"/>
    </row>
    <row r="256" spans="11:11" ht="13">
      <c r="K256" s="20"/>
    </row>
    <row r="257" spans="11:11" ht="13">
      <c r="K257" s="20"/>
    </row>
    <row r="258" spans="11:11" ht="13">
      <c r="K258" s="20"/>
    </row>
    <row r="259" spans="11:11" ht="13">
      <c r="K259" s="20"/>
    </row>
    <row r="260" spans="11:11" ht="13">
      <c r="K260" s="20"/>
    </row>
    <row r="261" spans="11:11" ht="13">
      <c r="K261" s="20"/>
    </row>
    <row r="262" spans="11:11" ht="13">
      <c r="K262" s="20"/>
    </row>
    <row r="263" spans="11:11" ht="13">
      <c r="K263" s="20"/>
    </row>
    <row r="264" spans="11:11" ht="13">
      <c r="K264" s="20"/>
    </row>
    <row r="265" spans="11:11" ht="13">
      <c r="K265" s="20"/>
    </row>
    <row r="266" spans="11:11" ht="13">
      <c r="K266" s="20"/>
    </row>
    <row r="267" spans="11:11" ht="13">
      <c r="K267" s="20"/>
    </row>
    <row r="268" spans="11:11" ht="13">
      <c r="K268" s="20"/>
    </row>
    <row r="269" spans="11:11" ht="13">
      <c r="K269" s="20"/>
    </row>
    <row r="270" spans="11:11" ht="13">
      <c r="K270" s="20"/>
    </row>
    <row r="271" spans="11:11" ht="13">
      <c r="K271" s="20"/>
    </row>
    <row r="272" spans="11:11" ht="13">
      <c r="K272" s="20"/>
    </row>
    <row r="273" spans="11:11" ht="13">
      <c r="K273" s="20"/>
    </row>
    <row r="274" spans="11:11" ht="13">
      <c r="K274" s="20"/>
    </row>
    <row r="275" spans="11:11" ht="13">
      <c r="K275" s="20"/>
    </row>
    <row r="276" spans="11:11" ht="13">
      <c r="K276" s="20"/>
    </row>
    <row r="277" spans="11:11" ht="13">
      <c r="K277" s="20"/>
    </row>
    <row r="278" spans="11:11" ht="13">
      <c r="K278" s="20"/>
    </row>
    <row r="279" spans="11:11" ht="13">
      <c r="K279" s="20"/>
    </row>
    <row r="280" spans="11:11" ht="13">
      <c r="K280" s="20"/>
    </row>
    <row r="281" spans="11:11" ht="13">
      <c r="K281" s="20"/>
    </row>
    <row r="282" spans="11:11" ht="13">
      <c r="K282" s="20"/>
    </row>
    <row r="283" spans="11:11" ht="13">
      <c r="K283" s="20"/>
    </row>
    <row r="284" spans="11:11" ht="13">
      <c r="K284" s="20"/>
    </row>
    <row r="285" spans="11:11" ht="13">
      <c r="K285" s="20"/>
    </row>
    <row r="286" spans="11:11" ht="13">
      <c r="K286" s="20"/>
    </row>
    <row r="287" spans="11:11" ht="13">
      <c r="K287" s="20"/>
    </row>
    <row r="288" spans="11:11" ht="13">
      <c r="K288" s="20"/>
    </row>
    <row r="289" spans="11:11" ht="13">
      <c r="K289" s="20"/>
    </row>
    <row r="290" spans="11:11" ht="13">
      <c r="K290" s="20"/>
    </row>
    <row r="291" spans="11:11" ht="13">
      <c r="K291" s="20"/>
    </row>
    <row r="292" spans="11:11" ht="13">
      <c r="K292" s="20"/>
    </row>
    <row r="293" spans="11:11" ht="13">
      <c r="K293" s="20"/>
    </row>
    <row r="294" spans="11:11" ht="13">
      <c r="K294" s="20"/>
    </row>
    <row r="295" spans="11:11" ht="13">
      <c r="K295" s="20"/>
    </row>
    <row r="296" spans="11:11" ht="13">
      <c r="K296" s="20"/>
    </row>
    <row r="297" spans="11:11" ht="13">
      <c r="K297" s="20"/>
    </row>
    <row r="298" spans="11:11" ht="13">
      <c r="K298" s="20"/>
    </row>
    <row r="299" spans="11:11" ht="13">
      <c r="K299" s="20"/>
    </row>
    <row r="300" spans="11:11" ht="13">
      <c r="K300" s="20"/>
    </row>
    <row r="301" spans="11:11" ht="13">
      <c r="K301" s="20"/>
    </row>
    <row r="302" spans="11:11" ht="13">
      <c r="K302" s="20"/>
    </row>
    <row r="303" spans="11:11" ht="13">
      <c r="K303" s="20"/>
    </row>
    <row r="304" spans="11:11" ht="13">
      <c r="K304" s="20"/>
    </row>
    <row r="305" spans="11:11" ht="13">
      <c r="K305" s="20"/>
    </row>
    <row r="306" spans="11:11" ht="13">
      <c r="K306" s="20"/>
    </row>
    <row r="307" spans="11:11" ht="13">
      <c r="K307" s="20"/>
    </row>
    <row r="308" spans="11:11" ht="13">
      <c r="K308" s="20"/>
    </row>
    <row r="309" spans="11:11" ht="13">
      <c r="K309" s="20"/>
    </row>
    <row r="310" spans="11:11" ht="13">
      <c r="K310" s="20"/>
    </row>
    <row r="311" spans="11:11" ht="13">
      <c r="K311" s="20"/>
    </row>
    <row r="312" spans="11:11" ht="13">
      <c r="K312" s="20"/>
    </row>
    <row r="313" spans="11:11" ht="13">
      <c r="K313" s="20"/>
    </row>
    <row r="314" spans="11:11" ht="13">
      <c r="K314" s="20"/>
    </row>
    <row r="315" spans="11:11" ht="13">
      <c r="K315" s="20"/>
    </row>
    <row r="316" spans="11:11" ht="13">
      <c r="K316" s="20"/>
    </row>
    <row r="317" spans="11:11" ht="13">
      <c r="K317" s="20"/>
    </row>
    <row r="318" spans="11:11" ht="13">
      <c r="K318" s="20"/>
    </row>
    <row r="319" spans="11:11" ht="13">
      <c r="K319" s="20"/>
    </row>
    <row r="320" spans="11:11" ht="13">
      <c r="K320" s="20"/>
    </row>
    <row r="321" spans="11:11" ht="13">
      <c r="K321" s="20"/>
    </row>
    <row r="322" spans="11:11" ht="13">
      <c r="K322" s="20"/>
    </row>
    <row r="323" spans="11:11" ht="13">
      <c r="K323" s="20"/>
    </row>
    <row r="324" spans="11:11" ht="13">
      <c r="K324" s="20"/>
    </row>
    <row r="325" spans="11:11" ht="13">
      <c r="K325" s="20"/>
    </row>
    <row r="326" spans="11:11" ht="13">
      <c r="K326" s="20"/>
    </row>
    <row r="327" spans="11:11" ht="13">
      <c r="K327" s="20"/>
    </row>
    <row r="328" spans="11:11" ht="13">
      <c r="K328" s="20"/>
    </row>
    <row r="329" spans="11:11" ht="13">
      <c r="K329" s="20"/>
    </row>
    <row r="330" spans="11:11" ht="13">
      <c r="K330" s="20"/>
    </row>
    <row r="331" spans="11:11" ht="13">
      <c r="K331" s="20"/>
    </row>
    <row r="332" spans="11:11" ht="13">
      <c r="K332" s="20"/>
    </row>
    <row r="333" spans="11:11" ht="13">
      <c r="K333" s="20"/>
    </row>
    <row r="334" spans="11:11" ht="13">
      <c r="K334" s="20"/>
    </row>
    <row r="335" spans="11:11" ht="13">
      <c r="K335" s="20"/>
    </row>
    <row r="336" spans="11:11" ht="13">
      <c r="K336" s="20"/>
    </row>
    <row r="337" spans="11:11" ht="13">
      <c r="K337" s="20"/>
    </row>
    <row r="338" spans="11:11" ht="13">
      <c r="K338" s="20"/>
    </row>
    <row r="339" spans="11:11" ht="13">
      <c r="K339" s="20"/>
    </row>
    <row r="340" spans="11:11" ht="13">
      <c r="K340" s="20"/>
    </row>
    <row r="341" spans="11:11" ht="13">
      <c r="K341" s="20"/>
    </row>
    <row r="342" spans="11:11" ht="13">
      <c r="K342" s="20"/>
    </row>
    <row r="343" spans="11:11" ht="13">
      <c r="K343" s="20"/>
    </row>
    <row r="344" spans="11:11" ht="13">
      <c r="K344" s="20"/>
    </row>
    <row r="345" spans="11:11" ht="13">
      <c r="K345" s="20"/>
    </row>
    <row r="346" spans="11:11" ht="13">
      <c r="K346" s="20"/>
    </row>
    <row r="347" spans="11:11" ht="13">
      <c r="K347" s="20"/>
    </row>
    <row r="348" spans="11:11" ht="13">
      <c r="K348" s="20"/>
    </row>
    <row r="349" spans="11:11" ht="13">
      <c r="K349" s="20"/>
    </row>
    <row r="350" spans="11:11" ht="13">
      <c r="K350" s="20"/>
    </row>
    <row r="351" spans="11:11" ht="13">
      <c r="K351" s="20"/>
    </row>
    <row r="352" spans="11:11" ht="13">
      <c r="K352" s="20"/>
    </row>
    <row r="353" spans="11:11" ht="13">
      <c r="K353" s="20"/>
    </row>
    <row r="354" spans="11:11" ht="13">
      <c r="K354" s="20"/>
    </row>
    <row r="355" spans="11:11" ht="13">
      <c r="K355" s="20"/>
    </row>
    <row r="356" spans="11:11" ht="13">
      <c r="K356" s="20"/>
    </row>
    <row r="357" spans="11:11" ht="13">
      <c r="K357" s="20"/>
    </row>
    <row r="358" spans="11:11" ht="13">
      <c r="K358" s="20"/>
    </row>
    <row r="359" spans="11:11" ht="13">
      <c r="K359" s="20"/>
    </row>
    <row r="360" spans="11:11" ht="13">
      <c r="K360" s="20"/>
    </row>
    <row r="361" spans="11:11" ht="13">
      <c r="K361" s="20"/>
    </row>
    <row r="362" spans="11:11" ht="13">
      <c r="K362" s="20"/>
    </row>
    <row r="363" spans="11:11" ht="13">
      <c r="K363" s="20"/>
    </row>
    <row r="364" spans="11:11" ht="13">
      <c r="K364" s="20"/>
    </row>
    <row r="365" spans="11:11" ht="13">
      <c r="K365" s="20"/>
    </row>
    <row r="366" spans="11:11" ht="13">
      <c r="K366" s="20"/>
    </row>
    <row r="367" spans="11:11" ht="13">
      <c r="K367" s="20"/>
    </row>
    <row r="368" spans="11:11" ht="13">
      <c r="K368" s="20"/>
    </row>
    <row r="369" spans="11:11" ht="13">
      <c r="K369" s="20"/>
    </row>
    <row r="370" spans="11:11" ht="13">
      <c r="K370" s="20"/>
    </row>
    <row r="371" spans="11:11" ht="13">
      <c r="K371" s="20"/>
    </row>
    <row r="372" spans="11:11" ht="13">
      <c r="K372" s="20"/>
    </row>
    <row r="373" spans="11:11" ht="13">
      <c r="K373" s="20"/>
    </row>
    <row r="374" spans="11:11" ht="13">
      <c r="K374" s="20"/>
    </row>
    <row r="375" spans="11:11" ht="13">
      <c r="K375" s="20"/>
    </row>
    <row r="376" spans="11:11" ht="13">
      <c r="K376" s="20"/>
    </row>
    <row r="377" spans="11:11" ht="13">
      <c r="K377" s="20"/>
    </row>
    <row r="378" spans="11:11" ht="13">
      <c r="K378" s="20"/>
    </row>
    <row r="379" spans="11:11" ht="13">
      <c r="K379" s="20"/>
    </row>
    <row r="380" spans="11:11" ht="13">
      <c r="K380" s="20"/>
    </row>
    <row r="381" spans="11:11" ht="13">
      <c r="K381" s="20"/>
    </row>
    <row r="382" spans="11:11" ht="13">
      <c r="K382" s="20"/>
    </row>
    <row r="383" spans="11:11" ht="13">
      <c r="K383" s="20"/>
    </row>
    <row r="384" spans="11:11" ht="13">
      <c r="K384" s="20"/>
    </row>
    <row r="385" spans="11:11" ht="13">
      <c r="K385" s="20"/>
    </row>
    <row r="386" spans="11:11" ht="13">
      <c r="K386" s="20"/>
    </row>
    <row r="387" spans="11:11" ht="13">
      <c r="K387" s="20"/>
    </row>
    <row r="388" spans="11:11" ht="13">
      <c r="K388" s="20"/>
    </row>
    <row r="389" spans="11:11" ht="13">
      <c r="K389" s="20"/>
    </row>
    <row r="390" spans="11:11" ht="13">
      <c r="K390" s="20"/>
    </row>
    <row r="391" spans="11:11" ht="13">
      <c r="K391" s="20"/>
    </row>
    <row r="392" spans="11:11" ht="13">
      <c r="K392" s="20"/>
    </row>
    <row r="393" spans="11:11" ht="13">
      <c r="K393" s="20"/>
    </row>
    <row r="394" spans="11:11" ht="13">
      <c r="K394" s="20"/>
    </row>
    <row r="395" spans="11:11" ht="13">
      <c r="K395" s="20"/>
    </row>
    <row r="396" spans="11:11" ht="13">
      <c r="K396" s="20"/>
    </row>
    <row r="397" spans="11:11" ht="13">
      <c r="K397" s="20"/>
    </row>
    <row r="398" spans="11:11" ht="13">
      <c r="K398" s="20"/>
    </row>
    <row r="399" spans="11:11" ht="13">
      <c r="K399" s="20"/>
    </row>
    <row r="400" spans="11:11" ht="13">
      <c r="K400" s="20"/>
    </row>
    <row r="401" spans="11:11" ht="13">
      <c r="K401" s="20"/>
    </row>
    <row r="402" spans="11:11" ht="13">
      <c r="K402" s="20"/>
    </row>
    <row r="403" spans="11:11" ht="13">
      <c r="K403" s="20"/>
    </row>
    <row r="404" spans="11:11" ht="13">
      <c r="K404" s="20"/>
    </row>
    <row r="405" spans="11:11" ht="13">
      <c r="K405" s="20"/>
    </row>
    <row r="406" spans="11:11" ht="13">
      <c r="K406" s="20"/>
    </row>
    <row r="407" spans="11:11" ht="13">
      <c r="K407" s="20"/>
    </row>
    <row r="408" spans="11:11" ht="13">
      <c r="K408" s="20"/>
    </row>
    <row r="409" spans="11:11" ht="13">
      <c r="K409" s="20"/>
    </row>
    <row r="410" spans="11:11" ht="13">
      <c r="K410" s="20"/>
    </row>
    <row r="411" spans="11:11" ht="13">
      <c r="K411" s="20"/>
    </row>
    <row r="412" spans="11:11" ht="13">
      <c r="K412" s="20"/>
    </row>
    <row r="413" spans="11:11" ht="13">
      <c r="K413" s="20"/>
    </row>
    <row r="414" spans="11:11" ht="13">
      <c r="K414" s="20"/>
    </row>
    <row r="415" spans="11:11" ht="13">
      <c r="K415" s="20"/>
    </row>
    <row r="416" spans="11:11" ht="13">
      <c r="K416" s="20"/>
    </row>
    <row r="417" spans="11:11" ht="13">
      <c r="K417" s="20"/>
    </row>
    <row r="418" spans="11:11" ht="13">
      <c r="K418" s="20"/>
    </row>
    <row r="419" spans="11:11" ht="13">
      <c r="K419" s="20"/>
    </row>
    <row r="420" spans="11:11" ht="13">
      <c r="K420" s="20"/>
    </row>
    <row r="421" spans="11:11" ht="13">
      <c r="K421" s="20"/>
    </row>
    <row r="422" spans="11:11" ht="13">
      <c r="K422" s="20"/>
    </row>
    <row r="423" spans="11:11" ht="13">
      <c r="K423" s="20"/>
    </row>
    <row r="424" spans="11:11" ht="13">
      <c r="K424" s="20"/>
    </row>
    <row r="425" spans="11:11" ht="13">
      <c r="K425" s="20"/>
    </row>
    <row r="426" spans="11:11" ht="13">
      <c r="K426" s="20"/>
    </row>
    <row r="427" spans="11:11" ht="13">
      <c r="K427" s="20"/>
    </row>
    <row r="428" spans="11:11" ht="13">
      <c r="K428" s="20"/>
    </row>
    <row r="429" spans="11:11" ht="13">
      <c r="K429" s="20"/>
    </row>
    <row r="430" spans="11:11" ht="13">
      <c r="K430" s="20"/>
    </row>
    <row r="431" spans="11:11" ht="13">
      <c r="K431" s="20"/>
    </row>
    <row r="432" spans="11:11" ht="13">
      <c r="K432" s="20"/>
    </row>
    <row r="433" spans="11:11" ht="13">
      <c r="K433" s="20"/>
    </row>
    <row r="434" spans="11:11" ht="13">
      <c r="K434" s="20"/>
    </row>
    <row r="435" spans="11:11" ht="13">
      <c r="K435" s="20"/>
    </row>
    <row r="436" spans="11:11" ht="13">
      <c r="K436" s="20"/>
    </row>
    <row r="437" spans="11:11" ht="13">
      <c r="K437" s="20"/>
    </row>
    <row r="438" spans="11:11" ht="13">
      <c r="K438" s="20"/>
    </row>
    <row r="439" spans="11:11" ht="13">
      <c r="K439" s="20"/>
    </row>
    <row r="440" spans="11:11" ht="13">
      <c r="K440" s="20"/>
    </row>
    <row r="441" spans="11:11" ht="13">
      <c r="K441" s="20"/>
    </row>
    <row r="442" spans="11:11" ht="13">
      <c r="K442" s="20"/>
    </row>
    <row r="443" spans="11:11" ht="13">
      <c r="K443" s="20"/>
    </row>
    <row r="444" spans="11:11" ht="13">
      <c r="K444" s="20"/>
    </row>
    <row r="445" spans="11:11" ht="13">
      <c r="K445" s="20"/>
    </row>
    <row r="446" spans="11:11" ht="13">
      <c r="K446" s="20"/>
    </row>
    <row r="447" spans="11:11" ht="13">
      <c r="K447" s="20"/>
    </row>
    <row r="448" spans="11:11" ht="13">
      <c r="K448" s="20"/>
    </row>
    <row r="449" spans="11:11" ht="13">
      <c r="K449" s="20"/>
    </row>
    <row r="450" spans="11:11" ht="13">
      <c r="K450" s="20"/>
    </row>
    <row r="451" spans="11:11" ht="13">
      <c r="K451" s="20"/>
    </row>
    <row r="452" spans="11:11" ht="13">
      <c r="K452" s="20"/>
    </row>
    <row r="453" spans="11:11" ht="13">
      <c r="K453" s="20"/>
    </row>
    <row r="454" spans="11:11" ht="13">
      <c r="K454" s="20"/>
    </row>
    <row r="455" spans="11:11" ht="13">
      <c r="K455" s="20"/>
    </row>
    <row r="456" spans="11:11" ht="13">
      <c r="K456" s="20"/>
    </row>
    <row r="457" spans="11:11" ht="13">
      <c r="K457" s="20"/>
    </row>
    <row r="458" spans="11:11" ht="13">
      <c r="K458" s="20"/>
    </row>
    <row r="459" spans="11:11" ht="13">
      <c r="K459" s="20"/>
    </row>
    <row r="460" spans="11:11" ht="13">
      <c r="K460" s="20"/>
    </row>
    <row r="461" spans="11:11" ht="13">
      <c r="K461" s="20"/>
    </row>
    <row r="462" spans="11:11" ht="13">
      <c r="K462" s="20"/>
    </row>
    <row r="463" spans="11:11" ht="13">
      <c r="K463" s="20"/>
    </row>
    <row r="464" spans="11:11" ht="13">
      <c r="K464" s="20"/>
    </row>
    <row r="465" spans="11:11" ht="13">
      <c r="K465" s="20"/>
    </row>
    <row r="466" spans="11:11" ht="13">
      <c r="K466" s="20"/>
    </row>
    <row r="467" spans="11:11" ht="13">
      <c r="K467" s="20"/>
    </row>
    <row r="468" spans="11:11" ht="13">
      <c r="K468" s="20"/>
    </row>
    <row r="469" spans="11:11" ht="13">
      <c r="K469" s="20"/>
    </row>
    <row r="470" spans="11:11" ht="13">
      <c r="K470" s="20"/>
    </row>
    <row r="471" spans="11:11" ht="13">
      <c r="K471" s="20"/>
    </row>
    <row r="472" spans="11:11" ht="13">
      <c r="K472" s="20"/>
    </row>
    <row r="473" spans="11:11" ht="13">
      <c r="K473" s="20"/>
    </row>
    <row r="474" spans="11:11" ht="13">
      <c r="K474" s="20"/>
    </row>
    <row r="475" spans="11:11" ht="13">
      <c r="K475" s="20"/>
    </row>
    <row r="476" spans="11:11" ht="13">
      <c r="K476" s="20"/>
    </row>
    <row r="477" spans="11:11" ht="13">
      <c r="K477" s="20"/>
    </row>
    <row r="478" spans="11:11" ht="13">
      <c r="K478" s="20"/>
    </row>
    <row r="479" spans="11:11" ht="13">
      <c r="K479" s="20"/>
    </row>
    <row r="480" spans="11:11" ht="13">
      <c r="K480" s="20"/>
    </row>
    <row r="481" spans="11:11" ht="13">
      <c r="K481" s="20"/>
    </row>
    <row r="482" spans="11:11" ht="13">
      <c r="K482" s="20"/>
    </row>
    <row r="483" spans="11:11" ht="13">
      <c r="K483" s="20"/>
    </row>
    <row r="484" spans="11:11" ht="13">
      <c r="K484" s="20"/>
    </row>
    <row r="485" spans="11:11" ht="13">
      <c r="K485" s="20"/>
    </row>
    <row r="486" spans="11:11" ht="13">
      <c r="K486" s="20"/>
    </row>
    <row r="487" spans="11:11" ht="13">
      <c r="K487" s="20"/>
    </row>
    <row r="488" spans="11:11" ht="13">
      <c r="K488" s="20"/>
    </row>
    <row r="489" spans="11:11" ht="13">
      <c r="K489" s="20"/>
    </row>
    <row r="490" spans="11:11" ht="13">
      <c r="K490" s="20"/>
    </row>
    <row r="491" spans="11:11" ht="13">
      <c r="K491" s="20"/>
    </row>
    <row r="492" spans="11:11" ht="13">
      <c r="K492" s="20"/>
    </row>
    <row r="493" spans="11:11" ht="13">
      <c r="K493" s="20"/>
    </row>
    <row r="494" spans="11:11" ht="13">
      <c r="K494" s="20"/>
    </row>
    <row r="495" spans="11:11" ht="13">
      <c r="K495" s="20"/>
    </row>
    <row r="496" spans="11:11" ht="13">
      <c r="K496" s="20"/>
    </row>
    <row r="497" spans="11:11" ht="13">
      <c r="K497" s="20"/>
    </row>
    <row r="498" spans="11:11" ht="13">
      <c r="K498" s="20"/>
    </row>
    <row r="499" spans="11:11" ht="13">
      <c r="K499" s="20"/>
    </row>
    <row r="500" spans="11:11" ht="13">
      <c r="K500" s="20"/>
    </row>
    <row r="501" spans="11:11" ht="13">
      <c r="K501" s="20"/>
    </row>
    <row r="502" spans="11:11" ht="13">
      <c r="K502" s="20"/>
    </row>
    <row r="503" spans="11:11" ht="13">
      <c r="K503" s="20"/>
    </row>
    <row r="504" spans="11:11" ht="13">
      <c r="K504" s="20"/>
    </row>
    <row r="505" spans="11:11" ht="13">
      <c r="K505" s="20"/>
    </row>
    <row r="506" spans="11:11" ht="13">
      <c r="K506" s="20"/>
    </row>
    <row r="507" spans="11:11" ht="13">
      <c r="K507" s="20"/>
    </row>
    <row r="508" spans="11:11" ht="13">
      <c r="K508" s="20"/>
    </row>
    <row r="509" spans="11:11" ht="13">
      <c r="K509" s="20"/>
    </row>
    <row r="510" spans="11:11" ht="13">
      <c r="K510" s="20"/>
    </row>
    <row r="511" spans="11:11" ht="13">
      <c r="K511" s="20"/>
    </row>
    <row r="512" spans="11:11" ht="13">
      <c r="K512" s="20"/>
    </row>
    <row r="513" spans="11:11" ht="13">
      <c r="K513" s="20"/>
    </row>
    <row r="514" spans="11:11" ht="13">
      <c r="K514" s="20"/>
    </row>
    <row r="515" spans="11:11" ht="13">
      <c r="K515" s="20"/>
    </row>
    <row r="516" spans="11:11" ht="13">
      <c r="K516" s="20"/>
    </row>
    <row r="517" spans="11:11" ht="13">
      <c r="K517" s="20"/>
    </row>
    <row r="518" spans="11:11" ht="13">
      <c r="K518" s="20"/>
    </row>
    <row r="519" spans="11:11" ht="13">
      <c r="K519" s="20"/>
    </row>
    <row r="520" spans="11:11" ht="13">
      <c r="K520" s="20"/>
    </row>
    <row r="521" spans="11:11" ht="13">
      <c r="K521" s="20"/>
    </row>
    <row r="522" spans="11:11" ht="13">
      <c r="K522" s="20"/>
    </row>
    <row r="523" spans="11:11" ht="13">
      <c r="K523" s="20"/>
    </row>
    <row r="524" spans="11:11" ht="13">
      <c r="K524" s="20"/>
    </row>
    <row r="525" spans="11:11" ht="13">
      <c r="K525" s="20"/>
    </row>
    <row r="526" spans="11:11" ht="13">
      <c r="K526" s="20"/>
    </row>
    <row r="527" spans="11:11" ht="13">
      <c r="K527" s="20"/>
    </row>
    <row r="528" spans="11:11" ht="13">
      <c r="K528" s="20"/>
    </row>
    <row r="529" spans="11:11" ht="13">
      <c r="K529" s="20"/>
    </row>
    <row r="530" spans="11:11" ht="13">
      <c r="K530" s="20"/>
    </row>
    <row r="531" spans="11:11" ht="13">
      <c r="K531" s="20"/>
    </row>
    <row r="532" spans="11:11" ht="13">
      <c r="K532" s="20"/>
    </row>
    <row r="533" spans="11:11" ht="13">
      <c r="K533" s="20"/>
    </row>
    <row r="534" spans="11:11" ht="13">
      <c r="K534" s="20"/>
    </row>
    <row r="535" spans="11:11" ht="13">
      <c r="K535" s="20"/>
    </row>
    <row r="536" spans="11:11" ht="13">
      <c r="K536" s="20"/>
    </row>
    <row r="537" spans="11:11" ht="13">
      <c r="K537" s="20"/>
    </row>
    <row r="538" spans="11:11" ht="13">
      <c r="K538" s="20"/>
    </row>
    <row r="539" spans="11:11" ht="13">
      <c r="K539" s="20"/>
    </row>
    <row r="540" spans="11:11" ht="13">
      <c r="K540" s="20"/>
    </row>
    <row r="541" spans="11:11" ht="13">
      <c r="K541" s="20"/>
    </row>
    <row r="542" spans="11:11" ht="13">
      <c r="K542" s="20"/>
    </row>
    <row r="543" spans="11:11" ht="13">
      <c r="K543" s="20"/>
    </row>
    <row r="544" spans="11:11" ht="13">
      <c r="K544" s="20"/>
    </row>
    <row r="545" spans="11:11" ht="13">
      <c r="K545" s="20"/>
    </row>
    <row r="546" spans="11:11" ht="13">
      <c r="K546" s="20"/>
    </row>
    <row r="547" spans="11:11" ht="13">
      <c r="K547" s="20"/>
    </row>
    <row r="548" spans="11:11" ht="13">
      <c r="K548" s="20"/>
    </row>
    <row r="549" spans="11:11" ht="13">
      <c r="K549" s="20"/>
    </row>
    <row r="550" spans="11:11" ht="13">
      <c r="K550" s="20"/>
    </row>
    <row r="551" spans="11:11" ht="13">
      <c r="K551" s="20"/>
    </row>
    <row r="552" spans="11:11" ht="13">
      <c r="K552" s="20"/>
    </row>
    <row r="553" spans="11:11" ht="13">
      <c r="K553" s="20"/>
    </row>
    <row r="554" spans="11:11" ht="13">
      <c r="K554" s="20"/>
    </row>
    <row r="555" spans="11:11" ht="13">
      <c r="K555" s="20"/>
    </row>
    <row r="556" spans="11:11" ht="13">
      <c r="K556" s="20"/>
    </row>
    <row r="557" spans="11:11" ht="13">
      <c r="K557" s="20"/>
    </row>
    <row r="558" spans="11:11" ht="13">
      <c r="K558" s="20"/>
    </row>
    <row r="559" spans="11:11" ht="13">
      <c r="K559" s="20"/>
    </row>
    <row r="560" spans="11:11" ht="13">
      <c r="K560" s="20"/>
    </row>
    <row r="561" spans="11:11" ht="13">
      <c r="K561" s="20"/>
    </row>
    <row r="562" spans="11:11" ht="13">
      <c r="K562" s="20"/>
    </row>
    <row r="563" spans="11:11" ht="13">
      <c r="K563" s="20"/>
    </row>
    <row r="564" spans="11:11" ht="13">
      <c r="K564" s="20"/>
    </row>
    <row r="565" spans="11:11" ht="13">
      <c r="K565" s="20"/>
    </row>
    <row r="566" spans="11:11" ht="13">
      <c r="K566" s="20"/>
    </row>
    <row r="567" spans="11:11" ht="13">
      <c r="K567" s="20"/>
    </row>
    <row r="568" spans="11:11" ht="13">
      <c r="K568" s="20"/>
    </row>
    <row r="569" spans="11:11" ht="13">
      <c r="K569" s="20"/>
    </row>
    <row r="570" spans="11:11" ht="13">
      <c r="K570" s="20"/>
    </row>
    <row r="571" spans="11:11" ht="13">
      <c r="K571" s="20"/>
    </row>
    <row r="572" spans="11:11" ht="13">
      <c r="K572" s="20"/>
    </row>
    <row r="573" spans="11:11" ht="13">
      <c r="K573" s="20"/>
    </row>
    <row r="574" spans="11:11" ht="13">
      <c r="K574" s="20"/>
    </row>
    <row r="575" spans="11:11" ht="13">
      <c r="K575" s="20"/>
    </row>
    <row r="576" spans="11:11" ht="13">
      <c r="K576" s="20"/>
    </row>
    <row r="577" spans="11:11" ht="13">
      <c r="K577" s="20"/>
    </row>
    <row r="578" spans="11:11" ht="13">
      <c r="K578" s="20"/>
    </row>
    <row r="579" spans="11:11" ht="13">
      <c r="K579" s="20"/>
    </row>
    <row r="580" spans="11:11" ht="13">
      <c r="K580" s="20"/>
    </row>
    <row r="581" spans="11:11" ht="13">
      <c r="K581" s="20"/>
    </row>
    <row r="582" spans="11:11" ht="13">
      <c r="K582" s="20"/>
    </row>
    <row r="583" spans="11:11" ht="13">
      <c r="K583" s="20"/>
    </row>
    <row r="584" spans="11:11" ht="13">
      <c r="K584" s="20"/>
    </row>
    <row r="585" spans="11:11" ht="13">
      <c r="K585" s="20"/>
    </row>
    <row r="586" spans="11:11" ht="13">
      <c r="K586" s="20"/>
    </row>
    <row r="587" spans="11:11" ht="13">
      <c r="K587" s="20"/>
    </row>
    <row r="588" spans="11:11" ht="13">
      <c r="K588" s="20"/>
    </row>
    <row r="589" spans="11:11" ht="13">
      <c r="K589" s="20"/>
    </row>
    <row r="590" spans="11:11" ht="13">
      <c r="K590" s="20"/>
    </row>
    <row r="591" spans="11:11" ht="13">
      <c r="K591" s="20"/>
    </row>
    <row r="592" spans="11:11" ht="13">
      <c r="K592" s="20"/>
    </row>
    <row r="593" spans="11:11" ht="13">
      <c r="K593" s="20"/>
    </row>
    <row r="594" spans="11:11" ht="13">
      <c r="K594" s="20"/>
    </row>
    <row r="595" spans="11:11" ht="13">
      <c r="K595" s="20"/>
    </row>
    <row r="596" spans="11:11" ht="13">
      <c r="K596" s="20"/>
    </row>
    <row r="597" spans="11:11" ht="13">
      <c r="K597" s="20"/>
    </row>
    <row r="598" spans="11:11" ht="13">
      <c r="K598" s="20"/>
    </row>
    <row r="599" spans="11:11" ht="13">
      <c r="K599" s="20"/>
    </row>
    <row r="600" spans="11:11" ht="13">
      <c r="K600" s="20"/>
    </row>
    <row r="601" spans="11:11" ht="13">
      <c r="K601" s="20"/>
    </row>
    <row r="602" spans="11:11" ht="13">
      <c r="K602" s="20"/>
    </row>
    <row r="603" spans="11:11" ht="13">
      <c r="K603" s="20"/>
    </row>
    <row r="604" spans="11:11" ht="13">
      <c r="K604" s="20"/>
    </row>
    <row r="605" spans="11:11" ht="13">
      <c r="K605" s="20"/>
    </row>
    <row r="606" spans="11:11" ht="13">
      <c r="K606" s="20"/>
    </row>
    <row r="607" spans="11:11" ht="13">
      <c r="K607" s="20"/>
    </row>
    <row r="608" spans="11:11" ht="13">
      <c r="K608" s="20"/>
    </row>
    <row r="609" spans="11:11" ht="13">
      <c r="K609" s="20"/>
    </row>
    <row r="610" spans="11:11" ht="13">
      <c r="K610" s="20"/>
    </row>
    <row r="611" spans="11:11" ht="13">
      <c r="K611" s="20"/>
    </row>
    <row r="612" spans="11:11" ht="13">
      <c r="K612" s="20"/>
    </row>
    <row r="613" spans="11:11" ht="13">
      <c r="K613" s="20"/>
    </row>
    <row r="614" spans="11:11" ht="13">
      <c r="K614" s="20"/>
    </row>
    <row r="615" spans="11:11" ht="13">
      <c r="K615" s="20"/>
    </row>
    <row r="616" spans="11:11" ht="13">
      <c r="K616" s="20"/>
    </row>
    <row r="617" spans="11:11" ht="13">
      <c r="K617" s="20"/>
    </row>
    <row r="618" spans="11:11" ht="13">
      <c r="K618" s="20"/>
    </row>
    <row r="619" spans="11:11" ht="13">
      <c r="K619" s="20"/>
    </row>
    <row r="620" spans="11:11" ht="13">
      <c r="K620" s="20"/>
    </row>
    <row r="621" spans="11:11" ht="13">
      <c r="K621" s="20"/>
    </row>
    <row r="622" spans="11:11" ht="13">
      <c r="K622" s="20"/>
    </row>
    <row r="623" spans="11:11" ht="13">
      <c r="K623" s="20"/>
    </row>
    <row r="624" spans="11:11" ht="13">
      <c r="K624" s="20"/>
    </row>
    <row r="625" spans="11:11" ht="13">
      <c r="K625" s="20"/>
    </row>
    <row r="626" spans="11:11" ht="13">
      <c r="K626" s="20"/>
    </row>
    <row r="627" spans="11:11" ht="13">
      <c r="K627" s="20"/>
    </row>
    <row r="628" spans="11:11" ht="13">
      <c r="K628" s="20"/>
    </row>
    <row r="629" spans="11:11" ht="13">
      <c r="K629" s="20"/>
    </row>
    <row r="630" spans="11:11" ht="13">
      <c r="K630" s="20"/>
    </row>
    <row r="631" spans="11:11" ht="13">
      <c r="K631" s="20"/>
    </row>
    <row r="632" spans="11:11" ht="13">
      <c r="K632" s="20"/>
    </row>
    <row r="633" spans="11:11" ht="13">
      <c r="K633" s="20"/>
    </row>
    <row r="634" spans="11:11" ht="13">
      <c r="K634" s="20"/>
    </row>
    <row r="635" spans="11:11" ht="13">
      <c r="K635" s="20"/>
    </row>
    <row r="636" spans="11:11" ht="13">
      <c r="K636" s="20"/>
    </row>
    <row r="637" spans="11:11" ht="13">
      <c r="K637" s="20"/>
    </row>
    <row r="638" spans="11:11" ht="13">
      <c r="K638" s="20"/>
    </row>
    <row r="639" spans="11:11" ht="13">
      <c r="K639" s="20"/>
    </row>
    <row r="640" spans="11:11" ht="13">
      <c r="K640" s="20"/>
    </row>
    <row r="641" spans="11:11" ht="13">
      <c r="K641" s="20"/>
    </row>
    <row r="642" spans="11:11" ht="13">
      <c r="K642" s="20"/>
    </row>
    <row r="643" spans="11:11" ht="13">
      <c r="K643" s="20"/>
    </row>
    <row r="644" spans="11:11" ht="13">
      <c r="K644" s="20"/>
    </row>
    <row r="645" spans="11:11" ht="13">
      <c r="K645" s="20"/>
    </row>
    <row r="646" spans="11:11" ht="13">
      <c r="K646" s="20"/>
    </row>
    <row r="647" spans="11:11" ht="13">
      <c r="K647" s="20"/>
    </row>
    <row r="648" spans="11:11" ht="13">
      <c r="K648" s="20"/>
    </row>
    <row r="649" spans="11:11" ht="13">
      <c r="K649" s="20"/>
    </row>
    <row r="650" spans="11:11" ht="13">
      <c r="K650" s="20"/>
    </row>
    <row r="651" spans="11:11" ht="13">
      <c r="K651" s="20"/>
    </row>
    <row r="652" spans="11:11" ht="13">
      <c r="K652" s="20"/>
    </row>
    <row r="653" spans="11:11" ht="13">
      <c r="K653" s="20"/>
    </row>
    <row r="654" spans="11:11" ht="13">
      <c r="K654" s="20"/>
    </row>
    <row r="655" spans="11:11" ht="13">
      <c r="K655" s="20"/>
    </row>
    <row r="656" spans="11:11" ht="13">
      <c r="K656" s="20"/>
    </row>
    <row r="657" spans="11:11" ht="13">
      <c r="K657" s="20"/>
    </row>
    <row r="658" spans="11:11" ht="13">
      <c r="K658" s="20"/>
    </row>
    <row r="659" spans="11:11" ht="13">
      <c r="K659" s="20"/>
    </row>
    <row r="660" spans="11:11" ht="13">
      <c r="K660" s="20"/>
    </row>
    <row r="661" spans="11:11" ht="13">
      <c r="K661" s="20"/>
    </row>
    <row r="662" spans="11:11" ht="13">
      <c r="K662" s="20"/>
    </row>
    <row r="663" spans="11:11" ht="13">
      <c r="K663" s="20"/>
    </row>
    <row r="664" spans="11:11" ht="13">
      <c r="K664" s="20"/>
    </row>
    <row r="665" spans="11:11" ht="13">
      <c r="K665" s="20"/>
    </row>
    <row r="666" spans="11:11" ht="13">
      <c r="K666" s="20"/>
    </row>
    <row r="667" spans="11:11" ht="13">
      <c r="K667" s="20"/>
    </row>
    <row r="668" spans="11:11" ht="13">
      <c r="K668" s="20"/>
    </row>
    <row r="669" spans="11:11" ht="13">
      <c r="K669" s="20"/>
    </row>
    <row r="670" spans="11:11" ht="13">
      <c r="K670" s="20"/>
    </row>
    <row r="671" spans="11:11" ht="13">
      <c r="K671" s="20"/>
    </row>
    <row r="672" spans="11:11" ht="13">
      <c r="K672" s="20"/>
    </row>
    <row r="673" spans="11:11" ht="13">
      <c r="K673" s="20"/>
    </row>
    <row r="674" spans="11:11" ht="13">
      <c r="K674" s="20"/>
    </row>
    <row r="675" spans="11:11" ht="13">
      <c r="K675" s="20"/>
    </row>
    <row r="676" spans="11:11" ht="13">
      <c r="K676" s="20"/>
    </row>
    <row r="677" spans="11:11" ht="13">
      <c r="K677" s="20"/>
    </row>
    <row r="678" spans="11:11" ht="13">
      <c r="K678" s="20"/>
    </row>
    <row r="679" spans="11:11" ht="13">
      <c r="K679" s="20"/>
    </row>
    <row r="680" spans="11:11" ht="13">
      <c r="K680" s="20"/>
    </row>
    <row r="681" spans="11:11" ht="13">
      <c r="K681" s="20"/>
    </row>
    <row r="682" spans="11:11" ht="13">
      <c r="K682" s="20"/>
    </row>
    <row r="683" spans="11:11" ht="13">
      <c r="K683" s="20"/>
    </row>
    <row r="684" spans="11:11" ht="13">
      <c r="K684" s="20"/>
    </row>
    <row r="685" spans="11:11" ht="13">
      <c r="K685" s="20"/>
    </row>
    <row r="686" spans="11:11" ht="13">
      <c r="K686" s="20"/>
    </row>
    <row r="687" spans="11:11" ht="13">
      <c r="K687" s="20"/>
    </row>
    <row r="688" spans="11:11" ht="13">
      <c r="K688" s="20"/>
    </row>
    <row r="689" spans="11:11" ht="13">
      <c r="K689" s="20"/>
    </row>
    <row r="690" spans="11:11" ht="13">
      <c r="K690" s="20"/>
    </row>
    <row r="691" spans="11:11" ht="13">
      <c r="K691" s="20"/>
    </row>
    <row r="692" spans="11:11" ht="13">
      <c r="K692" s="20"/>
    </row>
    <row r="693" spans="11:11" ht="13">
      <c r="K693" s="20"/>
    </row>
    <row r="694" spans="11:11" ht="13">
      <c r="K694" s="20"/>
    </row>
    <row r="695" spans="11:11" ht="13">
      <c r="K695" s="20"/>
    </row>
    <row r="696" spans="11:11" ht="13">
      <c r="K696" s="20"/>
    </row>
    <row r="697" spans="11:11" ht="13">
      <c r="K697" s="20"/>
    </row>
    <row r="698" spans="11:11" ht="13">
      <c r="K698" s="20"/>
    </row>
    <row r="699" spans="11:11" ht="13">
      <c r="K699" s="20"/>
    </row>
    <row r="700" spans="11:11" ht="13">
      <c r="K700" s="20"/>
    </row>
    <row r="701" spans="11:11" ht="13">
      <c r="K701" s="20"/>
    </row>
    <row r="702" spans="11:11" ht="13">
      <c r="K702" s="20"/>
    </row>
    <row r="703" spans="11:11" ht="13">
      <c r="K703" s="20"/>
    </row>
    <row r="704" spans="11:11" ht="13">
      <c r="K704" s="20"/>
    </row>
    <row r="705" spans="11:11" ht="13">
      <c r="K705" s="20"/>
    </row>
    <row r="706" spans="11:11" ht="13">
      <c r="K706" s="20"/>
    </row>
    <row r="707" spans="11:11" ht="13">
      <c r="K707" s="20"/>
    </row>
    <row r="708" spans="11:11" ht="13">
      <c r="K708" s="20"/>
    </row>
    <row r="709" spans="11:11" ht="13">
      <c r="K709" s="20"/>
    </row>
    <row r="710" spans="11:11" ht="13">
      <c r="K710" s="20"/>
    </row>
    <row r="711" spans="11:11" ht="13">
      <c r="K711" s="20"/>
    </row>
    <row r="712" spans="11:11" ht="13">
      <c r="K712" s="20"/>
    </row>
    <row r="713" spans="11:11" ht="13">
      <c r="K713" s="20"/>
    </row>
    <row r="714" spans="11:11" ht="13">
      <c r="K714" s="20"/>
    </row>
    <row r="715" spans="11:11" ht="13">
      <c r="K715" s="20"/>
    </row>
    <row r="716" spans="11:11" ht="13">
      <c r="K716" s="20"/>
    </row>
    <row r="717" spans="11:11" ht="13">
      <c r="K717" s="20"/>
    </row>
    <row r="718" spans="11:11" ht="13">
      <c r="K718" s="20"/>
    </row>
    <row r="719" spans="11:11" ht="13">
      <c r="K719" s="20"/>
    </row>
    <row r="720" spans="11:11" ht="13">
      <c r="K720" s="20"/>
    </row>
    <row r="721" spans="11:11" ht="13">
      <c r="K721" s="20"/>
    </row>
    <row r="722" spans="11:11" ht="13">
      <c r="K722" s="20"/>
    </row>
    <row r="723" spans="11:11" ht="13">
      <c r="K723" s="20"/>
    </row>
    <row r="724" spans="11:11" ht="13">
      <c r="K724" s="20"/>
    </row>
    <row r="725" spans="11:11" ht="13">
      <c r="K725" s="20"/>
    </row>
    <row r="726" spans="11:11" ht="13">
      <c r="K726" s="20"/>
    </row>
    <row r="727" spans="11:11" ht="13">
      <c r="K727" s="20"/>
    </row>
    <row r="728" spans="11:11" ht="13">
      <c r="K728" s="20"/>
    </row>
    <row r="729" spans="11:11" ht="13">
      <c r="K729" s="20"/>
    </row>
    <row r="730" spans="11:11" ht="13">
      <c r="K730" s="20"/>
    </row>
    <row r="731" spans="11:11" ht="13">
      <c r="K731" s="20"/>
    </row>
    <row r="732" spans="11:11" ht="13">
      <c r="K732" s="20"/>
    </row>
    <row r="733" spans="11:11" ht="13">
      <c r="K733" s="20"/>
    </row>
    <row r="734" spans="11:11" ht="13">
      <c r="K734" s="20"/>
    </row>
    <row r="735" spans="11:11" ht="13">
      <c r="K735" s="20"/>
    </row>
    <row r="736" spans="11:11" ht="13">
      <c r="K736" s="20"/>
    </row>
    <row r="737" spans="11:11" ht="13">
      <c r="K737" s="20"/>
    </row>
    <row r="738" spans="11:11" ht="13">
      <c r="K738" s="20"/>
    </row>
    <row r="739" spans="11:11" ht="13">
      <c r="K739" s="20"/>
    </row>
    <row r="740" spans="11:11" ht="13">
      <c r="K740" s="20"/>
    </row>
    <row r="741" spans="11:11" ht="13">
      <c r="K741" s="20"/>
    </row>
    <row r="742" spans="11:11" ht="13">
      <c r="K742" s="20"/>
    </row>
    <row r="743" spans="11:11" ht="13">
      <c r="K743" s="20"/>
    </row>
    <row r="744" spans="11:11" ht="13">
      <c r="K744" s="20"/>
    </row>
    <row r="745" spans="11:11" ht="13">
      <c r="K745" s="20"/>
    </row>
    <row r="746" spans="11:11" ht="13">
      <c r="K746" s="20"/>
    </row>
    <row r="747" spans="11:11" ht="13">
      <c r="K747" s="20"/>
    </row>
    <row r="748" spans="11:11" ht="13">
      <c r="K748" s="20"/>
    </row>
    <row r="749" spans="11:11" ht="13">
      <c r="K749" s="20"/>
    </row>
    <row r="750" spans="11:11" ht="13">
      <c r="K750" s="20"/>
    </row>
    <row r="751" spans="11:11" ht="13">
      <c r="K751" s="20"/>
    </row>
    <row r="752" spans="11:11" ht="13">
      <c r="K752" s="20"/>
    </row>
    <row r="753" spans="11:11" ht="13">
      <c r="K753" s="20"/>
    </row>
    <row r="754" spans="11:11" ht="13">
      <c r="K754" s="20"/>
    </row>
    <row r="755" spans="11:11" ht="13">
      <c r="K755" s="20"/>
    </row>
    <row r="756" spans="11:11" ht="13">
      <c r="K756" s="20"/>
    </row>
    <row r="757" spans="11:11" ht="13">
      <c r="K757" s="20"/>
    </row>
    <row r="758" spans="11:11" ht="13">
      <c r="K758" s="20"/>
    </row>
    <row r="759" spans="11:11" ht="13">
      <c r="K759" s="20"/>
    </row>
    <row r="760" spans="11:11" ht="13">
      <c r="K760" s="20"/>
    </row>
    <row r="761" spans="11:11" ht="13">
      <c r="K761" s="20"/>
    </row>
    <row r="762" spans="11:11" ht="13">
      <c r="K762" s="20"/>
    </row>
    <row r="763" spans="11:11" ht="13">
      <c r="K763" s="20"/>
    </row>
    <row r="764" spans="11:11" ht="13">
      <c r="K764" s="20"/>
    </row>
    <row r="765" spans="11:11" ht="13">
      <c r="K765" s="20"/>
    </row>
    <row r="766" spans="11:11" ht="13">
      <c r="K766" s="20"/>
    </row>
    <row r="767" spans="11:11" ht="13">
      <c r="K767" s="20"/>
    </row>
    <row r="768" spans="11:11" ht="13">
      <c r="K768" s="20"/>
    </row>
    <row r="769" spans="11:11" ht="13">
      <c r="K769" s="20"/>
    </row>
    <row r="770" spans="11:11" ht="13">
      <c r="K770" s="20"/>
    </row>
    <row r="771" spans="11:11" ht="13">
      <c r="K771" s="20"/>
    </row>
    <row r="772" spans="11:11" ht="13">
      <c r="K772" s="20"/>
    </row>
    <row r="773" spans="11:11" ht="13">
      <c r="K773" s="20"/>
    </row>
    <row r="774" spans="11:11" ht="13">
      <c r="K774" s="20"/>
    </row>
    <row r="775" spans="11:11" ht="13">
      <c r="K775" s="20"/>
    </row>
    <row r="776" spans="11:11" ht="13">
      <c r="K776" s="20"/>
    </row>
    <row r="777" spans="11:11" ht="13">
      <c r="K777" s="20"/>
    </row>
    <row r="778" spans="11:11" ht="13">
      <c r="K778" s="20"/>
    </row>
    <row r="779" spans="11:11" ht="13">
      <c r="K779" s="20"/>
    </row>
    <row r="780" spans="11:11" ht="13">
      <c r="K780" s="20"/>
    </row>
    <row r="781" spans="11:11" ht="13">
      <c r="K781" s="20"/>
    </row>
    <row r="782" spans="11:11" ht="13">
      <c r="K782" s="20"/>
    </row>
    <row r="783" spans="11:11" ht="13">
      <c r="K783" s="20"/>
    </row>
    <row r="784" spans="11:11" ht="13">
      <c r="K784" s="20"/>
    </row>
    <row r="785" spans="11:11" ht="13">
      <c r="K785" s="20"/>
    </row>
    <row r="786" spans="11:11" ht="13">
      <c r="K786" s="20"/>
    </row>
    <row r="787" spans="11:11" ht="13">
      <c r="K787" s="20"/>
    </row>
    <row r="788" spans="11:11" ht="13">
      <c r="K788" s="20"/>
    </row>
    <row r="789" spans="11:11" ht="13">
      <c r="K789" s="20"/>
    </row>
    <row r="790" spans="11:11" ht="13">
      <c r="K790" s="20"/>
    </row>
    <row r="791" spans="11:11" ht="13">
      <c r="K791" s="20"/>
    </row>
    <row r="792" spans="11:11" ht="13">
      <c r="K792" s="20"/>
    </row>
    <row r="793" spans="11:11" ht="13">
      <c r="K793" s="20"/>
    </row>
    <row r="794" spans="11:11" ht="13">
      <c r="K794" s="20"/>
    </row>
    <row r="795" spans="11:11" ht="13">
      <c r="K795" s="20"/>
    </row>
    <row r="796" spans="11:11" ht="13">
      <c r="K796" s="20"/>
    </row>
    <row r="797" spans="11:11" ht="13">
      <c r="K797" s="20"/>
    </row>
    <row r="798" spans="11:11" ht="13">
      <c r="K798" s="20"/>
    </row>
    <row r="799" spans="11:11" ht="13">
      <c r="K799" s="20"/>
    </row>
    <row r="800" spans="11:11" ht="13">
      <c r="K800" s="20"/>
    </row>
    <row r="801" spans="11:11" ht="13">
      <c r="K801" s="20"/>
    </row>
    <row r="802" spans="11:11" ht="13">
      <c r="K802" s="20"/>
    </row>
    <row r="803" spans="11:11" ht="13">
      <c r="K803" s="20"/>
    </row>
    <row r="804" spans="11:11" ht="13">
      <c r="K804" s="20"/>
    </row>
    <row r="805" spans="11:11" ht="13">
      <c r="K805" s="20"/>
    </row>
    <row r="806" spans="11:11" ht="13">
      <c r="K806" s="20"/>
    </row>
    <row r="807" spans="11:11" ht="13">
      <c r="K807" s="20"/>
    </row>
    <row r="808" spans="11:11" ht="13">
      <c r="K808" s="20"/>
    </row>
    <row r="809" spans="11:11" ht="13">
      <c r="K809" s="20"/>
    </row>
    <row r="810" spans="11:11" ht="13">
      <c r="K810" s="20"/>
    </row>
    <row r="811" spans="11:11" ht="13">
      <c r="K811" s="20"/>
    </row>
    <row r="812" spans="11:11" ht="13">
      <c r="K812" s="20"/>
    </row>
    <row r="813" spans="11:11" ht="13">
      <c r="K813" s="20"/>
    </row>
    <row r="814" spans="11:11" ht="13">
      <c r="K814" s="20"/>
    </row>
    <row r="815" spans="11:11" ht="13">
      <c r="K815" s="20"/>
    </row>
    <row r="816" spans="11:11" ht="13">
      <c r="K816" s="20"/>
    </row>
    <row r="817" spans="11:11" ht="13">
      <c r="K817" s="20"/>
    </row>
    <row r="818" spans="11:11" ht="13">
      <c r="K818" s="20"/>
    </row>
    <row r="819" spans="11:11" ht="13">
      <c r="K819" s="20"/>
    </row>
    <row r="820" spans="11:11" ht="13">
      <c r="K820" s="20"/>
    </row>
    <row r="821" spans="11:11" ht="13">
      <c r="K821" s="20"/>
    </row>
    <row r="822" spans="11:11" ht="13">
      <c r="K822" s="20"/>
    </row>
    <row r="823" spans="11:11" ht="13">
      <c r="K823" s="20"/>
    </row>
    <row r="824" spans="11:11" ht="13">
      <c r="K824" s="20"/>
    </row>
    <row r="825" spans="11:11" ht="13">
      <c r="K825" s="20"/>
    </row>
    <row r="826" spans="11:11" ht="13">
      <c r="K826" s="20"/>
    </row>
    <row r="827" spans="11:11" ht="13">
      <c r="K827" s="20"/>
    </row>
    <row r="828" spans="11:11" ht="13">
      <c r="K828" s="20"/>
    </row>
    <row r="829" spans="11:11" ht="13">
      <c r="K829" s="20"/>
    </row>
    <row r="830" spans="11:11" ht="13">
      <c r="K830" s="20"/>
    </row>
    <row r="831" spans="11:11" ht="13">
      <c r="K831" s="20"/>
    </row>
    <row r="832" spans="11:11" ht="13">
      <c r="K832" s="20"/>
    </row>
    <row r="833" spans="11:11" ht="13">
      <c r="K833" s="20"/>
    </row>
    <row r="834" spans="11:11" ht="13">
      <c r="K834" s="20"/>
    </row>
    <row r="835" spans="11:11" ht="13">
      <c r="K835" s="20"/>
    </row>
    <row r="836" spans="11:11" ht="13">
      <c r="K836" s="20"/>
    </row>
    <row r="837" spans="11:11" ht="13">
      <c r="K837" s="20"/>
    </row>
    <row r="838" spans="11:11" ht="13">
      <c r="K838" s="20"/>
    </row>
    <row r="839" spans="11:11" ht="13">
      <c r="K839" s="20"/>
    </row>
    <row r="840" spans="11:11" ht="13">
      <c r="K840" s="20"/>
    </row>
    <row r="841" spans="11:11" ht="13">
      <c r="K841" s="20"/>
    </row>
    <row r="842" spans="11:11" ht="13">
      <c r="K842" s="20"/>
    </row>
    <row r="843" spans="11:11" ht="13">
      <c r="K843" s="20"/>
    </row>
    <row r="844" spans="11:11" ht="13">
      <c r="K844" s="20"/>
    </row>
    <row r="845" spans="11:11" ht="13">
      <c r="K845" s="20"/>
    </row>
    <row r="846" spans="11:11" ht="13">
      <c r="K846" s="20"/>
    </row>
    <row r="847" spans="11:11" ht="13">
      <c r="K847" s="20"/>
    </row>
    <row r="848" spans="11:11" ht="13">
      <c r="K848" s="20"/>
    </row>
    <row r="849" spans="11:11" ht="13">
      <c r="K849" s="20"/>
    </row>
    <row r="850" spans="11:11" ht="13">
      <c r="K850" s="20"/>
    </row>
    <row r="851" spans="11:11" ht="13">
      <c r="K851" s="20"/>
    </row>
    <row r="852" spans="11:11" ht="13">
      <c r="K852" s="20"/>
    </row>
    <row r="853" spans="11:11" ht="13">
      <c r="K853" s="20"/>
    </row>
    <row r="854" spans="11:11" ht="13">
      <c r="K854" s="20"/>
    </row>
    <row r="855" spans="11:11" ht="13">
      <c r="K855" s="20"/>
    </row>
    <row r="856" spans="11:11" ht="13">
      <c r="K856" s="20"/>
    </row>
    <row r="857" spans="11:11" ht="13">
      <c r="K857" s="20"/>
    </row>
    <row r="858" spans="11:11" ht="13">
      <c r="K858" s="20"/>
    </row>
    <row r="859" spans="11:11" ht="13">
      <c r="K859" s="20"/>
    </row>
    <row r="860" spans="11:11" ht="13">
      <c r="K860" s="20"/>
    </row>
    <row r="861" spans="11:11" ht="13">
      <c r="K861" s="20"/>
    </row>
    <row r="862" spans="11:11" ht="13">
      <c r="K862" s="20"/>
    </row>
    <row r="863" spans="11:11" ht="13">
      <c r="K863" s="20"/>
    </row>
    <row r="864" spans="11:11" ht="13">
      <c r="K864" s="20"/>
    </row>
    <row r="865" spans="11:11" ht="13">
      <c r="K865" s="20"/>
    </row>
    <row r="866" spans="11:11" ht="13">
      <c r="K866" s="20"/>
    </row>
    <row r="867" spans="11:11" ht="13">
      <c r="K867" s="20"/>
    </row>
    <row r="868" spans="11:11" ht="13">
      <c r="K868" s="20"/>
    </row>
    <row r="869" spans="11:11" ht="13">
      <c r="K869" s="20"/>
    </row>
    <row r="870" spans="11:11" ht="13">
      <c r="K870" s="20"/>
    </row>
    <row r="871" spans="11:11" ht="13">
      <c r="K871" s="20"/>
    </row>
    <row r="872" spans="11:11" ht="13">
      <c r="K872" s="20"/>
    </row>
    <row r="873" spans="11:11" ht="13">
      <c r="K873" s="20"/>
    </row>
    <row r="874" spans="11:11" ht="13">
      <c r="K874" s="20"/>
    </row>
    <row r="875" spans="11:11" ht="13">
      <c r="K875" s="20"/>
    </row>
    <row r="876" spans="11:11" ht="13">
      <c r="K876" s="20"/>
    </row>
    <row r="877" spans="11:11" ht="13">
      <c r="K877" s="20"/>
    </row>
    <row r="878" spans="11:11" ht="13">
      <c r="K878" s="20"/>
    </row>
    <row r="879" spans="11:11" ht="13">
      <c r="K879" s="20"/>
    </row>
    <row r="880" spans="11:11" ht="13">
      <c r="K880" s="20"/>
    </row>
    <row r="881" spans="11:11" ht="13">
      <c r="K881" s="20"/>
    </row>
    <row r="882" spans="11:11" ht="13">
      <c r="K882" s="20"/>
    </row>
    <row r="883" spans="11:11" ht="13">
      <c r="K883" s="20"/>
    </row>
    <row r="884" spans="11:11" ht="13">
      <c r="K884" s="20"/>
    </row>
    <row r="885" spans="11:11" ht="13">
      <c r="K885" s="20"/>
    </row>
    <row r="886" spans="11:11" ht="13">
      <c r="K886" s="20"/>
    </row>
    <row r="887" spans="11:11" ht="13">
      <c r="K887" s="20"/>
    </row>
    <row r="888" spans="11:11" ht="13">
      <c r="K888" s="20"/>
    </row>
    <row r="889" spans="11:11" ht="13">
      <c r="K889" s="20"/>
    </row>
    <row r="890" spans="11:11" ht="13">
      <c r="K890" s="20"/>
    </row>
    <row r="891" spans="11:11" ht="13">
      <c r="K891" s="20"/>
    </row>
    <row r="892" spans="11:11" ht="13">
      <c r="K892" s="20"/>
    </row>
    <row r="893" spans="11:11" ht="13">
      <c r="K893" s="20"/>
    </row>
    <row r="894" spans="11:11" ht="13">
      <c r="K894" s="20"/>
    </row>
    <row r="895" spans="11:11" ht="13">
      <c r="K895" s="20"/>
    </row>
    <row r="896" spans="11:11" ht="13">
      <c r="K896" s="20"/>
    </row>
    <row r="897" spans="11:11" ht="13">
      <c r="K897" s="20"/>
    </row>
    <row r="898" spans="11:11" ht="13">
      <c r="K898" s="20"/>
    </row>
    <row r="899" spans="11:11" ht="13">
      <c r="K899" s="20"/>
    </row>
    <row r="900" spans="11:11" ht="13">
      <c r="K900" s="20"/>
    </row>
    <row r="901" spans="11:11" ht="13">
      <c r="K901" s="20"/>
    </row>
    <row r="902" spans="11:11" ht="13">
      <c r="K902" s="20"/>
    </row>
    <row r="903" spans="11:11" ht="13">
      <c r="K903" s="20"/>
    </row>
    <row r="904" spans="11:11" ht="13">
      <c r="K904" s="20"/>
    </row>
    <row r="905" spans="11:11" ht="13">
      <c r="K905" s="20"/>
    </row>
    <row r="906" spans="11:11" ht="13">
      <c r="K906" s="20"/>
    </row>
    <row r="907" spans="11:11" ht="13">
      <c r="K907" s="20"/>
    </row>
    <row r="908" spans="11:11" ht="13">
      <c r="K908" s="20"/>
    </row>
    <row r="909" spans="11:11" ht="13">
      <c r="K909" s="20"/>
    </row>
    <row r="910" spans="11:11" ht="13">
      <c r="K910" s="20"/>
    </row>
    <row r="911" spans="11:11" ht="13">
      <c r="K911" s="20"/>
    </row>
    <row r="912" spans="11:11" ht="13">
      <c r="K912" s="20"/>
    </row>
    <row r="913" spans="11:11" ht="13">
      <c r="K913" s="20"/>
    </row>
    <row r="914" spans="11:11" ht="13">
      <c r="K914" s="20"/>
    </row>
    <row r="915" spans="11:11" ht="13">
      <c r="K915" s="20"/>
    </row>
    <row r="916" spans="11:11" ht="13">
      <c r="K916" s="20"/>
    </row>
    <row r="917" spans="11:11" ht="13">
      <c r="K917" s="20"/>
    </row>
    <row r="918" spans="11:11" ht="13">
      <c r="K918" s="20"/>
    </row>
    <row r="919" spans="11:11" ht="13">
      <c r="K919" s="20"/>
    </row>
    <row r="920" spans="11:11" ht="13">
      <c r="K920" s="20"/>
    </row>
    <row r="921" spans="11:11" ht="13">
      <c r="K921" s="20"/>
    </row>
    <row r="922" spans="11:11" ht="13">
      <c r="K922" s="20"/>
    </row>
    <row r="923" spans="11:11" ht="13">
      <c r="K923" s="20"/>
    </row>
    <row r="924" spans="11:11" ht="13">
      <c r="K924" s="20"/>
    </row>
    <row r="925" spans="11:11" ht="13">
      <c r="K925" s="20"/>
    </row>
    <row r="926" spans="11:11" ht="13">
      <c r="K926" s="20"/>
    </row>
    <row r="927" spans="11:11" ht="13">
      <c r="K927" s="20"/>
    </row>
    <row r="928" spans="11:11" ht="13">
      <c r="K928" s="20"/>
    </row>
    <row r="929" spans="11:11" ht="13">
      <c r="K929" s="20"/>
    </row>
    <row r="930" spans="11:11" ht="13">
      <c r="K930" s="20"/>
    </row>
    <row r="931" spans="11:11" ht="13">
      <c r="K931" s="20"/>
    </row>
    <row r="932" spans="11:11" ht="13">
      <c r="K932" s="20"/>
    </row>
    <row r="933" spans="11:11" ht="13">
      <c r="K933" s="20"/>
    </row>
    <row r="934" spans="11:11" ht="13">
      <c r="K934" s="20"/>
    </row>
    <row r="935" spans="11:11" ht="13">
      <c r="K935" s="20"/>
    </row>
    <row r="936" spans="11:11" ht="13">
      <c r="K936" s="20"/>
    </row>
    <row r="937" spans="11:11" ht="13">
      <c r="K937" s="20"/>
    </row>
    <row r="938" spans="11:11" ht="13">
      <c r="K938" s="20"/>
    </row>
    <row r="939" spans="11:11" ht="13">
      <c r="K939" s="20"/>
    </row>
    <row r="940" spans="11:11" ht="13">
      <c r="K940" s="20"/>
    </row>
    <row r="941" spans="11:11" ht="13">
      <c r="K941" s="20"/>
    </row>
    <row r="942" spans="11:11" ht="13">
      <c r="K942" s="20"/>
    </row>
    <row r="943" spans="11:11" ht="13">
      <c r="K943" s="20"/>
    </row>
    <row r="944" spans="11:11" ht="13">
      <c r="K944" s="20"/>
    </row>
    <row r="945" spans="11:11" ht="13">
      <c r="K945" s="20"/>
    </row>
    <row r="946" spans="11:11" ht="13">
      <c r="K946" s="20"/>
    </row>
    <row r="947" spans="11:11" ht="13">
      <c r="K947" s="20"/>
    </row>
    <row r="948" spans="11:11" ht="13">
      <c r="K948" s="20"/>
    </row>
    <row r="949" spans="11:11" ht="13">
      <c r="K949" s="20"/>
    </row>
    <row r="950" spans="11:11" ht="13">
      <c r="K950" s="20"/>
    </row>
    <row r="951" spans="11:11" ht="13">
      <c r="K951" s="20"/>
    </row>
    <row r="952" spans="11:11" ht="13">
      <c r="K952" s="20"/>
    </row>
    <row r="953" spans="11:11" ht="13">
      <c r="K953" s="20"/>
    </row>
    <row r="954" spans="11:11" ht="13">
      <c r="K954" s="20"/>
    </row>
    <row r="955" spans="11:11" ht="13">
      <c r="K955" s="20"/>
    </row>
    <row r="956" spans="11:11" ht="13">
      <c r="K956" s="20"/>
    </row>
    <row r="957" spans="11:11" ht="13">
      <c r="K957" s="20"/>
    </row>
    <row r="958" spans="11:11" ht="13">
      <c r="K958" s="20"/>
    </row>
    <row r="959" spans="11:11" ht="13">
      <c r="K959" s="20"/>
    </row>
    <row r="960" spans="11:11" ht="13">
      <c r="K960" s="20"/>
    </row>
    <row r="961" spans="11:11" ht="13">
      <c r="K961" s="20"/>
    </row>
    <row r="962" spans="11:11" ht="13">
      <c r="K962" s="20"/>
    </row>
    <row r="963" spans="11:11" ht="13">
      <c r="K963" s="20"/>
    </row>
    <row r="964" spans="11:11" ht="13">
      <c r="K964" s="20"/>
    </row>
    <row r="965" spans="11:11" ht="13">
      <c r="K965" s="20"/>
    </row>
    <row r="966" spans="11:11" ht="13">
      <c r="K966" s="20"/>
    </row>
    <row r="967" spans="11:11" ht="13">
      <c r="K967" s="20"/>
    </row>
    <row r="968" spans="11:11" ht="13">
      <c r="K968" s="20"/>
    </row>
    <row r="969" spans="11:11" ht="13">
      <c r="K969" s="20"/>
    </row>
    <row r="970" spans="11:11" ht="13">
      <c r="K970" s="20"/>
    </row>
    <row r="971" spans="11:11" ht="13">
      <c r="K971" s="20"/>
    </row>
    <row r="972" spans="11:11" ht="13">
      <c r="K972" s="20"/>
    </row>
    <row r="973" spans="11:11" ht="13">
      <c r="K973" s="20"/>
    </row>
    <row r="974" spans="11:11" ht="13">
      <c r="K974" s="20"/>
    </row>
    <row r="975" spans="11:11" ht="13">
      <c r="K975" s="20"/>
    </row>
    <row r="976" spans="11:11" ht="13">
      <c r="K976" s="20"/>
    </row>
    <row r="977" spans="11:11" ht="13">
      <c r="K977" s="20"/>
    </row>
    <row r="978" spans="11:11" ht="13">
      <c r="K978" s="20"/>
    </row>
    <row r="979" spans="11:11" ht="13">
      <c r="K979" s="20"/>
    </row>
    <row r="980" spans="11:11" ht="13">
      <c r="K980" s="20"/>
    </row>
    <row r="981" spans="11:11" ht="13">
      <c r="K981" s="20"/>
    </row>
    <row r="982" spans="11:11" ht="13">
      <c r="K982" s="20"/>
    </row>
    <row r="983" spans="11:11" ht="13">
      <c r="K983" s="20"/>
    </row>
    <row r="984" spans="11:11" ht="13">
      <c r="K984" s="20"/>
    </row>
    <row r="985" spans="11:11" ht="13">
      <c r="K985" s="20"/>
    </row>
    <row r="986" spans="11:11" ht="13">
      <c r="K986" s="20"/>
    </row>
    <row r="987" spans="11:11" ht="13">
      <c r="K987" s="20"/>
    </row>
    <row r="988" spans="11:11" ht="13">
      <c r="K988" s="20"/>
    </row>
    <row r="989" spans="11:11" ht="13">
      <c r="K989" s="20"/>
    </row>
    <row r="990" spans="11:11" ht="13">
      <c r="K990" s="20"/>
    </row>
    <row r="991" spans="11:11" ht="13">
      <c r="K991" s="20"/>
    </row>
    <row r="992" spans="11:11" ht="13">
      <c r="K992" s="20"/>
    </row>
    <row r="993" spans="11:11" ht="13">
      <c r="K993" s="20"/>
    </row>
    <row r="994" spans="11:11" ht="13">
      <c r="K994" s="20"/>
    </row>
    <row r="995" spans="11:11" ht="13">
      <c r="K995" s="20"/>
    </row>
    <row r="996" spans="11:11" ht="13">
      <c r="K996" s="20"/>
    </row>
    <row r="997" spans="11:11" ht="13">
      <c r="K997" s="20"/>
    </row>
    <row r="998" spans="11:11" ht="13">
      <c r="K998" s="20"/>
    </row>
    <row r="999" spans="11:11" ht="13">
      <c r="K999" s="20"/>
    </row>
    <row r="1000" spans="11:11" ht="13">
      <c r="K1000" s="20"/>
    </row>
    <row r="1001" spans="11:11" ht="13">
      <c r="K1001" s="20"/>
    </row>
    <row r="1002" spans="11:11" ht="13">
      <c r="K1002" s="20"/>
    </row>
    <row r="1003" spans="11:11" ht="13">
      <c r="K1003" s="20"/>
    </row>
    <row r="1004" spans="11:11" ht="13">
      <c r="K1004" s="20"/>
    </row>
    <row r="1005" spans="11:11" ht="13">
      <c r="K1005" s="20"/>
    </row>
    <row r="1006" spans="11:11" ht="13">
      <c r="K1006" s="20"/>
    </row>
    <row r="1007" spans="11:11" ht="13">
      <c r="K1007" s="20"/>
    </row>
    <row r="1008" spans="11:11" ht="13">
      <c r="K1008" s="20"/>
    </row>
    <row r="1009" spans="11:11" ht="13">
      <c r="K1009" s="20"/>
    </row>
    <row r="1010" spans="11:11" ht="13">
      <c r="K1010" s="20"/>
    </row>
    <row r="1011" spans="11:11" ht="13">
      <c r="K1011" s="2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outlinePr summaryBelow="0" summaryRight="0"/>
  </sheetPr>
  <dimension ref="A1:Y1016"/>
  <sheetViews>
    <sheetView topLeftCell="A36" zoomScale="136" zoomScaleNormal="110" workbookViewId="0">
      <selection activeCell="G63" sqref="G63"/>
    </sheetView>
  </sheetViews>
  <sheetFormatPr baseColWidth="10" defaultColWidth="12.6640625" defaultRowHeight="15.75" customHeight="1"/>
  <sheetData>
    <row r="1" spans="1:25" ht="32">
      <c r="A1" s="1" t="s">
        <v>0</v>
      </c>
      <c r="B1" s="1" t="s">
        <v>1</v>
      </c>
      <c r="C1" s="1" t="s">
        <v>138</v>
      </c>
      <c r="D1" s="21" t="s">
        <v>3</v>
      </c>
      <c r="E1" s="15" t="s">
        <v>72</v>
      </c>
      <c r="F1" s="22" t="s">
        <v>73</v>
      </c>
      <c r="G1" s="22" t="s">
        <v>74</v>
      </c>
      <c r="H1" s="21" t="s">
        <v>75</v>
      </c>
      <c r="I1" s="18" t="s">
        <v>76</v>
      </c>
      <c r="J1" s="21" t="s">
        <v>77</v>
      </c>
      <c r="K1" s="18" t="s">
        <v>79</v>
      </c>
      <c r="L1" s="21" t="s">
        <v>78</v>
      </c>
      <c r="M1" s="21" t="s">
        <v>80</v>
      </c>
      <c r="N1" s="21" t="s">
        <v>81</v>
      </c>
      <c r="O1" s="23" t="s">
        <v>82</v>
      </c>
      <c r="P1" s="24" t="s">
        <v>83</v>
      </c>
      <c r="Q1" s="24" t="s">
        <v>84</v>
      </c>
      <c r="R1" s="24" t="s">
        <v>85</v>
      </c>
      <c r="S1" s="24" t="s">
        <v>86</v>
      </c>
    </row>
    <row r="2" spans="1:25" ht="15">
      <c r="A2" s="46" t="s">
        <v>48</v>
      </c>
      <c r="B2" s="46" t="s">
        <v>43</v>
      </c>
      <c r="C2" s="46" t="s">
        <v>68</v>
      </c>
      <c r="D2" s="118">
        <v>19290</v>
      </c>
      <c r="E2" s="94" t="str">
        <f t="shared" ref="E2:E49" si="0">IF(M2=100, "net-zero", "intermediate")</f>
        <v>intermediate</v>
      </c>
      <c r="F2" s="81" t="s">
        <v>87</v>
      </c>
      <c r="G2" s="81">
        <v>1</v>
      </c>
      <c r="H2" s="81" t="s">
        <v>88</v>
      </c>
      <c r="I2" s="82"/>
      <c r="J2" s="81">
        <v>2019</v>
      </c>
      <c r="K2" s="119">
        <v>99</v>
      </c>
      <c r="L2" s="81">
        <v>2035</v>
      </c>
      <c r="M2" s="81">
        <v>68</v>
      </c>
      <c r="N2" s="81" t="s">
        <v>89</v>
      </c>
      <c r="O2" s="81" t="s">
        <v>90</v>
      </c>
      <c r="P2" s="81" t="s">
        <v>98</v>
      </c>
      <c r="Q2" s="81" t="s">
        <v>95</v>
      </c>
      <c r="R2" s="82"/>
      <c r="S2" s="81" t="s">
        <v>139</v>
      </c>
      <c r="T2" s="82"/>
      <c r="U2" s="82"/>
      <c r="V2" s="82"/>
      <c r="W2" s="82"/>
      <c r="X2" s="82"/>
      <c r="Y2" s="82"/>
    </row>
    <row r="3" spans="1:25" ht="15">
      <c r="A3" s="46" t="s">
        <v>48</v>
      </c>
      <c r="B3" s="46" t="s">
        <v>43</v>
      </c>
      <c r="C3" s="46" t="s">
        <v>68</v>
      </c>
      <c r="D3" s="118">
        <v>19290</v>
      </c>
      <c r="E3" s="94" t="str">
        <f t="shared" si="0"/>
        <v>intermediate</v>
      </c>
      <c r="F3" s="81">
        <v>3</v>
      </c>
      <c r="G3" s="81" t="s">
        <v>140</v>
      </c>
      <c r="H3" s="82"/>
      <c r="I3" s="104" t="s">
        <v>100</v>
      </c>
      <c r="J3" s="81">
        <v>2019</v>
      </c>
      <c r="K3" s="119">
        <v>69.92</v>
      </c>
      <c r="L3" s="81">
        <v>2030</v>
      </c>
      <c r="M3" s="81">
        <v>33.299999999999997</v>
      </c>
      <c r="N3" s="81" t="s">
        <v>122</v>
      </c>
      <c r="O3" s="81" t="s">
        <v>90</v>
      </c>
      <c r="P3" s="81" t="s">
        <v>123</v>
      </c>
      <c r="Q3" s="81" t="s">
        <v>95</v>
      </c>
      <c r="R3" s="82"/>
      <c r="S3" s="82"/>
      <c r="T3" s="82"/>
      <c r="U3" s="82"/>
      <c r="V3" s="82"/>
      <c r="W3" s="82"/>
      <c r="X3" s="82"/>
      <c r="Y3" s="82"/>
    </row>
    <row r="4" spans="1:25" ht="15">
      <c r="A4" s="46" t="s">
        <v>48</v>
      </c>
      <c r="B4" s="46" t="s">
        <v>43</v>
      </c>
      <c r="C4" s="46" t="s">
        <v>68</v>
      </c>
      <c r="D4" s="118">
        <v>19290</v>
      </c>
      <c r="E4" s="94" t="str">
        <f t="shared" si="0"/>
        <v>intermediate</v>
      </c>
      <c r="F4" s="81">
        <v>3</v>
      </c>
      <c r="G4" s="81" t="s">
        <v>141</v>
      </c>
      <c r="H4" s="82"/>
      <c r="I4" s="104" t="s">
        <v>100</v>
      </c>
      <c r="J4" s="81">
        <v>2019</v>
      </c>
      <c r="K4" s="119">
        <v>6.24</v>
      </c>
      <c r="L4" s="81">
        <v>2030</v>
      </c>
      <c r="M4" s="81">
        <v>11.6</v>
      </c>
      <c r="N4" s="81" t="s">
        <v>122</v>
      </c>
      <c r="O4" s="81" t="s">
        <v>90</v>
      </c>
      <c r="P4" s="81" t="s">
        <v>142</v>
      </c>
      <c r="Q4" s="81" t="s">
        <v>95</v>
      </c>
      <c r="R4" s="82"/>
      <c r="S4" s="82"/>
      <c r="T4" s="82"/>
      <c r="U4" s="82"/>
      <c r="V4" s="82"/>
      <c r="W4" s="82"/>
      <c r="X4" s="82"/>
      <c r="Y4" s="82"/>
    </row>
    <row r="5" spans="1:25" ht="15">
      <c r="A5" s="46" t="s">
        <v>48</v>
      </c>
      <c r="B5" s="46" t="s">
        <v>43</v>
      </c>
      <c r="C5" s="46" t="s">
        <v>68</v>
      </c>
      <c r="D5" s="118">
        <v>19290</v>
      </c>
      <c r="E5" s="94" t="str">
        <f t="shared" si="0"/>
        <v>intermediate</v>
      </c>
      <c r="F5" s="81">
        <v>3</v>
      </c>
      <c r="G5" s="81">
        <v>1</v>
      </c>
      <c r="H5" s="82"/>
      <c r="I5" s="104" t="s">
        <v>100</v>
      </c>
      <c r="J5" s="81">
        <v>2019</v>
      </c>
      <c r="K5" s="119">
        <f>SUM(K4+K3)</f>
        <v>76.16</v>
      </c>
      <c r="L5" s="81">
        <v>2030</v>
      </c>
      <c r="M5" s="81">
        <f>(K4*M4+K3*M3)/((K4+K3))</f>
        <v>31.522058823529409</v>
      </c>
      <c r="N5" s="81"/>
      <c r="O5" s="81"/>
      <c r="P5" s="81"/>
      <c r="Q5" s="81"/>
      <c r="R5" s="82"/>
      <c r="S5" s="82"/>
      <c r="T5" s="82"/>
      <c r="U5" s="82"/>
      <c r="V5" s="82"/>
      <c r="W5" s="82"/>
      <c r="X5" s="82"/>
      <c r="Y5" s="82"/>
    </row>
    <row r="6" spans="1:25" ht="15">
      <c r="A6" s="46" t="s">
        <v>48</v>
      </c>
      <c r="B6" s="46" t="s">
        <v>43</v>
      </c>
      <c r="C6" s="46" t="s">
        <v>68</v>
      </c>
      <c r="D6" s="118">
        <v>19290</v>
      </c>
      <c r="E6" s="94" t="str">
        <f t="shared" si="0"/>
        <v>net-zero</v>
      </c>
      <c r="F6" s="81" t="s">
        <v>143</v>
      </c>
      <c r="G6" s="81">
        <v>2</v>
      </c>
      <c r="H6" s="81" t="s">
        <v>88</v>
      </c>
      <c r="I6" s="107" t="s">
        <v>121</v>
      </c>
      <c r="J6" s="81">
        <v>2050</v>
      </c>
      <c r="K6" s="81">
        <v>100</v>
      </c>
      <c r="L6" s="81">
        <v>2050</v>
      </c>
      <c r="M6" s="81">
        <v>100</v>
      </c>
      <c r="N6" s="81" t="s">
        <v>89</v>
      </c>
      <c r="O6" s="81" t="s">
        <v>144</v>
      </c>
      <c r="P6" s="81"/>
      <c r="Q6" s="81" t="s">
        <v>95</v>
      </c>
      <c r="R6" s="82"/>
      <c r="S6" s="81" t="s">
        <v>145</v>
      </c>
      <c r="T6" s="82"/>
      <c r="U6" s="82"/>
      <c r="V6" s="82"/>
      <c r="W6" s="82"/>
      <c r="X6" s="82"/>
      <c r="Y6" s="82"/>
    </row>
    <row r="7" spans="1:25" ht="15">
      <c r="A7" s="46" t="s">
        <v>50</v>
      </c>
      <c r="B7" s="46" t="s">
        <v>51</v>
      </c>
      <c r="C7" s="46" t="s">
        <v>70</v>
      </c>
      <c r="D7" s="118">
        <v>20309</v>
      </c>
      <c r="E7" s="94" t="str">
        <f t="shared" si="0"/>
        <v>intermediate</v>
      </c>
      <c r="F7" s="81" t="s">
        <v>87</v>
      </c>
      <c r="G7" s="81">
        <v>1</v>
      </c>
      <c r="H7" s="81" t="s">
        <v>88</v>
      </c>
      <c r="I7" s="82"/>
      <c r="J7" s="81">
        <v>2018</v>
      </c>
      <c r="K7" s="119">
        <v>100</v>
      </c>
      <c r="L7" s="81">
        <v>2030</v>
      </c>
      <c r="M7" s="81">
        <v>50.4</v>
      </c>
      <c r="N7" s="81" t="s">
        <v>89</v>
      </c>
      <c r="O7" s="81" t="s">
        <v>90</v>
      </c>
      <c r="P7" s="81" t="s">
        <v>98</v>
      </c>
      <c r="Q7" s="81" t="s">
        <v>92</v>
      </c>
      <c r="R7" s="82"/>
      <c r="S7" s="82"/>
      <c r="T7" s="82"/>
      <c r="U7" s="82"/>
      <c r="V7" s="82"/>
      <c r="W7" s="82"/>
      <c r="X7" s="82"/>
      <c r="Y7" s="82"/>
    </row>
    <row r="8" spans="1:25" ht="15">
      <c r="A8" s="46" t="s">
        <v>50</v>
      </c>
      <c r="B8" s="46" t="s">
        <v>51</v>
      </c>
      <c r="C8" s="46" t="s">
        <v>70</v>
      </c>
      <c r="D8" s="118">
        <v>20309</v>
      </c>
      <c r="E8" s="94" t="str">
        <f t="shared" si="0"/>
        <v>intermediate</v>
      </c>
      <c r="F8" s="81">
        <v>3</v>
      </c>
      <c r="G8" s="81">
        <v>1</v>
      </c>
      <c r="H8" s="82"/>
      <c r="I8" s="104" t="s">
        <v>100</v>
      </c>
      <c r="J8" s="81">
        <v>2018</v>
      </c>
      <c r="K8" s="119">
        <f>scope3_by_cat!B12</f>
        <v>73.6102190608391</v>
      </c>
      <c r="L8" s="81">
        <v>2030</v>
      </c>
      <c r="M8" s="81">
        <v>30</v>
      </c>
      <c r="N8" s="81" t="s">
        <v>122</v>
      </c>
      <c r="O8" s="81" t="s">
        <v>90</v>
      </c>
      <c r="P8" s="81" t="s">
        <v>142</v>
      </c>
      <c r="Q8" s="81" t="s">
        <v>112</v>
      </c>
      <c r="R8" s="82"/>
      <c r="S8" s="81" t="s">
        <v>146</v>
      </c>
      <c r="T8" s="82"/>
      <c r="U8" s="82"/>
      <c r="V8" s="82"/>
      <c r="W8" s="82"/>
      <c r="X8" s="82"/>
      <c r="Y8" s="82"/>
    </row>
    <row r="9" spans="1:25" ht="15">
      <c r="A9" s="46" t="s">
        <v>50</v>
      </c>
      <c r="B9" s="46" t="s">
        <v>51</v>
      </c>
      <c r="C9" s="46" t="s">
        <v>70</v>
      </c>
      <c r="D9" s="118">
        <v>20309</v>
      </c>
      <c r="E9" s="94" t="str">
        <f t="shared" si="0"/>
        <v>net-zero</v>
      </c>
      <c r="F9" s="81" t="s">
        <v>143</v>
      </c>
      <c r="G9" s="81">
        <v>2</v>
      </c>
      <c r="H9" s="81" t="s">
        <v>88</v>
      </c>
      <c r="I9" s="81" t="s">
        <v>121</v>
      </c>
      <c r="J9" s="81">
        <v>2018</v>
      </c>
      <c r="K9" s="119">
        <v>100</v>
      </c>
      <c r="L9" s="81">
        <v>2050</v>
      </c>
      <c r="M9" s="81">
        <v>100</v>
      </c>
      <c r="N9" s="81" t="s">
        <v>89</v>
      </c>
      <c r="O9" s="81" t="s">
        <v>147</v>
      </c>
      <c r="P9" s="81" t="s">
        <v>114</v>
      </c>
      <c r="Q9" s="81" t="s">
        <v>95</v>
      </c>
      <c r="R9" s="81" t="s">
        <v>95</v>
      </c>
      <c r="S9" s="81" t="s">
        <v>148</v>
      </c>
      <c r="T9" s="82"/>
      <c r="U9" s="82"/>
      <c r="V9" s="82"/>
      <c r="W9" s="82"/>
      <c r="X9" s="82"/>
      <c r="Y9" s="82"/>
    </row>
    <row r="10" spans="1:25" ht="15">
      <c r="A10" s="46" t="s">
        <v>52</v>
      </c>
      <c r="B10" s="46" t="s">
        <v>51</v>
      </c>
      <c r="C10" s="46" t="s">
        <v>70</v>
      </c>
      <c r="D10" s="118">
        <v>866803</v>
      </c>
      <c r="E10" s="94" t="str">
        <f t="shared" si="0"/>
        <v>intermediate</v>
      </c>
      <c r="F10" s="81" t="s">
        <v>87</v>
      </c>
      <c r="G10" s="81">
        <v>1</v>
      </c>
      <c r="H10" s="81" t="s">
        <v>88</v>
      </c>
      <c r="I10" s="82"/>
      <c r="J10" s="81">
        <v>2018</v>
      </c>
      <c r="K10" s="119">
        <v>100</v>
      </c>
      <c r="L10" s="81">
        <v>2030</v>
      </c>
      <c r="M10" s="81">
        <v>50</v>
      </c>
      <c r="N10" s="81" t="s">
        <v>89</v>
      </c>
      <c r="O10" s="81" t="s">
        <v>90</v>
      </c>
      <c r="P10" s="81" t="s">
        <v>94</v>
      </c>
      <c r="Q10" s="82"/>
      <c r="R10" s="82"/>
      <c r="S10" s="82"/>
      <c r="T10" s="82"/>
      <c r="U10" s="82"/>
      <c r="V10" s="82"/>
      <c r="W10" s="82"/>
      <c r="X10" s="82"/>
      <c r="Y10" s="82"/>
    </row>
    <row r="11" spans="1:25" ht="15">
      <c r="A11" s="46" t="s">
        <v>52</v>
      </c>
      <c r="B11" s="46" t="s">
        <v>51</v>
      </c>
      <c r="C11" s="46" t="s">
        <v>70</v>
      </c>
      <c r="D11" s="118">
        <v>866803</v>
      </c>
      <c r="E11" s="94" t="str">
        <f t="shared" si="0"/>
        <v>intermediate</v>
      </c>
      <c r="F11" s="81">
        <v>3</v>
      </c>
      <c r="G11" s="81">
        <v>1</v>
      </c>
      <c r="H11" s="82"/>
      <c r="I11" s="104" t="s">
        <v>100</v>
      </c>
      <c r="J11" s="81">
        <v>2018</v>
      </c>
      <c r="K11" s="119">
        <f>scope3_by_cat!B12</f>
        <v>73.6102190608391</v>
      </c>
      <c r="L11" s="81">
        <v>2030</v>
      </c>
      <c r="M11" s="81">
        <v>42</v>
      </c>
      <c r="N11" s="81" t="s">
        <v>122</v>
      </c>
      <c r="O11" s="81" t="s">
        <v>90</v>
      </c>
      <c r="P11" s="81" t="s">
        <v>123</v>
      </c>
      <c r="Q11" s="82"/>
      <c r="R11" s="82"/>
      <c r="S11" s="82"/>
      <c r="T11" s="82"/>
      <c r="U11" s="82"/>
      <c r="V11" s="82"/>
      <c r="W11" s="82"/>
      <c r="X11" s="82"/>
      <c r="Y11" s="82"/>
    </row>
    <row r="12" spans="1:25" ht="15">
      <c r="A12" s="46" t="s">
        <v>52</v>
      </c>
      <c r="B12" s="46" t="s">
        <v>51</v>
      </c>
      <c r="C12" s="46" t="s">
        <v>70</v>
      </c>
      <c r="D12" s="118">
        <v>866803</v>
      </c>
      <c r="E12" s="94" t="str">
        <f t="shared" si="0"/>
        <v>net-zero</v>
      </c>
      <c r="F12" s="81" t="s">
        <v>143</v>
      </c>
      <c r="G12" s="81">
        <v>2</v>
      </c>
      <c r="H12" s="81" t="s">
        <v>88</v>
      </c>
      <c r="I12" s="81" t="s">
        <v>121</v>
      </c>
      <c r="J12" s="81">
        <v>2018</v>
      </c>
      <c r="K12" s="119">
        <v>100</v>
      </c>
      <c r="L12" s="81">
        <v>2039</v>
      </c>
      <c r="M12" s="81">
        <v>100</v>
      </c>
      <c r="N12" s="81" t="s">
        <v>89</v>
      </c>
      <c r="O12" s="81" t="s">
        <v>90</v>
      </c>
      <c r="P12" s="81" t="s">
        <v>114</v>
      </c>
      <c r="Q12" s="81" t="s">
        <v>95</v>
      </c>
      <c r="R12" s="81" t="s">
        <v>95</v>
      </c>
      <c r="S12" s="81" t="s">
        <v>149</v>
      </c>
      <c r="T12" s="82"/>
      <c r="U12" s="82"/>
      <c r="V12" s="82"/>
      <c r="W12" s="82"/>
      <c r="X12" s="82"/>
      <c r="Y12" s="82"/>
    </row>
    <row r="13" spans="1:25" ht="15">
      <c r="A13" s="46" t="s">
        <v>53</v>
      </c>
      <c r="B13" s="46" t="s">
        <v>51</v>
      </c>
      <c r="C13" s="46" t="s">
        <v>70</v>
      </c>
      <c r="D13" s="118">
        <v>1932</v>
      </c>
      <c r="E13" s="94" t="str">
        <f t="shared" si="0"/>
        <v>intermediate</v>
      </c>
      <c r="F13" s="81" t="s">
        <v>87</v>
      </c>
      <c r="G13" s="81">
        <v>1</v>
      </c>
      <c r="H13" s="81" t="s">
        <v>88</v>
      </c>
      <c r="I13" s="82"/>
      <c r="J13" s="81">
        <v>2019</v>
      </c>
      <c r="K13" s="81">
        <v>100</v>
      </c>
      <c r="L13" s="81">
        <v>2030</v>
      </c>
      <c r="M13" s="81">
        <v>80</v>
      </c>
      <c r="N13" s="81" t="s">
        <v>122</v>
      </c>
      <c r="O13" s="81" t="s">
        <v>90</v>
      </c>
      <c r="P13" s="81" t="s">
        <v>123</v>
      </c>
      <c r="Q13" s="81" t="s">
        <v>112</v>
      </c>
      <c r="R13" s="82"/>
      <c r="S13" s="82"/>
      <c r="T13" s="82"/>
      <c r="U13" s="82"/>
      <c r="V13" s="82"/>
      <c r="W13" s="82"/>
      <c r="X13" s="82"/>
      <c r="Y13" s="82"/>
    </row>
    <row r="14" spans="1:25" ht="15">
      <c r="A14" s="46" t="s">
        <v>53</v>
      </c>
      <c r="B14" s="46" t="s">
        <v>51</v>
      </c>
      <c r="C14" s="46" t="s">
        <v>70</v>
      </c>
      <c r="D14" s="118">
        <v>1932</v>
      </c>
      <c r="E14" s="94" t="str">
        <f t="shared" si="0"/>
        <v>intermediate</v>
      </c>
      <c r="F14" s="81">
        <v>3</v>
      </c>
      <c r="G14" s="81">
        <v>1</v>
      </c>
      <c r="H14" s="82"/>
      <c r="I14" s="104" t="s">
        <v>100</v>
      </c>
      <c r="J14" s="81">
        <v>2019</v>
      </c>
      <c r="K14" s="81">
        <f>scope3_by_cat!B12</f>
        <v>73.6102190608391</v>
      </c>
      <c r="L14" s="81">
        <v>2030</v>
      </c>
      <c r="M14" s="81">
        <v>50</v>
      </c>
      <c r="N14" s="81" t="s">
        <v>122</v>
      </c>
      <c r="O14" s="81" t="s">
        <v>90</v>
      </c>
      <c r="P14" s="81" t="s">
        <v>142</v>
      </c>
      <c r="Q14" s="81" t="s">
        <v>112</v>
      </c>
      <c r="R14" s="82"/>
      <c r="S14" s="82"/>
      <c r="T14" s="82"/>
      <c r="U14" s="82"/>
      <c r="V14" s="82"/>
      <c r="W14" s="82"/>
      <c r="X14" s="82"/>
      <c r="Y14" s="82"/>
    </row>
    <row r="15" spans="1:25" ht="15">
      <c r="A15" s="46" t="s">
        <v>53</v>
      </c>
      <c r="B15" s="46" t="s">
        <v>51</v>
      </c>
      <c r="C15" s="46" t="s">
        <v>70</v>
      </c>
      <c r="D15" s="118">
        <v>1932</v>
      </c>
      <c r="E15" s="94" t="str">
        <f t="shared" si="0"/>
        <v>net-zero</v>
      </c>
      <c r="F15" s="81" t="s">
        <v>143</v>
      </c>
      <c r="G15" s="81">
        <v>2</v>
      </c>
      <c r="H15" s="81" t="s">
        <v>88</v>
      </c>
      <c r="I15" s="107" t="s">
        <v>121</v>
      </c>
      <c r="J15" s="81">
        <v>2019</v>
      </c>
      <c r="K15" s="81">
        <v>100</v>
      </c>
      <c r="L15" s="81">
        <v>2050</v>
      </c>
      <c r="M15" s="81">
        <v>100</v>
      </c>
      <c r="N15" s="81" t="s">
        <v>89</v>
      </c>
      <c r="O15" s="81" t="s">
        <v>90</v>
      </c>
      <c r="P15" s="81" t="s">
        <v>114</v>
      </c>
      <c r="Q15" s="81" t="s">
        <v>95</v>
      </c>
      <c r="R15" s="81" t="s">
        <v>95</v>
      </c>
      <c r="S15" s="101" t="s">
        <v>150</v>
      </c>
      <c r="T15" s="82"/>
      <c r="U15" s="82"/>
      <c r="V15" s="82"/>
      <c r="W15" s="82"/>
      <c r="X15" s="82"/>
      <c r="Y15" s="82"/>
    </row>
    <row r="16" spans="1:25" ht="15">
      <c r="A16" s="46" t="s">
        <v>54</v>
      </c>
      <c r="B16" s="46" t="s">
        <v>5</v>
      </c>
      <c r="C16" s="46" t="s">
        <v>69</v>
      </c>
      <c r="D16" s="118">
        <v>7164</v>
      </c>
      <c r="E16" s="94" t="str">
        <f t="shared" si="0"/>
        <v>intermediate</v>
      </c>
      <c r="F16" s="81" t="s">
        <v>87</v>
      </c>
      <c r="G16" s="81">
        <v>1</v>
      </c>
      <c r="H16" s="81" t="s">
        <v>88</v>
      </c>
      <c r="I16" s="82"/>
      <c r="J16" s="81">
        <v>2018</v>
      </c>
      <c r="K16" s="119">
        <v>100</v>
      </c>
      <c r="L16" s="81">
        <v>2035</v>
      </c>
      <c r="M16" s="81">
        <v>71.7</v>
      </c>
      <c r="N16" s="81" t="s">
        <v>89</v>
      </c>
      <c r="O16" s="81" t="s">
        <v>90</v>
      </c>
      <c r="P16" s="81" t="s">
        <v>98</v>
      </c>
      <c r="Q16" s="81" t="s">
        <v>112</v>
      </c>
      <c r="R16" s="82"/>
      <c r="S16" s="81" t="s">
        <v>151</v>
      </c>
      <c r="T16" s="82"/>
      <c r="U16" s="82"/>
      <c r="V16" s="82"/>
      <c r="W16" s="82"/>
      <c r="X16" s="82"/>
      <c r="Y16" s="82"/>
    </row>
    <row r="17" spans="1:25" ht="15">
      <c r="A17" s="46" t="s">
        <v>54</v>
      </c>
      <c r="B17" s="46" t="s">
        <v>5</v>
      </c>
      <c r="C17" s="46" t="s">
        <v>69</v>
      </c>
      <c r="D17" s="118">
        <v>7164</v>
      </c>
      <c r="E17" s="94" t="str">
        <f t="shared" si="0"/>
        <v>intermediate</v>
      </c>
      <c r="F17" s="81">
        <v>3</v>
      </c>
      <c r="G17" s="81">
        <v>1</v>
      </c>
      <c r="H17" s="82"/>
      <c r="I17" s="104" t="s">
        <v>100</v>
      </c>
      <c r="J17" s="81">
        <v>2018</v>
      </c>
      <c r="K17" s="119">
        <v>100</v>
      </c>
      <c r="L17" s="81">
        <v>2035</v>
      </c>
      <c r="M17" s="81">
        <v>50.4</v>
      </c>
      <c r="N17" s="81" t="s">
        <v>122</v>
      </c>
      <c r="O17" s="81" t="s">
        <v>90</v>
      </c>
      <c r="P17" s="81" t="s">
        <v>123</v>
      </c>
      <c r="Q17" s="81" t="s">
        <v>112</v>
      </c>
      <c r="R17" s="82"/>
      <c r="S17" s="104" t="s">
        <v>152</v>
      </c>
      <c r="T17" s="82"/>
      <c r="U17" s="82"/>
      <c r="V17" s="82"/>
      <c r="W17" s="82"/>
      <c r="X17" s="82"/>
      <c r="Y17" s="82"/>
    </row>
    <row r="18" spans="1:25" ht="15">
      <c r="A18" s="46" t="s">
        <v>54</v>
      </c>
      <c r="B18" s="46" t="s">
        <v>5</v>
      </c>
      <c r="C18" s="46" t="s">
        <v>69</v>
      </c>
      <c r="D18" s="118">
        <v>7164</v>
      </c>
      <c r="E18" s="94" t="str">
        <f t="shared" si="0"/>
        <v>net-zero</v>
      </c>
      <c r="F18" s="81" t="s">
        <v>143</v>
      </c>
      <c r="G18" s="81">
        <v>2</v>
      </c>
      <c r="H18" s="81" t="s">
        <v>88</v>
      </c>
      <c r="I18" s="81" t="s">
        <v>121</v>
      </c>
      <c r="J18" s="81">
        <v>2018</v>
      </c>
      <c r="K18" s="81">
        <v>100</v>
      </c>
      <c r="L18" s="81">
        <v>2050</v>
      </c>
      <c r="M18" s="81">
        <v>100</v>
      </c>
      <c r="N18" s="81" t="s">
        <v>89</v>
      </c>
      <c r="O18" s="81" t="s">
        <v>90</v>
      </c>
      <c r="P18" s="81" t="s">
        <v>114</v>
      </c>
      <c r="Q18" s="81" t="s">
        <v>92</v>
      </c>
      <c r="R18" s="81" t="s">
        <v>153</v>
      </c>
      <c r="S18" s="82"/>
      <c r="T18" s="82"/>
      <c r="U18" s="82"/>
      <c r="V18" s="82"/>
      <c r="W18" s="82"/>
      <c r="X18" s="82"/>
      <c r="Y18" s="82"/>
    </row>
    <row r="19" spans="1:25" ht="15">
      <c r="A19" s="46" t="s">
        <v>55</v>
      </c>
      <c r="B19" s="46" t="s">
        <v>43</v>
      </c>
      <c r="C19" s="46" t="s">
        <v>68</v>
      </c>
      <c r="D19" s="118">
        <v>12263</v>
      </c>
      <c r="E19" s="94" t="str">
        <f t="shared" si="0"/>
        <v>intermediate</v>
      </c>
      <c r="F19" s="81" t="s">
        <v>87</v>
      </c>
      <c r="G19" s="81">
        <v>1</v>
      </c>
      <c r="H19" s="81" t="s">
        <v>88</v>
      </c>
      <c r="I19" s="82"/>
      <c r="J19" s="81">
        <v>2018</v>
      </c>
      <c r="K19" s="119">
        <v>100</v>
      </c>
      <c r="L19" s="81">
        <v>2030</v>
      </c>
      <c r="M19" s="81">
        <v>50</v>
      </c>
      <c r="N19" s="81" t="s">
        <v>89</v>
      </c>
      <c r="O19" s="81" t="s">
        <v>90</v>
      </c>
      <c r="P19" s="81" t="s">
        <v>98</v>
      </c>
      <c r="Q19" s="81"/>
      <c r="R19" s="82"/>
      <c r="S19" s="82"/>
      <c r="T19" s="82"/>
      <c r="U19" s="82"/>
      <c r="V19" s="82"/>
      <c r="W19" s="82"/>
      <c r="X19" s="82"/>
      <c r="Y19" s="82"/>
    </row>
    <row r="20" spans="1:25" ht="15">
      <c r="A20" s="46" t="s">
        <v>55</v>
      </c>
      <c r="B20" s="46" t="s">
        <v>43</v>
      </c>
      <c r="C20" s="46" t="s">
        <v>68</v>
      </c>
      <c r="D20" s="118">
        <v>12263</v>
      </c>
      <c r="E20" s="94" t="str">
        <f t="shared" si="0"/>
        <v>net-zero</v>
      </c>
      <c r="F20" s="81" t="s">
        <v>87</v>
      </c>
      <c r="G20" s="81">
        <v>1</v>
      </c>
      <c r="H20" s="81" t="s">
        <v>88</v>
      </c>
      <c r="I20" s="82"/>
      <c r="J20" s="81">
        <v>2018</v>
      </c>
      <c r="K20" s="119">
        <v>100</v>
      </c>
      <c r="L20" s="81">
        <v>2050</v>
      </c>
      <c r="M20" s="81">
        <v>100</v>
      </c>
      <c r="N20" s="81" t="s">
        <v>89</v>
      </c>
      <c r="O20" s="81" t="s">
        <v>154</v>
      </c>
      <c r="P20" s="81" t="s">
        <v>114</v>
      </c>
      <c r="Q20" s="81" t="s">
        <v>95</v>
      </c>
      <c r="R20" s="81" t="s">
        <v>153</v>
      </c>
      <c r="S20" s="116" t="s">
        <v>155</v>
      </c>
      <c r="T20" s="82"/>
      <c r="U20" s="82"/>
      <c r="V20" s="82"/>
      <c r="W20" s="82"/>
      <c r="X20" s="82"/>
      <c r="Y20" s="82"/>
    </row>
    <row r="21" spans="1:25" ht="15">
      <c r="A21" s="46" t="s">
        <v>55</v>
      </c>
      <c r="B21" s="46" t="s">
        <v>43</v>
      </c>
      <c r="C21" s="46" t="s">
        <v>68</v>
      </c>
      <c r="D21" s="118">
        <v>12263</v>
      </c>
      <c r="E21" s="94" t="str">
        <f t="shared" si="0"/>
        <v>net-zero</v>
      </c>
      <c r="F21" s="81">
        <v>3</v>
      </c>
      <c r="G21" s="81">
        <v>1</v>
      </c>
      <c r="H21" s="82"/>
      <c r="I21" s="81" t="s">
        <v>121</v>
      </c>
      <c r="J21" s="81">
        <v>2018</v>
      </c>
      <c r="K21" s="119">
        <v>100</v>
      </c>
      <c r="L21" s="81">
        <v>2050</v>
      </c>
      <c r="M21" s="81">
        <v>100</v>
      </c>
      <c r="N21" s="81" t="s">
        <v>89</v>
      </c>
      <c r="O21" s="81" t="s">
        <v>154</v>
      </c>
      <c r="P21" s="81" t="s">
        <v>114</v>
      </c>
      <c r="Q21" s="81" t="s">
        <v>95</v>
      </c>
      <c r="R21" s="81" t="s">
        <v>153</v>
      </c>
      <c r="S21" s="116" t="s">
        <v>155</v>
      </c>
      <c r="T21" s="82"/>
      <c r="U21" s="82"/>
      <c r="V21" s="82"/>
      <c r="W21" s="82"/>
      <c r="X21" s="82"/>
      <c r="Y21" s="82"/>
    </row>
    <row r="22" spans="1:25" ht="15">
      <c r="A22" s="46" t="s">
        <v>56</v>
      </c>
      <c r="B22" s="46" t="s">
        <v>57</v>
      </c>
      <c r="C22" s="46" t="s">
        <v>68</v>
      </c>
      <c r="D22" s="118">
        <v>8708</v>
      </c>
      <c r="E22" s="94" t="str">
        <f t="shared" si="0"/>
        <v>intermediate</v>
      </c>
      <c r="F22" s="81" t="s">
        <v>87</v>
      </c>
      <c r="G22" s="81">
        <v>1</v>
      </c>
      <c r="H22" s="81" t="s">
        <v>88</v>
      </c>
      <c r="I22" s="82"/>
      <c r="J22" s="81">
        <v>2019</v>
      </c>
      <c r="K22" s="119">
        <v>100</v>
      </c>
      <c r="L22" s="81">
        <v>2030</v>
      </c>
      <c r="M22" s="81">
        <v>45</v>
      </c>
      <c r="N22" s="81" t="s">
        <v>89</v>
      </c>
      <c r="O22" s="81" t="s">
        <v>90</v>
      </c>
      <c r="P22" s="81" t="s">
        <v>98</v>
      </c>
      <c r="Q22" s="81"/>
      <c r="R22" s="82"/>
      <c r="S22" s="82"/>
      <c r="T22" s="82"/>
      <c r="U22" s="82"/>
      <c r="V22" s="82"/>
      <c r="W22" s="82"/>
      <c r="X22" s="82"/>
      <c r="Y22" s="82"/>
    </row>
    <row r="23" spans="1:25" ht="15">
      <c r="A23" s="46" t="s">
        <v>56</v>
      </c>
      <c r="B23" s="46" t="s">
        <v>57</v>
      </c>
      <c r="C23" s="46" t="s">
        <v>68</v>
      </c>
      <c r="D23" s="118">
        <v>8708</v>
      </c>
      <c r="E23" s="94" t="str">
        <f t="shared" si="0"/>
        <v>net-zero</v>
      </c>
      <c r="F23" s="81" t="s">
        <v>87</v>
      </c>
      <c r="G23" s="81">
        <v>2</v>
      </c>
      <c r="H23" s="82"/>
      <c r="I23" s="82"/>
      <c r="J23" s="81">
        <v>2019</v>
      </c>
      <c r="K23" s="119">
        <v>100</v>
      </c>
      <c r="L23" s="81">
        <v>2045</v>
      </c>
      <c r="M23" s="81">
        <v>100</v>
      </c>
      <c r="N23" s="81" t="s">
        <v>89</v>
      </c>
      <c r="O23" s="81" t="s">
        <v>90</v>
      </c>
      <c r="P23" s="81" t="s">
        <v>94</v>
      </c>
      <c r="Q23" s="81" t="s">
        <v>95</v>
      </c>
      <c r="R23" s="81" t="s">
        <v>92</v>
      </c>
      <c r="S23" s="81" t="s">
        <v>156</v>
      </c>
      <c r="T23" s="82"/>
      <c r="U23" s="82"/>
      <c r="V23" s="82"/>
      <c r="W23" s="82"/>
      <c r="X23" s="82"/>
      <c r="Y23" s="82"/>
    </row>
    <row r="24" spans="1:25" ht="15">
      <c r="A24" s="46" t="s">
        <v>56</v>
      </c>
      <c r="B24" s="46" t="s">
        <v>57</v>
      </c>
      <c r="C24" s="46" t="s">
        <v>68</v>
      </c>
      <c r="D24" s="118">
        <v>8708</v>
      </c>
      <c r="E24" s="94" t="str">
        <f t="shared" si="0"/>
        <v>net-zero</v>
      </c>
      <c r="F24" s="81">
        <v>3</v>
      </c>
      <c r="G24" s="81">
        <v>1</v>
      </c>
      <c r="H24" s="82"/>
      <c r="I24" s="104" t="s">
        <v>157</v>
      </c>
      <c r="J24" s="81">
        <v>2019</v>
      </c>
      <c r="K24" s="119">
        <f>100-scope3_by_cat!B5-scope3_by_cat!B9-scope3_by_cat!B11-scope3_by_cat!B15</f>
        <v>94.856411860519174</v>
      </c>
      <c r="L24" s="81">
        <v>2045</v>
      </c>
      <c r="M24" s="81">
        <v>100</v>
      </c>
      <c r="N24" s="81" t="s">
        <v>89</v>
      </c>
      <c r="O24" s="81" t="s">
        <v>90</v>
      </c>
      <c r="P24" s="81" t="s">
        <v>97</v>
      </c>
      <c r="Q24" s="81" t="s">
        <v>95</v>
      </c>
      <c r="R24" s="81" t="s">
        <v>92</v>
      </c>
      <c r="S24" s="81" t="s">
        <v>156</v>
      </c>
      <c r="T24" s="82"/>
      <c r="U24" s="82"/>
      <c r="V24" s="82"/>
      <c r="W24" s="82"/>
      <c r="X24" s="82"/>
      <c r="Y24" s="82"/>
    </row>
    <row r="25" spans="1:25" ht="15">
      <c r="A25" s="46" t="s">
        <v>58</v>
      </c>
      <c r="B25" s="46" t="s">
        <v>43</v>
      </c>
      <c r="C25" s="46" t="s">
        <v>68</v>
      </c>
      <c r="D25" s="118">
        <v>8566</v>
      </c>
      <c r="E25" s="94" t="str">
        <f t="shared" si="0"/>
        <v>intermediate</v>
      </c>
      <c r="F25" s="81" t="s">
        <v>87</v>
      </c>
      <c r="G25" s="81">
        <v>1</v>
      </c>
      <c r="H25" s="81" t="s">
        <v>88</v>
      </c>
      <c r="I25" s="82"/>
      <c r="J25" s="81">
        <v>2019</v>
      </c>
      <c r="K25" s="81">
        <v>100</v>
      </c>
      <c r="L25" s="81">
        <v>2030</v>
      </c>
      <c r="M25" s="81">
        <v>46.2</v>
      </c>
      <c r="N25" s="81" t="s">
        <v>89</v>
      </c>
      <c r="O25" s="81" t="s">
        <v>90</v>
      </c>
      <c r="P25" s="81" t="s">
        <v>98</v>
      </c>
      <c r="Q25" s="81" t="s">
        <v>92</v>
      </c>
      <c r="R25" s="82"/>
      <c r="S25" s="82"/>
      <c r="T25" s="82"/>
      <c r="U25" s="82"/>
      <c r="V25" s="82"/>
      <c r="W25" s="82"/>
      <c r="X25" s="82"/>
      <c r="Y25" s="82"/>
    </row>
    <row r="26" spans="1:25" ht="15">
      <c r="A26" s="46" t="s">
        <v>58</v>
      </c>
      <c r="B26" s="46" t="s">
        <v>43</v>
      </c>
      <c r="C26" s="46" t="s">
        <v>68</v>
      </c>
      <c r="D26" s="118">
        <v>8566</v>
      </c>
      <c r="E26" s="94" t="str">
        <f t="shared" si="0"/>
        <v>intermediate</v>
      </c>
      <c r="F26" s="81">
        <v>3</v>
      </c>
      <c r="G26" s="81" t="s">
        <v>140</v>
      </c>
      <c r="H26" s="82"/>
      <c r="I26" s="104" t="s">
        <v>100</v>
      </c>
      <c r="J26" s="81">
        <v>2019</v>
      </c>
      <c r="K26" s="81">
        <f>69.3*0.79</f>
        <v>54.747</v>
      </c>
      <c r="L26" s="81">
        <v>2030</v>
      </c>
      <c r="M26" s="81">
        <v>27.2</v>
      </c>
      <c r="N26" s="81" t="s">
        <v>122</v>
      </c>
      <c r="O26" s="81" t="s">
        <v>90</v>
      </c>
      <c r="P26" s="81" t="s">
        <v>158</v>
      </c>
      <c r="Q26" s="81" t="s">
        <v>92</v>
      </c>
      <c r="R26" s="82"/>
      <c r="S26" s="104" t="s">
        <v>159</v>
      </c>
      <c r="T26" s="82"/>
      <c r="U26" s="82"/>
      <c r="V26" s="82"/>
      <c r="W26" s="82"/>
      <c r="X26" s="82"/>
      <c r="Y26" s="82"/>
    </row>
    <row r="27" spans="1:25" ht="15">
      <c r="A27" s="46" t="s">
        <v>58</v>
      </c>
      <c r="B27" s="46" t="s">
        <v>43</v>
      </c>
      <c r="C27" s="46" t="s">
        <v>68</v>
      </c>
      <c r="D27" s="118">
        <v>8566</v>
      </c>
      <c r="E27" s="94" t="str">
        <f t="shared" si="0"/>
        <v>intermediate</v>
      </c>
      <c r="F27" s="81">
        <v>3</v>
      </c>
      <c r="G27" s="81" t="s">
        <v>141</v>
      </c>
      <c r="H27" s="82"/>
      <c r="I27" s="104" t="s">
        <v>100</v>
      </c>
      <c r="J27" s="81">
        <v>2019</v>
      </c>
      <c r="K27" s="81">
        <f>26.8/0.79</f>
        <v>33.924050632911388</v>
      </c>
      <c r="L27" s="81">
        <v>2030</v>
      </c>
      <c r="M27" s="81">
        <v>34</v>
      </c>
      <c r="N27" s="81" t="s">
        <v>122</v>
      </c>
      <c r="O27" s="81" t="s">
        <v>90</v>
      </c>
      <c r="P27" s="81" t="s">
        <v>160</v>
      </c>
      <c r="Q27" s="81" t="s">
        <v>92</v>
      </c>
      <c r="R27" s="82"/>
      <c r="S27" s="104" t="s">
        <v>161</v>
      </c>
      <c r="T27" s="82"/>
      <c r="U27" s="82"/>
      <c r="V27" s="82"/>
      <c r="W27" s="82"/>
      <c r="X27" s="82"/>
      <c r="Y27" s="82"/>
    </row>
    <row r="28" spans="1:25" ht="15">
      <c r="A28" s="46" t="s">
        <v>58</v>
      </c>
      <c r="B28" s="46" t="s">
        <v>43</v>
      </c>
      <c r="C28" s="46" t="s">
        <v>68</v>
      </c>
      <c r="D28" s="118">
        <v>8566</v>
      </c>
      <c r="E28" s="94" t="str">
        <f t="shared" si="0"/>
        <v>intermediate</v>
      </c>
      <c r="F28" s="81">
        <v>3</v>
      </c>
      <c r="G28" s="81">
        <v>1</v>
      </c>
      <c r="H28" s="82"/>
      <c r="I28" s="104" t="s">
        <v>100</v>
      </c>
      <c r="J28" s="81">
        <v>2019</v>
      </c>
      <c r="K28" s="81">
        <f>73.61021906</f>
        <v>73.610219060000006</v>
      </c>
      <c r="L28" s="81">
        <v>2030</v>
      </c>
      <c r="M28" s="81">
        <f>100*(K27*M27+K26*M26)/(100*(K27+K26))</f>
        <v>29.801565478893473</v>
      </c>
      <c r="N28" s="81"/>
      <c r="O28" s="81"/>
      <c r="P28" s="81"/>
      <c r="Q28" s="81"/>
      <c r="R28" s="82"/>
      <c r="S28" s="104"/>
      <c r="T28" s="82"/>
      <c r="U28" s="82"/>
      <c r="V28" s="82"/>
      <c r="W28" s="82"/>
      <c r="X28" s="82"/>
      <c r="Y28" s="82"/>
    </row>
    <row r="29" spans="1:25" ht="15">
      <c r="A29" s="46" t="s">
        <v>58</v>
      </c>
      <c r="B29" s="46" t="s">
        <v>43</v>
      </c>
      <c r="C29" s="46" t="s">
        <v>68</v>
      </c>
      <c r="D29" s="118">
        <v>8566</v>
      </c>
      <c r="E29" s="94" t="str">
        <f t="shared" si="0"/>
        <v>net-zero</v>
      </c>
      <c r="F29" s="81" t="s">
        <v>143</v>
      </c>
      <c r="G29" s="81">
        <v>2</v>
      </c>
      <c r="H29" s="81" t="s">
        <v>88</v>
      </c>
      <c r="I29" s="81" t="s">
        <v>121</v>
      </c>
      <c r="J29" s="81">
        <v>2019</v>
      </c>
      <c r="K29" s="119">
        <v>100</v>
      </c>
      <c r="L29" s="81">
        <v>2050</v>
      </c>
      <c r="M29" s="81">
        <v>100</v>
      </c>
      <c r="N29" s="81" t="s">
        <v>89</v>
      </c>
      <c r="O29" s="81" t="s">
        <v>90</v>
      </c>
      <c r="P29" s="81" t="s">
        <v>114</v>
      </c>
      <c r="Q29" s="81" t="s">
        <v>92</v>
      </c>
      <c r="R29" s="81" t="s">
        <v>95</v>
      </c>
      <c r="S29" s="81" t="s">
        <v>162</v>
      </c>
      <c r="T29" s="82"/>
      <c r="U29" s="82"/>
      <c r="V29" s="82"/>
      <c r="W29" s="82"/>
      <c r="X29" s="82"/>
      <c r="Y29" s="82"/>
    </row>
    <row r="30" spans="1:25" ht="15">
      <c r="A30" s="46" t="s">
        <v>59</v>
      </c>
      <c r="B30" s="46" t="s">
        <v>5</v>
      </c>
      <c r="C30" s="46" t="s">
        <v>69</v>
      </c>
      <c r="D30" s="118">
        <v>6595</v>
      </c>
      <c r="E30" s="94" t="str">
        <f t="shared" si="0"/>
        <v>intermediate</v>
      </c>
      <c r="F30" s="81" t="s">
        <v>87</v>
      </c>
      <c r="G30" s="81">
        <v>1</v>
      </c>
      <c r="H30" s="81" t="s">
        <v>88</v>
      </c>
      <c r="I30" s="82"/>
      <c r="J30" s="81">
        <v>2017</v>
      </c>
      <c r="K30" s="119">
        <v>100</v>
      </c>
      <c r="L30" s="81">
        <v>2035</v>
      </c>
      <c r="M30" s="81">
        <v>76</v>
      </c>
      <c r="N30" s="81" t="s">
        <v>89</v>
      </c>
      <c r="O30" s="81" t="s">
        <v>90</v>
      </c>
      <c r="P30" s="81" t="s">
        <v>98</v>
      </c>
      <c r="Q30" s="81" t="s">
        <v>92</v>
      </c>
      <c r="R30" s="82"/>
      <c r="S30" s="82"/>
      <c r="T30" s="82"/>
      <c r="U30" s="82"/>
      <c r="V30" s="82"/>
      <c r="W30" s="82"/>
      <c r="X30" s="82"/>
      <c r="Y30" s="82"/>
    </row>
    <row r="31" spans="1:25" ht="15">
      <c r="A31" s="46" t="s">
        <v>59</v>
      </c>
      <c r="B31" s="46" t="s">
        <v>5</v>
      </c>
      <c r="C31" s="46" t="s">
        <v>69</v>
      </c>
      <c r="D31" s="118">
        <v>6595</v>
      </c>
      <c r="E31" s="94" t="str">
        <f t="shared" si="0"/>
        <v>intermediate</v>
      </c>
      <c r="F31" s="81">
        <v>3</v>
      </c>
      <c r="G31" s="81">
        <v>1</v>
      </c>
      <c r="H31" s="82"/>
      <c r="I31" s="104" t="s">
        <v>100</v>
      </c>
      <c r="J31" s="81">
        <v>2019</v>
      </c>
      <c r="K31" s="81">
        <f>scope3_by_cat!B12</f>
        <v>73.6102190608391</v>
      </c>
      <c r="L31" s="81">
        <v>2035</v>
      </c>
      <c r="M31" s="81">
        <v>50</v>
      </c>
      <c r="N31" s="81" t="s">
        <v>122</v>
      </c>
      <c r="O31" s="81" t="s">
        <v>90</v>
      </c>
      <c r="P31" s="81" t="s">
        <v>123</v>
      </c>
      <c r="Q31" s="82"/>
      <c r="R31" s="82"/>
      <c r="S31" s="82"/>
      <c r="T31" s="82"/>
      <c r="U31" s="82"/>
      <c r="V31" s="82"/>
      <c r="W31" s="82"/>
      <c r="X31" s="82"/>
      <c r="Y31" s="82"/>
    </row>
    <row r="32" spans="1:25" ht="15">
      <c r="A32" s="46" t="s">
        <v>59</v>
      </c>
      <c r="B32" s="46" t="s">
        <v>5</v>
      </c>
      <c r="C32" s="46" t="s">
        <v>69</v>
      </c>
      <c r="D32" s="118">
        <v>6595</v>
      </c>
      <c r="E32" s="94" t="str">
        <f t="shared" si="0"/>
        <v>net-zero</v>
      </c>
      <c r="F32" s="81" t="s">
        <v>143</v>
      </c>
      <c r="G32" s="81">
        <v>2</v>
      </c>
      <c r="H32" s="81" t="s">
        <v>88</v>
      </c>
      <c r="I32" s="81" t="s">
        <v>121</v>
      </c>
      <c r="J32" s="81">
        <v>2019</v>
      </c>
      <c r="K32" s="81">
        <v>100</v>
      </c>
      <c r="L32" s="81">
        <v>2050</v>
      </c>
      <c r="M32" s="81">
        <v>100</v>
      </c>
      <c r="N32" s="81" t="s">
        <v>89</v>
      </c>
      <c r="O32" s="81" t="s">
        <v>90</v>
      </c>
      <c r="P32" s="81" t="s">
        <v>114</v>
      </c>
      <c r="Q32" s="81" t="s">
        <v>95</v>
      </c>
      <c r="R32" s="81" t="s">
        <v>95</v>
      </c>
      <c r="S32" s="104" t="s">
        <v>163</v>
      </c>
      <c r="T32" s="82"/>
      <c r="U32" s="82"/>
      <c r="V32" s="82"/>
      <c r="W32" s="82"/>
      <c r="X32" s="82"/>
      <c r="Y32" s="82"/>
    </row>
    <row r="33" spans="1:25" ht="15">
      <c r="A33" s="46" t="s">
        <v>60</v>
      </c>
      <c r="B33" s="46" t="s">
        <v>61</v>
      </c>
      <c r="C33" s="46" t="s">
        <v>70</v>
      </c>
      <c r="D33" s="118">
        <v>840836</v>
      </c>
      <c r="E33" s="94" t="str">
        <f t="shared" si="0"/>
        <v>intermediate</v>
      </c>
      <c r="F33" s="81" t="s">
        <v>87</v>
      </c>
      <c r="G33" s="81">
        <v>1</v>
      </c>
      <c r="H33" s="81" t="s">
        <v>88</v>
      </c>
      <c r="I33" s="82"/>
      <c r="J33" s="81">
        <v>2019</v>
      </c>
      <c r="K33" s="81">
        <v>100</v>
      </c>
      <c r="L33" s="81">
        <v>2030</v>
      </c>
      <c r="M33" s="81">
        <v>60</v>
      </c>
      <c r="N33" s="81" t="s">
        <v>89</v>
      </c>
      <c r="O33" s="81" t="s">
        <v>90</v>
      </c>
      <c r="P33" s="81" t="s">
        <v>98</v>
      </c>
      <c r="Q33" s="81" t="s">
        <v>92</v>
      </c>
      <c r="R33" s="81" t="s">
        <v>92</v>
      </c>
      <c r="S33" s="82"/>
      <c r="T33" s="82"/>
      <c r="U33" s="82"/>
      <c r="V33" s="82"/>
      <c r="W33" s="82"/>
      <c r="X33" s="82"/>
      <c r="Y33" s="82"/>
    </row>
    <row r="34" spans="1:25" ht="15">
      <c r="A34" s="46" t="s">
        <v>60</v>
      </c>
      <c r="B34" s="46" t="s">
        <v>61</v>
      </c>
      <c r="C34" s="46" t="s">
        <v>70</v>
      </c>
      <c r="D34" s="118">
        <v>840836</v>
      </c>
      <c r="E34" s="94" t="str">
        <f t="shared" si="0"/>
        <v>intermediate</v>
      </c>
      <c r="F34" s="81">
        <v>3</v>
      </c>
      <c r="G34" s="81">
        <v>1</v>
      </c>
      <c r="H34" s="82"/>
      <c r="I34" s="104" t="s">
        <v>100</v>
      </c>
      <c r="J34" s="81">
        <v>2019</v>
      </c>
      <c r="K34" s="81">
        <f>scope3_by_cat!B12</f>
        <v>73.6102190608391</v>
      </c>
      <c r="L34" s="81">
        <v>2030</v>
      </c>
      <c r="M34" s="81">
        <v>52</v>
      </c>
      <c r="N34" s="81" t="s">
        <v>122</v>
      </c>
      <c r="O34" s="81" t="s">
        <v>90</v>
      </c>
      <c r="P34" s="81" t="s">
        <v>123</v>
      </c>
      <c r="Q34" s="81" t="s">
        <v>92</v>
      </c>
      <c r="R34" s="81" t="s">
        <v>92</v>
      </c>
      <c r="S34" s="82"/>
      <c r="T34" s="82"/>
      <c r="U34" s="82"/>
      <c r="V34" s="82"/>
      <c r="W34" s="82"/>
      <c r="X34" s="82"/>
      <c r="Y34" s="82"/>
    </row>
    <row r="35" spans="1:25" ht="15">
      <c r="A35" s="46" t="s">
        <v>60</v>
      </c>
      <c r="B35" s="46" t="s">
        <v>61</v>
      </c>
      <c r="C35" s="46" t="s">
        <v>70</v>
      </c>
      <c r="D35" s="118">
        <v>840836</v>
      </c>
      <c r="E35" s="94" t="str">
        <f t="shared" si="0"/>
        <v>intermediate</v>
      </c>
      <c r="F35" s="81">
        <v>3</v>
      </c>
      <c r="G35" s="81">
        <v>1</v>
      </c>
      <c r="H35" s="82"/>
      <c r="I35" s="104" t="s">
        <v>164</v>
      </c>
      <c r="J35" s="81">
        <v>2018</v>
      </c>
      <c r="K35" s="81">
        <f>scope3_by_cat!B2</f>
        <v>16.807404187915999</v>
      </c>
      <c r="L35" s="81">
        <v>2025</v>
      </c>
      <c r="M35" s="81">
        <v>25</v>
      </c>
      <c r="N35" s="81" t="s">
        <v>122</v>
      </c>
      <c r="O35" s="81" t="s">
        <v>90</v>
      </c>
      <c r="P35" s="81" t="s">
        <v>142</v>
      </c>
      <c r="Q35" s="81" t="s">
        <v>92</v>
      </c>
      <c r="R35" s="81" t="s">
        <v>92</v>
      </c>
      <c r="S35" s="82"/>
      <c r="T35" s="82"/>
      <c r="U35" s="82"/>
      <c r="V35" s="82"/>
      <c r="W35" s="82"/>
      <c r="X35" s="82"/>
      <c r="Y35" s="82"/>
    </row>
    <row r="36" spans="1:25" ht="15">
      <c r="A36" s="46" t="s">
        <v>60</v>
      </c>
      <c r="B36" s="46" t="s">
        <v>61</v>
      </c>
      <c r="C36" s="46" t="s">
        <v>70</v>
      </c>
      <c r="D36" s="118">
        <v>840836</v>
      </c>
      <c r="E36" s="94" t="str">
        <f t="shared" si="0"/>
        <v>net-zero</v>
      </c>
      <c r="F36" s="81" t="s">
        <v>143</v>
      </c>
      <c r="G36" s="81">
        <v>2</v>
      </c>
      <c r="H36" s="81" t="s">
        <v>88</v>
      </c>
      <c r="I36" s="81" t="s">
        <v>121</v>
      </c>
      <c r="J36" s="81">
        <v>2019</v>
      </c>
      <c r="K36" s="81">
        <v>100</v>
      </c>
      <c r="L36" s="81">
        <v>2040</v>
      </c>
      <c r="M36" s="81">
        <v>100</v>
      </c>
      <c r="N36" s="81" t="s">
        <v>89</v>
      </c>
      <c r="O36" s="81" t="s">
        <v>90</v>
      </c>
      <c r="P36" s="81" t="s">
        <v>114</v>
      </c>
      <c r="Q36" s="81" t="s">
        <v>92</v>
      </c>
      <c r="R36" s="81" t="s">
        <v>95</v>
      </c>
      <c r="S36" s="81" t="s">
        <v>165</v>
      </c>
      <c r="T36" s="82"/>
      <c r="U36" s="82"/>
      <c r="V36" s="82"/>
      <c r="W36" s="82"/>
      <c r="X36" s="82"/>
      <c r="Y36" s="82"/>
    </row>
    <row r="37" spans="1:25" ht="15">
      <c r="A37" s="46" t="s">
        <v>62</v>
      </c>
      <c r="B37" s="46" t="s">
        <v>57</v>
      </c>
      <c r="C37" s="46" t="s">
        <v>68</v>
      </c>
      <c r="D37" s="118">
        <v>10076</v>
      </c>
      <c r="E37" s="94" t="str">
        <f t="shared" si="0"/>
        <v>intermediate</v>
      </c>
      <c r="F37" s="81" t="s">
        <v>87</v>
      </c>
      <c r="G37" s="81">
        <v>1</v>
      </c>
      <c r="H37" s="81" t="s">
        <v>88</v>
      </c>
      <c r="I37" s="82"/>
      <c r="J37" s="81">
        <v>2019</v>
      </c>
      <c r="K37" s="81">
        <v>100</v>
      </c>
      <c r="L37" s="81">
        <v>2035</v>
      </c>
      <c r="M37" s="81">
        <v>35</v>
      </c>
      <c r="N37" s="81" t="s">
        <v>89</v>
      </c>
      <c r="O37" s="81" t="s">
        <v>90</v>
      </c>
      <c r="P37" s="81" t="s">
        <v>98</v>
      </c>
      <c r="Q37" s="82"/>
      <c r="R37" s="82"/>
      <c r="S37" s="82"/>
      <c r="T37" s="82"/>
      <c r="U37" s="82"/>
      <c r="V37" s="82"/>
      <c r="W37" s="82"/>
      <c r="X37" s="82"/>
      <c r="Y37" s="82"/>
    </row>
    <row r="38" spans="1:25" ht="15">
      <c r="A38" s="46" t="s">
        <v>62</v>
      </c>
      <c r="B38" s="46" t="s">
        <v>57</v>
      </c>
      <c r="C38" s="46" t="s">
        <v>68</v>
      </c>
      <c r="D38" s="118">
        <v>10076</v>
      </c>
      <c r="E38" s="94" t="str">
        <f t="shared" si="0"/>
        <v>net-zero</v>
      </c>
      <c r="F38" s="81" t="s">
        <v>87</v>
      </c>
      <c r="G38" s="81">
        <v>2</v>
      </c>
      <c r="H38" s="81" t="s">
        <v>88</v>
      </c>
      <c r="I38" s="82"/>
      <c r="J38" s="81">
        <v>2019</v>
      </c>
      <c r="K38" s="81">
        <v>100</v>
      </c>
      <c r="L38" s="81">
        <v>2045</v>
      </c>
      <c r="M38" s="81">
        <v>100</v>
      </c>
      <c r="N38" s="81" t="s">
        <v>89</v>
      </c>
      <c r="O38" s="81" t="s">
        <v>90</v>
      </c>
      <c r="P38" s="81" t="s">
        <v>94</v>
      </c>
      <c r="Q38" s="82"/>
      <c r="R38" s="82"/>
      <c r="S38" s="82"/>
      <c r="T38" s="82"/>
      <c r="U38" s="82"/>
      <c r="V38" s="82"/>
      <c r="W38" s="82"/>
      <c r="X38" s="82"/>
      <c r="Y38" s="82"/>
    </row>
    <row r="39" spans="1:25" ht="15">
      <c r="A39" s="46" t="s">
        <v>62</v>
      </c>
      <c r="B39" s="46" t="s">
        <v>57</v>
      </c>
      <c r="C39" s="46" t="s">
        <v>68</v>
      </c>
      <c r="D39" s="118">
        <v>10076</v>
      </c>
      <c r="E39" s="94" t="str">
        <f t="shared" si="0"/>
        <v>intermediate</v>
      </c>
      <c r="F39" s="81">
        <v>3</v>
      </c>
      <c r="G39" s="81">
        <v>1</v>
      </c>
      <c r="H39" s="82"/>
      <c r="I39" s="104" t="s">
        <v>100</v>
      </c>
      <c r="J39" s="81">
        <v>2019</v>
      </c>
      <c r="K39" s="81">
        <f>scope3_by_cat!B12</f>
        <v>73.6102190608391</v>
      </c>
      <c r="L39" s="81">
        <v>2035</v>
      </c>
      <c r="M39" s="81">
        <v>56.6</v>
      </c>
      <c r="N39" s="81" t="s">
        <v>89</v>
      </c>
      <c r="O39" s="81" t="s">
        <v>90</v>
      </c>
      <c r="P39" s="81" t="s">
        <v>97</v>
      </c>
      <c r="Q39" s="82"/>
      <c r="R39" s="82"/>
      <c r="S39" s="82"/>
      <c r="T39" s="82"/>
      <c r="U39" s="82"/>
      <c r="V39" s="82"/>
      <c r="W39" s="82"/>
      <c r="X39" s="82"/>
      <c r="Y39" s="82"/>
    </row>
    <row r="40" spans="1:25" ht="15">
      <c r="A40" s="46" t="s">
        <v>62</v>
      </c>
      <c r="B40" s="46" t="s">
        <v>57</v>
      </c>
      <c r="C40" s="46" t="s">
        <v>68</v>
      </c>
      <c r="D40" s="118">
        <v>10076</v>
      </c>
      <c r="E40" s="94" t="str">
        <f t="shared" si="0"/>
        <v>net-zero</v>
      </c>
      <c r="F40" s="81">
        <v>3</v>
      </c>
      <c r="G40" s="81">
        <v>2</v>
      </c>
      <c r="H40" s="82"/>
      <c r="I40" s="107" t="s">
        <v>121</v>
      </c>
      <c r="J40" s="81">
        <v>2019</v>
      </c>
      <c r="K40" s="81">
        <v>100</v>
      </c>
      <c r="L40" s="81">
        <v>2045</v>
      </c>
      <c r="M40" s="81">
        <v>100</v>
      </c>
      <c r="N40" s="81" t="s">
        <v>89</v>
      </c>
      <c r="O40" s="81" t="s">
        <v>90</v>
      </c>
      <c r="P40" s="81" t="s">
        <v>114</v>
      </c>
      <c r="Q40" s="82"/>
      <c r="R40" s="81" t="s">
        <v>95</v>
      </c>
      <c r="S40" s="107" t="s">
        <v>166</v>
      </c>
      <c r="T40" s="82"/>
      <c r="U40" s="82"/>
      <c r="V40" s="82"/>
      <c r="W40" s="82"/>
      <c r="X40" s="82"/>
      <c r="Y40" s="82"/>
    </row>
    <row r="41" spans="1:25" ht="15">
      <c r="A41" s="46" t="s">
        <v>63</v>
      </c>
      <c r="B41" s="46" t="s">
        <v>43</v>
      </c>
      <c r="C41" s="46" t="s">
        <v>68</v>
      </c>
      <c r="D41" s="93">
        <v>13363</v>
      </c>
      <c r="E41" s="94" t="str">
        <f t="shared" si="0"/>
        <v>intermediate</v>
      </c>
      <c r="F41" s="81" t="s">
        <v>87</v>
      </c>
      <c r="G41" s="81">
        <v>1</v>
      </c>
      <c r="H41" s="81" t="s">
        <v>88</v>
      </c>
      <c r="I41" s="82"/>
      <c r="J41" s="81">
        <v>2018</v>
      </c>
      <c r="K41" s="81">
        <v>100</v>
      </c>
      <c r="L41" s="81">
        <v>2030</v>
      </c>
      <c r="M41" s="81">
        <v>30</v>
      </c>
      <c r="N41" s="81" t="s">
        <v>89</v>
      </c>
      <c r="O41" s="81" t="s">
        <v>90</v>
      </c>
      <c r="P41" s="81" t="s">
        <v>98</v>
      </c>
      <c r="Q41" s="82"/>
      <c r="R41" s="82"/>
      <c r="S41" s="82"/>
      <c r="T41" s="82"/>
      <c r="U41" s="82"/>
      <c r="V41" s="82"/>
      <c r="W41" s="82"/>
      <c r="X41" s="82"/>
      <c r="Y41" s="82"/>
    </row>
    <row r="42" spans="1:25" ht="15">
      <c r="A42" s="46" t="s">
        <v>63</v>
      </c>
      <c r="B42" s="46" t="s">
        <v>43</v>
      </c>
      <c r="C42" s="46" t="s">
        <v>68</v>
      </c>
      <c r="D42" s="118">
        <v>13363</v>
      </c>
      <c r="E42" s="94" t="str">
        <f t="shared" si="0"/>
        <v>net-zero</v>
      </c>
      <c r="F42" s="81" t="s">
        <v>87</v>
      </c>
      <c r="G42" s="81">
        <v>2</v>
      </c>
      <c r="H42" s="81" t="s">
        <v>88</v>
      </c>
      <c r="I42" s="82"/>
      <c r="J42" s="81">
        <v>2018</v>
      </c>
      <c r="K42" s="81">
        <v>100</v>
      </c>
      <c r="L42" s="81">
        <v>2050</v>
      </c>
      <c r="M42" s="81">
        <v>100</v>
      </c>
      <c r="N42" s="81" t="s">
        <v>89</v>
      </c>
      <c r="O42" s="81" t="s">
        <v>90</v>
      </c>
      <c r="P42" s="81" t="s">
        <v>94</v>
      </c>
      <c r="Q42" s="82"/>
      <c r="R42" s="81" t="s">
        <v>95</v>
      </c>
      <c r="S42" s="82"/>
      <c r="T42" s="82"/>
      <c r="U42" s="82"/>
      <c r="V42" s="82"/>
      <c r="W42" s="82"/>
      <c r="X42" s="82"/>
      <c r="Y42" s="82"/>
    </row>
    <row r="43" spans="1:25" ht="15">
      <c r="A43" s="46" t="s">
        <v>63</v>
      </c>
      <c r="B43" s="46" t="s">
        <v>43</v>
      </c>
      <c r="C43" s="46" t="s">
        <v>68</v>
      </c>
      <c r="D43" s="93">
        <v>13363</v>
      </c>
      <c r="E43" s="94" t="str">
        <f t="shared" si="0"/>
        <v>intermediate</v>
      </c>
      <c r="F43" s="81">
        <v>3</v>
      </c>
      <c r="G43" s="81">
        <v>1</v>
      </c>
      <c r="H43" s="82"/>
      <c r="I43" s="104" t="s">
        <v>100</v>
      </c>
      <c r="J43" s="81">
        <v>2018</v>
      </c>
      <c r="K43" s="81">
        <f>scope3_by_cat!B12</f>
        <v>73.6102190608391</v>
      </c>
      <c r="L43" s="81">
        <v>2030</v>
      </c>
      <c r="M43" s="81">
        <v>30</v>
      </c>
      <c r="N43" s="81" t="s">
        <v>89</v>
      </c>
      <c r="O43" s="81" t="s">
        <v>90</v>
      </c>
      <c r="P43" s="81" t="s">
        <v>97</v>
      </c>
      <c r="Q43" s="82"/>
      <c r="R43" s="82"/>
      <c r="S43" s="82"/>
      <c r="T43" s="82"/>
      <c r="U43" s="82"/>
      <c r="V43" s="82"/>
      <c r="W43" s="82"/>
      <c r="X43" s="82"/>
      <c r="Y43" s="82"/>
    </row>
    <row r="44" spans="1:25" ht="15">
      <c r="A44" s="46" t="s">
        <v>63</v>
      </c>
      <c r="B44" s="46" t="s">
        <v>43</v>
      </c>
      <c r="C44" s="46" t="s">
        <v>68</v>
      </c>
      <c r="D44" s="93">
        <v>13363</v>
      </c>
      <c r="E44" s="94" t="str">
        <f t="shared" si="0"/>
        <v>net-zero</v>
      </c>
      <c r="F44" s="81">
        <v>3</v>
      </c>
      <c r="G44" s="81">
        <v>2</v>
      </c>
      <c r="H44" s="82"/>
      <c r="I44" s="81" t="s">
        <v>121</v>
      </c>
      <c r="J44" s="81">
        <v>2018</v>
      </c>
      <c r="K44" s="81">
        <v>100</v>
      </c>
      <c r="L44" s="81">
        <v>2050</v>
      </c>
      <c r="M44" s="81">
        <v>100</v>
      </c>
      <c r="N44" s="81" t="s">
        <v>89</v>
      </c>
      <c r="O44" s="81" t="s">
        <v>90</v>
      </c>
      <c r="P44" s="81" t="s">
        <v>114</v>
      </c>
      <c r="Q44" s="82"/>
      <c r="R44" s="81" t="s">
        <v>95</v>
      </c>
      <c r="S44" s="104" t="s">
        <v>167</v>
      </c>
      <c r="T44" s="82"/>
      <c r="U44" s="82"/>
      <c r="V44" s="82"/>
      <c r="W44" s="82"/>
      <c r="X44" s="82"/>
      <c r="Y44" s="82"/>
    </row>
    <row r="45" spans="1:25" ht="15">
      <c r="A45" s="46" t="s">
        <v>64</v>
      </c>
      <c r="B45" s="46" t="s">
        <v>43</v>
      </c>
      <c r="C45" s="46" t="s">
        <v>68</v>
      </c>
      <c r="D45" s="118">
        <v>18074</v>
      </c>
      <c r="E45" s="94" t="str">
        <f t="shared" si="0"/>
        <v>intermediate</v>
      </c>
      <c r="F45" s="81" t="s">
        <v>87</v>
      </c>
      <c r="G45" s="81">
        <v>1</v>
      </c>
      <c r="H45" s="81" t="s">
        <v>88</v>
      </c>
      <c r="I45" s="82"/>
      <c r="J45" s="81">
        <v>2016</v>
      </c>
      <c r="K45" s="81">
        <v>100</v>
      </c>
      <c r="L45" s="81">
        <v>2050</v>
      </c>
      <c r="M45" s="81">
        <v>80</v>
      </c>
      <c r="N45" s="81" t="s">
        <v>122</v>
      </c>
      <c r="O45" s="81" t="s">
        <v>90</v>
      </c>
      <c r="P45" s="81" t="s">
        <v>123</v>
      </c>
      <c r="Q45" s="82"/>
      <c r="R45" s="82"/>
      <c r="S45" s="82"/>
      <c r="T45" s="82"/>
      <c r="U45" s="82"/>
      <c r="V45" s="82"/>
      <c r="W45" s="82"/>
      <c r="X45" s="82"/>
      <c r="Y45" s="82"/>
    </row>
    <row r="46" spans="1:25" ht="15">
      <c r="A46" s="46" t="s">
        <v>64</v>
      </c>
      <c r="B46" s="46" t="s">
        <v>43</v>
      </c>
      <c r="C46" s="46" t="s">
        <v>68</v>
      </c>
      <c r="D46" s="118">
        <v>18074</v>
      </c>
      <c r="E46" s="94" t="str">
        <f t="shared" si="0"/>
        <v>intermediate</v>
      </c>
      <c r="F46" s="81" t="s">
        <v>87</v>
      </c>
      <c r="G46" s="81">
        <v>2</v>
      </c>
      <c r="H46" s="81" t="s">
        <v>88</v>
      </c>
      <c r="I46" s="82"/>
      <c r="J46" s="81">
        <v>2016</v>
      </c>
      <c r="K46" s="81">
        <v>100</v>
      </c>
      <c r="L46" s="81">
        <v>2030</v>
      </c>
      <c r="M46" s="81">
        <v>45</v>
      </c>
      <c r="N46" s="81" t="s">
        <v>122</v>
      </c>
      <c r="O46" s="81" t="s">
        <v>90</v>
      </c>
      <c r="P46" s="81" t="s">
        <v>142</v>
      </c>
      <c r="Q46" s="82"/>
      <c r="R46" s="82"/>
      <c r="S46" s="82"/>
      <c r="T46" s="82"/>
      <c r="U46" s="82"/>
      <c r="V46" s="82"/>
      <c r="W46" s="82"/>
      <c r="X46" s="82"/>
      <c r="Y46" s="82"/>
    </row>
    <row r="47" spans="1:25" ht="15">
      <c r="A47" s="46" t="s">
        <v>66</v>
      </c>
      <c r="B47" s="46" t="s">
        <v>9</v>
      </c>
      <c r="C47" s="46" t="s">
        <v>70</v>
      </c>
      <c r="D47" s="118">
        <v>15634</v>
      </c>
      <c r="E47" s="94" t="str">
        <f t="shared" si="0"/>
        <v>intermediate</v>
      </c>
      <c r="F47" s="81" t="s">
        <v>87</v>
      </c>
      <c r="G47" s="81">
        <v>1</v>
      </c>
      <c r="H47" s="81" t="s">
        <v>88</v>
      </c>
      <c r="I47" s="82"/>
      <c r="J47" s="81">
        <v>2019</v>
      </c>
      <c r="K47" s="81">
        <v>100</v>
      </c>
      <c r="L47" s="81">
        <v>2030</v>
      </c>
      <c r="M47" s="81">
        <v>80</v>
      </c>
      <c r="N47" s="81" t="s">
        <v>89</v>
      </c>
      <c r="O47" s="81" t="s">
        <v>90</v>
      </c>
      <c r="P47" s="81" t="s">
        <v>98</v>
      </c>
      <c r="Q47" s="82"/>
      <c r="R47" s="82"/>
      <c r="S47" s="82"/>
      <c r="T47" s="82"/>
      <c r="U47" s="82"/>
      <c r="V47" s="82"/>
      <c r="W47" s="82"/>
      <c r="X47" s="82"/>
      <c r="Y47" s="82"/>
    </row>
    <row r="48" spans="1:25" ht="15">
      <c r="A48" s="46" t="s">
        <v>66</v>
      </c>
      <c r="B48" s="46" t="s">
        <v>9</v>
      </c>
      <c r="C48" s="46" t="s">
        <v>70</v>
      </c>
      <c r="D48" s="118">
        <v>15634</v>
      </c>
      <c r="E48" s="94" t="str">
        <f t="shared" si="0"/>
        <v>intermediate</v>
      </c>
      <c r="F48" s="81">
        <v>3</v>
      </c>
      <c r="G48" s="81">
        <v>1</v>
      </c>
      <c r="H48" s="82"/>
      <c r="I48" s="104" t="s">
        <v>168</v>
      </c>
      <c r="J48" s="81">
        <v>2019</v>
      </c>
      <c r="K48" s="81">
        <f>scope3_by_cat!B2+scope3_by_cat!B5+scope3_by_cat!B10+scope3_by_cat!B12+scope3_by_cat!B13</f>
        <v>92.836832618790282</v>
      </c>
      <c r="L48" s="81">
        <v>2030</v>
      </c>
      <c r="M48" s="81">
        <v>30</v>
      </c>
      <c r="N48" s="81" t="s">
        <v>89</v>
      </c>
      <c r="O48" s="81" t="s">
        <v>90</v>
      </c>
      <c r="P48" s="81" t="s">
        <v>94</v>
      </c>
      <c r="Q48" s="82"/>
      <c r="R48" s="82"/>
      <c r="S48" s="82"/>
      <c r="T48" s="82"/>
      <c r="U48" s="82"/>
      <c r="V48" s="82"/>
      <c r="W48" s="82"/>
      <c r="X48" s="82"/>
      <c r="Y48" s="82"/>
    </row>
    <row r="49" spans="1:25" ht="15">
      <c r="A49" s="46" t="s">
        <v>66</v>
      </c>
      <c r="B49" s="46" t="s">
        <v>9</v>
      </c>
      <c r="C49" s="46" t="s">
        <v>70</v>
      </c>
      <c r="D49" s="118">
        <v>15634</v>
      </c>
      <c r="E49" s="94" t="str">
        <f t="shared" si="0"/>
        <v>net-zero</v>
      </c>
      <c r="F49" s="81" t="s">
        <v>143</v>
      </c>
      <c r="G49" s="81">
        <v>2</v>
      </c>
      <c r="H49" s="81" t="s">
        <v>88</v>
      </c>
      <c r="I49" s="81" t="s">
        <v>121</v>
      </c>
      <c r="J49" s="81">
        <v>2019</v>
      </c>
      <c r="K49" s="81">
        <v>100</v>
      </c>
      <c r="L49" s="81">
        <v>2050</v>
      </c>
      <c r="M49" s="81">
        <v>100</v>
      </c>
      <c r="N49" s="81" t="s">
        <v>89</v>
      </c>
      <c r="O49" s="81" t="s">
        <v>90</v>
      </c>
      <c r="P49" s="81" t="s">
        <v>114</v>
      </c>
      <c r="Q49" s="82"/>
      <c r="R49" s="82"/>
      <c r="S49" s="82"/>
      <c r="T49" s="82"/>
      <c r="U49" s="82"/>
      <c r="V49" s="82"/>
      <c r="W49" s="82"/>
      <c r="X49" s="82"/>
      <c r="Y49" s="82"/>
    </row>
    <row r="50" spans="1:25" ht="15.75" customHeight="1">
      <c r="A50" s="80" t="s">
        <v>234</v>
      </c>
      <c r="B50" s="80" t="s">
        <v>43</v>
      </c>
      <c r="C50" s="108" t="s">
        <v>68</v>
      </c>
      <c r="D50" s="86">
        <v>9559</v>
      </c>
      <c r="E50" s="94" t="s">
        <v>209</v>
      </c>
      <c r="F50" s="81" t="s">
        <v>87</v>
      </c>
      <c r="G50" s="81">
        <v>1</v>
      </c>
      <c r="H50" s="81" t="s">
        <v>88</v>
      </c>
      <c r="I50" s="82"/>
      <c r="J50" s="81">
        <v>2013</v>
      </c>
      <c r="K50" s="81">
        <v>100</v>
      </c>
      <c r="L50" s="81">
        <v>2028</v>
      </c>
      <c r="M50" s="81">
        <v>40</v>
      </c>
      <c r="N50" s="81" t="s">
        <v>89</v>
      </c>
      <c r="O50" s="81" t="s">
        <v>90</v>
      </c>
      <c r="P50" s="81" t="s">
        <v>97</v>
      </c>
      <c r="Q50" s="82"/>
      <c r="R50" s="82"/>
      <c r="S50" s="82"/>
      <c r="T50" s="82"/>
      <c r="U50" s="82"/>
      <c r="V50" s="82"/>
      <c r="W50" s="82"/>
      <c r="X50" s="82"/>
      <c r="Y50" s="82"/>
    </row>
    <row r="51" spans="1:25" ht="15.75" customHeight="1">
      <c r="A51" s="80" t="s">
        <v>234</v>
      </c>
      <c r="B51" s="80" t="s">
        <v>43</v>
      </c>
      <c r="C51" s="108" t="s">
        <v>68</v>
      </c>
      <c r="D51" s="86">
        <v>9559</v>
      </c>
      <c r="E51" s="94" t="s">
        <v>209</v>
      </c>
      <c r="F51" s="81" t="s">
        <v>87</v>
      </c>
      <c r="G51" s="81">
        <v>2</v>
      </c>
      <c r="H51" s="81" t="s">
        <v>88</v>
      </c>
      <c r="I51" s="82"/>
      <c r="J51" s="81">
        <v>2013</v>
      </c>
      <c r="K51" s="81">
        <v>100</v>
      </c>
      <c r="L51" s="81">
        <v>2030</v>
      </c>
      <c r="M51" s="81">
        <v>50</v>
      </c>
      <c r="N51" s="81" t="s">
        <v>89</v>
      </c>
      <c r="O51" s="81" t="s">
        <v>90</v>
      </c>
      <c r="P51" s="81" t="s">
        <v>98</v>
      </c>
      <c r="Q51" s="82"/>
      <c r="R51" s="82"/>
      <c r="S51" s="82"/>
      <c r="T51" s="82"/>
      <c r="U51" s="82"/>
      <c r="V51" s="82"/>
      <c r="W51" s="82"/>
      <c r="X51" s="82"/>
      <c r="Y51" s="82"/>
    </row>
    <row r="52" spans="1:25" ht="15.75" customHeight="1">
      <c r="A52" s="80" t="s">
        <v>234</v>
      </c>
      <c r="B52" s="80" t="s">
        <v>43</v>
      </c>
      <c r="C52" s="108" t="s">
        <v>68</v>
      </c>
      <c r="D52" s="86">
        <v>9559</v>
      </c>
      <c r="E52" s="94" t="s">
        <v>212</v>
      </c>
      <c r="F52" s="81" t="s">
        <v>87</v>
      </c>
      <c r="G52" s="81">
        <v>3</v>
      </c>
      <c r="H52" s="81" t="s">
        <v>88</v>
      </c>
      <c r="I52" s="82"/>
      <c r="J52" s="81">
        <v>2013</v>
      </c>
      <c r="K52" s="81">
        <v>100</v>
      </c>
      <c r="L52" s="81">
        <v>2050</v>
      </c>
      <c r="M52" s="81">
        <v>100</v>
      </c>
      <c r="N52" s="81" t="s">
        <v>89</v>
      </c>
      <c r="O52" s="81" t="s">
        <v>90</v>
      </c>
      <c r="P52" s="81" t="s">
        <v>114</v>
      </c>
      <c r="Q52" s="82"/>
      <c r="R52" s="82"/>
      <c r="S52" s="82"/>
      <c r="T52" s="82"/>
      <c r="U52" s="82"/>
      <c r="V52" s="82"/>
      <c r="W52" s="82"/>
      <c r="X52" s="82"/>
      <c r="Y52" s="82"/>
    </row>
    <row r="53" spans="1:25" ht="15.75" customHeight="1">
      <c r="A53" s="80" t="s">
        <v>234</v>
      </c>
      <c r="B53" s="80" t="s">
        <v>43</v>
      </c>
      <c r="C53" s="108" t="s">
        <v>68</v>
      </c>
      <c r="D53" s="86">
        <v>9559</v>
      </c>
      <c r="E53" s="94" t="s">
        <v>212</v>
      </c>
      <c r="F53" s="82">
        <v>3</v>
      </c>
      <c r="G53" s="81">
        <v>1</v>
      </c>
      <c r="H53" s="82"/>
      <c r="I53" s="84" t="s">
        <v>252</v>
      </c>
      <c r="J53" s="81">
        <v>2020</v>
      </c>
      <c r="K53" s="81">
        <v>100</v>
      </c>
      <c r="L53" s="81">
        <v>2050</v>
      </c>
      <c r="M53" s="81">
        <v>100</v>
      </c>
      <c r="N53" s="81" t="s">
        <v>89</v>
      </c>
      <c r="O53" s="81" t="s">
        <v>90</v>
      </c>
      <c r="P53" s="81" t="s">
        <v>94</v>
      </c>
      <c r="Q53" s="82"/>
      <c r="R53" s="83" t="s">
        <v>224</v>
      </c>
      <c r="S53" s="82"/>
      <c r="T53" s="82"/>
      <c r="U53" s="82"/>
      <c r="V53" s="82"/>
      <c r="W53" s="82"/>
      <c r="X53" s="82"/>
      <c r="Y53" s="82"/>
    </row>
    <row r="54" spans="1:25" ht="15">
      <c r="A54" s="80" t="s">
        <v>236</v>
      </c>
      <c r="B54" s="80" t="s">
        <v>16</v>
      </c>
      <c r="C54" s="108" t="s">
        <v>70</v>
      </c>
      <c r="D54" s="86">
        <v>59325</v>
      </c>
      <c r="E54" s="101" t="s">
        <v>212</v>
      </c>
      <c r="F54" s="81" t="s">
        <v>87</v>
      </c>
      <c r="G54" s="81">
        <v>1</v>
      </c>
      <c r="H54" s="81" t="s">
        <v>88</v>
      </c>
      <c r="I54" s="82"/>
      <c r="J54" s="81">
        <v>2021</v>
      </c>
      <c r="K54" s="81">
        <v>100</v>
      </c>
      <c r="L54" s="81">
        <v>2030</v>
      </c>
      <c r="M54" s="81">
        <v>100</v>
      </c>
      <c r="N54" s="81" t="s">
        <v>89</v>
      </c>
      <c r="O54" s="81" t="s">
        <v>90</v>
      </c>
      <c r="P54" s="81" t="s">
        <v>114</v>
      </c>
      <c r="Q54" s="81" t="s">
        <v>95</v>
      </c>
      <c r="R54" s="81" t="s">
        <v>95</v>
      </c>
      <c r="S54" s="82"/>
      <c r="T54" s="82"/>
      <c r="U54" s="82"/>
      <c r="V54" s="82"/>
      <c r="W54" s="82"/>
      <c r="X54" s="82"/>
      <c r="Y54" s="82"/>
    </row>
    <row r="55" spans="1:25" ht="15">
      <c r="A55" s="80" t="s">
        <v>236</v>
      </c>
      <c r="B55" s="80" t="s">
        <v>16</v>
      </c>
      <c r="C55" s="108" t="s">
        <v>70</v>
      </c>
      <c r="D55" s="86">
        <v>59325</v>
      </c>
      <c r="E55" s="101" t="s">
        <v>209</v>
      </c>
      <c r="F55" s="81">
        <v>3</v>
      </c>
      <c r="G55" s="81">
        <v>1</v>
      </c>
      <c r="H55" s="82"/>
      <c r="I55" s="84" t="s">
        <v>100</v>
      </c>
      <c r="J55" s="81">
        <v>2021</v>
      </c>
      <c r="K55" s="81">
        <f>scope3_by_cat!B12</f>
        <v>73.6102190608391</v>
      </c>
      <c r="L55" s="81">
        <v>2030</v>
      </c>
      <c r="M55" s="81">
        <v>50</v>
      </c>
      <c r="N55" s="81" t="s">
        <v>122</v>
      </c>
      <c r="O55" s="81" t="s">
        <v>90</v>
      </c>
      <c r="P55" s="81" t="s">
        <v>123</v>
      </c>
      <c r="Q55" s="82"/>
      <c r="R55" s="82"/>
      <c r="S55" s="82"/>
      <c r="T55" s="82"/>
      <c r="U55" s="82"/>
      <c r="V55" s="82"/>
      <c r="W55" s="82"/>
      <c r="X55" s="82"/>
      <c r="Y55" s="82"/>
    </row>
    <row r="56" spans="1:25" ht="15">
      <c r="A56" s="80" t="s">
        <v>236</v>
      </c>
      <c r="B56" s="80" t="s">
        <v>16</v>
      </c>
      <c r="C56" s="108" t="s">
        <v>70</v>
      </c>
      <c r="D56" s="86">
        <v>59325</v>
      </c>
      <c r="E56" s="101" t="s">
        <v>209</v>
      </c>
      <c r="F56" s="81">
        <v>3</v>
      </c>
      <c r="G56" s="81">
        <v>1</v>
      </c>
      <c r="H56" s="82"/>
      <c r="I56" s="84" t="s">
        <v>164</v>
      </c>
      <c r="J56" s="81">
        <v>2021</v>
      </c>
      <c r="K56" s="81">
        <f>scope3_by_cat!B2</f>
        <v>16.807404187915999</v>
      </c>
      <c r="L56" s="81">
        <v>2030</v>
      </c>
      <c r="M56" s="81">
        <v>30</v>
      </c>
      <c r="N56" s="81" t="s">
        <v>122</v>
      </c>
      <c r="O56" s="81" t="s">
        <v>90</v>
      </c>
      <c r="P56" s="81" t="s">
        <v>142</v>
      </c>
      <c r="Q56" s="82"/>
      <c r="R56" s="82"/>
      <c r="S56" s="82"/>
      <c r="T56" s="82"/>
      <c r="U56" s="82"/>
      <c r="V56" s="82"/>
      <c r="W56" s="82"/>
      <c r="X56" s="82"/>
      <c r="Y56" s="82"/>
    </row>
    <row r="57" spans="1:25" ht="15.75" customHeight="1">
      <c r="A57" s="117" t="s">
        <v>235</v>
      </c>
      <c r="B57" s="80" t="s">
        <v>43</v>
      </c>
      <c r="C57" s="83" t="s">
        <v>68</v>
      </c>
      <c r="D57" s="86">
        <v>11520</v>
      </c>
      <c r="E57" s="101" t="s">
        <v>212</v>
      </c>
      <c r="F57" s="81" t="s">
        <v>87</v>
      </c>
      <c r="G57" s="83">
        <v>1</v>
      </c>
      <c r="H57" s="83" t="s">
        <v>88</v>
      </c>
      <c r="I57" s="82"/>
      <c r="J57" s="81">
        <v>2013</v>
      </c>
      <c r="K57" s="81">
        <v>86</v>
      </c>
      <c r="L57" s="81">
        <v>2035</v>
      </c>
      <c r="M57" s="81">
        <v>100</v>
      </c>
      <c r="N57" s="81" t="s">
        <v>89</v>
      </c>
      <c r="O57" s="81" t="s">
        <v>90</v>
      </c>
      <c r="P57" s="81" t="s">
        <v>98</v>
      </c>
      <c r="Q57" s="82"/>
      <c r="R57" s="82"/>
      <c r="S57" s="83" t="s">
        <v>313</v>
      </c>
      <c r="T57" s="82"/>
      <c r="U57" s="82"/>
      <c r="V57" s="82"/>
      <c r="W57" s="82"/>
      <c r="X57" s="82"/>
      <c r="Y57" s="82"/>
    </row>
    <row r="58" spans="1:25" ht="15">
      <c r="A58" s="46" t="s">
        <v>235</v>
      </c>
      <c r="B58" s="80" t="s">
        <v>43</v>
      </c>
      <c r="C58" s="83" t="s">
        <v>68</v>
      </c>
      <c r="D58" s="86">
        <v>11520</v>
      </c>
      <c r="E58" s="101" t="s">
        <v>212</v>
      </c>
      <c r="F58" s="81">
        <v>3</v>
      </c>
      <c r="G58" s="81">
        <v>1</v>
      </c>
      <c r="H58" s="82"/>
      <c r="I58" s="84" t="s">
        <v>121</v>
      </c>
      <c r="J58" s="81">
        <v>2013</v>
      </c>
      <c r="K58" s="81">
        <v>100</v>
      </c>
      <c r="L58" s="81">
        <v>2050</v>
      </c>
      <c r="M58" s="81">
        <v>100</v>
      </c>
      <c r="N58" s="81" t="s">
        <v>89</v>
      </c>
      <c r="O58" s="81" t="s">
        <v>147</v>
      </c>
      <c r="P58" s="81" t="s">
        <v>114</v>
      </c>
      <c r="Q58" s="82"/>
      <c r="R58" s="81" t="s">
        <v>112</v>
      </c>
      <c r="S58" s="82" t="s">
        <v>314</v>
      </c>
      <c r="T58" s="82"/>
      <c r="U58" s="82"/>
      <c r="V58" s="82"/>
      <c r="W58" s="82"/>
      <c r="X58" s="82"/>
      <c r="Y58" s="82"/>
    </row>
    <row r="59" spans="1:25" ht="14">
      <c r="A59" s="83" t="s">
        <v>296</v>
      </c>
      <c r="B59" s="83" t="s">
        <v>43</v>
      </c>
      <c r="C59" s="83" t="s">
        <v>49</v>
      </c>
      <c r="D59" s="83">
        <v>6855</v>
      </c>
      <c r="E59" s="101" t="s">
        <v>209</v>
      </c>
      <c r="F59" s="83" t="s">
        <v>87</v>
      </c>
      <c r="G59" s="81">
        <v>1</v>
      </c>
      <c r="H59" s="83" t="s">
        <v>88</v>
      </c>
      <c r="I59" s="82"/>
      <c r="J59" s="81">
        <v>2016</v>
      </c>
      <c r="K59" s="81">
        <v>100</v>
      </c>
      <c r="L59" s="81">
        <v>2035</v>
      </c>
      <c r="M59" s="81">
        <v>60</v>
      </c>
      <c r="N59" s="81" t="s">
        <v>89</v>
      </c>
      <c r="O59" s="81" t="s">
        <v>90</v>
      </c>
      <c r="P59" s="81" t="s">
        <v>98</v>
      </c>
      <c r="Q59" s="82"/>
      <c r="R59" s="82"/>
      <c r="S59" s="82"/>
      <c r="T59" s="82"/>
      <c r="U59" s="82"/>
      <c r="V59" s="82"/>
      <c r="W59" s="82"/>
      <c r="X59" s="82"/>
      <c r="Y59" s="82"/>
    </row>
    <row r="60" spans="1:25" ht="15.75" customHeight="1">
      <c r="A60" s="83" t="s">
        <v>296</v>
      </c>
      <c r="B60" s="83" t="s">
        <v>43</v>
      </c>
      <c r="C60" s="83" t="s">
        <v>49</v>
      </c>
      <c r="D60" s="83">
        <v>6855</v>
      </c>
      <c r="E60" s="101" t="s">
        <v>209</v>
      </c>
      <c r="F60" s="83" t="s">
        <v>87</v>
      </c>
      <c r="G60" s="81">
        <v>2</v>
      </c>
      <c r="H60" s="83" t="s">
        <v>88</v>
      </c>
      <c r="I60" s="82"/>
      <c r="J60" s="81">
        <v>2019</v>
      </c>
      <c r="K60" s="81">
        <v>100</v>
      </c>
      <c r="L60" s="81">
        <v>2050</v>
      </c>
      <c r="M60" s="81">
        <v>100</v>
      </c>
      <c r="N60" s="81" t="s">
        <v>89</v>
      </c>
      <c r="O60" s="81" t="s">
        <v>90</v>
      </c>
      <c r="P60" s="81" t="s">
        <v>94</v>
      </c>
      <c r="Q60" s="82"/>
      <c r="R60" s="82"/>
      <c r="S60" s="82"/>
      <c r="T60" s="82"/>
      <c r="U60" s="82"/>
      <c r="V60" s="82"/>
      <c r="W60" s="82"/>
      <c r="X60" s="82"/>
      <c r="Y60" s="82"/>
    </row>
    <row r="61" spans="1:25" ht="15.75" customHeight="1">
      <c r="A61" s="83" t="s">
        <v>296</v>
      </c>
      <c r="B61" s="83" t="s">
        <v>43</v>
      </c>
      <c r="C61" s="83" t="s">
        <v>49</v>
      </c>
      <c r="D61" s="83">
        <v>6855</v>
      </c>
      <c r="E61" s="101" t="s">
        <v>209</v>
      </c>
      <c r="F61" s="83">
        <v>3</v>
      </c>
      <c r="G61" s="81">
        <v>1</v>
      </c>
      <c r="H61" s="83" t="s">
        <v>88</v>
      </c>
      <c r="I61" s="84" t="s">
        <v>100</v>
      </c>
      <c r="J61" s="81">
        <v>2010</v>
      </c>
      <c r="K61" s="81">
        <f>scope3_by_cat!B12</f>
        <v>73.6102190608391</v>
      </c>
      <c r="L61" s="81">
        <v>2050</v>
      </c>
      <c r="M61" s="81">
        <v>90</v>
      </c>
      <c r="N61" s="81" t="s">
        <v>89</v>
      </c>
      <c r="O61" s="81" t="s">
        <v>341</v>
      </c>
      <c r="P61" s="81" t="s">
        <v>114</v>
      </c>
      <c r="Q61" s="82"/>
      <c r="R61" s="82"/>
      <c r="S61" s="82"/>
      <c r="T61" s="82"/>
      <c r="U61" s="82"/>
      <c r="V61" s="82"/>
      <c r="W61" s="82"/>
      <c r="X61" s="82"/>
      <c r="Y61" s="82"/>
    </row>
    <row r="62" spans="1:25" ht="15.75" customHeight="1">
      <c r="A62" s="83" t="s">
        <v>297</v>
      </c>
      <c r="B62" s="83" t="s">
        <v>22</v>
      </c>
      <c r="C62" s="83" t="s">
        <v>49</v>
      </c>
      <c r="D62" s="83">
        <v>58656</v>
      </c>
      <c r="E62" s="101" t="s">
        <v>209</v>
      </c>
      <c r="F62" s="120">
        <v>1</v>
      </c>
      <c r="G62" s="89">
        <v>1</v>
      </c>
      <c r="H62" s="89" t="s">
        <v>88</v>
      </c>
      <c r="I62" s="121"/>
      <c r="J62" s="81">
        <v>2020</v>
      </c>
      <c r="K62" s="81">
        <v>100</v>
      </c>
      <c r="L62" s="81">
        <v>2050</v>
      </c>
      <c r="M62" s="81">
        <v>0</v>
      </c>
      <c r="N62" s="81" t="s">
        <v>89</v>
      </c>
      <c r="O62" s="81" t="s">
        <v>90</v>
      </c>
      <c r="P62" s="82"/>
      <c r="Q62" s="82"/>
      <c r="R62" s="82"/>
      <c r="S62" s="82"/>
      <c r="T62" s="82"/>
      <c r="U62" s="82"/>
      <c r="V62" s="82"/>
      <c r="W62" s="82"/>
      <c r="X62" s="82"/>
      <c r="Y62" s="82"/>
    </row>
    <row r="63" spans="1:25" ht="14">
      <c r="A63" s="83" t="s">
        <v>298</v>
      </c>
      <c r="B63" s="83" t="s">
        <v>43</v>
      </c>
      <c r="C63" s="83" t="s">
        <v>49</v>
      </c>
      <c r="D63" s="83">
        <v>8362</v>
      </c>
      <c r="E63" s="101" t="s">
        <v>209</v>
      </c>
      <c r="F63" s="120" t="s">
        <v>87</v>
      </c>
      <c r="G63" s="89">
        <v>1</v>
      </c>
      <c r="H63" s="89" t="s">
        <v>88</v>
      </c>
      <c r="I63" s="121"/>
      <c r="J63" s="81">
        <v>2013</v>
      </c>
      <c r="K63" s="81">
        <v>60</v>
      </c>
      <c r="L63" s="81">
        <v>2030</v>
      </c>
      <c r="M63" s="81">
        <v>40</v>
      </c>
      <c r="N63" s="81" t="s">
        <v>89</v>
      </c>
      <c r="O63" s="81" t="s">
        <v>90</v>
      </c>
      <c r="P63" s="81" t="s">
        <v>98</v>
      </c>
      <c r="Q63" s="82"/>
      <c r="R63" s="82"/>
      <c r="S63" s="82"/>
      <c r="T63" s="82"/>
      <c r="U63" s="82"/>
      <c r="V63" s="82"/>
      <c r="W63" s="82"/>
      <c r="X63" s="82"/>
      <c r="Y63" s="82"/>
    </row>
    <row r="64" spans="1:25" ht="15">
      <c r="A64" s="83" t="s">
        <v>299</v>
      </c>
      <c r="B64" s="83" t="s">
        <v>258</v>
      </c>
      <c r="C64" s="83" t="s">
        <v>49</v>
      </c>
      <c r="D64" s="83">
        <v>14169</v>
      </c>
      <c r="E64" s="86" t="s">
        <v>209</v>
      </c>
      <c r="F64" s="120" t="s">
        <v>87</v>
      </c>
      <c r="G64" s="89">
        <v>1</v>
      </c>
      <c r="H64" s="89" t="s">
        <v>115</v>
      </c>
      <c r="I64" s="121"/>
      <c r="J64" s="81">
        <v>2018</v>
      </c>
      <c r="K64" s="81">
        <v>100</v>
      </c>
      <c r="L64" s="81">
        <v>2030</v>
      </c>
      <c r="M64" s="81">
        <v>35</v>
      </c>
      <c r="N64" s="81" t="s">
        <v>89</v>
      </c>
      <c r="O64" s="81" t="s">
        <v>90</v>
      </c>
      <c r="P64" s="81" t="s">
        <v>98</v>
      </c>
      <c r="Q64" s="82"/>
      <c r="R64" s="82"/>
      <c r="S64" s="82"/>
      <c r="T64" s="82"/>
      <c r="U64" s="82"/>
      <c r="V64" s="82"/>
      <c r="W64" s="82"/>
      <c r="X64" s="82"/>
      <c r="Y64" s="82"/>
    </row>
    <row r="65" spans="1:25" ht="15">
      <c r="A65" s="83" t="s">
        <v>299</v>
      </c>
      <c r="B65" s="83" t="s">
        <v>258</v>
      </c>
      <c r="C65" s="83" t="s">
        <v>49</v>
      </c>
      <c r="D65" s="83">
        <v>14169</v>
      </c>
      <c r="E65" s="86" t="s">
        <v>209</v>
      </c>
      <c r="F65" s="120">
        <v>3</v>
      </c>
      <c r="G65" s="89">
        <v>1</v>
      </c>
      <c r="H65" s="89"/>
      <c r="I65" s="84" t="s">
        <v>100</v>
      </c>
      <c r="J65" s="81">
        <v>2018</v>
      </c>
      <c r="K65" s="81">
        <f>scope3_by_cat!B12</f>
        <v>73.6102190608391</v>
      </c>
      <c r="L65" s="81">
        <v>2030</v>
      </c>
      <c r="M65" s="81">
        <v>25</v>
      </c>
      <c r="N65" s="81" t="s">
        <v>122</v>
      </c>
      <c r="O65" s="81" t="s">
        <v>90</v>
      </c>
      <c r="P65" s="81" t="s">
        <v>123</v>
      </c>
      <c r="Q65" s="82"/>
      <c r="R65" s="82"/>
      <c r="S65" s="82"/>
      <c r="T65" s="82"/>
      <c r="U65" s="82"/>
      <c r="V65" s="82"/>
      <c r="W65" s="82"/>
      <c r="X65" s="82"/>
      <c r="Y65" s="82"/>
    </row>
    <row r="66" spans="1:25" ht="15">
      <c r="A66" s="83" t="s">
        <v>300</v>
      </c>
      <c r="B66" s="83" t="s">
        <v>25</v>
      </c>
      <c r="C66" s="83" t="s">
        <v>49</v>
      </c>
      <c r="D66" s="83">
        <v>11267</v>
      </c>
      <c r="E66" s="86" t="s">
        <v>209</v>
      </c>
      <c r="F66" s="120" t="s">
        <v>87</v>
      </c>
      <c r="G66" s="89">
        <v>1</v>
      </c>
      <c r="H66" s="89" t="s">
        <v>115</v>
      </c>
      <c r="I66" s="121"/>
      <c r="J66" s="81">
        <v>2018</v>
      </c>
      <c r="K66" s="81">
        <v>99</v>
      </c>
      <c r="L66" s="81">
        <v>2033</v>
      </c>
      <c r="M66" s="81">
        <v>47</v>
      </c>
      <c r="N66" s="81" t="s">
        <v>122</v>
      </c>
      <c r="O66" s="81" t="s">
        <v>90</v>
      </c>
      <c r="P66" s="81" t="s">
        <v>123</v>
      </c>
      <c r="Q66" s="82"/>
      <c r="R66" s="82"/>
      <c r="S66" s="82"/>
      <c r="T66" s="82"/>
      <c r="U66" s="82"/>
      <c r="V66" s="82"/>
      <c r="W66" s="82"/>
      <c r="X66" s="82"/>
      <c r="Y66" s="82"/>
    </row>
    <row r="67" spans="1:25" ht="15">
      <c r="A67" s="83" t="s">
        <v>300</v>
      </c>
      <c r="B67" s="83" t="s">
        <v>25</v>
      </c>
      <c r="C67" s="83" t="s">
        <v>49</v>
      </c>
      <c r="D67" s="83">
        <v>11267</v>
      </c>
      <c r="E67" s="86" t="s">
        <v>209</v>
      </c>
      <c r="F67" s="120">
        <v>3</v>
      </c>
      <c r="G67" s="89">
        <v>1</v>
      </c>
      <c r="H67" s="89"/>
      <c r="I67" s="84" t="s">
        <v>342</v>
      </c>
      <c r="J67" s="81">
        <v>2018</v>
      </c>
      <c r="K67" s="81">
        <f>scope3_by_cat!B5+scope3_by_cat!B10+scope3_by_cat!B12</f>
        <v>75.225750248118828</v>
      </c>
      <c r="L67" s="81">
        <v>2033</v>
      </c>
      <c r="M67" s="81">
        <v>30</v>
      </c>
      <c r="N67" s="81" t="s">
        <v>122</v>
      </c>
      <c r="O67" s="81" t="s">
        <v>90</v>
      </c>
      <c r="P67" s="81" t="s">
        <v>343</v>
      </c>
      <c r="Q67" s="82"/>
      <c r="R67" s="82"/>
      <c r="S67" s="82"/>
      <c r="T67" s="82"/>
      <c r="U67" s="82"/>
      <c r="V67" s="82"/>
      <c r="W67" s="82"/>
      <c r="X67" s="82"/>
      <c r="Y67" s="82"/>
    </row>
    <row r="68" spans="1:25" ht="15">
      <c r="A68" s="83" t="s">
        <v>65</v>
      </c>
      <c r="B68" s="83" t="s">
        <v>25</v>
      </c>
      <c r="C68" s="83" t="s">
        <v>49</v>
      </c>
      <c r="D68" s="82">
        <v>18285</v>
      </c>
      <c r="E68" s="86" t="s">
        <v>209</v>
      </c>
      <c r="F68" s="120" t="s">
        <v>87</v>
      </c>
      <c r="G68" s="89">
        <v>1</v>
      </c>
      <c r="H68" s="89" t="s">
        <v>115</v>
      </c>
      <c r="I68" s="82"/>
      <c r="J68" s="81">
        <v>2022</v>
      </c>
      <c r="K68" s="81">
        <v>100</v>
      </c>
      <c r="L68" s="81">
        <v>2030</v>
      </c>
      <c r="M68" s="82">
        <f>(185394*84.02+93071*65.5)/(185394+93071)</f>
        <v>77.830084139838036</v>
      </c>
      <c r="N68" s="81" t="s">
        <v>122</v>
      </c>
      <c r="O68" s="81" t="s">
        <v>90</v>
      </c>
      <c r="P68" s="81" t="s">
        <v>608</v>
      </c>
      <c r="Q68" s="82"/>
      <c r="R68" s="82"/>
      <c r="S68" s="81" t="s">
        <v>609</v>
      </c>
      <c r="T68" s="82"/>
      <c r="U68" s="82"/>
      <c r="V68" s="82"/>
      <c r="W68" s="82"/>
      <c r="X68" s="82"/>
      <c r="Y68" s="82"/>
    </row>
    <row r="69" spans="1:25" ht="15">
      <c r="A69" s="83" t="s">
        <v>65</v>
      </c>
      <c r="B69" s="83" t="s">
        <v>25</v>
      </c>
      <c r="C69" s="83" t="s">
        <v>49</v>
      </c>
      <c r="D69" s="82">
        <v>18285</v>
      </c>
      <c r="E69" s="86" t="s">
        <v>212</v>
      </c>
      <c r="F69" s="120" t="s">
        <v>87</v>
      </c>
      <c r="G69" s="89">
        <v>2</v>
      </c>
      <c r="H69" s="82"/>
      <c r="I69" s="82"/>
      <c r="J69" s="81">
        <v>2022</v>
      </c>
      <c r="K69" s="81">
        <v>100</v>
      </c>
      <c r="L69" s="81">
        <v>2045</v>
      </c>
      <c r="M69" s="81">
        <v>100</v>
      </c>
      <c r="N69" s="81" t="s">
        <v>89</v>
      </c>
      <c r="O69" s="83" t="s">
        <v>90</v>
      </c>
      <c r="P69" s="81" t="s">
        <v>114</v>
      </c>
      <c r="Q69" s="82"/>
      <c r="R69" s="82"/>
      <c r="S69" s="83" t="s">
        <v>610</v>
      </c>
      <c r="T69" s="82"/>
      <c r="U69" s="82"/>
      <c r="V69" s="82"/>
      <c r="W69" s="82"/>
      <c r="X69" s="82"/>
      <c r="Y69" s="82"/>
    </row>
    <row r="70" spans="1:25" ht="13">
      <c r="A70" s="82"/>
      <c r="B70" s="82"/>
      <c r="C70" s="82"/>
      <c r="D70" s="102"/>
      <c r="E70" s="82"/>
      <c r="F70" s="82"/>
      <c r="G70" s="82"/>
      <c r="H70" s="82"/>
      <c r="I70" s="82"/>
      <c r="J70" s="82"/>
      <c r="K70" s="82"/>
      <c r="L70" s="82"/>
      <c r="M70" s="82"/>
      <c r="N70" s="82"/>
      <c r="O70" s="82"/>
      <c r="P70" s="82"/>
      <c r="Q70" s="82"/>
      <c r="R70" s="82"/>
      <c r="S70" s="82"/>
      <c r="T70" s="82"/>
      <c r="U70" s="82"/>
      <c r="V70" s="82"/>
      <c r="W70" s="82"/>
      <c r="X70" s="82"/>
      <c r="Y70" s="82"/>
    </row>
    <row r="71" spans="1:25" ht="13">
      <c r="A71" s="82"/>
      <c r="B71" s="82"/>
      <c r="C71" s="82"/>
      <c r="D71" s="102"/>
      <c r="E71" s="82"/>
      <c r="F71" s="82"/>
      <c r="G71" s="82"/>
      <c r="H71" s="82"/>
      <c r="I71" s="82"/>
      <c r="J71" s="82"/>
      <c r="K71" s="82"/>
      <c r="L71" s="82"/>
      <c r="M71" s="82"/>
      <c r="N71" s="82"/>
      <c r="O71" s="82"/>
      <c r="P71" s="82"/>
      <c r="Q71" s="82"/>
      <c r="R71" s="82"/>
      <c r="S71" s="82"/>
      <c r="T71" s="82"/>
      <c r="U71" s="82"/>
      <c r="V71" s="82"/>
      <c r="W71" s="82"/>
      <c r="X71" s="82"/>
      <c r="Y71" s="82"/>
    </row>
    <row r="72" spans="1:25" ht="15">
      <c r="A72" s="82"/>
      <c r="B72" s="82"/>
      <c r="C72" s="82"/>
      <c r="D72" s="86"/>
      <c r="E72" s="82"/>
      <c r="F72" s="82"/>
      <c r="G72" s="82"/>
      <c r="H72" s="82"/>
      <c r="I72" s="82"/>
      <c r="J72" s="82"/>
      <c r="K72" s="82"/>
      <c r="L72" s="82"/>
      <c r="M72" s="82"/>
      <c r="N72" s="82"/>
      <c r="O72" s="82"/>
      <c r="P72" s="82"/>
      <c r="Q72" s="82"/>
      <c r="R72" s="82"/>
      <c r="S72" s="82"/>
      <c r="T72" s="82"/>
      <c r="U72" s="82"/>
      <c r="V72" s="82"/>
      <c r="W72" s="82"/>
      <c r="X72" s="82"/>
      <c r="Y72" s="82"/>
    </row>
    <row r="73" spans="1:25" ht="15">
      <c r="A73" s="82"/>
      <c r="B73" s="82"/>
      <c r="C73" s="82"/>
      <c r="D73" s="86"/>
      <c r="E73" s="82"/>
      <c r="F73" s="82"/>
      <c r="G73" s="82"/>
      <c r="H73" s="82"/>
      <c r="I73" s="82"/>
      <c r="J73" s="82"/>
      <c r="K73" s="82"/>
      <c r="L73" s="82"/>
      <c r="M73" s="82"/>
      <c r="N73" s="82"/>
      <c r="O73" s="82"/>
      <c r="P73" s="82"/>
      <c r="Q73" s="82"/>
      <c r="R73" s="82"/>
      <c r="S73" s="82"/>
      <c r="T73" s="82"/>
      <c r="U73" s="82"/>
      <c r="V73" s="82"/>
      <c r="W73" s="82"/>
      <c r="X73" s="82"/>
      <c r="Y73" s="82"/>
    </row>
    <row r="74" spans="1:25" ht="13">
      <c r="A74" s="82"/>
      <c r="B74" s="82"/>
      <c r="C74" s="82"/>
      <c r="D74" s="82"/>
      <c r="E74" s="82"/>
      <c r="F74" s="82"/>
      <c r="G74" s="82"/>
      <c r="H74" s="82"/>
      <c r="I74" s="82"/>
      <c r="J74" s="82"/>
      <c r="K74" s="82"/>
      <c r="L74" s="82"/>
      <c r="M74" s="82"/>
      <c r="N74" s="82"/>
      <c r="O74" s="82"/>
      <c r="P74" s="82"/>
      <c r="Q74" s="82"/>
      <c r="R74" s="82"/>
      <c r="S74" s="82"/>
      <c r="T74" s="82"/>
      <c r="U74" s="82"/>
      <c r="V74" s="82"/>
      <c r="W74" s="82"/>
      <c r="X74" s="82"/>
      <c r="Y74" s="82"/>
    </row>
    <row r="75" spans="1:25" ht="13">
      <c r="A75" s="82"/>
      <c r="B75" s="82"/>
      <c r="C75" s="82"/>
      <c r="D75" s="82"/>
      <c r="E75" s="82"/>
      <c r="F75" s="82"/>
      <c r="G75" s="82"/>
      <c r="H75" s="82"/>
      <c r="I75" s="82"/>
      <c r="J75" s="82"/>
      <c r="K75" s="82"/>
      <c r="L75" s="82"/>
      <c r="M75" s="82"/>
      <c r="N75" s="82"/>
      <c r="O75" s="82"/>
      <c r="P75" s="82"/>
      <c r="Q75" s="82"/>
      <c r="R75" s="82"/>
      <c r="S75" s="82"/>
      <c r="T75" s="82"/>
      <c r="U75" s="82"/>
      <c r="V75" s="82"/>
      <c r="W75" s="82"/>
      <c r="X75" s="82"/>
      <c r="Y75" s="82"/>
    </row>
    <row r="76" spans="1:25" ht="13">
      <c r="A76" s="82"/>
      <c r="B76" s="82"/>
      <c r="C76" s="82"/>
      <c r="D76" s="82"/>
      <c r="E76" s="82"/>
      <c r="F76" s="82"/>
      <c r="G76" s="82"/>
      <c r="H76" s="82"/>
      <c r="I76" s="82"/>
      <c r="J76" s="82"/>
      <c r="K76" s="82"/>
      <c r="L76" s="82"/>
      <c r="M76" s="82"/>
      <c r="N76" s="82"/>
      <c r="O76" s="82"/>
      <c r="P76" s="82"/>
      <c r="Q76" s="82"/>
      <c r="R76" s="82"/>
      <c r="S76" s="82"/>
      <c r="T76" s="82"/>
      <c r="U76" s="82"/>
      <c r="V76" s="82"/>
      <c r="W76" s="82"/>
      <c r="X76" s="82"/>
      <c r="Y76" s="82"/>
    </row>
    <row r="77" spans="1:25" ht="13">
      <c r="A77" s="82"/>
      <c r="B77" s="82"/>
      <c r="C77" s="82"/>
      <c r="D77" s="82"/>
      <c r="E77" s="82"/>
      <c r="F77" s="82"/>
      <c r="G77" s="82"/>
      <c r="H77" s="82"/>
      <c r="I77" s="82"/>
      <c r="J77" s="82"/>
      <c r="K77" s="82"/>
      <c r="L77" s="82"/>
      <c r="M77" s="82"/>
      <c r="N77" s="82"/>
      <c r="O77" s="82"/>
      <c r="P77" s="82"/>
      <c r="Q77" s="82"/>
      <c r="R77" s="82"/>
      <c r="S77" s="82"/>
      <c r="T77" s="82"/>
      <c r="U77" s="82"/>
      <c r="V77" s="82"/>
      <c r="W77" s="82"/>
      <c r="X77" s="82"/>
      <c r="Y77" s="82"/>
    </row>
    <row r="78" spans="1:25" ht="13">
      <c r="A78" s="82"/>
      <c r="B78" s="82"/>
      <c r="C78" s="82"/>
      <c r="D78" s="102"/>
      <c r="E78" s="82"/>
      <c r="F78" s="82"/>
      <c r="G78" s="82"/>
      <c r="H78" s="82"/>
      <c r="I78" s="82"/>
      <c r="J78" s="82"/>
      <c r="K78" s="82"/>
      <c r="L78" s="82"/>
      <c r="M78" s="82"/>
      <c r="N78" s="82"/>
      <c r="O78" s="82"/>
      <c r="P78" s="82"/>
      <c r="Q78" s="82"/>
      <c r="R78" s="82"/>
      <c r="S78" s="82"/>
      <c r="T78" s="82"/>
      <c r="U78" s="82"/>
      <c r="V78" s="82"/>
      <c r="W78" s="82"/>
      <c r="X78" s="82"/>
      <c r="Y78" s="82"/>
    </row>
    <row r="79" spans="1:25" ht="13">
      <c r="D79" s="20"/>
    </row>
    <row r="80" spans="1:25" ht="13">
      <c r="D80" s="20"/>
    </row>
    <row r="81" spans="1:4" ht="13">
      <c r="D81" s="20"/>
    </row>
    <row r="82" spans="1:4" ht="13">
      <c r="D82" s="20"/>
    </row>
    <row r="84" spans="1:4" ht="13"/>
    <row r="85" spans="1:4" ht="12" customHeight="1">
      <c r="A85" s="30"/>
      <c r="B85" s="30"/>
      <c r="C85" s="30"/>
      <c r="D85" s="30"/>
    </row>
    <row r="86" spans="1:4" ht="13"/>
    <row r="87" spans="1:4" ht="13"/>
    <row r="88" spans="1:4" ht="13">
      <c r="D88" s="20"/>
    </row>
    <row r="89" spans="1:4" ht="13">
      <c r="D89" s="20"/>
    </row>
    <row r="90" spans="1:4" ht="13">
      <c r="D90" s="20"/>
    </row>
    <row r="91" spans="1:4" ht="13">
      <c r="D91" s="20"/>
    </row>
    <row r="92" spans="1:4" ht="13">
      <c r="D92" s="20"/>
    </row>
    <row r="93" spans="1:4" ht="13">
      <c r="D93" s="20"/>
    </row>
    <row r="94" spans="1:4" ht="13">
      <c r="D94" s="20"/>
    </row>
    <row r="95" spans="1:4" ht="13">
      <c r="D95" s="20"/>
    </row>
    <row r="96" spans="1:4" ht="13">
      <c r="D96" s="20"/>
    </row>
    <row r="97" spans="4:4" ht="13">
      <c r="D97" s="20"/>
    </row>
    <row r="98" spans="4:4" ht="13">
      <c r="D98" s="20"/>
    </row>
    <row r="99" spans="4:4" ht="13">
      <c r="D99" s="20"/>
    </row>
    <row r="100" spans="4:4" ht="13">
      <c r="D100" s="20"/>
    </row>
    <row r="101" spans="4:4" ht="13">
      <c r="D101" s="20"/>
    </row>
    <row r="102" spans="4:4" ht="13">
      <c r="D102" s="20"/>
    </row>
    <row r="103" spans="4:4" ht="13">
      <c r="D103" s="20"/>
    </row>
    <row r="104" spans="4:4" ht="13">
      <c r="D104" s="20"/>
    </row>
    <row r="105" spans="4:4" ht="13">
      <c r="D105" s="20"/>
    </row>
    <row r="106" spans="4:4" ht="13">
      <c r="D106" s="20"/>
    </row>
    <row r="107" spans="4:4" ht="13">
      <c r="D107" s="20"/>
    </row>
    <row r="108" spans="4:4" ht="13">
      <c r="D108" s="20"/>
    </row>
    <row r="109" spans="4:4" ht="13">
      <c r="D109" s="20"/>
    </row>
    <row r="110" spans="4:4" ht="13">
      <c r="D110" s="20"/>
    </row>
    <row r="111" spans="4:4" ht="13">
      <c r="D111" s="20"/>
    </row>
    <row r="112" spans="4:4" ht="13">
      <c r="D112" s="20"/>
    </row>
    <row r="113" spans="4:4" ht="13">
      <c r="D113" s="20"/>
    </row>
    <row r="114" spans="4:4" ht="13">
      <c r="D114" s="20"/>
    </row>
    <row r="115" spans="4:4" ht="13">
      <c r="D115" s="20"/>
    </row>
    <row r="116" spans="4:4" ht="13">
      <c r="D116" s="20"/>
    </row>
    <row r="117" spans="4:4" ht="13">
      <c r="D117" s="20"/>
    </row>
    <row r="118" spans="4:4" ht="13">
      <c r="D118" s="20"/>
    </row>
    <row r="119" spans="4:4" ht="13">
      <c r="D119" s="20"/>
    </row>
    <row r="120" spans="4:4" ht="13">
      <c r="D120" s="20"/>
    </row>
    <row r="121" spans="4:4" ht="13">
      <c r="D121" s="20"/>
    </row>
    <row r="122" spans="4:4" ht="13">
      <c r="D122" s="20"/>
    </row>
    <row r="123" spans="4:4" ht="13">
      <c r="D123" s="20"/>
    </row>
    <row r="124" spans="4:4" ht="13">
      <c r="D124" s="20"/>
    </row>
    <row r="125" spans="4:4" ht="13">
      <c r="D125" s="20"/>
    </row>
    <row r="126" spans="4:4" ht="13">
      <c r="D126" s="20"/>
    </row>
    <row r="127" spans="4:4" ht="13">
      <c r="D127" s="20"/>
    </row>
    <row r="128" spans="4:4" ht="13">
      <c r="D128" s="20"/>
    </row>
    <row r="129" spans="4:4" ht="13">
      <c r="D129" s="20"/>
    </row>
    <row r="130" spans="4:4" ht="13">
      <c r="D130" s="20"/>
    </row>
    <row r="131" spans="4:4" ht="13">
      <c r="D131" s="20"/>
    </row>
    <row r="132" spans="4:4" ht="13">
      <c r="D132" s="20"/>
    </row>
    <row r="133" spans="4:4" ht="13">
      <c r="D133" s="20"/>
    </row>
    <row r="134" spans="4:4" ht="13">
      <c r="D134" s="20"/>
    </row>
    <row r="135" spans="4:4" ht="13">
      <c r="D135" s="20"/>
    </row>
    <row r="136" spans="4:4" ht="13">
      <c r="D136" s="20"/>
    </row>
    <row r="137" spans="4:4" ht="13">
      <c r="D137" s="20"/>
    </row>
    <row r="138" spans="4:4" ht="13">
      <c r="D138" s="20"/>
    </row>
    <row r="139" spans="4:4" ht="13">
      <c r="D139" s="20"/>
    </row>
    <row r="140" spans="4:4" ht="13">
      <c r="D140" s="20"/>
    </row>
    <row r="141" spans="4:4" ht="13">
      <c r="D141" s="20"/>
    </row>
    <row r="142" spans="4:4" ht="13">
      <c r="D142" s="20"/>
    </row>
    <row r="143" spans="4:4" ht="13">
      <c r="D143" s="20"/>
    </row>
    <row r="144" spans="4:4" ht="13">
      <c r="D144" s="20"/>
    </row>
    <row r="145" spans="4:4" ht="13">
      <c r="D145" s="20"/>
    </row>
    <row r="146" spans="4:4" ht="13">
      <c r="D146" s="20"/>
    </row>
    <row r="147" spans="4:4" ht="13">
      <c r="D147" s="20"/>
    </row>
    <row r="148" spans="4:4" ht="13">
      <c r="D148" s="20"/>
    </row>
    <row r="149" spans="4:4" ht="13">
      <c r="D149" s="20"/>
    </row>
    <row r="150" spans="4:4" ht="13">
      <c r="D150" s="20"/>
    </row>
    <row r="151" spans="4:4" ht="13">
      <c r="D151" s="20"/>
    </row>
    <row r="152" spans="4:4" ht="13">
      <c r="D152" s="20"/>
    </row>
    <row r="153" spans="4:4" ht="13">
      <c r="D153" s="20"/>
    </row>
    <row r="154" spans="4:4" ht="13">
      <c r="D154" s="20"/>
    </row>
    <row r="155" spans="4:4" ht="13">
      <c r="D155" s="20"/>
    </row>
    <row r="156" spans="4:4" ht="13">
      <c r="D156" s="20"/>
    </row>
    <row r="157" spans="4:4" ht="13">
      <c r="D157" s="20"/>
    </row>
    <row r="158" spans="4:4" ht="13">
      <c r="D158" s="20"/>
    </row>
    <row r="159" spans="4:4" ht="13">
      <c r="D159" s="20"/>
    </row>
    <row r="160" spans="4:4" ht="13">
      <c r="D160" s="20"/>
    </row>
    <row r="161" spans="4:4" ht="13">
      <c r="D161" s="20"/>
    </row>
    <row r="162" spans="4:4" ht="13">
      <c r="D162" s="20"/>
    </row>
    <row r="163" spans="4:4" ht="13">
      <c r="D163" s="20"/>
    </row>
    <row r="164" spans="4:4" ht="13">
      <c r="D164" s="20"/>
    </row>
    <row r="165" spans="4:4" ht="13">
      <c r="D165" s="20"/>
    </row>
    <row r="166" spans="4:4" ht="13">
      <c r="D166" s="20"/>
    </row>
    <row r="167" spans="4:4" ht="13">
      <c r="D167" s="20"/>
    </row>
    <row r="168" spans="4:4" ht="13">
      <c r="D168" s="20"/>
    </row>
    <row r="169" spans="4:4" ht="13">
      <c r="D169" s="20"/>
    </row>
    <row r="170" spans="4:4" ht="13">
      <c r="D170" s="20"/>
    </row>
    <row r="171" spans="4:4" ht="13">
      <c r="D171" s="20"/>
    </row>
    <row r="172" spans="4:4" ht="13">
      <c r="D172" s="20"/>
    </row>
    <row r="173" spans="4:4" ht="13">
      <c r="D173" s="20"/>
    </row>
    <row r="174" spans="4:4" ht="13">
      <c r="D174" s="20"/>
    </row>
    <row r="175" spans="4:4" ht="13">
      <c r="D175" s="20"/>
    </row>
    <row r="176" spans="4:4" ht="13">
      <c r="D176" s="20"/>
    </row>
    <row r="177" spans="4:4" ht="13">
      <c r="D177" s="20"/>
    </row>
    <row r="178" spans="4:4" ht="13">
      <c r="D178" s="20"/>
    </row>
    <row r="179" spans="4:4" ht="13">
      <c r="D179" s="20"/>
    </row>
    <row r="180" spans="4:4" ht="13">
      <c r="D180" s="20"/>
    </row>
    <row r="181" spans="4:4" ht="13">
      <c r="D181" s="20"/>
    </row>
    <row r="182" spans="4:4" ht="13">
      <c r="D182" s="20"/>
    </row>
    <row r="183" spans="4:4" ht="13">
      <c r="D183" s="20"/>
    </row>
    <row r="184" spans="4:4" ht="13">
      <c r="D184" s="20"/>
    </row>
    <row r="185" spans="4:4" ht="13">
      <c r="D185" s="20"/>
    </row>
    <row r="186" spans="4:4" ht="13">
      <c r="D186" s="20"/>
    </row>
    <row r="187" spans="4:4" ht="13">
      <c r="D187" s="20"/>
    </row>
    <row r="188" spans="4:4" ht="13">
      <c r="D188" s="20"/>
    </row>
    <row r="189" spans="4:4" ht="13">
      <c r="D189" s="20"/>
    </row>
    <row r="190" spans="4:4" ht="13">
      <c r="D190" s="20"/>
    </row>
    <row r="191" spans="4:4" ht="13">
      <c r="D191" s="20"/>
    </row>
    <row r="192" spans="4:4" ht="13">
      <c r="D192" s="20"/>
    </row>
    <row r="193" spans="4:4" ht="13">
      <c r="D193" s="20"/>
    </row>
    <row r="194" spans="4:4" ht="13">
      <c r="D194" s="20"/>
    </row>
    <row r="195" spans="4:4" ht="13">
      <c r="D195" s="20"/>
    </row>
    <row r="196" spans="4:4" ht="13">
      <c r="D196" s="20"/>
    </row>
    <row r="197" spans="4:4" ht="13">
      <c r="D197" s="20"/>
    </row>
    <row r="198" spans="4:4" ht="13">
      <c r="D198" s="20"/>
    </row>
    <row r="199" spans="4:4" ht="13">
      <c r="D199" s="20"/>
    </row>
    <row r="200" spans="4:4" ht="13">
      <c r="D200" s="20"/>
    </row>
    <row r="201" spans="4:4" ht="13">
      <c r="D201" s="20"/>
    </row>
    <row r="202" spans="4:4" ht="13">
      <c r="D202" s="20"/>
    </row>
    <row r="203" spans="4:4" ht="13">
      <c r="D203" s="20"/>
    </row>
    <row r="204" spans="4:4" ht="13">
      <c r="D204" s="20"/>
    </row>
    <row r="205" spans="4:4" ht="13">
      <c r="D205" s="20"/>
    </row>
    <row r="206" spans="4:4" ht="13">
      <c r="D206" s="20"/>
    </row>
    <row r="207" spans="4:4" ht="13">
      <c r="D207" s="20"/>
    </row>
    <row r="208" spans="4:4" ht="13">
      <c r="D208" s="20"/>
    </row>
    <row r="209" spans="4:4" ht="13">
      <c r="D209" s="20"/>
    </row>
    <row r="210" spans="4:4" ht="13">
      <c r="D210" s="20"/>
    </row>
    <row r="211" spans="4:4" ht="13">
      <c r="D211" s="20"/>
    </row>
    <row r="212" spans="4:4" ht="13">
      <c r="D212" s="20"/>
    </row>
    <row r="213" spans="4:4" ht="13">
      <c r="D213" s="20"/>
    </row>
    <row r="214" spans="4:4" ht="13">
      <c r="D214" s="20"/>
    </row>
    <row r="215" spans="4:4" ht="13">
      <c r="D215" s="20"/>
    </row>
    <row r="216" spans="4:4" ht="13">
      <c r="D216" s="20"/>
    </row>
    <row r="217" spans="4:4" ht="13">
      <c r="D217" s="20"/>
    </row>
    <row r="218" spans="4:4" ht="13">
      <c r="D218" s="20"/>
    </row>
    <row r="219" spans="4:4" ht="13">
      <c r="D219" s="20"/>
    </row>
    <row r="220" spans="4:4" ht="13">
      <c r="D220" s="20"/>
    </row>
    <row r="221" spans="4:4" ht="13">
      <c r="D221" s="20"/>
    </row>
    <row r="222" spans="4:4" ht="13">
      <c r="D222" s="20"/>
    </row>
    <row r="223" spans="4:4" ht="13">
      <c r="D223" s="20"/>
    </row>
    <row r="224" spans="4:4" ht="13">
      <c r="D224" s="20"/>
    </row>
    <row r="225" spans="4:4" ht="13">
      <c r="D225" s="20"/>
    </row>
    <row r="226" spans="4:4" ht="13">
      <c r="D226" s="20"/>
    </row>
    <row r="227" spans="4:4" ht="13">
      <c r="D227" s="20"/>
    </row>
    <row r="228" spans="4:4" ht="13">
      <c r="D228" s="20"/>
    </row>
    <row r="229" spans="4:4" ht="13">
      <c r="D229" s="20"/>
    </row>
    <row r="230" spans="4:4" ht="13">
      <c r="D230" s="20"/>
    </row>
    <row r="231" spans="4:4" ht="13">
      <c r="D231" s="20"/>
    </row>
    <row r="232" spans="4:4" ht="13">
      <c r="D232" s="20"/>
    </row>
    <row r="233" spans="4:4" ht="13">
      <c r="D233" s="20"/>
    </row>
    <row r="234" spans="4:4" ht="13">
      <c r="D234" s="20"/>
    </row>
    <row r="235" spans="4:4" ht="13">
      <c r="D235" s="20"/>
    </row>
    <row r="236" spans="4:4" ht="13">
      <c r="D236" s="20"/>
    </row>
    <row r="237" spans="4:4" ht="13">
      <c r="D237" s="20"/>
    </row>
    <row r="238" spans="4:4" ht="13">
      <c r="D238" s="20"/>
    </row>
    <row r="239" spans="4:4" ht="13">
      <c r="D239" s="20"/>
    </row>
    <row r="240" spans="4:4" ht="13">
      <c r="D240" s="20"/>
    </row>
    <row r="241" spans="4:4" ht="13">
      <c r="D241" s="20"/>
    </row>
    <row r="242" spans="4:4" ht="13">
      <c r="D242" s="20"/>
    </row>
    <row r="243" spans="4:4" ht="13">
      <c r="D243" s="20"/>
    </row>
    <row r="244" spans="4:4" ht="13">
      <c r="D244" s="20"/>
    </row>
    <row r="245" spans="4:4" ht="13">
      <c r="D245" s="20"/>
    </row>
    <row r="246" spans="4:4" ht="13">
      <c r="D246" s="20"/>
    </row>
    <row r="247" spans="4:4" ht="13">
      <c r="D247" s="20"/>
    </row>
    <row r="248" spans="4:4" ht="13">
      <c r="D248" s="20"/>
    </row>
    <row r="249" spans="4:4" ht="13">
      <c r="D249" s="20"/>
    </row>
    <row r="250" spans="4:4" ht="13">
      <c r="D250" s="20"/>
    </row>
    <row r="251" spans="4:4" ht="13">
      <c r="D251" s="20"/>
    </row>
    <row r="252" spans="4:4" ht="13">
      <c r="D252" s="20"/>
    </row>
    <row r="253" spans="4:4" ht="13">
      <c r="D253" s="20"/>
    </row>
    <row r="254" spans="4:4" ht="13">
      <c r="D254" s="20"/>
    </row>
    <row r="255" spans="4:4" ht="13">
      <c r="D255" s="20"/>
    </row>
    <row r="256" spans="4:4" ht="13">
      <c r="D256" s="20"/>
    </row>
    <row r="257" spans="4:4" ht="13">
      <c r="D257" s="20"/>
    </row>
    <row r="258" spans="4:4" ht="13">
      <c r="D258" s="20"/>
    </row>
    <row r="259" spans="4:4" ht="13">
      <c r="D259" s="20"/>
    </row>
    <row r="260" spans="4:4" ht="13">
      <c r="D260" s="20"/>
    </row>
    <row r="261" spans="4:4" ht="13">
      <c r="D261" s="20"/>
    </row>
    <row r="262" spans="4:4" ht="13">
      <c r="D262" s="20"/>
    </row>
    <row r="263" spans="4:4" ht="13">
      <c r="D263" s="20"/>
    </row>
    <row r="264" spans="4:4" ht="13">
      <c r="D264" s="20"/>
    </row>
    <row r="265" spans="4:4" ht="13">
      <c r="D265" s="20"/>
    </row>
    <row r="266" spans="4:4" ht="13">
      <c r="D266" s="20"/>
    </row>
    <row r="267" spans="4:4" ht="13">
      <c r="D267" s="20"/>
    </row>
    <row r="268" spans="4:4" ht="13">
      <c r="D268" s="20"/>
    </row>
    <row r="269" spans="4:4" ht="13">
      <c r="D269" s="20"/>
    </row>
    <row r="270" spans="4:4" ht="13">
      <c r="D270" s="20"/>
    </row>
    <row r="271" spans="4:4" ht="13">
      <c r="D271" s="20"/>
    </row>
    <row r="272" spans="4:4" ht="13">
      <c r="D272" s="20"/>
    </row>
    <row r="273" spans="4:4" ht="13">
      <c r="D273" s="20"/>
    </row>
    <row r="274" spans="4:4" ht="13">
      <c r="D274" s="20"/>
    </row>
    <row r="275" spans="4:4" ht="13">
      <c r="D275" s="20"/>
    </row>
    <row r="276" spans="4:4" ht="13">
      <c r="D276" s="20"/>
    </row>
    <row r="277" spans="4:4" ht="13">
      <c r="D277" s="20"/>
    </row>
    <row r="278" spans="4:4" ht="13">
      <c r="D278" s="20"/>
    </row>
    <row r="279" spans="4:4" ht="13">
      <c r="D279" s="20"/>
    </row>
    <row r="280" spans="4:4" ht="13">
      <c r="D280" s="20"/>
    </row>
    <row r="281" spans="4:4" ht="13">
      <c r="D281" s="20"/>
    </row>
    <row r="282" spans="4:4" ht="13">
      <c r="D282" s="20"/>
    </row>
    <row r="283" spans="4:4" ht="13">
      <c r="D283" s="20"/>
    </row>
    <row r="284" spans="4:4" ht="13">
      <c r="D284" s="20"/>
    </row>
    <row r="285" spans="4:4" ht="13">
      <c r="D285" s="20"/>
    </row>
    <row r="286" spans="4:4" ht="13">
      <c r="D286" s="20"/>
    </row>
    <row r="287" spans="4:4" ht="13">
      <c r="D287" s="20"/>
    </row>
    <row r="288" spans="4:4" ht="13">
      <c r="D288" s="20"/>
    </row>
    <row r="289" spans="4:4" ht="13">
      <c r="D289" s="20"/>
    </row>
    <row r="290" spans="4:4" ht="13">
      <c r="D290" s="20"/>
    </row>
    <row r="291" spans="4:4" ht="13">
      <c r="D291" s="20"/>
    </row>
    <row r="292" spans="4:4" ht="13">
      <c r="D292" s="20"/>
    </row>
    <row r="293" spans="4:4" ht="13">
      <c r="D293" s="20"/>
    </row>
    <row r="294" spans="4:4" ht="13">
      <c r="D294" s="20"/>
    </row>
    <row r="295" spans="4:4" ht="13">
      <c r="D295" s="20"/>
    </row>
    <row r="296" spans="4:4" ht="13">
      <c r="D296" s="20"/>
    </row>
    <row r="297" spans="4:4" ht="13">
      <c r="D297" s="20"/>
    </row>
    <row r="298" spans="4:4" ht="13">
      <c r="D298" s="20"/>
    </row>
    <row r="299" spans="4:4" ht="13">
      <c r="D299" s="20"/>
    </row>
    <row r="300" spans="4:4" ht="13">
      <c r="D300" s="20"/>
    </row>
    <row r="301" spans="4:4" ht="13">
      <c r="D301" s="20"/>
    </row>
    <row r="302" spans="4:4" ht="13">
      <c r="D302" s="20"/>
    </row>
    <row r="303" spans="4:4" ht="13">
      <c r="D303" s="20"/>
    </row>
    <row r="304" spans="4:4" ht="13">
      <c r="D304" s="20"/>
    </row>
    <row r="305" spans="4:4" ht="13">
      <c r="D305" s="20"/>
    </row>
    <row r="306" spans="4:4" ht="13">
      <c r="D306" s="20"/>
    </row>
    <row r="307" spans="4:4" ht="13">
      <c r="D307" s="20"/>
    </row>
    <row r="308" spans="4:4" ht="13">
      <c r="D308" s="20"/>
    </row>
    <row r="309" spans="4:4" ht="13">
      <c r="D309" s="20"/>
    </row>
    <row r="310" spans="4:4" ht="13">
      <c r="D310" s="20"/>
    </row>
    <row r="311" spans="4:4" ht="13">
      <c r="D311" s="20"/>
    </row>
    <row r="312" spans="4:4" ht="13">
      <c r="D312" s="20"/>
    </row>
    <row r="313" spans="4:4" ht="13">
      <c r="D313" s="20"/>
    </row>
    <row r="314" spans="4:4" ht="13">
      <c r="D314" s="20"/>
    </row>
    <row r="315" spans="4:4" ht="13">
      <c r="D315" s="20"/>
    </row>
    <row r="316" spans="4:4" ht="13">
      <c r="D316" s="20"/>
    </row>
    <row r="317" spans="4:4" ht="13">
      <c r="D317" s="20"/>
    </row>
    <row r="318" spans="4:4" ht="13">
      <c r="D318" s="20"/>
    </row>
    <row r="319" spans="4:4" ht="13">
      <c r="D319" s="20"/>
    </row>
    <row r="320" spans="4:4" ht="13">
      <c r="D320" s="20"/>
    </row>
    <row r="321" spans="4:4" ht="13">
      <c r="D321" s="20"/>
    </row>
    <row r="322" spans="4:4" ht="13">
      <c r="D322" s="20"/>
    </row>
    <row r="323" spans="4:4" ht="13">
      <c r="D323" s="20"/>
    </row>
    <row r="324" spans="4:4" ht="13">
      <c r="D324" s="20"/>
    </row>
    <row r="325" spans="4:4" ht="13">
      <c r="D325" s="20"/>
    </row>
    <row r="326" spans="4:4" ht="13">
      <c r="D326" s="20"/>
    </row>
    <row r="327" spans="4:4" ht="13">
      <c r="D327" s="20"/>
    </row>
    <row r="328" spans="4:4" ht="13">
      <c r="D328" s="20"/>
    </row>
    <row r="329" spans="4:4" ht="13">
      <c r="D329" s="20"/>
    </row>
    <row r="330" spans="4:4" ht="13">
      <c r="D330" s="20"/>
    </row>
    <row r="331" spans="4:4" ht="13">
      <c r="D331" s="20"/>
    </row>
    <row r="332" spans="4:4" ht="13">
      <c r="D332" s="20"/>
    </row>
    <row r="333" spans="4:4" ht="13">
      <c r="D333" s="20"/>
    </row>
    <row r="334" spans="4:4" ht="13">
      <c r="D334" s="20"/>
    </row>
    <row r="335" spans="4:4" ht="13">
      <c r="D335" s="20"/>
    </row>
    <row r="336" spans="4:4" ht="13">
      <c r="D336" s="20"/>
    </row>
    <row r="337" spans="4:4" ht="13">
      <c r="D337" s="20"/>
    </row>
    <row r="338" spans="4:4" ht="13">
      <c r="D338" s="20"/>
    </row>
    <row r="339" spans="4:4" ht="13">
      <c r="D339" s="20"/>
    </row>
    <row r="340" spans="4:4" ht="13">
      <c r="D340" s="20"/>
    </row>
    <row r="341" spans="4:4" ht="13">
      <c r="D341" s="20"/>
    </row>
    <row r="342" spans="4:4" ht="13">
      <c r="D342" s="20"/>
    </row>
    <row r="343" spans="4:4" ht="13">
      <c r="D343" s="20"/>
    </row>
    <row r="344" spans="4:4" ht="13">
      <c r="D344" s="20"/>
    </row>
    <row r="345" spans="4:4" ht="13">
      <c r="D345" s="20"/>
    </row>
    <row r="346" spans="4:4" ht="13">
      <c r="D346" s="20"/>
    </row>
    <row r="347" spans="4:4" ht="13">
      <c r="D347" s="20"/>
    </row>
    <row r="348" spans="4:4" ht="13">
      <c r="D348" s="20"/>
    </row>
    <row r="349" spans="4:4" ht="13">
      <c r="D349" s="20"/>
    </row>
    <row r="350" spans="4:4" ht="13">
      <c r="D350" s="20"/>
    </row>
    <row r="351" spans="4:4" ht="13">
      <c r="D351" s="20"/>
    </row>
    <row r="352" spans="4:4" ht="13">
      <c r="D352" s="20"/>
    </row>
    <row r="353" spans="4:4" ht="13">
      <c r="D353" s="20"/>
    </row>
    <row r="354" spans="4:4" ht="13">
      <c r="D354" s="20"/>
    </row>
    <row r="355" spans="4:4" ht="13">
      <c r="D355" s="20"/>
    </row>
    <row r="356" spans="4:4" ht="13">
      <c r="D356" s="20"/>
    </row>
    <row r="357" spans="4:4" ht="13">
      <c r="D357" s="20"/>
    </row>
    <row r="358" spans="4:4" ht="13">
      <c r="D358" s="20"/>
    </row>
    <row r="359" spans="4:4" ht="13">
      <c r="D359" s="20"/>
    </row>
    <row r="360" spans="4:4" ht="13">
      <c r="D360" s="20"/>
    </row>
    <row r="361" spans="4:4" ht="13">
      <c r="D361" s="20"/>
    </row>
    <row r="362" spans="4:4" ht="13">
      <c r="D362" s="20"/>
    </row>
    <row r="363" spans="4:4" ht="13">
      <c r="D363" s="20"/>
    </row>
    <row r="364" spans="4:4" ht="13">
      <c r="D364" s="20"/>
    </row>
    <row r="365" spans="4:4" ht="13">
      <c r="D365" s="20"/>
    </row>
    <row r="366" spans="4:4" ht="13">
      <c r="D366" s="20"/>
    </row>
    <row r="367" spans="4:4" ht="13">
      <c r="D367" s="20"/>
    </row>
    <row r="368" spans="4:4" ht="13">
      <c r="D368" s="20"/>
    </row>
    <row r="369" spans="4:4" ht="13">
      <c r="D369" s="20"/>
    </row>
    <row r="370" spans="4:4" ht="13">
      <c r="D370" s="20"/>
    </row>
    <row r="371" spans="4:4" ht="13">
      <c r="D371" s="20"/>
    </row>
    <row r="372" spans="4:4" ht="13">
      <c r="D372" s="20"/>
    </row>
    <row r="373" spans="4:4" ht="13">
      <c r="D373" s="20"/>
    </row>
    <row r="374" spans="4:4" ht="13">
      <c r="D374" s="20"/>
    </row>
    <row r="375" spans="4:4" ht="13">
      <c r="D375" s="20"/>
    </row>
    <row r="376" spans="4:4" ht="13">
      <c r="D376" s="20"/>
    </row>
    <row r="377" spans="4:4" ht="13">
      <c r="D377" s="20"/>
    </row>
    <row r="378" spans="4:4" ht="13">
      <c r="D378" s="20"/>
    </row>
    <row r="379" spans="4:4" ht="13">
      <c r="D379" s="20"/>
    </row>
    <row r="380" spans="4:4" ht="13">
      <c r="D380" s="20"/>
    </row>
    <row r="381" spans="4:4" ht="13">
      <c r="D381" s="20"/>
    </row>
    <row r="382" spans="4:4" ht="13">
      <c r="D382" s="20"/>
    </row>
    <row r="383" spans="4:4" ht="13">
      <c r="D383" s="20"/>
    </row>
    <row r="384" spans="4:4" ht="13">
      <c r="D384" s="20"/>
    </row>
    <row r="385" spans="4:4" ht="13">
      <c r="D385" s="20"/>
    </row>
    <row r="386" spans="4:4" ht="13">
      <c r="D386" s="20"/>
    </row>
    <row r="387" spans="4:4" ht="13">
      <c r="D387" s="20"/>
    </row>
    <row r="388" spans="4:4" ht="13">
      <c r="D388" s="20"/>
    </row>
    <row r="389" spans="4:4" ht="13">
      <c r="D389" s="20"/>
    </row>
    <row r="390" spans="4:4" ht="13">
      <c r="D390" s="20"/>
    </row>
    <row r="391" spans="4:4" ht="13">
      <c r="D391" s="20"/>
    </row>
    <row r="392" spans="4:4" ht="13">
      <c r="D392" s="20"/>
    </row>
    <row r="393" spans="4:4" ht="13">
      <c r="D393" s="20"/>
    </row>
    <row r="394" spans="4:4" ht="13">
      <c r="D394" s="20"/>
    </row>
    <row r="395" spans="4:4" ht="13">
      <c r="D395" s="20"/>
    </row>
    <row r="396" spans="4:4" ht="13">
      <c r="D396" s="20"/>
    </row>
    <row r="397" spans="4:4" ht="13">
      <c r="D397" s="20"/>
    </row>
    <row r="398" spans="4:4" ht="13">
      <c r="D398" s="20"/>
    </row>
    <row r="399" spans="4:4" ht="13">
      <c r="D399" s="20"/>
    </row>
    <row r="400" spans="4:4" ht="13">
      <c r="D400" s="20"/>
    </row>
    <row r="401" spans="4:4" ht="13">
      <c r="D401" s="20"/>
    </row>
    <row r="402" spans="4:4" ht="13">
      <c r="D402" s="20"/>
    </row>
    <row r="403" spans="4:4" ht="13">
      <c r="D403" s="20"/>
    </row>
    <row r="404" spans="4:4" ht="13">
      <c r="D404" s="20"/>
    </row>
    <row r="405" spans="4:4" ht="13">
      <c r="D405" s="20"/>
    </row>
    <row r="406" spans="4:4" ht="13">
      <c r="D406" s="20"/>
    </row>
    <row r="407" spans="4:4" ht="13">
      <c r="D407" s="20"/>
    </row>
    <row r="408" spans="4:4" ht="13">
      <c r="D408" s="20"/>
    </row>
    <row r="409" spans="4:4" ht="13">
      <c r="D409" s="20"/>
    </row>
    <row r="410" spans="4:4" ht="13">
      <c r="D410" s="20"/>
    </row>
    <row r="411" spans="4:4" ht="13">
      <c r="D411" s="20"/>
    </row>
    <row r="412" spans="4:4" ht="13">
      <c r="D412" s="20"/>
    </row>
    <row r="413" spans="4:4" ht="13">
      <c r="D413" s="20"/>
    </row>
    <row r="414" spans="4:4" ht="13">
      <c r="D414" s="20"/>
    </row>
    <row r="415" spans="4:4" ht="13">
      <c r="D415" s="20"/>
    </row>
    <row r="416" spans="4:4" ht="13">
      <c r="D416" s="20"/>
    </row>
    <row r="417" spans="4:4" ht="13">
      <c r="D417" s="20"/>
    </row>
    <row r="418" spans="4:4" ht="13">
      <c r="D418" s="20"/>
    </row>
    <row r="419" spans="4:4" ht="13">
      <c r="D419" s="20"/>
    </row>
    <row r="420" spans="4:4" ht="13">
      <c r="D420" s="20"/>
    </row>
    <row r="421" spans="4:4" ht="13">
      <c r="D421" s="20"/>
    </row>
    <row r="422" spans="4:4" ht="13">
      <c r="D422" s="20"/>
    </row>
    <row r="423" spans="4:4" ht="13">
      <c r="D423" s="20"/>
    </row>
    <row r="424" spans="4:4" ht="13">
      <c r="D424" s="20"/>
    </row>
    <row r="425" spans="4:4" ht="13">
      <c r="D425" s="20"/>
    </row>
    <row r="426" spans="4:4" ht="13">
      <c r="D426" s="20"/>
    </row>
    <row r="427" spans="4:4" ht="13">
      <c r="D427" s="20"/>
    </row>
    <row r="428" spans="4:4" ht="13">
      <c r="D428" s="20"/>
    </row>
    <row r="429" spans="4:4" ht="13">
      <c r="D429" s="20"/>
    </row>
    <row r="430" spans="4:4" ht="13">
      <c r="D430" s="20"/>
    </row>
    <row r="431" spans="4:4" ht="13">
      <c r="D431" s="20"/>
    </row>
    <row r="432" spans="4:4" ht="13">
      <c r="D432" s="20"/>
    </row>
    <row r="433" spans="4:4" ht="13">
      <c r="D433" s="20"/>
    </row>
    <row r="434" spans="4:4" ht="13">
      <c r="D434" s="20"/>
    </row>
    <row r="435" spans="4:4" ht="13">
      <c r="D435" s="20"/>
    </row>
    <row r="436" spans="4:4" ht="13">
      <c r="D436" s="20"/>
    </row>
    <row r="437" spans="4:4" ht="13">
      <c r="D437" s="20"/>
    </row>
    <row r="438" spans="4:4" ht="13">
      <c r="D438" s="20"/>
    </row>
    <row r="439" spans="4:4" ht="13">
      <c r="D439" s="20"/>
    </row>
    <row r="440" spans="4:4" ht="13">
      <c r="D440" s="20"/>
    </row>
    <row r="441" spans="4:4" ht="13">
      <c r="D441" s="20"/>
    </row>
    <row r="442" spans="4:4" ht="13">
      <c r="D442" s="20"/>
    </row>
    <row r="443" spans="4:4" ht="13">
      <c r="D443" s="20"/>
    </row>
    <row r="444" spans="4:4" ht="13">
      <c r="D444" s="20"/>
    </row>
    <row r="445" spans="4:4" ht="13">
      <c r="D445" s="20"/>
    </row>
    <row r="446" spans="4:4" ht="13">
      <c r="D446" s="20"/>
    </row>
    <row r="447" spans="4:4" ht="13">
      <c r="D447" s="20"/>
    </row>
    <row r="448" spans="4:4" ht="13">
      <c r="D448" s="20"/>
    </row>
    <row r="449" spans="4:4" ht="13">
      <c r="D449" s="20"/>
    </row>
    <row r="450" spans="4:4" ht="13">
      <c r="D450" s="20"/>
    </row>
    <row r="451" spans="4:4" ht="13">
      <c r="D451" s="20"/>
    </row>
    <row r="452" spans="4:4" ht="13">
      <c r="D452" s="20"/>
    </row>
    <row r="453" spans="4:4" ht="13">
      <c r="D453" s="20"/>
    </row>
    <row r="454" spans="4:4" ht="13">
      <c r="D454" s="20"/>
    </row>
    <row r="455" spans="4:4" ht="13">
      <c r="D455" s="20"/>
    </row>
    <row r="456" spans="4:4" ht="13">
      <c r="D456" s="20"/>
    </row>
    <row r="457" spans="4:4" ht="13">
      <c r="D457" s="20"/>
    </row>
    <row r="458" spans="4:4" ht="13">
      <c r="D458" s="20"/>
    </row>
    <row r="459" spans="4:4" ht="13">
      <c r="D459" s="20"/>
    </row>
    <row r="460" spans="4:4" ht="13">
      <c r="D460" s="20"/>
    </row>
    <row r="461" spans="4:4" ht="13">
      <c r="D461" s="20"/>
    </row>
    <row r="462" spans="4:4" ht="13">
      <c r="D462" s="20"/>
    </row>
    <row r="463" spans="4:4" ht="13">
      <c r="D463" s="20"/>
    </row>
    <row r="464" spans="4:4" ht="13">
      <c r="D464" s="20"/>
    </row>
    <row r="465" spans="4:4" ht="13">
      <c r="D465" s="20"/>
    </row>
    <row r="466" spans="4:4" ht="13">
      <c r="D466" s="20"/>
    </row>
    <row r="467" spans="4:4" ht="13">
      <c r="D467" s="20"/>
    </row>
    <row r="468" spans="4:4" ht="13">
      <c r="D468" s="20"/>
    </row>
    <row r="469" spans="4:4" ht="13">
      <c r="D469" s="20"/>
    </row>
    <row r="470" spans="4:4" ht="13">
      <c r="D470" s="20"/>
    </row>
    <row r="471" spans="4:4" ht="13">
      <c r="D471" s="20"/>
    </row>
    <row r="472" spans="4:4" ht="13">
      <c r="D472" s="20"/>
    </row>
    <row r="473" spans="4:4" ht="13">
      <c r="D473" s="20"/>
    </row>
    <row r="474" spans="4:4" ht="13">
      <c r="D474" s="20"/>
    </row>
    <row r="475" spans="4:4" ht="13">
      <c r="D475" s="20"/>
    </row>
    <row r="476" spans="4:4" ht="13">
      <c r="D476" s="20"/>
    </row>
    <row r="477" spans="4:4" ht="13">
      <c r="D477" s="20"/>
    </row>
    <row r="478" spans="4:4" ht="13">
      <c r="D478" s="20"/>
    </row>
    <row r="479" spans="4:4" ht="13">
      <c r="D479" s="20"/>
    </row>
    <row r="480" spans="4:4" ht="13">
      <c r="D480" s="20"/>
    </row>
    <row r="481" spans="4:4" ht="13">
      <c r="D481" s="20"/>
    </row>
    <row r="482" spans="4:4" ht="13">
      <c r="D482" s="20"/>
    </row>
    <row r="483" spans="4:4" ht="13">
      <c r="D483" s="20"/>
    </row>
    <row r="484" spans="4:4" ht="13">
      <c r="D484" s="20"/>
    </row>
    <row r="485" spans="4:4" ht="13">
      <c r="D485" s="20"/>
    </row>
    <row r="486" spans="4:4" ht="13">
      <c r="D486" s="20"/>
    </row>
    <row r="487" spans="4:4" ht="13">
      <c r="D487" s="20"/>
    </row>
    <row r="488" spans="4:4" ht="13">
      <c r="D488" s="20"/>
    </row>
    <row r="489" spans="4:4" ht="13">
      <c r="D489" s="20"/>
    </row>
    <row r="490" spans="4:4" ht="13">
      <c r="D490" s="20"/>
    </row>
    <row r="491" spans="4:4" ht="13">
      <c r="D491" s="20"/>
    </row>
    <row r="492" spans="4:4" ht="13">
      <c r="D492" s="20"/>
    </row>
    <row r="493" spans="4:4" ht="13">
      <c r="D493" s="20"/>
    </row>
    <row r="494" spans="4:4" ht="13">
      <c r="D494" s="20"/>
    </row>
    <row r="495" spans="4:4" ht="13">
      <c r="D495" s="20"/>
    </row>
    <row r="496" spans="4:4" ht="13">
      <c r="D496" s="20"/>
    </row>
    <row r="497" spans="4:4" ht="13">
      <c r="D497" s="20"/>
    </row>
    <row r="498" spans="4:4" ht="13">
      <c r="D498" s="20"/>
    </row>
    <row r="499" spans="4:4" ht="13">
      <c r="D499" s="20"/>
    </row>
    <row r="500" spans="4:4" ht="13">
      <c r="D500" s="20"/>
    </row>
    <row r="501" spans="4:4" ht="13">
      <c r="D501" s="20"/>
    </row>
    <row r="502" spans="4:4" ht="13">
      <c r="D502" s="20"/>
    </row>
    <row r="503" spans="4:4" ht="13">
      <c r="D503" s="20"/>
    </row>
    <row r="504" spans="4:4" ht="13">
      <c r="D504" s="20"/>
    </row>
    <row r="505" spans="4:4" ht="13">
      <c r="D505" s="20"/>
    </row>
    <row r="506" spans="4:4" ht="13">
      <c r="D506" s="20"/>
    </row>
    <row r="507" spans="4:4" ht="13">
      <c r="D507" s="20"/>
    </row>
    <row r="508" spans="4:4" ht="13">
      <c r="D508" s="20"/>
    </row>
    <row r="509" spans="4:4" ht="13">
      <c r="D509" s="20"/>
    </row>
    <row r="510" spans="4:4" ht="13">
      <c r="D510" s="20"/>
    </row>
    <row r="511" spans="4:4" ht="13">
      <c r="D511" s="20"/>
    </row>
    <row r="512" spans="4:4" ht="13">
      <c r="D512" s="20"/>
    </row>
    <row r="513" spans="4:4" ht="13">
      <c r="D513" s="20"/>
    </row>
    <row r="514" spans="4:4" ht="13">
      <c r="D514" s="20"/>
    </row>
    <row r="515" spans="4:4" ht="13">
      <c r="D515" s="20"/>
    </row>
    <row r="516" spans="4:4" ht="13">
      <c r="D516" s="20"/>
    </row>
    <row r="517" spans="4:4" ht="13">
      <c r="D517" s="20"/>
    </row>
    <row r="518" spans="4:4" ht="13">
      <c r="D518" s="20"/>
    </row>
    <row r="519" spans="4:4" ht="13">
      <c r="D519" s="20"/>
    </row>
    <row r="520" spans="4:4" ht="13">
      <c r="D520" s="20"/>
    </row>
    <row r="521" spans="4:4" ht="13">
      <c r="D521" s="20"/>
    </row>
    <row r="522" spans="4:4" ht="13">
      <c r="D522" s="20"/>
    </row>
    <row r="523" spans="4:4" ht="13">
      <c r="D523" s="20"/>
    </row>
    <row r="524" spans="4:4" ht="13">
      <c r="D524" s="20"/>
    </row>
    <row r="525" spans="4:4" ht="13">
      <c r="D525" s="20"/>
    </row>
    <row r="526" spans="4:4" ht="13">
      <c r="D526" s="20"/>
    </row>
    <row r="527" spans="4:4" ht="13">
      <c r="D527" s="20"/>
    </row>
    <row r="528" spans="4:4" ht="13">
      <c r="D528" s="20"/>
    </row>
    <row r="529" spans="4:4" ht="13">
      <c r="D529" s="20"/>
    </row>
    <row r="530" spans="4:4" ht="13">
      <c r="D530" s="20"/>
    </row>
    <row r="531" spans="4:4" ht="13">
      <c r="D531" s="20"/>
    </row>
    <row r="532" spans="4:4" ht="13">
      <c r="D532" s="20"/>
    </row>
    <row r="533" spans="4:4" ht="13">
      <c r="D533" s="20"/>
    </row>
    <row r="534" spans="4:4" ht="13">
      <c r="D534" s="20"/>
    </row>
    <row r="535" spans="4:4" ht="13">
      <c r="D535" s="20"/>
    </row>
    <row r="536" spans="4:4" ht="13">
      <c r="D536" s="20"/>
    </row>
    <row r="537" spans="4:4" ht="13">
      <c r="D537" s="20"/>
    </row>
    <row r="538" spans="4:4" ht="13">
      <c r="D538" s="20"/>
    </row>
    <row r="539" spans="4:4" ht="13">
      <c r="D539" s="20"/>
    </row>
    <row r="540" spans="4:4" ht="13">
      <c r="D540" s="20"/>
    </row>
    <row r="541" spans="4:4" ht="13">
      <c r="D541" s="20"/>
    </row>
    <row r="542" spans="4:4" ht="13">
      <c r="D542" s="20"/>
    </row>
    <row r="543" spans="4:4" ht="13">
      <c r="D543" s="20"/>
    </row>
    <row r="544" spans="4:4" ht="13">
      <c r="D544" s="20"/>
    </row>
    <row r="545" spans="4:4" ht="13">
      <c r="D545" s="20"/>
    </row>
    <row r="546" spans="4:4" ht="13">
      <c r="D546" s="20"/>
    </row>
    <row r="547" spans="4:4" ht="13">
      <c r="D547" s="20"/>
    </row>
    <row r="548" spans="4:4" ht="13">
      <c r="D548" s="20"/>
    </row>
    <row r="549" spans="4:4" ht="13">
      <c r="D549" s="20"/>
    </row>
    <row r="550" spans="4:4" ht="13">
      <c r="D550" s="20"/>
    </row>
    <row r="551" spans="4:4" ht="13">
      <c r="D551" s="20"/>
    </row>
    <row r="552" spans="4:4" ht="13">
      <c r="D552" s="20"/>
    </row>
    <row r="553" spans="4:4" ht="13">
      <c r="D553" s="20"/>
    </row>
    <row r="554" spans="4:4" ht="13">
      <c r="D554" s="20"/>
    </row>
    <row r="555" spans="4:4" ht="13">
      <c r="D555" s="20"/>
    </row>
    <row r="556" spans="4:4" ht="13">
      <c r="D556" s="20"/>
    </row>
    <row r="557" spans="4:4" ht="13">
      <c r="D557" s="20"/>
    </row>
    <row r="558" spans="4:4" ht="13">
      <c r="D558" s="20"/>
    </row>
    <row r="559" spans="4:4" ht="13">
      <c r="D559" s="20"/>
    </row>
    <row r="560" spans="4:4" ht="13">
      <c r="D560" s="20"/>
    </row>
    <row r="561" spans="4:4" ht="13">
      <c r="D561" s="20"/>
    </row>
    <row r="562" spans="4:4" ht="13">
      <c r="D562" s="20"/>
    </row>
    <row r="563" spans="4:4" ht="13">
      <c r="D563" s="20"/>
    </row>
    <row r="564" spans="4:4" ht="13">
      <c r="D564" s="20"/>
    </row>
    <row r="565" spans="4:4" ht="13">
      <c r="D565" s="20"/>
    </row>
    <row r="566" spans="4:4" ht="13">
      <c r="D566" s="20"/>
    </row>
    <row r="567" spans="4:4" ht="13">
      <c r="D567" s="20"/>
    </row>
    <row r="568" spans="4:4" ht="13">
      <c r="D568" s="20"/>
    </row>
    <row r="569" spans="4:4" ht="13">
      <c r="D569" s="20"/>
    </row>
    <row r="570" spans="4:4" ht="13">
      <c r="D570" s="20"/>
    </row>
    <row r="571" spans="4:4" ht="13">
      <c r="D571" s="20"/>
    </row>
    <row r="572" spans="4:4" ht="13">
      <c r="D572" s="20"/>
    </row>
    <row r="573" spans="4:4" ht="13">
      <c r="D573" s="20"/>
    </row>
    <row r="574" spans="4:4" ht="13">
      <c r="D574" s="20"/>
    </row>
    <row r="575" spans="4:4" ht="13">
      <c r="D575" s="20"/>
    </row>
    <row r="576" spans="4:4" ht="13">
      <c r="D576" s="20"/>
    </row>
    <row r="577" spans="4:4" ht="13">
      <c r="D577" s="20"/>
    </row>
    <row r="578" spans="4:4" ht="13">
      <c r="D578" s="20"/>
    </row>
    <row r="579" spans="4:4" ht="13">
      <c r="D579" s="20"/>
    </row>
    <row r="580" spans="4:4" ht="13">
      <c r="D580" s="20"/>
    </row>
    <row r="581" spans="4:4" ht="13">
      <c r="D581" s="20"/>
    </row>
    <row r="582" spans="4:4" ht="13">
      <c r="D582" s="20"/>
    </row>
    <row r="583" spans="4:4" ht="13">
      <c r="D583" s="20"/>
    </row>
    <row r="584" spans="4:4" ht="13">
      <c r="D584" s="20"/>
    </row>
    <row r="585" spans="4:4" ht="13">
      <c r="D585" s="20"/>
    </row>
    <row r="586" spans="4:4" ht="13">
      <c r="D586" s="20"/>
    </row>
    <row r="587" spans="4:4" ht="13">
      <c r="D587" s="20"/>
    </row>
    <row r="588" spans="4:4" ht="13">
      <c r="D588" s="20"/>
    </row>
    <row r="589" spans="4:4" ht="13">
      <c r="D589" s="20"/>
    </row>
    <row r="590" spans="4:4" ht="13">
      <c r="D590" s="20"/>
    </row>
    <row r="591" spans="4:4" ht="13">
      <c r="D591" s="20"/>
    </row>
    <row r="592" spans="4:4" ht="13">
      <c r="D592" s="20"/>
    </row>
    <row r="593" spans="4:4" ht="13">
      <c r="D593" s="20"/>
    </row>
    <row r="594" spans="4:4" ht="13">
      <c r="D594" s="20"/>
    </row>
    <row r="595" spans="4:4" ht="13">
      <c r="D595" s="20"/>
    </row>
    <row r="596" spans="4:4" ht="13">
      <c r="D596" s="20"/>
    </row>
    <row r="597" spans="4:4" ht="13">
      <c r="D597" s="20"/>
    </row>
    <row r="598" spans="4:4" ht="13">
      <c r="D598" s="20"/>
    </row>
    <row r="599" spans="4:4" ht="13">
      <c r="D599" s="20"/>
    </row>
    <row r="600" spans="4:4" ht="13">
      <c r="D600" s="20"/>
    </row>
    <row r="601" spans="4:4" ht="13">
      <c r="D601" s="20"/>
    </row>
    <row r="602" spans="4:4" ht="13">
      <c r="D602" s="20"/>
    </row>
    <row r="603" spans="4:4" ht="13">
      <c r="D603" s="20"/>
    </row>
    <row r="604" spans="4:4" ht="13">
      <c r="D604" s="20"/>
    </row>
    <row r="605" spans="4:4" ht="13">
      <c r="D605" s="20"/>
    </row>
    <row r="606" spans="4:4" ht="13">
      <c r="D606" s="20"/>
    </row>
    <row r="607" spans="4:4" ht="13">
      <c r="D607" s="20"/>
    </row>
    <row r="608" spans="4:4" ht="13">
      <c r="D608" s="20"/>
    </row>
    <row r="609" spans="4:4" ht="13">
      <c r="D609" s="20"/>
    </row>
    <row r="610" spans="4:4" ht="13">
      <c r="D610" s="20"/>
    </row>
    <row r="611" spans="4:4" ht="13">
      <c r="D611" s="20"/>
    </row>
    <row r="612" spans="4:4" ht="13">
      <c r="D612" s="20"/>
    </row>
    <row r="613" spans="4:4" ht="13">
      <c r="D613" s="20"/>
    </row>
    <row r="614" spans="4:4" ht="13">
      <c r="D614" s="20"/>
    </row>
    <row r="615" spans="4:4" ht="13">
      <c r="D615" s="20"/>
    </row>
    <row r="616" spans="4:4" ht="13">
      <c r="D616" s="20"/>
    </row>
    <row r="617" spans="4:4" ht="13">
      <c r="D617" s="20"/>
    </row>
    <row r="618" spans="4:4" ht="13">
      <c r="D618" s="20"/>
    </row>
    <row r="619" spans="4:4" ht="13">
      <c r="D619" s="20"/>
    </row>
    <row r="620" spans="4:4" ht="13">
      <c r="D620" s="20"/>
    </row>
    <row r="621" spans="4:4" ht="13">
      <c r="D621" s="20"/>
    </row>
    <row r="622" spans="4:4" ht="13">
      <c r="D622" s="20"/>
    </row>
    <row r="623" spans="4:4" ht="13">
      <c r="D623" s="20"/>
    </row>
    <row r="624" spans="4:4" ht="13">
      <c r="D624" s="20"/>
    </row>
    <row r="625" spans="4:4" ht="13">
      <c r="D625" s="20"/>
    </row>
    <row r="626" spans="4:4" ht="13">
      <c r="D626" s="20"/>
    </row>
    <row r="627" spans="4:4" ht="13">
      <c r="D627" s="20"/>
    </row>
    <row r="628" spans="4:4" ht="13">
      <c r="D628" s="20"/>
    </row>
    <row r="629" spans="4:4" ht="13">
      <c r="D629" s="20"/>
    </row>
    <row r="630" spans="4:4" ht="13">
      <c r="D630" s="20"/>
    </row>
    <row r="631" spans="4:4" ht="13">
      <c r="D631" s="20"/>
    </row>
    <row r="632" spans="4:4" ht="13">
      <c r="D632" s="20"/>
    </row>
    <row r="633" spans="4:4" ht="13">
      <c r="D633" s="20"/>
    </row>
    <row r="634" spans="4:4" ht="13">
      <c r="D634" s="20"/>
    </row>
    <row r="635" spans="4:4" ht="13">
      <c r="D635" s="20"/>
    </row>
    <row r="636" spans="4:4" ht="13">
      <c r="D636" s="20"/>
    </row>
    <row r="637" spans="4:4" ht="13">
      <c r="D637" s="20"/>
    </row>
    <row r="638" spans="4:4" ht="13">
      <c r="D638" s="20"/>
    </row>
    <row r="639" spans="4:4" ht="13">
      <c r="D639" s="20"/>
    </row>
    <row r="640" spans="4:4" ht="13">
      <c r="D640" s="20"/>
    </row>
    <row r="641" spans="4:4" ht="13">
      <c r="D641" s="20"/>
    </row>
    <row r="642" spans="4:4" ht="13">
      <c r="D642" s="20"/>
    </row>
    <row r="643" spans="4:4" ht="13">
      <c r="D643" s="20"/>
    </row>
    <row r="644" spans="4:4" ht="13">
      <c r="D644" s="20"/>
    </row>
    <row r="645" spans="4:4" ht="13">
      <c r="D645" s="20"/>
    </row>
    <row r="646" spans="4:4" ht="13">
      <c r="D646" s="20"/>
    </row>
    <row r="647" spans="4:4" ht="13">
      <c r="D647" s="20"/>
    </row>
    <row r="648" spans="4:4" ht="13">
      <c r="D648" s="20"/>
    </row>
    <row r="649" spans="4:4" ht="13">
      <c r="D649" s="20"/>
    </row>
    <row r="650" spans="4:4" ht="13">
      <c r="D650" s="20"/>
    </row>
    <row r="651" spans="4:4" ht="13">
      <c r="D651" s="20"/>
    </row>
    <row r="652" spans="4:4" ht="13">
      <c r="D652" s="20"/>
    </row>
    <row r="653" spans="4:4" ht="13">
      <c r="D653" s="20"/>
    </row>
    <row r="654" spans="4:4" ht="13">
      <c r="D654" s="20"/>
    </row>
    <row r="655" spans="4:4" ht="13">
      <c r="D655" s="20"/>
    </row>
    <row r="656" spans="4:4" ht="13">
      <c r="D656" s="20"/>
    </row>
    <row r="657" spans="4:4" ht="13">
      <c r="D657" s="20"/>
    </row>
    <row r="658" spans="4:4" ht="13">
      <c r="D658" s="20"/>
    </row>
    <row r="659" spans="4:4" ht="13">
      <c r="D659" s="20"/>
    </row>
    <row r="660" spans="4:4" ht="13">
      <c r="D660" s="20"/>
    </row>
    <row r="661" spans="4:4" ht="13">
      <c r="D661" s="20"/>
    </row>
    <row r="662" spans="4:4" ht="13">
      <c r="D662" s="20"/>
    </row>
    <row r="663" spans="4:4" ht="13">
      <c r="D663" s="20"/>
    </row>
    <row r="664" spans="4:4" ht="13">
      <c r="D664" s="20"/>
    </row>
    <row r="665" spans="4:4" ht="13">
      <c r="D665" s="20"/>
    </row>
    <row r="666" spans="4:4" ht="13">
      <c r="D666" s="20"/>
    </row>
    <row r="667" spans="4:4" ht="13">
      <c r="D667" s="20"/>
    </row>
    <row r="668" spans="4:4" ht="13">
      <c r="D668" s="20"/>
    </row>
    <row r="669" spans="4:4" ht="13">
      <c r="D669" s="20"/>
    </row>
    <row r="670" spans="4:4" ht="13">
      <c r="D670" s="20"/>
    </row>
    <row r="671" spans="4:4" ht="13">
      <c r="D671" s="20"/>
    </row>
    <row r="672" spans="4:4" ht="13">
      <c r="D672" s="20"/>
    </row>
    <row r="673" spans="4:4" ht="13">
      <c r="D673" s="20"/>
    </row>
    <row r="674" spans="4:4" ht="13">
      <c r="D674" s="20"/>
    </row>
    <row r="675" spans="4:4" ht="13">
      <c r="D675" s="20"/>
    </row>
    <row r="676" spans="4:4" ht="13">
      <c r="D676" s="20"/>
    </row>
    <row r="677" spans="4:4" ht="13">
      <c r="D677" s="20"/>
    </row>
    <row r="678" spans="4:4" ht="13">
      <c r="D678" s="20"/>
    </row>
    <row r="679" spans="4:4" ht="13">
      <c r="D679" s="20"/>
    </row>
    <row r="680" spans="4:4" ht="13">
      <c r="D680" s="20"/>
    </row>
    <row r="681" spans="4:4" ht="13">
      <c r="D681" s="20"/>
    </row>
    <row r="682" spans="4:4" ht="13">
      <c r="D682" s="20"/>
    </row>
    <row r="683" spans="4:4" ht="13">
      <c r="D683" s="20"/>
    </row>
    <row r="684" spans="4:4" ht="13">
      <c r="D684" s="20"/>
    </row>
    <row r="685" spans="4:4" ht="13">
      <c r="D685" s="20"/>
    </row>
    <row r="686" spans="4:4" ht="13">
      <c r="D686" s="20"/>
    </row>
    <row r="687" spans="4:4" ht="13">
      <c r="D687" s="20"/>
    </row>
    <row r="688" spans="4:4" ht="13">
      <c r="D688" s="20"/>
    </row>
    <row r="689" spans="4:4" ht="13">
      <c r="D689" s="20"/>
    </row>
    <row r="690" spans="4:4" ht="13">
      <c r="D690" s="20"/>
    </row>
    <row r="691" spans="4:4" ht="13">
      <c r="D691" s="20"/>
    </row>
    <row r="692" spans="4:4" ht="13">
      <c r="D692" s="20"/>
    </row>
    <row r="693" spans="4:4" ht="13">
      <c r="D693" s="20"/>
    </row>
    <row r="694" spans="4:4" ht="13">
      <c r="D694" s="20"/>
    </row>
    <row r="695" spans="4:4" ht="13">
      <c r="D695" s="20"/>
    </row>
    <row r="696" spans="4:4" ht="13">
      <c r="D696" s="20"/>
    </row>
    <row r="697" spans="4:4" ht="13">
      <c r="D697" s="20"/>
    </row>
    <row r="698" spans="4:4" ht="13">
      <c r="D698" s="20"/>
    </row>
    <row r="699" spans="4:4" ht="13">
      <c r="D699" s="20"/>
    </row>
    <row r="700" spans="4:4" ht="13">
      <c r="D700" s="20"/>
    </row>
    <row r="701" spans="4:4" ht="13">
      <c r="D701" s="20"/>
    </row>
    <row r="702" spans="4:4" ht="13">
      <c r="D702" s="20"/>
    </row>
    <row r="703" spans="4:4" ht="13">
      <c r="D703" s="20"/>
    </row>
    <row r="704" spans="4:4" ht="13">
      <c r="D704" s="20"/>
    </row>
    <row r="705" spans="4:4" ht="13">
      <c r="D705" s="20"/>
    </row>
    <row r="706" spans="4:4" ht="13">
      <c r="D706" s="20"/>
    </row>
    <row r="707" spans="4:4" ht="13">
      <c r="D707" s="20"/>
    </row>
    <row r="708" spans="4:4" ht="13">
      <c r="D708" s="20"/>
    </row>
    <row r="709" spans="4:4" ht="13">
      <c r="D709" s="20"/>
    </row>
    <row r="710" spans="4:4" ht="13">
      <c r="D710" s="20"/>
    </row>
    <row r="711" spans="4:4" ht="13">
      <c r="D711" s="20"/>
    </row>
    <row r="712" spans="4:4" ht="13">
      <c r="D712" s="20"/>
    </row>
    <row r="713" spans="4:4" ht="13">
      <c r="D713" s="20"/>
    </row>
    <row r="714" spans="4:4" ht="13">
      <c r="D714" s="20"/>
    </row>
    <row r="715" spans="4:4" ht="13">
      <c r="D715" s="20"/>
    </row>
    <row r="716" spans="4:4" ht="13">
      <c r="D716" s="20"/>
    </row>
    <row r="717" spans="4:4" ht="13">
      <c r="D717" s="20"/>
    </row>
    <row r="718" spans="4:4" ht="13">
      <c r="D718" s="20"/>
    </row>
    <row r="719" spans="4:4" ht="13">
      <c r="D719" s="20"/>
    </row>
    <row r="720" spans="4:4" ht="13">
      <c r="D720" s="20"/>
    </row>
    <row r="721" spans="4:4" ht="13">
      <c r="D721" s="20"/>
    </row>
    <row r="722" spans="4:4" ht="13">
      <c r="D722" s="20"/>
    </row>
    <row r="723" spans="4:4" ht="13">
      <c r="D723" s="20"/>
    </row>
    <row r="724" spans="4:4" ht="13">
      <c r="D724" s="20"/>
    </row>
    <row r="725" spans="4:4" ht="13">
      <c r="D725" s="20"/>
    </row>
    <row r="726" spans="4:4" ht="13">
      <c r="D726" s="20"/>
    </row>
    <row r="727" spans="4:4" ht="13">
      <c r="D727" s="20"/>
    </row>
    <row r="728" spans="4:4" ht="13">
      <c r="D728" s="20"/>
    </row>
    <row r="729" spans="4:4" ht="13">
      <c r="D729" s="20"/>
    </row>
    <row r="730" spans="4:4" ht="13">
      <c r="D730" s="20"/>
    </row>
    <row r="731" spans="4:4" ht="13">
      <c r="D731" s="20"/>
    </row>
    <row r="732" spans="4:4" ht="13">
      <c r="D732" s="20"/>
    </row>
    <row r="733" spans="4:4" ht="13">
      <c r="D733" s="20"/>
    </row>
    <row r="734" spans="4:4" ht="13">
      <c r="D734" s="20"/>
    </row>
    <row r="735" spans="4:4" ht="13">
      <c r="D735" s="20"/>
    </row>
    <row r="736" spans="4:4" ht="13">
      <c r="D736" s="20"/>
    </row>
    <row r="737" spans="4:4" ht="13">
      <c r="D737" s="20"/>
    </row>
    <row r="738" spans="4:4" ht="13">
      <c r="D738" s="20"/>
    </row>
    <row r="739" spans="4:4" ht="13">
      <c r="D739" s="20"/>
    </row>
    <row r="740" spans="4:4" ht="13">
      <c r="D740" s="20"/>
    </row>
    <row r="741" spans="4:4" ht="13">
      <c r="D741" s="20"/>
    </row>
    <row r="742" spans="4:4" ht="13">
      <c r="D742" s="20"/>
    </row>
    <row r="743" spans="4:4" ht="13">
      <c r="D743" s="20"/>
    </row>
    <row r="744" spans="4:4" ht="13">
      <c r="D744" s="20"/>
    </row>
    <row r="745" spans="4:4" ht="13">
      <c r="D745" s="20"/>
    </row>
    <row r="746" spans="4:4" ht="13">
      <c r="D746" s="20"/>
    </row>
    <row r="747" spans="4:4" ht="13">
      <c r="D747" s="20"/>
    </row>
    <row r="748" spans="4:4" ht="13">
      <c r="D748" s="20"/>
    </row>
    <row r="749" spans="4:4" ht="13">
      <c r="D749" s="20"/>
    </row>
    <row r="750" spans="4:4" ht="13">
      <c r="D750" s="20"/>
    </row>
    <row r="751" spans="4:4" ht="13">
      <c r="D751" s="20"/>
    </row>
    <row r="752" spans="4:4" ht="13">
      <c r="D752" s="20"/>
    </row>
    <row r="753" spans="4:4" ht="13">
      <c r="D753" s="20"/>
    </row>
    <row r="754" spans="4:4" ht="13">
      <c r="D754" s="20"/>
    </row>
    <row r="755" spans="4:4" ht="13">
      <c r="D755" s="20"/>
    </row>
    <row r="756" spans="4:4" ht="13">
      <c r="D756" s="20"/>
    </row>
    <row r="757" spans="4:4" ht="13">
      <c r="D757" s="20"/>
    </row>
    <row r="758" spans="4:4" ht="13">
      <c r="D758" s="20"/>
    </row>
    <row r="759" spans="4:4" ht="13">
      <c r="D759" s="20"/>
    </row>
    <row r="760" spans="4:4" ht="13">
      <c r="D760" s="20"/>
    </row>
    <row r="761" spans="4:4" ht="13">
      <c r="D761" s="20"/>
    </row>
    <row r="762" spans="4:4" ht="13">
      <c r="D762" s="20"/>
    </row>
    <row r="763" spans="4:4" ht="13">
      <c r="D763" s="20"/>
    </row>
    <row r="764" spans="4:4" ht="13">
      <c r="D764" s="20"/>
    </row>
    <row r="765" spans="4:4" ht="13">
      <c r="D765" s="20"/>
    </row>
    <row r="766" spans="4:4" ht="13">
      <c r="D766" s="20"/>
    </row>
    <row r="767" spans="4:4" ht="13">
      <c r="D767" s="20"/>
    </row>
    <row r="768" spans="4:4" ht="13">
      <c r="D768" s="20"/>
    </row>
    <row r="769" spans="4:4" ht="13">
      <c r="D769" s="20"/>
    </row>
    <row r="770" spans="4:4" ht="13">
      <c r="D770" s="20"/>
    </row>
    <row r="771" spans="4:4" ht="13">
      <c r="D771" s="20"/>
    </row>
    <row r="772" spans="4:4" ht="13">
      <c r="D772" s="20"/>
    </row>
    <row r="773" spans="4:4" ht="13">
      <c r="D773" s="20"/>
    </row>
    <row r="774" spans="4:4" ht="13">
      <c r="D774" s="20"/>
    </row>
    <row r="775" spans="4:4" ht="13">
      <c r="D775" s="20"/>
    </row>
    <row r="776" spans="4:4" ht="13">
      <c r="D776" s="20"/>
    </row>
    <row r="777" spans="4:4" ht="13">
      <c r="D777" s="20"/>
    </row>
    <row r="778" spans="4:4" ht="13">
      <c r="D778" s="20"/>
    </row>
    <row r="779" spans="4:4" ht="13">
      <c r="D779" s="20"/>
    </row>
    <row r="780" spans="4:4" ht="13">
      <c r="D780" s="20"/>
    </row>
    <row r="781" spans="4:4" ht="13">
      <c r="D781" s="20"/>
    </row>
    <row r="782" spans="4:4" ht="13">
      <c r="D782" s="20"/>
    </row>
    <row r="783" spans="4:4" ht="13">
      <c r="D783" s="20"/>
    </row>
    <row r="784" spans="4:4" ht="13">
      <c r="D784" s="20"/>
    </row>
    <row r="785" spans="4:4" ht="13">
      <c r="D785" s="20"/>
    </row>
    <row r="786" spans="4:4" ht="13">
      <c r="D786" s="20"/>
    </row>
    <row r="787" spans="4:4" ht="13">
      <c r="D787" s="20"/>
    </row>
    <row r="788" spans="4:4" ht="13">
      <c r="D788" s="20"/>
    </row>
    <row r="789" spans="4:4" ht="13">
      <c r="D789" s="20"/>
    </row>
    <row r="790" spans="4:4" ht="13">
      <c r="D790" s="20"/>
    </row>
    <row r="791" spans="4:4" ht="13">
      <c r="D791" s="20"/>
    </row>
    <row r="792" spans="4:4" ht="13">
      <c r="D792" s="20"/>
    </row>
    <row r="793" spans="4:4" ht="13">
      <c r="D793" s="20"/>
    </row>
    <row r="794" spans="4:4" ht="13">
      <c r="D794" s="20"/>
    </row>
    <row r="795" spans="4:4" ht="13">
      <c r="D795" s="20"/>
    </row>
    <row r="796" spans="4:4" ht="13">
      <c r="D796" s="20"/>
    </row>
    <row r="797" spans="4:4" ht="13">
      <c r="D797" s="20"/>
    </row>
    <row r="798" spans="4:4" ht="13">
      <c r="D798" s="20"/>
    </row>
    <row r="799" spans="4:4" ht="13">
      <c r="D799" s="20"/>
    </row>
    <row r="800" spans="4:4" ht="13">
      <c r="D800" s="20"/>
    </row>
    <row r="801" spans="4:4" ht="13">
      <c r="D801" s="20"/>
    </row>
    <row r="802" spans="4:4" ht="13">
      <c r="D802" s="20"/>
    </row>
    <row r="803" spans="4:4" ht="13">
      <c r="D803" s="20"/>
    </row>
    <row r="804" spans="4:4" ht="13">
      <c r="D804" s="20"/>
    </row>
    <row r="805" spans="4:4" ht="13">
      <c r="D805" s="20"/>
    </row>
    <row r="806" spans="4:4" ht="13">
      <c r="D806" s="20"/>
    </row>
    <row r="807" spans="4:4" ht="13">
      <c r="D807" s="20"/>
    </row>
    <row r="808" spans="4:4" ht="13">
      <c r="D808" s="20"/>
    </row>
    <row r="809" spans="4:4" ht="13">
      <c r="D809" s="20"/>
    </row>
    <row r="810" spans="4:4" ht="13">
      <c r="D810" s="20"/>
    </row>
    <row r="811" spans="4:4" ht="13">
      <c r="D811" s="20"/>
    </row>
    <row r="812" spans="4:4" ht="13">
      <c r="D812" s="20"/>
    </row>
    <row r="813" spans="4:4" ht="13">
      <c r="D813" s="20"/>
    </row>
    <row r="814" spans="4:4" ht="13">
      <c r="D814" s="20"/>
    </row>
    <row r="815" spans="4:4" ht="13">
      <c r="D815" s="20"/>
    </row>
    <row r="816" spans="4:4" ht="13">
      <c r="D816" s="20"/>
    </row>
    <row r="817" spans="4:4" ht="13">
      <c r="D817" s="20"/>
    </row>
    <row r="818" spans="4:4" ht="13">
      <c r="D818" s="20"/>
    </row>
    <row r="819" spans="4:4" ht="13">
      <c r="D819" s="20"/>
    </row>
    <row r="820" spans="4:4" ht="13">
      <c r="D820" s="20"/>
    </row>
    <row r="821" spans="4:4" ht="13">
      <c r="D821" s="20"/>
    </row>
    <row r="822" spans="4:4" ht="13">
      <c r="D822" s="20"/>
    </row>
    <row r="823" spans="4:4" ht="13">
      <c r="D823" s="20"/>
    </row>
    <row r="824" spans="4:4" ht="13">
      <c r="D824" s="20"/>
    </row>
    <row r="825" spans="4:4" ht="13">
      <c r="D825" s="20"/>
    </row>
    <row r="826" spans="4:4" ht="13">
      <c r="D826" s="20"/>
    </row>
    <row r="827" spans="4:4" ht="13">
      <c r="D827" s="20"/>
    </row>
    <row r="828" spans="4:4" ht="13">
      <c r="D828" s="20"/>
    </row>
    <row r="829" spans="4:4" ht="13">
      <c r="D829" s="20"/>
    </row>
    <row r="830" spans="4:4" ht="13">
      <c r="D830" s="20"/>
    </row>
    <row r="831" spans="4:4" ht="13">
      <c r="D831" s="20"/>
    </row>
    <row r="832" spans="4:4" ht="13">
      <c r="D832" s="20"/>
    </row>
    <row r="833" spans="4:4" ht="13">
      <c r="D833" s="20"/>
    </row>
    <row r="834" spans="4:4" ht="13">
      <c r="D834" s="20"/>
    </row>
    <row r="835" spans="4:4" ht="13">
      <c r="D835" s="20"/>
    </row>
    <row r="836" spans="4:4" ht="13">
      <c r="D836" s="20"/>
    </row>
    <row r="837" spans="4:4" ht="13">
      <c r="D837" s="20"/>
    </row>
    <row r="838" spans="4:4" ht="13">
      <c r="D838" s="20"/>
    </row>
    <row r="839" spans="4:4" ht="13">
      <c r="D839" s="20"/>
    </row>
    <row r="840" spans="4:4" ht="13">
      <c r="D840" s="20"/>
    </row>
    <row r="841" spans="4:4" ht="13">
      <c r="D841" s="20"/>
    </row>
    <row r="842" spans="4:4" ht="13">
      <c r="D842" s="20"/>
    </row>
    <row r="843" spans="4:4" ht="13">
      <c r="D843" s="20"/>
    </row>
    <row r="844" spans="4:4" ht="13">
      <c r="D844" s="20"/>
    </row>
    <row r="845" spans="4:4" ht="13">
      <c r="D845" s="20"/>
    </row>
    <row r="846" spans="4:4" ht="13">
      <c r="D846" s="20"/>
    </row>
    <row r="847" spans="4:4" ht="13">
      <c r="D847" s="20"/>
    </row>
    <row r="848" spans="4:4" ht="13">
      <c r="D848" s="20"/>
    </row>
    <row r="849" spans="4:4" ht="13">
      <c r="D849" s="20"/>
    </row>
    <row r="850" spans="4:4" ht="13">
      <c r="D850" s="20"/>
    </row>
    <row r="851" spans="4:4" ht="13">
      <c r="D851" s="20"/>
    </row>
    <row r="852" spans="4:4" ht="13">
      <c r="D852" s="20"/>
    </row>
    <row r="853" spans="4:4" ht="13">
      <c r="D853" s="20"/>
    </row>
    <row r="854" spans="4:4" ht="13">
      <c r="D854" s="20"/>
    </row>
    <row r="855" spans="4:4" ht="13">
      <c r="D855" s="20"/>
    </row>
    <row r="856" spans="4:4" ht="13">
      <c r="D856" s="20"/>
    </row>
    <row r="857" spans="4:4" ht="13">
      <c r="D857" s="20"/>
    </row>
    <row r="858" spans="4:4" ht="13">
      <c r="D858" s="20"/>
    </row>
    <row r="859" spans="4:4" ht="13">
      <c r="D859" s="20"/>
    </row>
    <row r="860" spans="4:4" ht="13">
      <c r="D860" s="20"/>
    </row>
    <row r="861" spans="4:4" ht="13">
      <c r="D861" s="20"/>
    </row>
    <row r="862" spans="4:4" ht="13">
      <c r="D862" s="20"/>
    </row>
    <row r="863" spans="4:4" ht="13">
      <c r="D863" s="20"/>
    </row>
    <row r="864" spans="4:4" ht="13">
      <c r="D864" s="20"/>
    </row>
    <row r="865" spans="4:4" ht="13">
      <c r="D865" s="20"/>
    </row>
    <row r="866" spans="4:4" ht="13">
      <c r="D866" s="20"/>
    </row>
    <row r="867" spans="4:4" ht="13">
      <c r="D867" s="20"/>
    </row>
    <row r="868" spans="4:4" ht="13">
      <c r="D868" s="20"/>
    </row>
    <row r="869" spans="4:4" ht="13">
      <c r="D869" s="20"/>
    </row>
    <row r="870" spans="4:4" ht="13">
      <c r="D870" s="20"/>
    </row>
    <row r="871" spans="4:4" ht="13">
      <c r="D871" s="20"/>
    </row>
    <row r="872" spans="4:4" ht="13">
      <c r="D872" s="20"/>
    </row>
    <row r="873" spans="4:4" ht="13">
      <c r="D873" s="20"/>
    </row>
    <row r="874" spans="4:4" ht="13">
      <c r="D874" s="20"/>
    </row>
    <row r="875" spans="4:4" ht="13">
      <c r="D875" s="20"/>
    </row>
    <row r="876" spans="4:4" ht="13">
      <c r="D876" s="20"/>
    </row>
    <row r="877" spans="4:4" ht="13">
      <c r="D877" s="20"/>
    </row>
    <row r="878" spans="4:4" ht="13">
      <c r="D878" s="20"/>
    </row>
    <row r="879" spans="4:4" ht="13">
      <c r="D879" s="20"/>
    </row>
    <row r="880" spans="4:4" ht="13">
      <c r="D880" s="20"/>
    </row>
    <row r="881" spans="4:4" ht="13">
      <c r="D881" s="20"/>
    </row>
    <row r="882" spans="4:4" ht="13">
      <c r="D882" s="20"/>
    </row>
    <row r="883" spans="4:4" ht="13">
      <c r="D883" s="20"/>
    </row>
    <row r="884" spans="4:4" ht="13">
      <c r="D884" s="20"/>
    </row>
    <row r="885" spans="4:4" ht="13">
      <c r="D885" s="20"/>
    </row>
    <row r="886" spans="4:4" ht="13">
      <c r="D886" s="20"/>
    </row>
    <row r="887" spans="4:4" ht="13">
      <c r="D887" s="20"/>
    </row>
    <row r="888" spans="4:4" ht="13">
      <c r="D888" s="20"/>
    </row>
    <row r="889" spans="4:4" ht="13">
      <c r="D889" s="20"/>
    </row>
    <row r="890" spans="4:4" ht="13">
      <c r="D890" s="20"/>
    </row>
    <row r="891" spans="4:4" ht="13">
      <c r="D891" s="20"/>
    </row>
    <row r="892" spans="4:4" ht="13">
      <c r="D892" s="20"/>
    </row>
    <row r="893" spans="4:4" ht="13">
      <c r="D893" s="20"/>
    </row>
    <row r="894" spans="4:4" ht="13">
      <c r="D894" s="20"/>
    </row>
    <row r="895" spans="4:4" ht="13">
      <c r="D895" s="20"/>
    </row>
    <row r="896" spans="4:4" ht="13">
      <c r="D896" s="20"/>
    </row>
    <row r="897" spans="4:4" ht="13">
      <c r="D897" s="20"/>
    </row>
    <row r="898" spans="4:4" ht="13">
      <c r="D898" s="20"/>
    </row>
    <row r="899" spans="4:4" ht="13">
      <c r="D899" s="20"/>
    </row>
    <row r="900" spans="4:4" ht="13">
      <c r="D900" s="20"/>
    </row>
    <row r="901" spans="4:4" ht="13">
      <c r="D901" s="20"/>
    </row>
    <row r="902" spans="4:4" ht="13">
      <c r="D902" s="20"/>
    </row>
    <row r="903" spans="4:4" ht="13">
      <c r="D903" s="20"/>
    </row>
    <row r="904" spans="4:4" ht="13">
      <c r="D904" s="20"/>
    </row>
    <row r="905" spans="4:4" ht="13">
      <c r="D905" s="20"/>
    </row>
    <row r="906" spans="4:4" ht="13">
      <c r="D906" s="20"/>
    </row>
    <row r="907" spans="4:4" ht="13">
      <c r="D907" s="20"/>
    </row>
    <row r="908" spans="4:4" ht="13">
      <c r="D908" s="20"/>
    </row>
    <row r="909" spans="4:4" ht="13">
      <c r="D909" s="20"/>
    </row>
    <row r="910" spans="4:4" ht="13">
      <c r="D910" s="20"/>
    </row>
    <row r="911" spans="4:4" ht="13">
      <c r="D911" s="20"/>
    </row>
    <row r="912" spans="4:4" ht="13">
      <c r="D912" s="20"/>
    </row>
    <row r="913" spans="4:4" ht="13">
      <c r="D913" s="20"/>
    </row>
    <row r="914" spans="4:4" ht="13">
      <c r="D914" s="20"/>
    </row>
    <row r="915" spans="4:4" ht="13">
      <c r="D915" s="20"/>
    </row>
    <row r="916" spans="4:4" ht="13">
      <c r="D916" s="20"/>
    </row>
    <row r="917" spans="4:4" ht="13">
      <c r="D917" s="20"/>
    </row>
    <row r="918" spans="4:4" ht="13">
      <c r="D918" s="20"/>
    </row>
    <row r="919" spans="4:4" ht="13">
      <c r="D919" s="20"/>
    </row>
    <row r="920" spans="4:4" ht="13">
      <c r="D920" s="20"/>
    </row>
    <row r="921" spans="4:4" ht="13">
      <c r="D921" s="20"/>
    </row>
    <row r="922" spans="4:4" ht="13">
      <c r="D922" s="20"/>
    </row>
    <row r="923" spans="4:4" ht="13">
      <c r="D923" s="20"/>
    </row>
    <row r="924" spans="4:4" ht="13">
      <c r="D924" s="20"/>
    </row>
    <row r="925" spans="4:4" ht="13">
      <c r="D925" s="20"/>
    </row>
    <row r="926" spans="4:4" ht="13">
      <c r="D926" s="20"/>
    </row>
    <row r="927" spans="4:4" ht="13">
      <c r="D927" s="20"/>
    </row>
    <row r="928" spans="4:4" ht="13">
      <c r="D928" s="20"/>
    </row>
    <row r="929" spans="4:4" ht="13">
      <c r="D929" s="20"/>
    </row>
    <row r="930" spans="4:4" ht="13">
      <c r="D930" s="20"/>
    </row>
    <row r="931" spans="4:4" ht="13">
      <c r="D931" s="20"/>
    </row>
    <row r="932" spans="4:4" ht="13">
      <c r="D932" s="20"/>
    </row>
    <row r="933" spans="4:4" ht="13">
      <c r="D933" s="20"/>
    </row>
    <row r="934" spans="4:4" ht="13">
      <c r="D934" s="20"/>
    </row>
    <row r="935" spans="4:4" ht="13">
      <c r="D935" s="20"/>
    </row>
    <row r="936" spans="4:4" ht="13">
      <c r="D936" s="20"/>
    </row>
    <row r="937" spans="4:4" ht="13">
      <c r="D937" s="20"/>
    </row>
    <row r="938" spans="4:4" ht="13">
      <c r="D938" s="20"/>
    </row>
    <row r="939" spans="4:4" ht="13">
      <c r="D939" s="20"/>
    </row>
    <row r="940" spans="4:4" ht="13">
      <c r="D940" s="20"/>
    </row>
    <row r="941" spans="4:4" ht="13">
      <c r="D941" s="20"/>
    </row>
    <row r="942" spans="4:4" ht="13">
      <c r="D942" s="20"/>
    </row>
    <row r="943" spans="4:4" ht="13">
      <c r="D943" s="20"/>
    </row>
    <row r="944" spans="4:4" ht="13">
      <c r="D944" s="20"/>
    </row>
    <row r="945" spans="4:4" ht="13">
      <c r="D945" s="20"/>
    </row>
    <row r="946" spans="4:4" ht="13">
      <c r="D946" s="20"/>
    </row>
    <row r="947" spans="4:4" ht="13">
      <c r="D947" s="20"/>
    </row>
    <row r="948" spans="4:4" ht="13">
      <c r="D948" s="20"/>
    </row>
    <row r="949" spans="4:4" ht="13">
      <c r="D949" s="20"/>
    </row>
    <row r="950" spans="4:4" ht="13">
      <c r="D950" s="20"/>
    </row>
    <row r="951" spans="4:4" ht="13">
      <c r="D951" s="20"/>
    </row>
    <row r="952" spans="4:4" ht="13">
      <c r="D952" s="20"/>
    </row>
    <row r="953" spans="4:4" ht="13">
      <c r="D953" s="20"/>
    </row>
    <row r="954" spans="4:4" ht="13">
      <c r="D954" s="20"/>
    </row>
    <row r="955" spans="4:4" ht="13">
      <c r="D955" s="20"/>
    </row>
    <row r="956" spans="4:4" ht="13">
      <c r="D956" s="20"/>
    </row>
    <row r="957" spans="4:4" ht="13">
      <c r="D957" s="20"/>
    </row>
    <row r="958" spans="4:4" ht="13">
      <c r="D958" s="20"/>
    </row>
    <row r="959" spans="4:4" ht="13">
      <c r="D959" s="20"/>
    </row>
    <row r="960" spans="4:4" ht="13">
      <c r="D960" s="20"/>
    </row>
    <row r="961" spans="4:4" ht="13">
      <c r="D961" s="20"/>
    </row>
    <row r="962" spans="4:4" ht="13">
      <c r="D962" s="20"/>
    </row>
    <row r="963" spans="4:4" ht="13">
      <c r="D963" s="20"/>
    </row>
    <row r="964" spans="4:4" ht="13">
      <c r="D964" s="20"/>
    </row>
    <row r="965" spans="4:4" ht="13">
      <c r="D965" s="20"/>
    </row>
    <row r="966" spans="4:4" ht="13">
      <c r="D966" s="20"/>
    </row>
    <row r="967" spans="4:4" ht="13">
      <c r="D967" s="20"/>
    </row>
    <row r="968" spans="4:4" ht="13">
      <c r="D968" s="20"/>
    </row>
    <row r="969" spans="4:4" ht="13">
      <c r="D969" s="20"/>
    </row>
    <row r="970" spans="4:4" ht="13">
      <c r="D970" s="20"/>
    </row>
    <row r="971" spans="4:4" ht="13">
      <c r="D971" s="20"/>
    </row>
    <row r="972" spans="4:4" ht="13">
      <c r="D972" s="20"/>
    </row>
    <row r="973" spans="4:4" ht="13">
      <c r="D973" s="20"/>
    </row>
    <row r="974" spans="4:4" ht="13">
      <c r="D974" s="20"/>
    </row>
    <row r="975" spans="4:4" ht="13">
      <c r="D975" s="20"/>
    </row>
    <row r="976" spans="4:4" ht="13">
      <c r="D976" s="20"/>
    </row>
    <row r="977" spans="4:4" ht="13">
      <c r="D977" s="20"/>
    </row>
    <row r="978" spans="4:4" ht="13">
      <c r="D978" s="20"/>
    </row>
    <row r="979" spans="4:4" ht="13">
      <c r="D979" s="20"/>
    </row>
    <row r="980" spans="4:4" ht="13">
      <c r="D980" s="20"/>
    </row>
    <row r="981" spans="4:4" ht="13">
      <c r="D981" s="20"/>
    </row>
    <row r="982" spans="4:4" ht="13">
      <c r="D982" s="20"/>
    </row>
    <row r="983" spans="4:4" ht="13">
      <c r="D983" s="20"/>
    </row>
    <row r="984" spans="4:4" ht="13">
      <c r="D984" s="20"/>
    </row>
    <row r="985" spans="4:4" ht="13">
      <c r="D985" s="20"/>
    </row>
    <row r="986" spans="4:4" ht="13">
      <c r="D986" s="20"/>
    </row>
    <row r="987" spans="4:4" ht="13">
      <c r="D987" s="20"/>
    </row>
    <row r="988" spans="4:4" ht="13">
      <c r="D988" s="20"/>
    </row>
    <row r="989" spans="4:4" ht="13">
      <c r="D989" s="20"/>
    </row>
    <row r="990" spans="4:4" ht="13">
      <c r="D990" s="20"/>
    </row>
    <row r="991" spans="4:4" ht="13">
      <c r="D991" s="20"/>
    </row>
    <row r="992" spans="4:4" ht="13">
      <c r="D992" s="20"/>
    </row>
    <row r="993" spans="4:4" ht="13">
      <c r="D993" s="20"/>
    </row>
    <row r="994" spans="4:4" ht="13">
      <c r="D994" s="20"/>
    </row>
    <row r="995" spans="4:4" ht="13">
      <c r="D995" s="20"/>
    </row>
    <row r="996" spans="4:4" ht="13">
      <c r="D996" s="20"/>
    </row>
    <row r="997" spans="4:4" ht="13">
      <c r="D997" s="20"/>
    </row>
    <row r="998" spans="4:4" ht="13">
      <c r="D998" s="20"/>
    </row>
    <row r="999" spans="4:4" ht="13">
      <c r="D999" s="20"/>
    </row>
    <row r="1000" spans="4:4" ht="13">
      <c r="D1000" s="20"/>
    </row>
    <row r="1001" spans="4:4" ht="13">
      <c r="D1001" s="20"/>
    </row>
    <row r="1002" spans="4:4" ht="13">
      <c r="D1002" s="20"/>
    </row>
    <row r="1003" spans="4:4" ht="13">
      <c r="D1003" s="20"/>
    </row>
    <row r="1004" spans="4:4" ht="13">
      <c r="D1004" s="20"/>
    </row>
    <row r="1005" spans="4:4" ht="13">
      <c r="D1005" s="20"/>
    </row>
    <row r="1006" spans="4:4" ht="13">
      <c r="D1006" s="20"/>
    </row>
    <row r="1007" spans="4:4" ht="13">
      <c r="D1007" s="20"/>
    </row>
    <row r="1008" spans="4:4" ht="13">
      <c r="D1008" s="20"/>
    </row>
    <row r="1009" spans="4:4" ht="13">
      <c r="D1009" s="20"/>
    </row>
    <row r="1010" spans="4:4" ht="13">
      <c r="D1010" s="20"/>
    </row>
    <row r="1011" spans="4:4" ht="13">
      <c r="D1011" s="20"/>
    </row>
    <row r="1012" spans="4:4" ht="13">
      <c r="D1012" s="20"/>
    </row>
    <row r="1013" spans="4:4" ht="13">
      <c r="D1013" s="20"/>
    </row>
    <row r="1014" spans="4:4" ht="13">
      <c r="D1014" s="20"/>
    </row>
    <row r="1015" spans="4:4" ht="13">
      <c r="D1015" s="20"/>
    </row>
    <row r="1016" spans="4:4" ht="13">
      <c r="D1016" s="2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I50"/>
  <sheetViews>
    <sheetView zoomScale="114" zoomScaleNormal="120" workbookViewId="0">
      <selection activeCell="C48" sqref="C48"/>
    </sheetView>
  </sheetViews>
  <sheetFormatPr baseColWidth="10" defaultColWidth="12.6640625" defaultRowHeight="15.75" customHeight="1"/>
  <cols>
    <col min="1" max="1" width="16.6640625" customWidth="1"/>
    <col min="9" max="9" width="16.6640625" customWidth="1"/>
  </cols>
  <sheetData>
    <row r="1" spans="1:9" ht="15">
      <c r="A1" s="51" t="s">
        <v>0</v>
      </c>
      <c r="B1" s="51" t="s">
        <v>1</v>
      </c>
      <c r="C1" s="52" t="s">
        <v>2</v>
      </c>
      <c r="D1" s="53" t="s">
        <v>3</v>
      </c>
      <c r="E1" s="53" t="s">
        <v>233</v>
      </c>
      <c r="F1" s="54" t="s">
        <v>67</v>
      </c>
      <c r="G1" s="53"/>
      <c r="H1" s="53"/>
      <c r="I1" s="4"/>
    </row>
    <row r="2" spans="1:9" ht="15">
      <c r="A2" s="55" t="s">
        <v>6</v>
      </c>
      <c r="B2" s="56" t="s">
        <v>7</v>
      </c>
      <c r="C2" s="57" t="s">
        <v>4</v>
      </c>
      <c r="D2" s="12">
        <v>16012</v>
      </c>
      <c r="E2" s="58">
        <v>4011025</v>
      </c>
      <c r="F2" s="59" t="s">
        <v>70</v>
      </c>
      <c r="G2" s="60"/>
      <c r="H2" s="60"/>
      <c r="I2" s="9"/>
    </row>
    <row r="3" spans="1:9" ht="15">
      <c r="A3" s="55" t="s">
        <v>8</v>
      </c>
      <c r="B3" s="56" t="s">
        <v>9</v>
      </c>
      <c r="C3" s="57" t="s">
        <v>4</v>
      </c>
      <c r="D3" s="12">
        <v>19257</v>
      </c>
      <c r="E3" s="58">
        <v>4011129</v>
      </c>
      <c r="F3" s="59" t="s">
        <v>70</v>
      </c>
      <c r="G3" s="60"/>
      <c r="H3" s="60"/>
      <c r="I3" s="9"/>
    </row>
    <row r="4" spans="1:9" ht="15">
      <c r="A4" s="55" t="s">
        <v>10</v>
      </c>
      <c r="B4" s="56" t="s">
        <v>7</v>
      </c>
      <c r="C4" s="57" t="s">
        <v>4</v>
      </c>
      <c r="D4" s="12">
        <v>2083</v>
      </c>
      <c r="E4" s="61" t="s">
        <v>418</v>
      </c>
      <c r="F4" s="59" t="s">
        <v>70</v>
      </c>
      <c r="G4" s="60"/>
      <c r="H4" s="60"/>
      <c r="I4" s="9"/>
    </row>
    <row r="5" spans="1:9" ht="14">
      <c r="A5" s="55" t="s">
        <v>11</v>
      </c>
      <c r="B5" s="56" t="s">
        <v>12</v>
      </c>
      <c r="C5" s="57" t="s">
        <v>4</v>
      </c>
      <c r="D5" s="19">
        <v>23132</v>
      </c>
      <c r="E5" s="58">
        <v>4204408</v>
      </c>
      <c r="F5" s="59" t="s">
        <v>70</v>
      </c>
      <c r="G5" s="60"/>
      <c r="H5" s="60"/>
      <c r="I5" s="9"/>
    </row>
    <row r="6" spans="1:9" ht="15">
      <c r="A6" s="55" t="s">
        <v>13</v>
      </c>
      <c r="B6" s="56" t="s">
        <v>14</v>
      </c>
      <c r="C6" s="57" t="s">
        <v>4</v>
      </c>
      <c r="D6" s="12">
        <v>14654</v>
      </c>
      <c r="E6" s="58">
        <v>4102724</v>
      </c>
      <c r="F6" s="59" t="s">
        <v>71</v>
      </c>
      <c r="G6" s="60"/>
      <c r="H6" s="60"/>
      <c r="I6" s="9"/>
    </row>
    <row r="7" spans="1:9" ht="15">
      <c r="A7" s="55" t="s">
        <v>15</v>
      </c>
      <c r="B7" s="56" t="s">
        <v>16</v>
      </c>
      <c r="C7" s="57" t="s">
        <v>4</v>
      </c>
      <c r="D7" s="12">
        <v>5634</v>
      </c>
      <c r="E7" s="58">
        <v>4010592</v>
      </c>
      <c r="F7" s="59" t="s">
        <v>70</v>
      </c>
      <c r="G7" s="60"/>
      <c r="H7" s="60"/>
      <c r="I7" s="9"/>
    </row>
    <row r="8" spans="1:9" ht="18" customHeight="1">
      <c r="A8" s="55" t="s">
        <v>17</v>
      </c>
      <c r="B8" s="56" t="s">
        <v>5</v>
      </c>
      <c r="C8" s="57" t="s">
        <v>4</v>
      </c>
      <c r="D8" s="12">
        <v>3751</v>
      </c>
      <c r="E8" s="58">
        <v>4980342</v>
      </c>
      <c r="F8" s="59" t="s">
        <v>69</v>
      </c>
      <c r="G8" s="60"/>
      <c r="H8" s="60"/>
      <c r="I8" s="9"/>
    </row>
    <row r="9" spans="1:9" ht="15">
      <c r="A9" s="55" t="s">
        <v>18</v>
      </c>
      <c r="B9" s="56" t="s">
        <v>5</v>
      </c>
      <c r="C9" s="57" t="s">
        <v>4</v>
      </c>
      <c r="D9" s="12">
        <v>36606</v>
      </c>
      <c r="E9" s="58">
        <v>4136924</v>
      </c>
      <c r="F9" s="59" t="s">
        <v>69</v>
      </c>
      <c r="G9" s="60"/>
      <c r="H9" s="60"/>
      <c r="I9" s="9"/>
    </row>
    <row r="10" spans="1:9" ht="15">
      <c r="A10" s="55" t="s">
        <v>19</v>
      </c>
      <c r="B10" s="56" t="s">
        <v>5</v>
      </c>
      <c r="C10" s="57" t="s">
        <v>4</v>
      </c>
      <c r="D10" s="12">
        <v>20048</v>
      </c>
      <c r="E10" s="58">
        <v>4011157</v>
      </c>
      <c r="F10" s="59" t="s">
        <v>69</v>
      </c>
      <c r="G10" s="60"/>
      <c r="H10" s="60"/>
      <c r="I10" s="9"/>
    </row>
    <row r="11" spans="1:9" ht="15">
      <c r="A11" s="55" t="s">
        <v>20</v>
      </c>
      <c r="B11" s="56" t="s">
        <v>5</v>
      </c>
      <c r="C11" s="57" t="s">
        <v>4</v>
      </c>
      <c r="D11" s="12">
        <v>13649</v>
      </c>
      <c r="E11" s="58">
        <v>4010841</v>
      </c>
      <c r="F11" s="59" t="s">
        <v>69</v>
      </c>
      <c r="G11" s="60"/>
      <c r="H11" s="60"/>
      <c r="I11" s="9"/>
    </row>
    <row r="12" spans="1:9" ht="15">
      <c r="A12" s="55" t="s">
        <v>21</v>
      </c>
      <c r="B12" s="56" t="s">
        <v>22</v>
      </c>
      <c r="C12" s="57" t="s">
        <v>4</v>
      </c>
      <c r="D12" s="12">
        <v>5581</v>
      </c>
      <c r="E12" s="58">
        <v>4089108</v>
      </c>
      <c r="F12" s="59" t="s">
        <v>69</v>
      </c>
      <c r="G12" s="60"/>
      <c r="H12" s="60"/>
      <c r="I12" s="9"/>
    </row>
    <row r="13" spans="1:9" ht="15">
      <c r="A13" s="55" t="s">
        <v>23</v>
      </c>
      <c r="B13" s="56" t="s">
        <v>22</v>
      </c>
      <c r="C13" s="57" t="s">
        <v>4</v>
      </c>
      <c r="D13" s="12">
        <v>17929</v>
      </c>
      <c r="E13" s="58">
        <v>4011073</v>
      </c>
      <c r="F13" s="59" t="s">
        <v>69</v>
      </c>
      <c r="G13" s="60"/>
      <c r="H13" s="60"/>
      <c r="I13" s="9"/>
    </row>
    <row r="14" spans="1:9" ht="15">
      <c r="A14" s="55" t="s">
        <v>24</v>
      </c>
      <c r="B14" s="56" t="s">
        <v>22</v>
      </c>
      <c r="C14" s="57" t="s">
        <v>4</v>
      </c>
      <c r="D14" s="12">
        <v>2667</v>
      </c>
      <c r="E14" s="58">
        <v>4010476</v>
      </c>
      <c r="F14" s="59" t="s">
        <v>69</v>
      </c>
      <c r="G14" s="60"/>
      <c r="H14" s="60"/>
      <c r="I14" s="9"/>
    </row>
    <row r="15" spans="1:9" ht="15">
      <c r="A15" s="55" t="s">
        <v>26</v>
      </c>
      <c r="B15" s="56" t="s">
        <v>27</v>
      </c>
      <c r="C15" s="57" t="s">
        <v>4</v>
      </c>
      <c r="D15" s="12">
        <v>15297</v>
      </c>
      <c r="E15" s="58">
        <v>4157440</v>
      </c>
      <c r="F15" s="59" t="s">
        <v>68</v>
      </c>
      <c r="G15" s="60"/>
      <c r="H15" s="60"/>
      <c r="I15" s="9"/>
    </row>
    <row r="16" spans="1:9" ht="15">
      <c r="A16" s="55" t="s">
        <v>28</v>
      </c>
      <c r="B16" s="56" t="s">
        <v>5</v>
      </c>
      <c r="C16" s="57" t="s">
        <v>4</v>
      </c>
      <c r="D16" s="12">
        <v>5767</v>
      </c>
      <c r="E16" s="58">
        <v>4075407</v>
      </c>
      <c r="F16" s="59" t="s">
        <v>69</v>
      </c>
      <c r="G16" s="60"/>
      <c r="H16" s="60"/>
      <c r="I16" s="9"/>
    </row>
    <row r="17" spans="1:9" ht="15">
      <c r="A17" s="55" t="s">
        <v>29</v>
      </c>
      <c r="B17" s="56" t="s">
        <v>5</v>
      </c>
      <c r="C17" s="57" t="s">
        <v>4</v>
      </c>
      <c r="D17" s="12">
        <v>16418</v>
      </c>
      <c r="E17" s="58">
        <v>4011047</v>
      </c>
      <c r="F17" s="59" t="s">
        <v>69</v>
      </c>
      <c r="G17" s="60"/>
      <c r="H17" s="60"/>
      <c r="I17" s="9"/>
    </row>
    <row r="18" spans="1:9" ht="15">
      <c r="A18" s="55" t="s">
        <v>30</v>
      </c>
      <c r="B18" s="56" t="s">
        <v>31</v>
      </c>
      <c r="C18" s="57" t="s">
        <v>4</v>
      </c>
      <c r="D18" s="12">
        <v>14774</v>
      </c>
      <c r="E18" s="58">
        <v>4978178</v>
      </c>
      <c r="F18" s="59" t="s">
        <v>70</v>
      </c>
      <c r="G18" s="60"/>
      <c r="H18" s="60"/>
      <c r="I18" s="9"/>
    </row>
    <row r="19" spans="1:9" ht="15">
      <c r="A19" s="55" t="s">
        <v>32</v>
      </c>
      <c r="B19" s="56" t="s">
        <v>33</v>
      </c>
      <c r="C19" s="57" t="s">
        <v>4</v>
      </c>
      <c r="D19" s="12">
        <v>15669</v>
      </c>
      <c r="E19" s="58">
        <v>4549795</v>
      </c>
      <c r="F19" s="59" t="s">
        <v>70</v>
      </c>
      <c r="G19" s="60"/>
      <c r="H19" s="60"/>
      <c r="I19" s="9"/>
    </row>
    <row r="20" spans="1:9" ht="15">
      <c r="A20" s="55" t="s">
        <v>34</v>
      </c>
      <c r="B20" s="56" t="s">
        <v>35</v>
      </c>
      <c r="C20" s="57" t="s">
        <v>4</v>
      </c>
      <c r="D20" s="12">
        <v>22341</v>
      </c>
      <c r="E20" s="58">
        <v>4229355</v>
      </c>
      <c r="F20" s="59" t="s">
        <v>71</v>
      </c>
      <c r="G20" s="60"/>
      <c r="H20" s="60"/>
      <c r="I20" s="9"/>
    </row>
    <row r="21" spans="1:9" ht="15">
      <c r="A21" s="55" t="s">
        <v>36</v>
      </c>
      <c r="B21" s="56" t="s">
        <v>5</v>
      </c>
      <c r="C21" s="57" t="s">
        <v>4</v>
      </c>
      <c r="D21" s="12">
        <v>14802</v>
      </c>
      <c r="E21" s="58">
        <v>4010906</v>
      </c>
      <c r="F21" s="59" t="s">
        <v>69</v>
      </c>
      <c r="G21" s="60"/>
      <c r="H21" s="60"/>
      <c r="I21" s="9"/>
    </row>
    <row r="22" spans="1:9" ht="15">
      <c r="A22" s="55" t="s">
        <v>37</v>
      </c>
      <c r="B22" s="56" t="s">
        <v>5</v>
      </c>
      <c r="C22" s="57" t="s">
        <v>4</v>
      </c>
      <c r="D22" s="12">
        <v>10150</v>
      </c>
      <c r="E22" s="58">
        <v>4275772</v>
      </c>
      <c r="F22" s="59" t="s">
        <v>69</v>
      </c>
      <c r="G22" s="60"/>
      <c r="H22" s="60"/>
      <c r="I22" s="9"/>
    </row>
    <row r="23" spans="1:9" ht="15">
      <c r="A23" s="55" t="s">
        <v>38</v>
      </c>
      <c r="B23" s="56" t="s">
        <v>39</v>
      </c>
      <c r="C23" s="57" t="s">
        <v>4</v>
      </c>
      <c r="D23" s="12">
        <v>13870</v>
      </c>
      <c r="E23" s="58">
        <v>4157469</v>
      </c>
      <c r="F23" s="59" t="s">
        <v>70</v>
      </c>
      <c r="G23" s="60"/>
      <c r="H23" s="60"/>
      <c r="I23" s="9"/>
    </row>
    <row r="24" spans="1:9" ht="15">
      <c r="A24" s="55" t="s">
        <v>40</v>
      </c>
      <c r="B24" s="56" t="s">
        <v>41</v>
      </c>
      <c r="C24" s="57" t="s">
        <v>4</v>
      </c>
      <c r="D24" s="12">
        <v>21135</v>
      </c>
      <c r="E24" s="58">
        <v>4298168</v>
      </c>
      <c r="F24" s="59" t="s">
        <v>68</v>
      </c>
      <c r="G24" s="60"/>
      <c r="H24" s="60"/>
      <c r="I24" s="9"/>
    </row>
    <row r="25" spans="1:9" ht="15">
      <c r="A25" s="55" t="s">
        <v>42</v>
      </c>
      <c r="B25" s="56" t="s">
        <v>43</v>
      </c>
      <c r="C25" s="57" t="s">
        <v>4</v>
      </c>
      <c r="D25" s="12">
        <v>29901</v>
      </c>
      <c r="E25" s="58">
        <v>4254893</v>
      </c>
      <c r="F25" s="59" t="s">
        <v>68</v>
      </c>
      <c r="G25" s="60"/>
      <c r="H25" s="60"/>
      <c r="I25" s="9"/>
    </row>
    <row r="26" spans="1:9" ht="15">
      <c r="A26" s="55" t="s">
        <v>44</v>
      </c>
      <c r="B26" s="56" t="s">
        <v>5</v>
      </c>
      <c r="C26" s="57" t="s">
        <v>4</v>
      </c>
      <c r="D26" s="12">
        <v>4678</v>
      </c>
      <c r="E26" s="58">
        <v>4010561</v>
      </c>
      <c r="F26" s="59" t="s">
        <v>69</v>
      </c>
      <c r="G26" s="60"/>
      <c r="H26" s="60"/>
      <c r="I26" s="9"/>
    </row>
    <row r="27" spans="1:9" ht="15">
      <c r="A27" s="55" t="s">
        <v>45</v>
      </c>
      <c r="B27" s="56" t="s">
        <v>22</v>
      </c>
      <c r="C27" s="57" t="s">
        <v>4</v>
      </c>
      <c r="D27" s="12">
        <v>19304</v>
      </c>
      <c r="E27" s="58">
        <v>4087757</v>
      </c>
      <c r="F27" s="59" t="s">
        <v>69</v>
      </c>
      <c r="G27" s="60"/>
      <c r="H27" s="60"/>
      <c r="I27" s="9"/>
    </row>
    <row r="28" spans="1:9" ht="15">
      <c r="A28" s="55" t="s">
        <v>46</v>
      </c>
      <c r="B28" s="56" t="s">
        <v>5</v>
      </c>
      <c r="C28" s="57" t="s">
        <v>4</v>
      </c>
      <c r="D28" s="12">
        <v>20705</v>
      </c>
      <c r="E28" s="58">
        <v>4011165</v>
      </c>
      <c r="F28" s="59" t="s">
        <v>69</v>
      </c>
      <c r="G28" s="60"/>
      <c r="H28" s="60"/>
      <c r="I28" s="9"/>
    </row>
    <row r="29" spans="1:9" ht="15">
      <c r="A29" s="55" t="s">
        <v>47</v>
      </c>
      <c r="B29" s="56" t="s">
        <v>43</v>
      </c>
      <c r="C29" s="57" t="s">
        <v>4</v>
      </c>
      <c r="D29" s="12">
        <v>9134</v>
      </c>
      <c r="E29" s="58">
        <v>4236775</v>
      </c>
      <c r="F29" s="59" t="s">
        <v>68</v>
      </c>
      <c r="G29" s="60"/>
      <c r="H29" s="60"/>
      <c r="I29" s="9"/>
    </row>
    <row r="30" spans="1:9" ht="15.75" customHeight="1">
      <c r="A30" s="62" t="s">
        <v>277</v>
      </c>
      <c r="B30" s="62" t="s">
        <v>238</v>
      </c>
      <c r="C30" s="63" t="s">
        <v>4</v>
      </c>
      <c r="D30" s="62">
        <v>849766</v>
      </c>
      <c r="E30" s="58">
        <v>4190844</v>
      </c>
      <c r="F30" s="59" t="s">
        <v>68</v>
      </c>
      <c r="G30" s="62"/>
      <c r="H30" s="62"/>
    </row>
    <row r="31" spans="1:9" ht="15.75" customHeight="1">
      <c r="A31" s="62" t="s">
        <v>278</v>
      </c>
      <c r="B31" s="62" t="s">
        <v>279</v>
      </c>
      <c r="C31" s="63" t="s">
        <v>4</v>
      </c>
      <c r="D31" s="62">
        <v>11043</v>
      </c>
      <c r="E31" s="58">
        <v>4351923</v>
      </c>
      <c r="F31" s="59" t="s">
        <v>68</v>
      </c>
      <c r="G31" s="62"/>
      <c r="H31" s="62"/>
    </row>
    <row r="32" spans="1:9" ht="15.75" customHeight="1">
      <c r="A32" s="62" t="s">
        <v>280</v>
      </c>
      <c r="B32" s="62" t="s">
        <v>258</v>
      </c>
      <c r="C32" s="63" t="s">
        <v>4</v>
      </c>
      <c r="D32" s="62">
        <v>5021</v>
      </c>
      <c r="E32" s="58">
        <v>4057044</v>
      </c>
      <c r="F32" s="59" t="s">
        <v>69</v>
      </c>
      <c r="G32" s="62"/>
      <c r="H32" s="62"/>
    </row>
    <row r="33" spans="1:8" ht="15.75" customHeight="1">
      <c r="A33" s="62" t="s">
        <v>281</v>
      </c>
      <c r="B33" s="62" t="s">
        <v>282</v>
      </c>
      <c r="C33" s="63" t="s">
        <v>4</v>
      </c>
      <c r="D33" s="62">
        <v>6602</v>
      </c>
      <c r="E33" s="58">
        <v>4976857</v>
      </c>
      <c r="F33" s="59" t="s">
        <v>68</v>
      </c>
      <c r="G33" s="62"/>
      <c r="H33" s="62"/>
    </row>
    <row r="34" spans="1:8" ht="15.75" customHeight="1">
      <c r="A34" s="62" t="s">
        <v>283</v>
      </c>
      <c r="B34" s="62" t="s">
        <v>284</v>
      </c>
      <c r="C34" s="63" t="s">
        <v>4</v>
      </c>
      <c r="D34" s="62">
        <v>21845</v>
      </c>
      <c r="E34" s="58">
        <v>4324669</v>
      </c>
      <c r="F34" s="59" t="s">
        <v>68</v>
      </c>
      <c r="G34" s="62"/>
      <c r="H34" s="62"/>
    </row>
    <row r="35" spans="1:8" ht="15.75" customHeight="1">
      <c r="A35" s="62" t="s">
        <v>285</v>
      </c>
      <c r="B35" s="62" t="s">
        <v>43</v>
      </c>
      <c r="C35" s="63" t="s">
        <v>4</v>
      </c>
      <c r="D35" s="62">
        <v>8793</v>
      </c>
      <c r="E35" s="58">
        <v>4214482</v>
      </c>
      <c r="F35" s="59" t="s">
        <v>68</v>
      </c>
      <c r="G35" s="62"/>
      <c r="H35" s="62"/>
    </row>
    <row r="36" spans="1:8" ht="15.75" customHeight="1">
      <c r="A36" s="62" t="s">
        <v>286</v>
      </c>
      <c r="B36" s="62" t="s">
        <v>287</v>
      </c>
      <c r="C36" s="63" t="s">
        <v>4</v>
      </c>
      <c r="D36" s="62">
        <v>20949</v>
      </c>
      <c r="E36" s="58">
        <v>4978437</v>
      </c>
      <c r="F36" s="59" t="s">
        <v>71</v>
      </c>
      <c r="G36" s="62"/>
      <c r="H36" s="62"/>
    </row>
    <row r="37" spans="1:8" ht="15.75" customHeight="1">
      <c r="A37" s="62" t="s">
        <v>288</v>
      </c>
      <c r="B37" s="62" t="s">
        <v>289</v>
      </c>
      <c r="C37" s="63" t="s">
        <v>4</v>
      </c>
      <c r="D37" s="62">
        <v>36979</v>
      </c>
      <c r="E37" s="58">
        <v>4314950</v>
      </c>
      <c r="F37" s="59" t="s">
        <v>68</v>
      </c>
      <c r="G37" s="62"/>
      <c r="H37" s="62"/>
    </row>
    <row r="38" spans="1:8" ht="15.75" customHeight="1">
      <c r="A38" s="62" t="s">
        <v>290</v>
      </c>
      <c r="B38" s="62" t="s">
        <v>291</v>
      </c>
      <c r="C38" s="63" t="s">
        <v>4</v>
      </c>
      <c r="D38" s="62">
        <v>839615</v>
      </c>
      <c r="E38" s="58">
        <v>9064628</v>
      </c>
      <c r="F38" s="59" t="s">
        <v>68</v>
      </c>
      <c r="G38" s="62"/>
      <c r="H38" s="62"/>
    </row>
    <row r="39" spans="1:8" ht="15.75" customHeight="1">
      <c r="A39" s="62" t="s">
        <v>292</v>
      </c>
      <c r="B39" s="62" t="s">
        <v>43</v>
      </c>
      <c r="C39" s="63" t="s">
        <v>4</v>
      </c>
      <c r="D39" s="62">
        <v>3889</v>
      </c>
      <c r="E39" s="58">
        <v>6333401</v>
      </c>
      <c r="F39" s="59" t="s">
        <v>68</v>
      </c>
      <c r="G39" s="62"/>
      <c r="H39" s="62"/>
    </row>
    <row r="40" spans="1:8" ht="15.75" customHeight="1">
      <c r="A40" s="62" t="s">
        <v>293</v>
      </c>
      <c r="B40" s="62" t="s">
        <v>25</v>
      </c>
      <c r="C40" s="63" t="s">
        <v>4</v>
      </c>
      <c r="D40" s="62">
        <v>1800</v>
      </c>
      <c r="E40" s="58">
        <v>4157458</v>
      </c>
      <c r="F40" s="59" t="s">
        <v>68</v>
      </c>
      <c r="G40" s="62"/>
      <c r="H40" s="62"/>
    </row>
    <row r="41" spans="1:8" ht="15.75" customHeight="1">
      <c r="A41" s="62" t="s">
        <v>294</v>
      </c>
      <c r="B41" s="62" t="s">
        <v>295</v>
      </c>
      <c r="C41" s="63" t="s">
        <v>4</v>
      </c>
      <c r="D41" s="62">
        <v>12343</v>
      </c>
      <c r="E41" s="58">
        <v>4157477</v>
      </c>
      <c r="F41" s="59" t="s">
        <v>70</v>
      </c>
      <c r="G41" s="62"/>
      <c r="H41" s="62"/>
    </row>
    <row r="42" spans="1:8" ht="15.75" customHeight="1">
      <c r="A42" s="62"/>
      <c r="B42" s="62"/>
      <c r="C42" s="63"/>
      <c r="D42" s="62"/>
      <c r="E42" s="62"/>
      <c r="F42" s="59"/>
      <c r="G42" s="62"/>
      <c r="H42" s="62"/>
    </row>
    <row r="43" spans="1:8" ht="15.75" customHeight="1">
      <c r="A43" s="62"/>
      <c r="B43" s="62"/>
      <c r="C43" s="60"/>
      <c r="D43" s="62"/>
      <c r="E43" s="62"/>
      <c r="F43" s="59"/>
      <c r="G43" s="62"/>
      <c r="H43" s="62"/>
    </row>
    <row r="44" spans="1:8" ht="15.75" customHeight="1">
      <c r="A44" s="62"/>
      <c r="B44" s="62"/>
      <c r="C44" s="60"/>
      <c r="D44" s="62"/>
      <c r="E44" s="62"/>
      <c r="F44" s="59"/>
      <c r="G44" s="62"/>
      <c r="H44" s="62"/>
    </row>
    <row r="45" spans="1:8" ht="15.75" customHeight="1">
      <c r="A45" s="62"/>
      <c r="B45" s="62"/>
      <c r="C45" s="62"/>
      <c r="D45" s="62"/>
      <c r="E45" s="62"/>
      <c r="F45" s="59"/>
      <c r="G45" s="62"/>
      <c r="H45" s="62"/>
    </row>
    <row r="46" spans="1:8" ht="15.75" customHeight="1">
      <c r="A46" s="30"/>
      <c r="B46" s="30"/>
      <c r="C46" s="30"/>
      <c r="D46" s="30"/>
      <c r="F46" s="7"/>
    </row>
    <row r="47" spans="1:8" ht="15.75" customHeight="1">
      <c r="A47" s="30"/>
      <c r="B47" s="30"/>
      <c r="C47" s="30"/>
      <c r="D47" s="30"/>
      <c r="F47" s="7"/>
    </row>
    <row r="48" spans="1:8" ht="15.75" customHeight="1">
      <c r="A48" s="30"/>
      <c r="B48" s="30"/>
      <c r="C48" s="30"/>
      <c r="D48" s="30"/>
      <c r="F48" s="7"/>
    </row>
    <row r="49" spans="1:6" ht="15.75" customHeight="1">
      <c r="A49" s="30"/>
      <c r="B49" s="30"/>
      <c r="C49" s="30"/>
      <c r="D49" s="30"/>
      <c r="F49" s="7"/>
    </row>
    <row r="50" spans="1:6" ht="15.75" customHeight="1">
      <c r="A50" s="30"/>
      <c r="B50" s="30"/>
      <c r="C50" s="30"/>
      <c r="D50" s="30"/>
      <c r="F5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outlinePr summaryBelow="0" summaryRight="0"/>
  </sheetPr>
  <dimension ref="A1:J32"/>
  <sheetViews>
    <sheetView workbookViewId="0">
      <selection activeCell="D53" sqref="D53"/>
    </sheetView>
  </sheetViews>
  <sheetFormatPr baseColWidth="10" defaultColWidth="12.6640625" defaultRowHeight="15.75" customHeight="1"/>
  <sheetData>
    <row r="1" spans="1:10" ht="15">
      <c r="A1" s="1" t="s">
        <v>0</v>
      </c>
      <c r="B1" s="1" t="s">
        <v>1</v>
      </c>
      <c r="C1" s="1" t="s">
        <v>2</v>
      </c>
      <c r="D1" s="1" t="s">
        <v>3</v>
      </c>
      <c r="E1" s="2" t="s">
        <v>233</v>
      </c>
      <c r="F1" s="3" t="s">
        <v>67</v>
      </c>
      <c r="G1" s="2"/>
      <c r="H1" s="2"/>
      <c r="I1" s="4"/>
    </row>
    <row r="2" spans="1:10" ht="15">
      <c r="A2" s="5" t="s">
        <v>48</v>
      </c>
      <c r="B2" s="5" t="s">
        <v>43</v>
      </c>
      <c r="C2" s="64" t="s">
        <v>49</v>
      </c>
      <c r="D2" s="65">
        <v>19290</v>
      </c>
      <c r="E2" s="66">
        <v>114521</v>
      </c>
      <c r="F2" s="7" t="s">
        <v>68</v>
      </c>
      <c r="G2" s="8"/>
      <c r="H2" s="8"/>
      <c r="I2" s="9"/>
    </row>
    <row r="3" spans="1:10" ht="15">
      <c r="A3" s="5" t="s">
        <v>50</v>
      </c>
      <c r="B3" s="5" t="s">
        <v>51</v>
      </c>
      <c r="C3" s="64" t="s">
        <v>49</v>
      </c>
      <c r="D3" s="65">
        <v>20309</v>
      </c>
      <c r="E3" s="67" t="s">
        <v>436</v>
      </c>
      <c r="F3" s="7" t="s">
        <v>70</v>
      </c>
      <c r="G3" s="7"/>
      <c r="H3" s="8"/>
      <c r="I3" s="9"/>
    </row>
    <row r="4" spans="1:10" ht="15">
      <c r="A4" s="5" t="s">
        <v>52</v>
      </c>
      <c r="B4" s="5" t="s">
        <v>51</v>
      </c>
      <c r="C4" s="64" t="s">
        <v>49</v>
      </c>
      <c r="D4" s="65">
        <v>866803</v>
      </c>
      <c r="E4" s="66">
        <v>4048555</v>
      </c>
      <c r="F4" s="7" t="s">
        <v>70</v>
      </c>
      <c r="G4" s="8"/>
      <c r="H4" s="8"/>
      <c r="I4" s="9"/>
    </row>
    <row r="5" spans="1:10" ht="15">
      <c r="A5" s="5" t="s">
        <v>53</v>
      </c>
      <c r="B5" s="5" t="s">
        <v>51</v>
      </c>
      <c r="C5" s="64" t="s">
        <v>49</v>
      </c>
      <c r="D5" s="65">
        <v>1932</v>
      </c>
      <c r="E5" s="66">
        <v>4165052</v>
      </c>
      <c r="F5" s="7" t="s">
        <v>70</v>
      </c>
      <c r="G5" s="8"/>
      <c r="H5" s="8"/>
      <c r="I5" s="9"/>
    </row>
    <row r="6" spans="1:10" ht="15">
      <c r="A6" s="5" t="s">
        <v>54</v>
      </c>
      <c r="B6" s="5" t="s">
        <v>5</v>
      </c>
      <c r="C6" s="64" t="s">
        <v>49</v>
      </c>
      <c r="D6" s="65">
        <v>7164</v>
      </c>
      <c r="E6" s="66">
        <v>4272273</v>
      </c>
      <c r="F6" s="7" t="s">
        <v>69</v>
      </c>
      <c r="G6" s="8"/>
      <c r="H6" s="8"/>
      <c r="I6" s="9"/>
    </row>
    <row r="7" spans="1:10" ht="15">
      <c r="A7" s="5" t="s">
        <v>55</v>
      </c>
      <c r="B7" s="5" t="s">
        <v>43</v>
      </c>
      <c r="C7" s="64" t="s">
        <v>49</v>
      </c>
      <c r="D7" s="65">
        <v>12263</v>
      </c>
      <c r="E7" s="66">
        <v>4065098</v>
      </c>
      <c r="F7" s="7" t="s">
        <v>68</v>
      </c>
      <c r="G7" s="8"/>
      <c r="H7" s="8"/>
      <c r="I7" s="9"/>
    </row>
    <row r="8" spans="1:10" ht="15">
      <c r="A8" s="5" t="s">
        <v>56</v>
      </c>
      <c r="B8" s="5" t="s">
        <v>57</v>
      </c>
      <c r="C8" s="64" t="s">
        <v>49</v>
      </c>
      <c r="D8" s="65">
        <v>8708</v>
      </c>
      <c r="E8" s="66">
        <v>4045329</v>
      </c>
      <c r="F8" s="7" t="s">
        <v>68</v>
      </c>
      <c r="G8" s="8"/>
      <c r="H8" s="8"/>
      <c r="I8" s="9"/>
    </row>
    <row r="9" spans="1:10" ht="15">
      <c r="A9" s="5" t="s">
        <v>58</v>
      </c>
      <c r="B9" s="5" t="s">
        <v>43</v>
      </c>
      <c r="C9" s="64" t="s">
        <v>49</v>
      </c>
      <c r="D9" s="65">
        <v>8566</v>
      </c>
      <c r="E9" s="66">
        <v>4045729</v>
      </c>
      <c r="F9" s="7" t="s">
        <v>68</v>
      </c>
      <c r="G9" s="8"/>
      <c r="H9" s="8"/>
      <c r="I9" s="9"/>
    </row>
    <row r="10" spans="1:10" ht="15">
      <c r="A10" s="5" t="s">
        <v>59</v>
      </c>
      <c r="B10" s="5" t="s">
        <v>5</v>
      </c>
      <c r="C10" s="64" t="s">
        <v>49</v>
      </c>
      <c r="D10" s="65">
        <v>6595</v>
      </c>
      <c r="E10" s="66">
        <v>113873</v>
      </c>
      <c r="F10" s="7" t="s">
        <v>69</v>
      </c>
      <c r="G10" s="8"/>
      <c r="H10" s="8"/>
      <c r="I10" s="9"/>
    </row>
    <row r="11" spans="1:10" ht="15">
      <c r="A11" s="5" t="s">
        <v>60</v>
      </c>
      <c r="B11" s="5" t="s">
        <v>61</v>
      </c>
      <c r="C11" s="64" t="s">
        <v>49</v>
      </c>
      <c r="D11" s="65">
        <v>840836</v>
      </c>
      <c r="E11" s="66">
        <v>4071583</v>
      </c>
      <c r="F11" s="7" t="s">
        <v>70</v>
      </c>
      <c r="G11" s="8"/>
      <c r="H11" s="8"/>
      <c r="I11" s="9"/>
    </row>
    <row r="12" spans="1:10" ht="15">
      <c r="A12" s="5" t="s">
        <v>62</v>
      </c>
      <c r="B12" s="5" t="s">
        <v>57</v>
      </c>
      <c r="C12" s="64" t="s">
        <v>49</v>
      </c>
      <c r="D12" s="65">
        <v>10076</v>
      </c>
      <c r="E12" s="66">
        <v>4427682</v>
      </c>
      <c r="F12" s="7" t="s">
        <v>68</v>
      </c>
      <c r="G12" s="8"/>
      <c r="H12" s="8"/>
      <c r="I12" s="9"/>
    </row>
    <row r="13" spans="1:10" ht="15">
      <c r="A13" s="5" t="s">
        <v>63</v>
      </c>
      <c r="B13" s="5" t="s">
        <v>43</v>
      </c>
      <c r="C13" s="64" t="s">
        <v>49</v>
      </c>
      <c r="D13" s="65">
        <v>13363</v>
      </c>
      <c r="E13" s="66">
        <v>4001583</v>
      </c>
      <c r="F13" s="7" t="s">
        <v>68</v>
      </c>
      <c r="G13" s="8"/>
      <c r="H13" s="8"/>
      <c r="I13" s="9"/>
    </row>
    <row r="14" spans="1:10" ht="15">
      <c r="A14" s="5" t="s">
        <v>64</v>
      </c>
      <c r="B14" s="5" t="s">
        <v>43</v>
      </c>
      <c r="C14" s="64" t="s">
        <v>49</v>
      </c>
      <c r="D14" s="65">
        <v>18074</v>
      </c>
      <c r="E14" s="66">
        <v>4911828</v>
      </c>
      <c r="F14" s="7" t="s">
        <v>68</v>
      </c>
      <c r="G14" s="8"/>
      <c r="H14" s="8"/>
      <c r="I14" s="9"/>
    </row>
    <row r="15" spans="1:10" ht="15">
      <c r="A15" s="5" t="s">
        <v>65</v>
      </c>
      <c r="B15" s="5" t="s">
        <v>25</v>
      </c>
      <c r="C15" s="64" t="s">
        <v>49</v>
      </c>
      <c r="D15" s="65">
        <v>18285</v>
      </c>
      <c r="E15" s="66">
        <v>4397246</v>
      </c>
      <c r="F15" s="7" t="s">
        <v>68</v>
      </c>
      <c r="G15" s="13"/>
      <c r="H15" s="8"/>
      <c r="I15" s="9"/>
      <c r="J15" s="11"/>
    </row>
    <row r="16" spans="1:10" ht="15">
      <c r="A16" s="5" t="s">
        <v>66</v>
      </c>
      <c r="B16" s="5" t="s">
        <v>9</v>
      </c>
      <c r="C16" s="64" t="s">
        <v>49</v>
      </c>
      <c r="D16" s="65">
        <v>15634</v>
      </c>
      <c r="E16" s="68" t="s">
        <v>419</v>
      </c>
      <c r="F16" s="7" t="s">
        <v>70</v>
      </c>
      <c r="G16" s="13"/>
      <c r="H16" s="8"/>
      <c r="I16" s="9"/>
    </row>
    <row r="17" spans="1:9" ht="15.75" customHeight="1">
      <c r="A17" s="33" t="s">
        <v>234</v>
      </c>
      <c r="B17" s="33" t="s">
        <v>43</v>
      </c>
      <c r="C17" s="64" t="s">
        <v>49</v>
      </c>
      <c r="D17" s="69">
        <v>9559</v>
      </c>
      <c r="E17" s="66">
        <v>4250697</v>
      </c>
      <c r="F17" s="7" t="s">
        <v>68</v>
      </c>
      <c r="G17" s="35"/>
      <c r="H17" s="36"/>
      <c r="I17" s="37"/>
    </row>
    <row r="18" spans="1:9" ht="15.75" customHeight="1">
      <c r="A18" s="33" t="s">
        <v>235</v>
      </c>
      <c r="B18" s="33" t="s">
        <v>43</v>
      </c>
      <c r="C18" s="64" t="s">
        <v>49</v>
      </c>
      <c r="D18" s="69">
        <v>11520</v>
      </c>
      <c r="E18" s="66">
        <v>4556630</v>
      </c>
      <c r="F18" s="7" t="s">
        <v>68</v>
      </c>
      <c r="G18" s="35"/>
      <c r="H18" s="36"/>
      <c r="I18" s="37"/>
    </row>
    <row r="19" spans="1:9" ht="15.75" customHeight="1">
      <c r="A19" s="33" t="s">
        <v>236</v>
      </c>
      <c r="B19" s="33" t="s">
        <v>16</v>
      </c>
      <c r="C19" s="64" t="s">
        <v>49</v>
      </c>
      <c r="D19" s="69">
        <v>59325</v>
      </c>
      <c r="E19" s="66">
        <v>4912002</v>
      </c>
      <c r="F19" s="7" t="s">
        <v>70</v>
      </c>
      <c r="G19" s="35"/>
      <c r="H19" s="36"/>
      <c r="I19" s="37"/>
    </row>
    <row r="20" spans="1:9" ht="15.75" customHeight="1">
      <c r="A20" s="50" t="s">
        <v>296</v>
      </c>
      <c r="B20" s="50" t="s">
        <v>43</v>
      </c>
      <c r="C20" s="50" t="s">
        <v>49</v>
      </c>
      <c r="D20" s="50">
        <v>6855</v>
      </c>
      <c r="E20" s="66">
        <v>4237385</v>
      </c>
      <c r="F20" s="7" t="s">
        <v>68</v>
      </c>
      <c r="G20" s="70"/>
      <c r="H20" s="70"/>
      <c r="I20" s="70"/>
    </row>
    <row r="21" spans="1:9" ht="15.75" customHeight="1">
      <c r="A21" s="50" t="s">
        <v>297</v>
      </c>
      <c r="B21" s="50" t="s">
        <v>22</v>
      </c>
      <c r="C21" s="50" t="s">
        <v>49</v>
      </c>
      <c r="D21" s="50">
        <v>58656</v>
      </c>
      <c r="E21" s="66">
        <v>4395860</v>
      </c>
      <c r="F21" s="7" t="s">
        <v>69</v>
      </c>
      <c r="G21" s="70"/>
      <c r="H21" s="70"/>
      <c r="I21" s="70"/>
    </row>
    <row r="22" spans="1:9" ht="15.75" customHeight="1">
      <c r="A22" s="50" t="s">
        <v>298</v>
      </c>
      <c r="B22" s="50" t="s">
        <v>43</v>
      </c>
      <c r="C22" s="50" t="s">
        <v>49</v>
      </c>
      <c r="D22" s="50">
        <v>8362</v>
      </c>
      <c r="E22" s="66">
        <v>4237862</v>
      </c>
      <c r="F22" s="7" t="s">
        <v>68</v>
      </c>
      <c r="G22" s="70"/>
      <c r="H22" s="70"/>
      <c r="I22" s="70"/>
    </row>
    <row r="23" spans="1:9" ht="15.75" customHeight="1">
      <c r="A23" s="50" t="s">
        <v>299</v>
      </c>
      <c r="B23" s="50" t="s">
        <v>258</v>
      </c>
      <c r="C23" s="50" t="s">
        <v>49</v>
      </c>
      <c r="D23" s="50">
        <v>14169</v>
      </c>
      <c r="E23" s="66">
        <v>4001586</v>
      </c>
      <c r="F23" s="7" t="s">
        <v>69</v>
      </c>
      <c r="G23" s="70"/>
      <c r="H23" s="70"/>
      <c r="I23" s="70"/>
    </row>
    <row r="24" spans="1:9" ht="15.75" customHeight="1">
      <c r="A24" s="50" t="s">
        <v>300</v>
      </c>
      <c r="B24" s="50" t="s">
        <v>25</v>
      </c>
      <c r="C24" s="50" t="s">
        <v>49</v>
      </c>
      <c r="D24" s="50">
        <v>11267</v>
      </c>
      <c r="E24" s="66">
        <v>4223702</v>
      </c>
      <c r="F24" s="7" t="s">
        <v>68</v>
      </c>
      <c r="G24" s="70"/>
      <c r="H24" s="70"/>
      <c r="I24" s="70"/>
    </row>
    <row r="25" spans="1:9" ht="15.75" customHeight="1">
      <c r="A25" s="70"/>
      <c r="B25" s="70"/>
      <c r="C25" s="70"/>
      <c r="D25" s="70"/>
      <c r="E25" s="70"/>
      <c r="F25" s="70"/>
      <c r="G25" s="70"/>
      <c r="H25" s="70"/>
      <c r="I25" s="70"/>
    </row>
    <row r="26" spans="1:9" ht="15.75" customHeight="1">
      <c r="A26" s="70"/>
      <c r="B26" s="70"/>
      <c r="C26" s="70"/>
      <c r="D26" s="70"/>
      <c r="E26" s="70"/>
      <c r="F26" s="70"/>
      <c r="G26" s="70"/>
      <c r="H26" s="70"/>
      <c r="I26" s="70"/>
    </row>
    <row r="27" spans="1:9" ht="15.75" customHeight="1">
      <c r="A27" s="70"/>
      <c r="B27" s="70"/>
      <c r="C27" s="70"/>
      <c r="D27" s="70"/>
      <c r="E27" s="70"/>
      <c r="F27" s="70"/>
      <c r="G27" s="70"/>
      <c r="H27" s="70"/>
      <c r="I27" s="70"/>
    </row>
    <row r="28" spans="1:9" ht="15.75" customHeight="1">
      <c r="A28" s="70"/>
      <c r="B28" s="70"/>
      <c r="C28" s="70"/>
      <c r="D28" s="70"/>
      <c r="E28" s="70"/>
      <c r="F28" s="70"/>
      <c r="G28" s="70"/>
      <c r="H28" s="70"/>
      <c r="I28" s="70"/>
    </row>
    <row r="29" spans="1:9" ht="15.75" customHeight="1">
      <c r="A29" s="70"/>
      <c r="B29" s="70"/>
      <c r="C29" s="70"/>
      <c r="D29" s="70"/>
      <c r="E29" s="70"/>
      <c r="F29" s="70"/>
      <c r="G29" s="70"/>
      <c r="H29" s="70"/>
      <c r="I29" s="70"/>
    </row>
    <row r="30" spans="1:9" ht="15.75" customHeight="1">
      <c r="A30" s="70"/>
      <c r="B30" s="70"/>
      <c r="C30" s="70"/>
      <c r="D30" s="70"/>
      <c r="E30" s="70"/>
      <c r="F30" s="70"/>
      <c r="G30" s="70"/>
      <c r="H30" s="70"/>
      <c r="I30" s="70"/>
    </row>
    <row r="31" spans="1:9" ht="15.75" customHeight="1">
      <c r="A31" s="70"/>
      <c r="B31" s="70"/>
      <c r="C31" s="70"/>
      <c r="D31" s="70"/>
      <c r="E31" s="70"/>
      <c r="F31" s="70"/>
      <c r="G31" s="70"/>
      <c r="H31" s="70"/>
      <c r="I31" s="70"/>
    </row>
    <row r="32" spans="1:9" ht="15.75" customHeight="1">
      <c r="A32" s="70"/>
      <c r="B32" s="70"/>
      <c r="C32" s="70"/>
      <c r="D32" s="70"/>
      <c r="E32" s="70"/>
      <c r="F32" s="70"/>
      <c r="G32" s="70"/>
      <c r="H32" s="70"/>
      <c r="I32" s="7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4E0FA-00A6-BE44-9D92-F772210809ED}">
  <sheetPr>
    <tabColor theme="4" tint="0.39997558519241921"/>
  </sheetPr>
  <dimension ref="A1:F29"/>
  <sheetViews>
    <sheetView zoomScale="140" zoomScaleNormal="140" workbookViewId="0">
      <selection activeCell="E34" sqref="E34"/>
    </sheetView>
  </sheetViews>
  <sheetFormatPr baseColWidth="10" defaultRowHeight="13"/>
  <cols>
    <col min="1" max="1" width="17.1640625" customWidth="1"/>
  </cols>
  <sheetData>
    <row r="1" spans="1:6" ht="15">
      <c r="A1" s="1" t="s">
        <v>0</v>
      </c>
      <c r="B1" s="1" t="s">
        <v>1</v>
      </c>
      <c r="C1" s="1" t="s">
        <v>2</v>
      </c>
      <c r="D1" s="1" t="s">
        <v>3</v>
      </c>
      <c r="E1" s="2" t="s">
        <v>233</v>
      </c>
      <c r="F1" s="3" t="s">
        <v>67</v>
      </c>
    </row>
    <row r="2" spans="1:6">
      <c r="A2" s="33" t="s">
        <v>197</v>
      </c>
      <c r="B2" s="33" t="s">
        <v>5</v>
      </c>
      <c r="C2" s="33" t="s">
        <v>208</v>
      </c>
      <c r="D2" s="70">
        <v>4408</v>
      </c>
      <c r="E2" s="66">
        <v>4004278</v>
      </c>
      <c r="F2" s="34" t="s">
        <v>69</v>
      </c>
    </row>
    <row r="3" spans="1:6">
      <c r="A3" s="33" t="s">
        <v>198</v>
      </c>
      <c r="B3" s="33" t="s">
        <v>5</v>
      </c>
      <c r="C3" s="33" t="s">
        <v>208</v>
      </c>
      <c r="D3" s="70">
        <v>19569</v>
      </c>
      <c r="E3" s="66">
        <v>4994529</v>
      </c>
      <c r="F3" s="34" t="s">
        <v>69</v>
      </c>
    </row>
    <row r="4" spans="1:6">
      <c r="A4" s="33" t="s">
        <v>199</v>
      </c>
      <c r="B4" s="33" t="s">
        <v>5</v>
      </c>
      <c r="C4" s="33" t="s">
        <v>208</v>
      </c>
      <c r="D4" s="70">
        <v>660</v>
      </c>
      <c r="E4" s="66">
        <v>4065191</v>
      </c>
      <c r="F4" s="34" t="s">
        <v>69</v>
      </c>
    </row>
    <row r="5" spans="1:6">
      <c r="A5" s="33" t="s">
        <v>200</v>
      </c>
      <c r="B5" s="33" t="s">
        <v>51</v>
      </c>
      <c r="C5" s="33" t="s">
        <v>208</v>
      </c>
      <c r="D5" s="70">
        <v>4657</v>
      </c>
      <c r="E5" s="66">
        <v>4994517</v>
      </c>
      <c r="F5" s="34" t="s">
        <v>70</v>
      </c>
    </row>
    <row r="6" spans="1:6">
      <c r="A6" s="33" t="s">
        <v>201</v>
      </c>
      <c r="B6" s="33" t="s">
        <v>41</v>
      </c>
      <c r="C6" s="33" t="s">
        <v>208</v>
      </c>
      <c r="D6" s="70">
        <v>21148</v>
      </c>
      <c r="E6" s="66">
        <v>4994533</v>
      </c>
      <c r="F6" s="34" t="s">
        <v>68</v>
      </c>
    </row>
    <row r="7" spans="1:6">
      <c r="A7" s="33" t="s">
        <v>203</v>
      </c>
      <c r="B7" s="33" t="s">
        <v>5</v>
      </c>
      <c r="C7" s="33" t="s">
        <v>208</v>
      </c>
      <c r="D7" s="70">
        <v>17420</v>
      </c>
      <c r="E7" s="66">
        <v>4121199</v>
      </c>
      <c r="F7" s="34" t="s">
        <v>69</v>
      </c>
    </row>
    <row r="8" spans="1:6">
      <c r="A8" s="33" t="s">
        <v>202</v>
      </c>
      <c r="B8" s="33" t="s">
        <v>9</v>
      </c>
      <c r="C8" s="33" t="s">
        <v>208</v>
      </c>
      <c r="D8" s="70">
        <v>429</v>
      </c>
      <c r="E8" s="66">
        <v>4994497</v>
      </c>
      <c r="F8" s="34" t="s">
        <v>70</v>
      </c>
    </row>
    <row r="9" spans="1:6">
      <c r="A9" s="33" t="s">
        <v>204</v>
      </c>
      <c r="B9" s="33" t="s">
        <v>205</v>
      </c>
      <c r="C9" s="33" t="s">
        <v>208</v>
      </c>
      <c r="D9" s="70">
        <v>22213</v>
      </c>
      <c r="E9" s="66">
        <v>4994438</v>
      </c>
      <c r="F9" s="34" t="s">
        <v>70</v>
      </c>
    </row>
    <row r="10" spans="1:6">
      <c r="A10" s="33" t="s">
        <v>206</v>
      </c>
      <c r="B10" s="33" t="s">
        <v>7</v>
      </c>
      <c r="C10" s="33" t="s">
        <v>208</v>
      </c>
      <c r="D10" s="70">
        <v>36707</v>
      </c>
      <c r="E10" s="66">
        <v>4469467</v>
      </c>
      <c r="F10" s="34" t="s">
        <v>70</v>
      </c>
    </row>
    <row r="11" spans="1:6" ht="15">
      <c r="A11" s="33" t="s">
        <v>207</v>
      </c>
      <c r="B11" s="33" t="s">
        <v>43</v>
      </c>
      <c r="C11" s="33" t="s">
        <v>208</v>
      </c>
      <c r="D11" s="70">
        <v>550</v>
      </c>
      <c r="E11" s="68" t="s">
        <v>417</v>
      </c>
      <c r="F11" s="34" t="s">
        <v>68</v>
      </c>
    </row>
    <row r="12" spans="1:6" ht="15">
      <c r="A12" s="33" t="s">
        <v>237</v>
      </c>
      <c r="B12" s="33" t="s">
        <v>57</v>
      </c>
      <c r="C12" s="33" t="s">
        <v>208</v>
      </c>
      <c r="D12" s="69">
        <v>10289</v>
      </c>
      <c r="E12" s="66">
        <v>4994513</v>
      </c>
      <c r="F12" s="38" t="s">
        <v>68</v>
      </c>
    </row>
    <row r="13" spans="1:6" ht="15">
      <c r="A13" s="33" t="s">
        <v>239</v>
      </c>
      <c r="B13" s="33" t="s">
        <v>22</v>
      </c>
      <c r="C13" s="33" t="s">
        <v>208</v>
      </c>
      <c r="D13" s="69">
        <v>427</v>
      </c>
      <c r="E13" s="66">
        <v>4038569</v>
      </c>
      <c r="F13" s="34" t="s">
        <v>69</v>
      </c>
    </row>
    <row r="14" spans="1:6" ht="15">
      <c r="A14" s="33" t="s">
        <v>240</v>
      </c>
      <c r="B14" s="33" t="s">
        <v>43</v>
      </c>
      <c r="C14" s="33" t="s">
        <v>208</v>
      </c>
      <c r="D14" s="69">
        <v>9703</v>
      </c>
      <c r="E14" s="66">
        <v>4261611</v>
      </c>
      <c r="F14" s="38" t="s">
        <v>68</v>
      </c>
    </row>
    <row r="15" spans="1:6">
      <c r="A15" s="50" t="s">
        <v>257</v>
      </c>
      <c r="B15" s="50" t="s">
        <v>258</v>
      </c>
      <c r="C15" s="50" t="s">
        <v>208</v>
      </c>
      <c r="D15" s="50">
        <v>9759</v>
      </c>
      <c r="E15" s="66">
        <v>4158264</v>
      </c>
      <c r="F15" s="34" t="s">
        <v>69</v>
      </c>
    </row>
    <row r="16" spans="1:6">
      <c r="A16" s="50" t="s">
        <v>259</v>
      </c>
      <c r="B16" s="50" t="s">
        <v>260</v>
      </c>
      <c r="C16" s="50" t="s">
        <v>208</v>
      </c>
      <c r="D16" s="50">
        <v>5170</v>
      </c>
      <c r="E16" s="66">
        <v>4994525</v>
      </c>
      <c r="F16" s="34" t="s">
        <v>70</v>
      </c>
    </row>
    <row r="17" spans="1:6" ht="14">
      <c r="A17" s="50" t="s">
        <v>261</v>
      </c>
      <c r="B17" s="50" t="s">
        <v>262</v>
      </c>
      <c r="C17" s="50" t="s">
        <v>208</v>
      </c>
      <c r="D17" s="50">
        <v>2926</v>
      </c>
      <c r="E17" s="66">
        <v>4259470</v>
      </c>
      <c r="F17" s="38" t="s">
        <v>68</v>
      </c>
    </row>
    <row r="18" spans="1:6">
      <c r="A18" s="50" t="s">
        <v>263</v>
      </c>
      <c r="B18" s="50" t="s">
        <v>260</v>
      </c>
      <c r="C18" s="50" t="s">
        <v>208</v>
      </c>
      <c r="D18" s="50">
        <v>58720</v>
      </c>
      <c r="E18" s="66">
        <v>4994494</v>
      </c>
      <c r="F18" s="34" t="s">
        <v>70</v>
      </c>
    </row>
    <row r="19" spans="1:6">
      <c r="A19" s="50" t="s">
        <v>264</v>
      </c>
      <c r="B19" s="50" t="s">
        <v>35</v>
      </c>
      <c r="C19" s="50" t="s">
        <v>208</v>
      </c>
      <c r="D19" s="50">
        <v>50174</v>
      </c>
      <c r="E19" s="66">
        <v>4994456</v>
      </c>
      <c r="F19" s="36" t="s">
        <v>71</v>
      </c>
    </row>
    <row r="20" spans="1:6">
      <c r="A20" s="50" t="s">
        <v>265</v>
      </c>
      <c r="B20" s="50" t="s">
        <v>266</v>
      </c>
      <c r="C20" s="50" t="s">
        <v>208</v>
      </c>
      <c r="D20" s="50">
        <v>44253</v>
      </c>
      <c r="E20" s="66">
        <v>4994439</v>
      </c>
      <c r="F20" s="36" t="s">
        <v>71</v>
      </c>
    </row>
    <row r="21" spans="1:6">
      <c r="A21" s="50" t="s">
        <v>267</v>
      </c>
      <c r="B21" s="50" t="s">
        <v>14</v>
      </c>
      <c r="C21" s="50" t="s">
        <v>208</v>
      </c>
      <c r="D21" s="50">
        <v>73994</v>
      </c>
      <c r="E21" s="66">
        <v>6542090</v>
      </c>
      <c r="F21" s="36" t="s">
        <v>71</v>
      </c>
    </row>
    <row r="22" spans="1:6">
      <c r="A22" s="50" t="s">
        <v>268</v>
      </c>
      <c r="B22" s="50" t="s">
        <v>269</v>
      </c>
      <c r="C22" s="50" t="s">
        <v>208</v>
      </c>
      <c r="D22" s="50">
        <v>31588</v>
      </c>
      <c r="E22" s="66">
        <v>4113470</v>
      </c>
      <c r="F22" s="34" t="s">
        <v>71</v>
      </c>
    </row>
    <row r="23" spans="1:6">
      <c r="A23" s="50" t="s">
        <v>270</v>
      </c>
      <c r="B23" s="50" t="s">
        <v>14</v>
      </c>
      <c r="C23" s="50" t="s">
        <v>208</v>
      </c>
      <c r="D23" s="50">
        <v>7581</v>
      </c>
      <c r="E23" s="66">
        <v>4994484</v>
      </c>
      <c r="F23" s="36" t="s">
        <v>71</v>
      </c>
    </row>
    <row r="24" spans="1:6" ht="14">
      <c r="A24" s="50" t="s">
        <v>271</v>
      </c>
      <c r="B24" s="50" t="s">
        <v>41</v>
      </c>
      <c r="C24" s="50" t="s">
        <v>208</v>
      </c>
      <c r="D24" s="50">
        <v>49618</v>
      </c>
      <c r="E24" s="66">
        <v>4994469</v>
      </c>
      <c r="F24" s="38" t="s">
        <v>68</v>
      </c>
    </row>
    <row r="25" spans="1:6">
      <c r="A25" s="50" t="s">
        <v>272</v>
      </c>
      <c r="B25" s="50" t="s">
        <v>273</v>
      </c>
      <c r="C25" s="50" t="s">
        <v>208</v>
      </c>
      <c r="D25" s="50">
        <v>6332</v>
      </c>
      <c r="E25" s="66">
        <v>4632279</v>
      </c>
      <c r="F25" s="34" t="s">
        <v>70</v>
      </c>
    </row>
    <row r="26" spans="1:6">
      <c r="A26" s="50" t="s">
        <v>274</v>
      </c>
      <c r="B26" s="50" t="s">
        <v>258</v>
      </c>
      <c r="C26" s="50" t="s">
        <v>208</v>
      </c>
      <c r="D26" s="50">
        <v>22460</v>
      </c>
      <c r="E26" s="66">
        <v>4994539</v>
      </c>
      <c r="F26" s="34" t="s">
        <v>69</v>
      </c>
    </row>
    <row r="27" spans="1:6">
      <c r="A27" s="50" t="s">
        <v>275</v>
      </c>
      <c r="B27" s="50" t="s">
        <v>12</v>
      </c>
      <c r="C27" s="50" t="s">
        <v>208</v>
      </c>
      <c r="D27" s="50">
        <v>23144</v>
      </c>
      <c r="E27" s="66">
        <v>4554296</v>
      </c>
      <c r="F27" s="34" t="s">
        <v>70</v>
      </c>
    </row>
    <row r="28" spans="1:6">
      <c r="A28" s="50" t="s">
        <v>276</v>
      </c>
      <c r="B28" s="50" t="s">
        <v>22</v>
      </c>
      <c r="C28" s="50" t="s">
        <v>208</v>
      </c>
      <c r="D28" s="50">
        <v>59365</v>
      </c>
      <c r="E28" s="66">
        <v>4994451</v>
      </c>
      <c r="F28" s="34" t="s">
        <v>69</v>
      </c>
    </row>
    <row r="29" spans="1:6">
      <c r="A29" s="70"/>
      <c r="B29" s="70"/>
      <c r="C29" s="70"/>
      <c r="D29" s="70"/>
      <c r="E29" s="70"/>
      <c r="F29" s="7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0694A-C4C5-BA47-AD32-D5B97BA98EC1}">
  <sheetPr>
    <tabColor theme="4" tint="0.39997558519241921"/>
  </sheetPr>
  <dimension ref="A1:D91"/>
  <sheetViews>
    <sheetView workbookViewId="0">
      <selection activeCell="C8" sqref="C8"/>
    </sheetView>
  </sheetViews>
  <sheetFormatPr baseColWidth="10" defaultRowHeight="13"/>
  <cols>
    <col min="1" max="1" width="32.33203125" customWidth="1"/>
    <col min="2" max="2" width="21" customWidth="1"/>
    <col min="3" max="3" width="32.5" customWidth="1"/>
  </cols>
  <sheetData>
    <row r="1" spans="1:4">
      <c r="A1" s="30" t="s">
        <v>3</v>
      </c>
      <c r="B1" t="s">
        <v>524</v>
      </c>
      <c r="C1" t="s">
        <v>525</v>
      </c>
      <c r="D1" t="s">
        <v>526</v>
      </c>
    </row>
    <row r="2" spans="1:4">
      <c r="A2">
        <v>550</v>
      </c>
      <c r="B2" s="43" t="s">
        <v>528</v>
      </c>
      <c r="C2" s="43">
        <v>44287</v>
      </c>
      <c r="D2" s="43">
        <v>44651</v>
      </c>
    </row>
    <row r="3" spans="1:4">
      <c r="A3">
        <v>1800</v>
      </c>
      <c r="B3" s="43" t="s">
        <v>293</v>
      </c>
      <c r="C3" s="43">
        <v>44287</v>
      </c>
      <c r="D3" s="43">
        <v>44651</v>
      </c>
    </row>
    <row r="4" spans="1:4">
      <c r="A4">
        <v>8362</v>
      </c>
      <c r="B4" s="43" t="s">
        <v>298</v>
      </c>
      <c r="C4" s="43">
        <v>44287</v>
      </c>
      <c r="D4" s="43">
        <v>44651</v>
      </c>
    </row>
    <row r="5" spans="1:4">
      <c r="A5">
        <v>18074</v>
      </c>
      <c r="B5" s="43" t="s">
        <v>190</v>
      </c>
      <c r="C5" s="43">
        <v>44287</v>
      </c>
      <c r="D5" s="43">
        <v>44651</v>
      </c>
    </row>
    <row r="6" spans="1:4">
      <c r="A6">
        <v>29901</v>
      </c>
      <c r="B6" s="43" t="s">
        <v>556</v>
      </c>
      <c r="C6" s="43">
        <v>44287</v>
      </c>
      <c r="D6" s="43">
        <v>44651</v>
      </c>
    </row>
    <row r="7" spans="1:4">
      <c r="A7">
        <v>5170</v>
      </c>
      <c r="B7" s="43" t="s">
        <v>259</v>
      </c>
      <c r="C7" s="43">
        <v>44470</v>
      </c>
      <c r="D7" s="43">
        <v>44834</v>
      </c>
    </row>
    <row r="8" spans="1:4">
      <c r="A8">
        <v>427</v>
      </c>
      <c r="B8" s="43" t="s">
        <v>239</v>
      </c>
      <c r="C8" s="43">
        <v>44562</v>
      </c>
      <c r="D8" s="43">
        <v>44926</v>
      </c>
    </row>
    <row r="9" spans="1:4">
      <c r="A9">
        <v>429</v>
      </c>
      <c r="B9" s="43" t="s">
        <v>527</v>
      </c>
      <c r="C9" s="43">
        <v>44562</v>
      </c>
      <c r="D9" s="43">
        <v>44926</v>
      </c>
    </row>
    <row r="10" spans="1:4">
      <c r="A10">
        <v>660</v>
      </c>
      <c r="B10" s="43" t="s">
        <v>529</v>
      </c>
      <c r="C10" s="43">
        <v>44562</v>
      </c>
      <c r="D10" s="43">
        <v>44926</v>
      </c>
    </row>
    <row r="11" spans="1:4">
      <c r="A11">
        <v>1932</v>
      </c>
      <c r="B11" s="43" t="s">
        <v>530</v>
      </c>
      <c r="C11" s="43">
        <v>44562</v>
      </c>
      <c r="D11" s="43">
        <v>44926</v>
      </c>
    </row>
    <row r="12" spans="1:4">
      <c r="A12">
        <v>2083</v>
      </c>
      <c r="B12" s="43" t="s">
        <v>10</v>
      </c>
      <c r="C12" s="43">
        <v>44562</v>
      </c>
      <c r="D12" s="43">
        <v>44926</v>
      </c>
    </row>
    <row r="13" spans="1:4">
      <c r="A13">
        <v>2667</v>
      </c>
      <c r="B13" s="43" t="s">
        <v>531</v>
      </c>
      <c r="C13" s="43">
        <v>44562</v>
      </c>
      <c r="D13" s="43">
        <v>44926</v>
      </c>
    </row>
    <row r="14" spans="1:4">
      <c r="A14">
        <v>2926</v>
      </c>
      <c r="B14" s="43" t="s">
        <v>261</v>
      </c>
      <c r="C14" s="43">
        <v>44562</v>
      </c>
      <c r="D14" s="43">
        <v>44926</v>
      </c>
    </row>
    <row r="15" spans="1:4">
      <c r="A15">
        <v>3751</v>
      </c>
      <c r="B15" s="43" t="s">
        <v>17</v>
      </c>
      <c r="C15" s="43">
        <v>44562</v>
      </c>
      <c r="D15" s="43">
        <v>44926</v>
      </c>
    </row>
    <row r="16" spans="1:4">
      <c r="A16">
        <v>4408</v>
      </c>
      <c r="B16" s="43" t="s">
        <v>197</v>
      </c>
      <c r="C16" s="43">
        <v>44562</v>
      </c>
      <c r="D16" s="43">
        <v>44926</v>
      </c>
    </row>
    <row r="17" spans="1:4">
      <c r="A17">
        <v>4657</v>
      </c>
      <c r="B17" s="43" t="s">
        <v>532</v>
      </c>
      <c r="C17" s="43">
        <v>44562</v>
      </c>
      <c r="D17" s="43">
        <v>44926</v>
      </c>
    </row>
    <row r="18" spans="1:4">
      <c r="A18">
        <v>4678</v>
      </c>
      <c r="B18" s="43" t="s">
        <v>533</v>
      </c>
      <c r="C18" s="43">
        <v>44562</v>
      </c>
      <c r="D18" s="43">
        <v>44926</v>
      </c>
    </row>
    <row r="19" spans="1:4">
      <c r="A19">
        <v>5021</v>
      </c>
      <c r="B19" s="43" t="s">
        <v>280</v>
      </c>
      <c r="C19" s="43">
        <v>44562</v>
      </c>
      <c r="D19" s="43">
        <v>44926</v>
      </c>
    </row>
    <row r="20" spans="1:4">
      <c r="A20">
        <v>5581</v>
      </c>
      <c r="B20" s="43" t="s">
        <v>534</v>
      </c>
      <c r="C20" s="43">
        <v>44562</v>
      </c>
      <c r="D20" s="43">
        <v>44926</v>
      </c>
    </row>
    <row r="21" spans="1:4">
      <c r="A21">
        <v>5634</v>
      </c>
      <c r="B21" s="43" t="s">
        <v>535</v>
      </c>
      <c r="C21" s="43">
        <v>44562</v>
      </c>
      <c r="D21" s="43">
        <v>44926</v>
      </c>
    </row>
    <row r="22" spans="1:4">
      <c r="A22">
        <v>5767</v>
      </c>
      <c r="B22" s="43" t="s">
        <v>536</v>
      </c>
      <c r="C22" s="43">
        <v>44562</v>
      </c>
      <c r="D22" s="43">
        <v>44926</v>
      </c>
    </row>
    <row r="23" spans="1:4">
      <c r="A23">
        <v>6332</v>
      </c>
      <c r="B23" s="43" t="s">
        <v>272</v>
      </c>
      <c r="C23" s="43">
        <v>44562</v>
      </c>
      <c r="D23" s="43">
        <v>44926</v>
      </c>
    </row>
    <row r="24" spans="1:4">
      <c r="A24">
        <v>6595</v>
      </c>
      <c r="B24" s="43" t="s">
        <v>537</v>
      </c>
      <c r="C24" s="43">
        <v>44562</v>
      </c>
      <c r="D24" s="43">
        <v>44926</v>
      </c>
    </row>
    <row r="25" spans="1:4">
      <c r="A25">
        <v>6602</v>
      </c>
      <c r="B25" s="43" t="s">
        <v>281</v>
      </c>
      <c r="C25" s="43">
        <v>44562</v>
      </c>
      <c r="D25" s="43">
        <v>44926</v>
      </c>
    </row>
    <row r="26" spans="1:4">
      <c r="A26">
        <v>7164</v>
      </c>
      <c r="B26" s="43" t="s">
        <v>538</v>
      </c>
      <c r="C26" s="43">
        <v>44562</v>
      </c>
      <c r="D26" s="43">
        <v>44926</v>
      </c>
    </row>
    <row r="27" spans="1:4">
      <c r="A27">
        <v>7581</v>
      </c>
      <c r="B27" s="43" t="s">
        <v>270</v>
      </c>
      <c r="C27" s="43">
        <v>44562</v>
      </c>
      <c r="D27" s="43">
        <v>44926</v>
      </c>
    </row>
    <row r="28" spans="1:4">
      <c r="A28">
        <v>8708</v>
      </c>
      <c r="B28" s="43" t="s">
        <v>540</v>
      </c>
      <c r="C28" s="43">
        <v>44562</v>
      </c>
      <c r="D28" s="43">
        <v>44926</v>
      </c>
    </row>
    <row r="29" spans="1:4">
      <c r="A29">
        <v>9134</v>
      </c>
      <c r="B29" s="43" t="s">
        <v>389</v>
      </c>
      <c r="C29" s="43">
        <v>44562</v>
      </c>
      <c r="D29" s="43">
        <v>44926</v>
      </c>
    </row>
    <row r="30" spans="1:4">
      <c r="A30">
        <v>9759</v>
      </c>
      <c r="B30" s="43" t="s">
        <v>257</v>
      </c>
      <c r="C30" s="43">
        <v>44562</v>
      </c>
      <c r="D30" s="43">
        <v>44926</v>
      </c>
    </row>
    <row r="31" spans="1:4">
      <c r="A31">
        <v>10076</v>
      </c>
      <c r="B31" s="43" t="s">
        <v>542</v>
      </c>
      <c r="C31" s="43">
        <v>44562</v>
      </c>
      <c r="D31" s="43">
        <v>44926</v>
      </c>
    </row>
    <row r="32" spans="1:4">
      <c r="A32">
        <v>10150</v>
      </c>
      <c r="B32" s="43" t="s">
        <v>255</v>
      </c>
      <c r="C32" s="43">
        <v>44562</v>
      </c>
      <c r="D32" s="43">
        <v>44926</v>
      </c>
    </row>
    <row r="33" spans="1:4">
      <c r="A33">
        <v>10289</v>
      </c>
      <c r="B33" s="43" t="s">
        <v>614</v>
      </c>
      <c r="C33" s="43">
        <v>44562</v>
      </c>
      <c r="D33" s="43">
        <v>44926</v>
      </c>
    </row>
    <row r="34" spans="1:4">
      <c r="A34">
        <v>11043</v>
      </c>
      <c r="B34" s="43" t="s">
        <v>278</v>
      </c>
      <c r="C34" s="43">
        <v>44562</v>
      </c>
      <c r="D34" s="43">
        <v>44926</v>
      </c>
    </row>
    <row r="35" spans="1:4">
      <c r="A35">
        <v>12343</v>
      </c>
      <c r="B35" s="43" t="s">
        <v>294</v>
      </c>
      <c r="C35" s="43">
        <v>44562</v>
      </c>
      <c r="D35" s="43">
        <v>44926</v>
      </c>
    </row>
    <row r="36" spans="1:4">
      <c r="A36">
        <v>13649</v>
      </c>
      <c r="B36" s="43" t="s">
        <v>546</v>
      </c>
      <c r="C36" s="43">
        <v>44562</v>
      </c>
      <c r="D36" s="43">
        <v>44926</v>
      </c>
    </row>
    <row r="37" spans="1:4">
      <c r="A37">
        <v>13870</v>
      </c>
      <c r="B37" s="43" t="s">
        <v>547</v>
      </c>
      <c r="C37" s="43">
        <v>44562</v>
      </c>
      <c r="D37" s="43">
        <v>44926</v>
      </c>
    </row>
    <row r="38" spans="1:4">
      <c r="A38">
        <v>14169</v>
      </c>
      <c r="B38" s="43" t="s">
        <v>299</v>
      </c>
      <c r="C38" s="43">
        <v>44562</v>
      </c>
      <c r="D38" s="43">
        <v>44926</v>
      </c>
    </row>
    <row r="39" spans="1:4">
      <c r="A39">
        <v>14654</v>
      </c>
      <c r="B39" s="43" t="s">
        <v>548</v>
      </c>
      <c r="C39" s="43">
        <v>44562</v>
      </c>
      <c r="D39" s="43">
        <v>44926</v>
      </c>
    </row>
    <row r="40" spans="1:4">
      <c r="A40">
        <v>14774</v>
      </c>
      <c r="B40" s="43" t="s">
        <v>253</v>
      </c>
      <c r="C40" s="43">
        <v>44562</v>
      </c>
      <c r="D40" s="43">
        <v>44926</v>
      </c>
    </row>
    <row r="41" spans="1:4">
      <c r="A41">
        <v>14802</v>
      </c>
      <c r="B41" s="43" t="s">
        <v>36</v>
      </c>
      <c r="C41" s="43">
        <v>44562</v>
      </c>
      <c r="D41" s="43">
        <v>44926</v>
      </c>
    </row>
    <row r="42" spans="1:4">
      <c r="A42">
        <v>15297</v>
      </c>
      <c r="B42" s="43" t="s">
        <v>26</v>
      </c>
      <c r="C42" s="43">
        <v>44562</v>
      </c>
      <c r="D42" s="43">
        <v>44926</v>
      </c>
    </row>
    <row r="43" spans="1:4">
      <c r="A43">
        <v>15634</v>
      </c>
      <c r="B43" s="43" t="s">
        <v>549</v>
      </c>
      <c r="C43" s="43">
        <v>44562</v>
      </c>
      <c r="D43" s="43">
        <v>44926</v>
      </c>
    </row>
    <row r="44" spans="1:4">
      <c r="A44">
        <v>15669</v>
      </c>
      <c r="B44" s="43" t="s">
        <v>32</v>
      </c>
      <c r="C44" s="43">
        <v>44562</v>
      </c>
      <c r="D44" s="43">
        <v>44926</v>
      </c>
    </row>
    <row r="45" spans="1:4">
      <c r="A45">
        <v>16012</v>
      </c>
      <c r="B45" s="43" t="s">
        <v>550</v>
      </c>
      <c r="C45" s="43">
        <v>44562</v>
      </c>
      <c r="D45" s="43">
        <v>44926</v>
      </c>
    </row>
    <row r="46" spans="1:4">
      <c r="A46">
        <v>16418</v>
      </c>
      <c r="B46" s="43" t="s">
        <v>192</v>
      </c>
      <c r="C46" s="43">
        <v>44562</v>
      </c>
      <c r="D46" s="43">
        <v>44926</v>
      </c>
    </row>
    <row r="47" spans="1:4">
      <c r="A47">
        <v>17420</v>
      </c>
      <c r="B47" s="43" t="s">
        <v>551</v>
      </c>
      <c r="C47" s="43">
        <v>44562</v>
      </c>
      <c r="D47" s="43">
        <v>44926</v>
      </c>
    </row>
    <row r="48" spans="1:4">
      <c r="A48">
        <v>17929</v>
      </c>
      <c r="B48" s="43" t="s">
        <v>395</v>
      </c>
      <c r="C48" s="43">
        <v>44562</v>
      </c>
      <c r="D48" s="43">
        <v>44926</v>
      </c>
    </row>
    <row r="49" spans="1:4">
      <c r="A49">
        <v>19257</v>
      </c>
      <c r="B49" s="43" t="s">
        <v>8</v>
      </c>
      <c r="C49" s="43">
        <v>44562</v>
      </c>
      <c r="D49" s="43">
        <v>44926</v>
      </c>
    </row>
    <row r="50" spans="1:4">
      <c r="A50">
        <v>19304</v>
      </c>
      <c r="B50" s="43" t="s">
        <v>45</v>
      </c>
      <c r="C50" s="43">
        <v>44562</v>
      </c>
      <c r="D50" s="43">
        <v>44926</v>
      </c>
    </row>
    <row r="51" spans="1:4">
      <c r="A51">
        <v>19569</v>
      </c>
      <c r="B51" s="43" t="s">
        <v>198</v>
      </c>
      <c r="C51" s="43">
        <v>44562</v>
      </c>
      <c r="D51" s="43">
        <v>44926</v>
      </c>
    </row>
    <row r="52" spans="1:4">
      <c r="A52">
        <v>20048</v>
      </c>
      <c r="B52" s="43" t="s">
        <v>191</v>
      </c>
      <c r="C52" s="43">
        <v>44562</v>
      </c>
      <c r="D52" s="43">
        <v>44926</v>
      </c>
    </row>
    <row r="53" spans="1:4">
      <c r="A53">
        <v>20309</v>
      </c>
      <c r="B53" s="43" t="s">
        <v>553</v>
      </c>
      <c r="C53" s="43">
        <v>44562</v>
      </c>
      <c r="D53" s="43">
        <v>44926</v>
      </c>
    </row>
    <row r="54" spans="1:4">
      <c r="A54">
        <v>20705</v>
      </c>
      <c r="B54" s="43" t="s">
        <v>338</v>
      </c>
      <c r="C54" s="43">
        <v>44562</v>
      </c>
      <c r="D54" s="43">
        <v>44926</v>
      </c>
    </row>
    <row r="55" spans="1:4">
      <c r="A55">
        <v>20949</v>
      </c>
      <c r="B55" s="43" t="s">
        <v>286</v>
      </c>
      <c r="C55" s="43">
        <v>44562</v>
      </c>
      <c r="D55" s="43">
        <v>44926</v>
      </c>
    </row>
    <row r="56" spans="1:4">
      <c r="A56">
        <v>21135</v>
      </c>
      <c r="B56" s="43" t="s">
        <v>337</v>
      </c>
      <c r="C56" s="43">
        <v>44562</v>
      </c>
      <c r="D56" s="43">
        <v>44926</v>
      </c>
    </row>
    <row r="57" spans="1:4">
      <c r="A57">
        <v>21148</v>
      </c>
      <c r="B57" s="43" t="s">
        <v>554</v>
      </c>
      <c r="C57" s="43">
        <v>44562</v>
      </c>
      <c r="D57" s="43">
        <v>44926</v>
      </c>
    </row>
    <row r="58" spans="1:4">
      <c r="A58">
        <v>21845</v>
      </c>
      <c r="B58" s="43" t="s">
        <v>283</v>
      </c>
      <c r="C58" s="43">
        <v>44562</v>
      </c>
      <c r="D58" s="43">
        <v>44926</v>
      </c>
    </row>
    <row r="59" spans="1:4">
      <c r="A59">
        <v>22341</v>
      </c>
      <c r="B59" s="43" t="s">
        <v>254</v>
      </c>
      <c r="C59" s="43">
        <v>44562</v>
      </c>
      <c r="D59" s="43">
        <v>44926</v>
      </c>
    </row>
    <row r="60" spans="1:4">
      <c r="A60">
        <v>22460</v>
      </c>
      <c r="B60" s="43" t="s">
        <v>274</v>
      </c>
      <c r="C60" s="43">
        <v>44562</v>
      </c>
      <c r="D60" s="43">
        <v>44926</v>
      </c>
    </row>
    <row r="61" spans="1:4">
      <c r="A61">
        <v>23132</v>
      </c>
      <c r="B61" s="43" t="s">
        <v>11</v>
      </c>
      <c r="C61" s="43">
        <v>44562</v>
      </c>
      <c r="D61" s="43">
        <v>44926</v>
      </c>
    </row>
    <row r="62" spans="1:4">
      <c r="A62">
        <v>23144</v>
      </c>
      <c r="B62" s="43" t="s">
        <v>275</v>
      </c>
      <c r="C62" s="43">
        <v>44562</v>
      </c>
      <c r="D62" s="43">
        <v>44926</v>
      </c>
    </row>
    <row r="63" spans="1:4">
      <c r="A63">
        <v>31588</v>
      </c>
      <c r="B63" s="43" t="s">
        <v>268</v>
      </c>
      <c r="C63" s="43">
        <v>44562</v>
      </c>
      <c r="D63" s="43">
        <v>44926</v>
      </c>
    </row>
    <row r="64" spans="1:4">
      <c r="A64">
        <v>36606</v>
      </c>
      <c r="B64" s="43" t="s">
        <v>18</v>
      </c>
      <c r="C64" s="43">
        <v>44562</v>
      </c>
      <c r="D64" s="43">
        <v>44926</v>
      </c>
    </row>
    <row r="65" spans="1:4">
      <c r="A65">
        <v>36707</v>
      </c>
      <c r="B65" s="43" t="s">
        <v>557</v>
      </c>
      <c r="C65" s="43">
        <v>44562</v>
      </c>
      <c r="D65" s="43">
        <v>44926</v>
      </c>
    </row>
    <row r="66" spans="1:4">
      <c r="A66">
        <v>36979</v>
      </c>
      <c r="B66" s="43" t="s">
        <v>288</v>
      </c>
      <c r="C66" s="43">
        <v>44562</v>
      </c>
      <c r="D66" s="43">
        <v>44926</v>
      </c>
    </row>
    <row r="67" spans="1:4">
      <c r="A67">
        <v>44253</v>
      </c>
      <c r="B67" s="43" t="s">
        <v>265</v>
      </c>
      <c r="C67" s="43">
        <v>44562</v>
      </c>
      <c r="D67" s="43">
        <v>44926</v>
      </c>
    </row>
    <row r="68" spans="1:4">
      <c r="A68">
        <v>49618</v>
      </c>
      <c r="B68" s="43" t="s">
        <v>271</v>
      </c>
      <c r="C68" s="43">
        <v>44562</v>
      </c>
      <c r="D68" s="43">
        <v>44926</v>
      </c>
    </row>
    <row r="69" spans="1:4">
      <c r="A69">
        <v>50174</v>
      </c>
      <c r="B69" s="43" t="s">
        <v>264</v>
      </c>
      <c r="C69" s="43">
        <v>44562</v>
      </c>
      <c r="D69" s="43">
        <v>44926</v>
      </c>
    </row>
    <row r="70" spans="1:4">
      <c r="A70">
        <v>58656</v>
      </c>
      <c r="B70" s="43" t="s">
        <v>297</v>
      </c>
      <c r="C70" s="43">
        <v>44562</v>
      </c>
      <c r="D70" s="43">
        <v>44926</v>
      </c>
    </row>
    <row r="71" spans="1:4">
      <c r="A71">
        <v>59325</v>
      </c>
      <c r="B71" t="s">
        <v>236</v>
      </c>
      <c r="C71" s="43">
        <v>44562</v>
      </c>
      <c r="D71" s="43">
        <v>44926</v>
      </c>
    </row>
    <row r="72" spans="1:4">
      <c r="A72">
        <v>59365</v>
      </c>
      <c r="B72" s="30" t="s">
        <v>276</v>
      </c>
      <c r="C72" s="43">
        <v>44562</v>
      </c>
      <c r="D72" s="43">
        <v>44926</v>
      </c>
    </row>
    <row r="73" spans="1:4">
      <c r="A73">
        <v>73994</v>
      </c>
      <c r="B73" t="s">
        <v>267</v>
      </c>
      <c r="C73" s="43">
        <v>44562</v>
      </c>
      <c r="D73" s="43">
        <v>44926</v>
      </c>
    </row>
    <row r="74" spans="1:4">
      <c r="A74">
        <v>839615</v>
      </c>
      <c r="B74" t="s">
        <v>290</v>
      </c>
      <c r="C74" s="43">
        <v>44562</v>
      </c>
      <c r="D74" s="43">
        <v>44926</v>
      </c>
    </row>
    <row r="75" spans="1:4">
      <c r="A75">
        <v>840836</v>
      </c>
      <c r="B75" t="s">
        <v>189</v>
      </c>
      <c r="C75" s="43">
        <v>44562</v>
      </c>
      <c r="D75" s="43">
        <v>44926</v>
      </c>
    </row>
    <row r="76" spans="1:4">
      <c r="A76">
        <v>849766</v>
      </c>
      <c r="B76" t="s">
        <v>277</v>
      </c>
      <c r="C76" s="43">
        <v>44562</v>
      </c>
      <c r="D76" s="43">
        <v>44926</v>
      </c>
    </row>
    <row r="77" spans="1:4">
      <c r="A77">
        <v>866803</v>
      </c>
      <c r="B77" t="s">
        <v>187</v>
      </c>
      <c r="C77" s="43">
        <v>44562</v>
      </c>
      <c r="D77" s="43">
        <v>44926</v>
      </c>
    </row>
    <row r="78" spans="1:4">
      <c r="A78">
        <v>3889</v>
      </c>
      <c r="B78" s="43" t="s">
        <v>292</v>
      </c>
      <c r="C78" s="43">
        <v>44652</v>
      </c>
      <c r="D78" s="43">
        <v>45016</v>
      </c>
    </row>
    <row r="79" spans="1:4">
      <c r="A79">
        <v>6855</v>
      </c>
      <c r="B79" s="43" t="s">
        <v>296</v>
      </c>
      <c r="C79" s="43">
        <v>44652</v>
      </c>
      <c r="D79" s="43">
        <v>45016</v>
      </c>
    </row>
    <row r="80" spans="1:4">
      <c r="A80">
        <v>8566</v>
      </c>
      <c r="B80" s="43" t="s">
        <v>539</v>
      </c>
      <c r="C80" s="43">
        <v>44652</v>
      </c>
      <c r="D80" s="43">
        <v>45016</v>
      </c>
    </row>
    <row r="81" spans="1:4">
      <c r="A81">
        <v>8793</v>
      </c>
      <c r="B81" s="43" t="s">
        <v>285</v>
      </c>
      <c r="C81" s="43">
        <v>44652</v>
      </c>
      <c r="D81" s="43">
        <v>45016</v>
      </c>
    </row>
    <row r="82" spans="1:4">
      <c r="A82">
        <v>9559</v>
      </c>
      <c r="B82" s="43" t="s">
        <v>541</v>
      </c>
      <c r="C82" s="43">
        <v>44652</v>
      </c>
      <c r="D82" s="43">
        <v>45016</v>
      </c>
    </row>
    <row r="83" spans="1:4">
      <c r="A83">
        <v>9703</v>
      </c>
      <c r="B83" s="43" t="s">
        <v>613</v>
      </c>
      <c r="C83" s="43">
        <v>44652</v>
      </c>
      <c r="D83" s="43">
        <v>45016</v>
      </c>
    </row>
    <row r="84" spans="1:4">
      <c r="A84">
        <v>11267</v>
      </c>
      <c r="B84" s="43" t="s">
        <v>300</v>
      </c>
      <c r="C84" s="43">
        <v>44652</v>
      </c>
      <c r="D84" s="43">
        <v>45016</v>
      </c>
    </row>
    <row r="85" spans="1:4">
      <c r="A85">
        <v>11520</v>
      </c>
      <c r="B85" s="43" t="s">
        <v>543</v>
      </c>
      <c r="C85" s="43">
        <v>44652</v>
      </c>
      <c r="D85" s="43">
        <v>45016</v>
      </c>
    </row>
    <row r="86" spans="1:4">
      <c r="A86">
        <v>12263</v>
      </c>
      <c r="B86" s="43" t="s">
        <v>544</v>
      </c>
      <c r="C86" s="43">
        <v>44652</v>
      </c>
      <c r="D86" s="43">
        <v>45016</v>
      </c>
    </row>
    <row r="87" spans="1:4">
      <c r="A87">
        <v>13363</v>
      </c>
      <c r="B87" s="43" t="s">
        <v>545</v>
      </c>
      <c r="C87" s="43">
        <v>44652</v>
      </c>
      <c r="D87" s="43">
        <v>45016</v>
      </c>
    </row>
    <row r="88" spans="1:4">
      <c r="A88">
        <v>18285</v>
      </c>
      <c r="B88" s="43" t="s">
        <v>65</v>
      </c>
      <c r="C88" s="43">
        <v>44652</v>
      </c>
      <c r="D88" s="43">
        <v>45016</v>
      </c>
    </row>
    <row r="89" spans="1:4">
      <c r="A89">
        <v>19290</v>
      </c>
      <c r="B89" s="43" t="s">
        <v>552</v>
      </c>
      <c r="C89" s="43">
        <v>44652</v>
      </c>
      <c r="D89" s="43">
        <v>45016</v>
      </c>
    </row>
    <row r="90" spans="1:4">
      <c r="A90">
        <v>22213</v>
      </c>
      <c r="B90" s="43" t="s">
        <v>555</v>
      </c>
      <c r="C90" s="43">
        <v>44652</v>
      </c>
      <c r="D90" s="43">
        <v>45016</v>
      </c>
    </row>
    <row r="91" spans="1:4">
      <c r="A91">
        <v>58720</v>
      </c>
      <c r="B91" s="43" t="s">
        <v>263</v>
      </c>
      <c r="C91" s="43">
        <v>44652</v>
      </c>
      <c r="D91" s="43">
        <v>45016</v>
      </c>
    </row>
  </sheetData>
  <autoFilter ref="A1:D84" xr:uid="{2FE0694A-C4C5-BA47-AD32-D5B97BA98EC1}">
    <sortState xmlns:xlrd2="http://schemas.microsoft.com/office/spreadsheetml/2017/richdata2" ref="A2:D91">
      <sortCondition ref="C1:C9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3609-701E-5747-84AC-A246B4A2C02D}">
  <sheetPr>
    <tabColor theme="6" tint="0.59999389629810485"/>
  </sheetPr>
  <dimension ref="A1:S45"/>
  <sheetViews>
    <sheetView topLeftCell="A25" zoomScale="119" workbookViewId="0">
      <selection activeCell="U51" sqref="A1:U51"/>
    </sheetView>
  </sheetViews>
  <sheetFormatPr baseColWidth="10" defaultRowHeight="13"/>
  <cols>
    <col min="1" max="1" width="27.33203125" customWidth="1"/>
  </cols>
  <sheetData>
    <row r="1" spans="1:19" ht="15">
      <c r="A1" s="30" t="s">
        <v>0</v>
      </c>
      <c r="B1" s="2" t="s">
        <v>3</v>
      </c>
      <c r="C1">
        <v>2010</v>
      </c>
      <c r="D1">
        <v>2011</v>
      </c>
      <c r="E1">
        <v>2012</v>
      </c>
      <c r="F1">
        <v>2013</v>
      </c>
      <c r="G1">
        <v>2014</v>
      </c>
      <c r="H1">
        <v>2015</v>
      </c>
      <c r="I1">
        <v>2016</v>
      </c>
      <c r="J1">
        <v>2017</v>
      </c>
      <c r="K1">
        <v>2018</v>
      </c>
      <c r="L1">
        <v>2019</v>
      </c>
      <c r="M1">
        <v>2020</v>
      </c>
      <c r="N1">
        <v>2021</v>
      </c>
      <c r="O1">
        <v>2022</v>
      </c>
      <c r="P1">
        <v>2023</v>
      </c>
      <c r="Q1">
        <v>2024</v>
      </c>
      <c r="R1" s="30" t="s">
        <v>420</v>
      </c>
    </row>
    <row r="2" spans="1:19" s="48" customFormat="1" ht="15">
      <c r="A2" s="46" t="s">
        <v>6</v>
      </c>
      <c r="B2" s="47">
        <v>16012</v>
      </c>
      <c r="H2" s="49" t="s">
        <v>409</v>
      </c>
      <c r="I2" s="49" t="s">
        <v>409</v>
      </c>
      <c r="J2" s="49" t="s">
        <v>409</v>
      </c>
      <c r="K2" s="49" t="s">
        <v>409</v>
      </c>
      <c r="L2" s="49" t="s">
        <v>583</v>
      </c>
      <c r="M2" s="49" t="s">
        <v>584</v>
      </c>
      <c r="N2" s="49" t="s">
        <v>421</v>
      </c>
      <c r="O2" s="49" t="s">
        <v>431</v>
      </c>
      <c r="P2" s="49" t="s">
        <v>422</v>
      </c>
      <c r="R2" s="49" t="s">
        <v>437</v>
      </c>
    </row>
    <row r="3" spans="1:19" ht="15">
      <c r="A3" s="6" t="s">
        <v>8</v>
      </c>
      <c r="B3" s="10">
        <v>19257</v>
      </c>
      <c r="I3" s="30" t="s">
        <v>409</v>
      </c>
      <c r="J3" s="30" t="s">
        <v>409</v>
      </c>
      <c r="K3" s="30" t="s">
        <v>423</v>
      </c>
      <c r="L3" s="30" t="s">
        <v>424</v>
      </c>
      <c r="M3" s="30" t="s">
        <v>425</v>
      </c>
      <c r="N3" s="30" t="s">
        <v>425</v>
      </c>
      <c r="O3" s="30" t="s">
        <v>426</v>
      </c>
      <c r="P3" s="30" t="s">
        <v>426</v>
      </c>
      <c r="Q3" t="s">
        <v>426</v>
      </c>
      <c r="R3" s="30" t="s">
        <v>427</v>
      </c>
    </row>
    <row r="4" spans="1:19" ht="15">
      <c r="A4" s="6" t="s">
        <v>10</v>
      </c>
      <c r="B4" s="10">
        <v>2083</v>
      </c>
      <c r="C4" s="30" t="s">
        <v>428</v>
      </c>
      <c r="D4" s="30" t="s">
        <v>428</v>
      </c>
      <c r="E4" s="30" t="s">
        <v>428</v>
      </c>
      <c r="F4" s="30" t="s">
        <v>428</v>
      </c>
      <c r="G4" s="30" t="s">
        <v>428</v>
      </c>
      <c r="H4" s="30" t="s">
        <v>428</v>
      </c>
      <c r="I4" s="30" t="s">
        <v>428</v>
      </c>
      <c r="J4" s="30" t="s">
        <v>429</v>
      </c>
      <c r="K4" s="30" t="s">
        <v>429</v>
      </c>
      <c r="L4" s="30" t="s">
        <v>430</v>
      </c>
      <c r="M4" s="30" t="s">
        <v>431</v>
      </c>
      <c r="N4" s="30" t="s">
        <v>431</v>
      </c>
      <c r="O4" s="30" t="s">
        <v>431</v>
      </c>
      <c r="P4" s="30" t="s">
        <v>431</v>
      </c>
    </row>
    <row r="5" spans="1:19" ht="14">
      <c r="A5" s="6" t="s">
        <v>11</v>
      </c>
      <c r="B5" s="11">
        <v>23132</v>
      </c>
      <c r="C5" s="30" t="s">
        <v>409</v>
      </c>
      <c r="D5" s="30" t="s">
        <v>409</v>
      </c>
      <c r="E5" s="30" t="s">
        <v>409</v>
      </c>
      <c r="F5" s="30" t="s">
        <v>409</v>
      </c>
      <c r="G5" s="30" t="s">
        <v>409</v>
      </c>
      <c r="H5" s="30" t="s">
        <v>409</v>
      </c>
      <c r="I5" s="30" t="s">
        <v>409</v>
      </c>
      <c r="J5" s="30" t="s">
        <v>409</v>
      </c>
      <c r="K5" s="30" t="s">
        <v>409</v>
      </c>
      <c r="L5" s="30" t="s">
        <v>409</v>
      </c>
      <c r="M5" s="30" t="s">
        <v>409</v>
      </c>
      <c r="N5" s="30" t="s">
        <v>432</v>
      </c>
      <c r="O5" s="30" t="s">
        <v>432</v>
      </c>
      <c r="P5" s="30" t="s">
        <v>432</v>
      </c>
    </row>
    <row r="6" spans="1:19" ht="15">
      <c r="A6" s="6" t="s">
        <v>15</v>
      </c>
      <c r="B6" s="10">
        <v>5634</v>
      </c>
      <c r="C6" s="30" t="s">
        <v>409</v>
      </c>
      <c r="D6" s="30" t="s">
        <v>409</v>
      </c>
      <c r="E6" s="30" t="s">
        <v>409</v>
      </c>
      <c r="F6" s="30" t="s">
        <v>409</v>
      </c>
      <c r="G6" s="30" t="s">
        <v>409</v>
      </c>
      <c r="H6" s="30" t="s">
        <v>409</v>
      </c>
      <c r="I6" s="30" t="s">
        <v>409</v>
      </c>
      <c r="J6" s="30" t="s">
        <v>409</v>
      </c>
      <c r="K6" s="30" t="s">
        <v>409</v>
      </c>
      <c r="L6" s="30" t="s">
        <v>409</v>
      </c>
      <c r="M6" s="30" t="s">
        <v>433</v>
      </c>
      <c r="N6" s="30" t="s">
        <v>433</v>
      </c>
      <c r="O6" s="30" t="s">
        <v>434</v>
      </c>
      <c r="P6" s="30" t="s">
        <v>434</v>
      </c>
      <c r="R6" s="30" t="s">
        <v>435</v>
      </c>
    </row>
    <row r="7" spans="1:19" ht="15">
      <c r="A7" s="6" t="s">
        <v>26</v>
      </c>
      <c r="B7" s="10">
        <v>15297</v>
      </c>
      <c r="C7" s="30" t="s">
        <v>446</v>
      </c>
      <c r="D7" s="30" t="s">
        <v>446</v>
      </c>
      <c r="E7" s="30" t="s">
        <v>446</v>
      </c>
      <c r="F7" s="30" t="s">
        <v>445</v>
      </c>
      <c r="G7" s="30" t="s">
        <v>443</v>
      </c>
      <c r="H7" s="30" t="s">
        <v>442</v>
      </c>
      <c r="I7" s="30" t="s">
        <v>443</v>
      </c>
      <c r="J7" s="30" t="s">
        <v>439</v>
      </c>
      <c r="K7" s="30" t="s">
        <v>439</v>
      </c>
      <c r="L7" s="30" t="s">
        <v>439</v>
      </c>
      <c r="M7" s="30" t="s">
        <v>440</v>
      </c>
      <c r="N7" s="30" t="s">
        <v>441</v>
      </c>
      <c r="O7" s="30" t="s">
        <v>441</v>
      </c>
      <c r="R7" s="30" t="s">
        <v>444</v>
      </c>
    </row>
    <row r="8" spans="1:19" ht="15">
      <c r="A8" s="6" t="s">
        <v>29</v>
      </c>
      <c r="B8" s="12">
        <v>16418</v>
      </c>
      <c r="G8" s="30" t="s">
        <v>409</v>
      </c>
      <c r="H8" s="30" t="s">
        <v>409</v>
      </c>
      <c r="I8" s="30" t="s">
        <v>409</v>
      </c>
      <c r="J8" s="30" t="s">
        <v>409</v>
      </c>
      <c r="K8" s="30" t="s">
        <v>409</v>
      </c>
      <c r="L8" s="30" t="s">
        <v>409</v>
      </c>
      <c r="M8" s="30" t="s">
        <v>409</v>
      </c>
      <c r="N8" s="30" t="s">
        <v>409</v>
      </c>
      <c r="O8" s="30" t="s">
        <v>409</v>
      </c>
      <c r="P8" s="30" t="s">
        <v>409</v>
      </c>
      <c r="R8" s="30" t="s">
        <v>447</v>
      </c>
    </row>
    <row r="9" spans="1:19" ht="15">
      <c r="A9" s="6" t="s">
        <v>32</v>
      </c>
      <c r="B9" s="10">
        <v>15669</v>
      </c>
      <c r="F9" s="30" t="s">
        <v>409</v>
      </c>
      <c r="G9" s="30" t="s">
        <v>448</v>
      </c>
      <c r="H9" s="30" t="s">
        <v>449</v>
      </c>
      <c r="I9" s="30" t="s">
        <v>409</v>
      </c>
      <c r="J9" s="30" t="s">
        <v>450</v>
      </c>
      <c r="K9" s="30" t="s">
        <v>409</v>
      </c>
      <c r="L9" s="30" t="s">
        <v>409</v>
      </c>
      <c r="M9" s="30" t="s">
        <v>409</v>
      </c>
      <c r="N9" s="30" t="s">
        <v>451</v>
      </c>
      <c r="O9" s="30" t="s">
        <v>451</v>
      </c>
      <c r="P9" s="30" t="s">
        <v>409</v>
      </c>
      <c r="Q9" s="30" t="s">
        <v>409</v>
      </c>
    </row>
    <row r="10" spans="1:19" ht="15">
      <c r="A10" s="6" t="s">
        <v>34</v>
      </c>
      <c r="B10" s="10">
        <v>22341</v>
      </c>
      <c r="G10" s="30" t="s">
        <v>409</v>
      </c>
      <c r="H10" s="30" t="s">
        <v>409</v>
      </c>
      <c r="I10" s="30" t="s">
        <v>409</v>
      </c>
      <c r="J10" s="30" t="s">
        <v>409</v>
      </c>
      <c r="K10" s="30" t="s">
        <v>409</v>
      </c>
      <c r="L10" s="30" t="s">
        <v>409</v>
      </c>
      <c r="M10" s="30" t="s">
        <v>409</v>
      </c>
      <c r="N10" s="30" t="s">
        <v>452</v>
      </c>
      <c r="O10" s="30" t="s">
        <v>452</v>
      </c>
      <c r="P10" s="30" t="s">
        <v>452</v>
      </c>
    </row>
    <row r="11" spans="1:19" ht="15">
      <c r="A11" s="6" t="s">
        <v>38</v>
      </c>
      <c r="B11" s="10">
        <v>13870</v>
      </c>
      <c r="G11" s="30" t="s">
        <v>409</v>
      </c>
      <c r="H11" s="30" t="s">
        <v>409</v>
      </c>
      <c r="I11" s="30" t="s">
        <v>409</v>
      </c>
      <c r="J11" s="30" t="s">
        <v>409</v>
      </c>
      <c r="K11" s="30" t="s">
        <v>409</v>
      </c>
      <c r="L11" s="30" t="s">
        <v>453</v>
      </c>
      <c r="M11" s="30" t="s">
        <v>453</v>
      </c>
      <c r="N11" s="30" t="s">
        <v>453</v>
      </c>
      <c r="O11" s="30" t="s">
        <v>453</v>
      </c>
      <c r="P11" s="30" t="s">
        <v>453</v>
      </c>
    </row>
    <row r="12" spans="1:19" ht="15">
      <c r="A12" s="6" t="s">
        <v>47</v>
      </c>
      <c r="B12" s="10">
        <v>9134</v>
      </c>
      <c r="C12" s="30" t="s">
        <v>454</v>
      </c>
      <c r="D12" s="30" t="s">
        <v>454</v>
      </c>
      <c r="E12" s="30" t="s">
        <v>454</v>
      </c>
      <c r="F12" s="30" t="s">
        <v>454</v>
      </c>
      <c r="G12" s="30" t="s">
        <v>454</v>
      </c>
      <c r="H12" s="30" t="s">
        <v>454</v>
      </c>
      <c r="I12" s="30" t="s">
        <v>409</v>
      </c>
      <c r="J12" s="30" t="s">
        <v>409</v>
      </c>
      <c r="K12" s="30" t="s">
        <v>409</v>
      </c>
      <c r="L12" s="30" t="s">
        <v>409</v>
      </c>
      <c r="M12" s="30" t="s">
        <v>438</v>
      </c>
      <c r="N12" s="30" t="s">
        <v>438</v>
      </c>
      <c r="O12" s="30" t="s">
        <v>93</v>
      </c>
      <c r="P12" s="30" t="s">
        <v>93</v>
      </c>
    </row>
    <row r="13" spans="1:19" ht="15">
      <c r="A13" s="6" t="s">
        <v>50</v>
      </c>
      <c r="B13" s="10">
        <v>20309</v>
      </c>
      <c r="C13" s="30" t="s">
        <v>409</v>
      </c>
      <c r="D13" s="30" t="s">
        <v>409</v>
      </c>
      <c r="E13" s="30" t="s">
        <v>409</v>
      </c>
      <c r="F13" s="30" t="s">
        <v>409</v>
      </c>
      <c r="G13" s="30" t="s">
        <v>409</v>
      </c>
      <c r="H13" s="30" t="s">
        <v>409</v>
      </c>
      <c r="I13" s="30" t="s">
        <v>409</v>
      </c>
      <c r="J13" s="30" t="s">
        <v>409</v>
      </c>
      <c r="K13" s="30" t="s">
        <v>409</v>
      </c>
      <c r="L13" s="30" t="s">
        <v>455</v>
      </c>
      <c r="M13" s="30" t="s">
        <v>455</v>
      </c>
      <c r="N13" s="30" t="s">
        <v>455</v>
      </c>
      <c r="O13" s="30" t="s">
        <v>456</v>
      </c>
      <c r="P13" s="30" t="s">
        <v>456</v>
      </c>
      <c r="R13" s="30" t="s">
        <v>457</v>
      </c>
    </row>
    <row r="14" spans="1:19" ht="15">
      <c r="A14" s="6" t="s">
        <v>52</v>
      </c>
      <c r="B14" s="10">
        <v>866803</v>
      </c>
      <c r="G14" s="30" t="s">
        <v>460</v>
      </c>
      <c r="H14" s="30" t="s">
        <v>460</v>
      </c>
      <c r="I14" s="30" t="s">
        <v>460</v>
      </c>
      <c r="J14" s="30" t="s">
        <v>409</v>
      </c>
      <c r="K14" s="30" t="s">
        <v>409</v>
      </c>
      <c r="L14" s="30" t="s">
        <v>409</v>
      </c>
      <c r="M14" s="30" t="s">
        <v>409</v>
      </c>
      <c r="N14" s="30" t="s">
        <v>409</v>
      </c>
      <c r="O14" s="30" t="s">
        <v>461</v>
      </c>
    </row>
    <row r="15" spans="1:19" ht="15">
      <c r="A15" s="6" t="s">
        <v>54</v>
      </c>
      <c r="B15" s="10">
        <v>7164</v>
      </c>
      <c r="E15" s="30" t="s">
        <v>521</v>
      </c>
      <c r="F15" s="30" t="s">
        <v>521</v>
      </c>
      <c r="G15" s="30" t="s">
        <v>521</v>
      </c>
      <c r="H15" s="30" t="s">
        <v>521</v>
      </c>
      <c r="I15" s="30" t="s">
        <v>409</v>
      </c>
      <c r="J15" s="30" t="s">
        <v>522</v>
      </c>
      <c r="K15" s="30" t="s">
        <v>523</v>
      </c>
      <c r="L15" s="30" t="s">
        <v>523</v>
      </c>
      <c r="M15" s="30" t="s">
        <v>522</v>
      </c>
      <c r="N15" s="30" t="s">
        <v>409</v>
      </c>
      <c r="O15" s="30" t="s">
        <v>409</v>
      </c>
      <c r="P15" s="30" t="s">
        <v>409</v>
      </c>
      <c r="Q15" s="30" t="s">
        <v>409</v>
      </c>
    </row>
    <row r="16" spans="1:19" ht="15">
      <c r="A16" s="6" t="s">
        <v>53</v>
      </c>
      <c r="B16" s="10">
        <v>1932</v>
      </c>
      <c r="C16" s="30"/>
      <c r="D16" s="30"/>
      <c r="E16" s="30"/>
      <c r="F16" s="30"/>
      <c r="G16" s="30" t="s">
        <v>409</v>
      </c>
      <c r="H16" s="30" t="s">
        <v>409</v>
      </c>
      <c r="I16" s="30" t="s">
        <v>409</v>
      </c>
      <c r="J16" s="30" t="s">
        <v>409</v>
      </c>
      <c r="K16" s="30" t="s">
        <v>409</v>
      </c>
      <c r="L16" s="30" t="s">
        <v>409</v>
      </c>
      <c r="M16" s="30" t="s">
        <v>409</v>
      </c>
      <c r="N16" s="30" t="s">
        <v>458</v>
      </c>
      <c r="O16" s="30" t="s">
        <v>458</v>
      </c>
      <c r="P16" s="30" t="s">
        <v>458</v>
      </c>
      <c r="S16" s="30" t="s">
        <v>459</v>
      </c>
    </row>
    <row r="17" spans="1:19" ht="15">
      <c r="A17" s="6" t="s">
        <v>518</v>
      </c>
      <c r="B17" s="10">
        <v>6855</v>
      </c>
      <c r="C17" s="30"/>
      <c r="D17" s="30"/>
      <c r="E17" s="30"/>
      <c r="F17" s="30"/>
      <c r="G17" s="30" t="s">
        <v>409</v>
      </c>
      <c r="H17" s="30" t="s">
        <v>409</v>
      </c>
      <c r="I17" s="30" t="s">
        <v>519</v>
      </c>
      <c r="J17" s="30"/>
      <c r="K17" s="30" t="s">
        <v>519</v>
      </c>
      <c r="L17" s="30" t="s">
        <v>409</v>
      </c>
      <c r="M17" s="30" t="s">
        <v>409</v>
      </c>
      <c r="N17" s="30" t="s">
        <v>409</v>
      </c>
      <c r="O17" s="30" t="s">
        <v>409</v>
      </c>
      <c r="P17" s="30" t="s">
        <v>409</v>
      </c>
      <c r="Q17" s="30" t="s">
        <v>409</v>
      </c>
      <c r="R17" s="30" t="s">
        <v>520</v>
      </c>
      <c r="S17" s="30"/>
    </row>
    <row r="18" spans="1:19">
      <c r="A18" s="32" t="s">
        <v>197</v>
      </c>
      <c r="B18">
        <v>4408</v>
      </c>
      <c r="G18" s="30" t="s">
        <v>462</v>
      </c>
      <c r="H18" s="30" t="s">
        <v>462</v>
      </c>
      <c r="I18" s="30" t="s">
        <v>462</v>
      </c>
      <c r="J18" s="30" t="s">
        <v>463</v>
      </c>
      <c r="K18" s="30" t="s">
        <v>463</v>
      </c>
      <c r="L18" s="30" t="s">
        <v>464</v>
      </c>
      <c r="M18" s="30" t="s">
        <v>465</v>
      </c>
      <c r="N18" s="30" t="s">
        <v>465</v>
      </c>
      <c r="O18" s="30" t="s">
        <v>467</v>
      </c>
      <c r="P18" s="30" t="s">
        <v>409</v>
      </c>
      <c r="R18" s="30" t="s">
        <v>466</v>
      </c>
    </row>
    <row r="19" spans="1:19">
      <c r="A19" s="32" t="s">
        <v>200</v>
      </c>
      <c r="B19">
        <v>4657</v>
      </c>
      <c r="G19" s="30" t="s">
        <v>468</v>
      </c>
      <c r="H19" s="30" t="s">
        <v>468</v>
      </c>
      <c r="I19" s="30" t="s">
        <v>469</v>
      </c>
      <c r="J19" s="30" t="s">
        <v>468</v>
      </c>
      <c r="K19" s="30" t="s">
        <v>468</v>
      </c>
      <c r="L19" s="30" t="s">
        <v>471</v>
      </c>
      <c r="M19" s="30" t="s">
        <v>471</v>
      </c>
      <c r="N19" s="30" t="s">
        <v>471</v>
      </c>
      <c r="O19" s="30" t="s">
        <v>471</v>
      </c>
      <c r="P19" s="30" t="s">
        <v>471</v>
      </c>
      <c r="R19" s="30" t="s">
        <v>470</v>
      </c>
    </row>
    <row r="20" spans="1:19">
      <c r="A20" s="32" t="s">
        <v>201</v>
      </c>
      <c r="B20">
        <v>21148</v>
      </c>
      <c r="C20" s="30"/>
      <c r="D20" s="30"/>
      <c r="E20" s="30"/>
      <c r="F20" s="30"/>
      <c r="G20" s="30" t="s">
        <v>409</v>
      </c>
      <c r="H20" s="30" t="s">
        <v>409</v>
      </c>
      <c r="I20" s="30" t="s">
        <v>409</v>
      </c>
      <c r="J20" s="30" t="s">
        <v>409</v>
      </c>
      <c r="K20" s="30" t="s">
        <v>409</v>
      </c>
      <c r="L20" s="30" t="s">
        <v>409</v>
      </c>
      <c r="M20" s="30" t="s">
        <v>409</v>
      </c>
      <c r="N20" s="30" t="s">
        <v>409</v>
      </c>
      <c r="O20" s="30" t="s">
        <v>472</v>
      </c>
      <c r="P20" s="30" t="s">
        <v>473</v>
      </c>
      <c r="Q20" s="30" t="s">
        <v>473</v>
      </c>
    </row>
    <row r="21" spans="1:19">
      <c r="A21" s="32" t="s">
        <v>203</v>
      </c>
      <c r="B21">
        <v>17420</v>
      </c>
      <c r="G21" s="30" t="s">
        <v>409</v>
      </c>
      <c r="H21" s="30" t="s">
        <v>409</v>
      </c>
      <c r="I21" s="30" t="s">
        <v>409</v>
      </c>
      <c r="J21" s="30" t="s">
        <v>409</v>
      </c>
      <c r="K21" s="30" t="s">
        <v>409</v>
      </c>
      <c r="L21" s="30" t="s">
        <v>409</v>
      </c>
      <c r="M21" s="30" t="s">
        <v>409</v>
      </c>
      <c r="N21" s="30" t="s">
        <v>474</v>
      </c>
      <c r="O21" s="30" t="s">
        <v>474</v>
      </c>
      <c r="P21" s="30" t="s">
        <v>475</v>
      </c>
    </row>
    <row r="22" spans="1:19">
      <c r="A22" s="32" t="s">
        <v>202</v>
      </c>
      <c r="B22">
        <v>429</v>
      </c>
      <c r="G22" s="30" t="s">
        <v>476</v>
      </c>
      <c r="H22" s="30" t="s">
        <v>476</v>
      </c>
      <c r="I22" s="30" t="s">
        <v>476</v>
      </c>
      <c r="J22" s="30" t="s">
        <v>476</v>
      </c>
      <c r="K22" s="30" t="s">
        <v>476</v>
      </c>
      <c r="L22" s="30" t="s">
        <v>497</v>
      </c>
      <c r="M22" s="30" t="s">
        <v>477</v>
      </c>
      <c r="N22" s="30" t="s">
        <v>477</v>
      </c>
      <c r="O22" s="30" t="s">
        <v>476</v>
      </c>
      <c r="P22" t="s">
        <v>476</v>
      </c>
      <c r="R22" s="30" t="s">
        <v>478</v>
      </c>
    </row>
    <row r="23" spans="1:19">
      <c r="A23" s="32" t="s">
        <v>204</v>
      </c>
      <c r="B23">
        <v>22213</v>
      </c>
      <c r="G23" s="30" t="s">
        <v>409</v>
      </c>
      <c r="H23" s="30" t="s">
        <v>409</v>
      </c>
      <c r="I23" s="30" t="s">
        <v>409</v>
      </c>
      <c r="J23" s="30" t="s">
        <v>409</v>
      </c>
      <c r="K23" s="30" t="s">
        <v>476</v>
      </c>
      <c r="L23" s="30" t="s">
        <v>476</v>
      </c>
      <c r="M23" s="30" t="s">
        <v>476</v>
      </c>
      <c r="N23" s="30" t="s">
        <v>476</v>
      </c>
      <c r="O23" s="30" t="s">
        <v>476</v>
      </c>
      <c r="P23" s="30" t="s">
        <v>476</v>
      </c>
    </row>
    <row r="24" spans="1:19">
      <c r="A24" s="32" t="s">
        <v>206</v>
      </c>
      <c r="B24">
        <v>36707</v>
      </c>
      <c r="G24" s="30" t="s">
        <v>479</v>
      </c>
      <c r="H24" s="30" t="s">
        <v>479</v>
      </c>
      <c r="I24" s="30" t="s">
        <v>479</v>
      </c>
      <c r="J24" s="30" t="s">
        <v>479</v>
      </c>
      <c r="K24" s="30" t="s">
        <v>479</v>
      </c>
      <c r="L24" s="30" t="s">
        <v>479</v>
      </c>
      <c r="M24" s="30" t="s">
        <v>481</v>
      </c>
      <c r="N24" s="30" t="s">
        <v>481</v>
      </c>
      <c r="O24" s="30" t="s">
        <v>482</v>
      </c>
      <c r="P24" s="30" t="s">
        <v>482</v>
      </c>
      <c r="R24" s="30" t="s">
        <v>480</v>
      </c>
    </row>
    <row r="25" spans="1:19">
      <c r="A25" s="32" t="s">
        <v>207</v>
      </c>
      <c r="B25">
        <v>550</v>
      </c>
      <c r="G25" s="30" t="s">
        <v>409</v>
      </c>
      <c r="H25" s="30" t="s">
        <v>409</v>
      </c>
      <c r="I25" s="30" t="s">
        <v>409</v>
      </c>
      <c r="J25" s="30" t="s">
        <v>409</v>
      </c>
      <c r="K25" s="30" t="s">
        <v>409</v>
      </c>
      <c r="L25" t="s">
        <v>476</v>
      </c>
      <c r="M25" t="s">
        <v>476</v>
      </c>
      <c r="N25" t="s">
        <v>476</v>
      </c>
      <c r="O25" t="s">
        <v>476</v>
      </c>
      <c r="P25" t="s">
        <v>476</v>
      </c>
    </row>
    <row r="26" spans="1:19" ht="15">
      <c r="A26" s="32" t="s">
        <v>239</v>
      </c>
      <c r="B26" s="27">
        <v>427</v>
      </c>
      <c r="G26" t="s">
        <v>476</v>
      </c>
      <c r="H26" t="s">
        <v>476</v>
      </c>
      <c r="I26" t="s">
        <v>476</v>
      </c>
      <c r="J26" t="s">
        <v>476</v>
      </c>
      <c r="K26" t="s">
        <v>476</v>
      </c>
      <c r="L26" t="s">
        <v>476</v>
      </c>
      <c r="M26" t="s">
        <v>476</v>
      </c>
      <c r="N26" t="s">
        <v>476</v>
      </c>
      <c r="O26" t="s">
        <v>476</v>
      </c>
      <c r="P26" t="s">
        <v>476</v>
      </c>
      <c r="R26" s="30" t="s">
        <v>483</v>
      </c>
    </row>
    <row r="27" spans="1:19" ht="15">
      <c r="A27" s="32" t="s">
        <v>240</v>
      </c>
      <c r="B27" s="27">
        <v>9703</v>
      </c>
      <c r="G27" s="30" t="s">
        <v>409</v>
      </c>
      <c r="H27" s="30" t="s">
        <v>409</v>
      </c>
      <c r="I27" s="30" t="s">
        <v>409</v>
      </c>
      <c r="J27" s="30" t="s">
        <v>409</v>
      </c>
      <c r="K27" s="30" t="s">
        <v>409</v>
      </c>
      <c r="L27" s="30" t="s">
        <v>409</v>
      </c>
      <c r="M27" t="s">
        <v>476</v>
      </c>
      <c r="O27" t="s">
        <v>476</v>
      </c>
      <c r="P27" t="s">
        <v>476</v>
      </c>
    </row>
    <row r="28" spans="1:19">
      <c r="A28" s="30" t="s">
        <v>257</v>
      </c>
      <c r="B28" s="30">
        <v>9759</v>
      </c>
      <c r="G28" s="30" t="s">
        <v>484</v>
      </c>
      <c r="H28" s="30" t="s">
        <v>485</v>
      </c>
      <c r="I28" s="30" t="s">
        <v>487</v>
      </c>
      <c r="J28" s="30" t="s">
        <v>487</v>
      </c>
      <c r="K28" s="30" t="s">
        <v>487</v>
      </c>
      <c r="L28" s="30" t="s">
        <v>490</v>
      </c>
      <c r="M28" s="30" t="s">
        <v>486</v>
      </c>
      <c r="N28" s="30" t="s">
        <v>486</v>
      </c>
      <c r="O28" s="30" t="s">
        <v>486</v>
      </c>
      <c r="P28" s="30" t="s">
        <v>488</v>
      </c>
      <c r="Q28" s="30" t="s">
        <v>488</v>
      </c>
      <c r="R28" s="30" t="s">
        <v>489</v>
      </c>
    </row>
    <row r="29" spans="1:19">
      <c r="A29" s="30" t="s">
        <v>259</v>
      </c>
      <c r="B29" s="30">
        <v>5170</v>
      </c>
      <c r="G29" s="30" t="s">
        <v>409</v>
      </c>
      <c r="H29" s="30" t="s">
        <v>409</v>
      </c>
      <c r="I29" s="30" t="s">
        <v>409</v>
      </c>
      <c r="J29" s="30" t="s">
        <v>409</v>
      </c>
      <c r="K29" s="30" t="s">
        <v>409</v>
      </c>
      <c r="L29" s="30" t="s">
        <v>491</v>
      </c>
      <c r="M29" s="30" t="s">
        <v>492</v>
      </c>
      <c r="N29" s="30" t="s">
        <v>493</v>
      </c>
      <c r="O29" s="30" t="s">
        <v>493</v>
      </c>
      <c r="P29" s="30" t="s">
        <v>582</v>
      </c>
      <c r="R29" s="30" t="s">
        <v>494</v>
      </c>
    </row>
    <row r="30" spans="1:19">
      <c r="A30" s="30" t="s">
        <v>261</v>
      </c>
      <c r="B30" s="30">
        <v>2926</v>
      </c>
      <c r="G30" s="30" t="s">
        <v>495</v>
      </c>
      <c r="H30" s="30" t="s">
        <v>495</v>
      </c>
      <c r="I30" s="30" t="s">
        <v>495</v>
      </c>
      <c r="J30" s="30" t="s">
        <v>495</v>
      </c>
      <c r="K30" s="30" t="s">
        <v>495</v>
      </c>
      <c r="L30" s="30" t="s">
        <v>495</v>
      </c>
      <c r="M30" s="30" t="s">
        <v>495</v>
      </c>
      <c r="N30" s="30" t="s">
        <v>495</v>
      </c>
      <c r="O30" s="30" t="s">
        <v>495</v>
      </c>
      <c r="P30" s="30" t="s">
        <v>495</v>
      </c>
      <c r="Q30" s="30"/>
      <c r="R30" s="30" t="s">
        <v>496</v>
      </c>
    </row>
    <row r="31" spans="1:19">
      <c r="A31" s="30" t="s">
        <v>263</v>
      </c>
      <c r="B31" s="30">
        <v>58720</v>
      </c>
      <c r="G31" s="30" t="s">
        <v>409</v>
      </c>
      <c r="H31" s="30" t="s">
        <v>409</v>
      </c>
      <c r="I31" s="30" t="s">
        <v>409</v>
      </c>
      <c r="J31" s="30" t="s">
        <v>409</v>
      </c>
      <c r="K31" s="30" t="s">
        <v>409</v>
      </c>
      <c r="L31" s="30" t="s">
        <v>409</v>
      </c>
      <c r="M31" s="30" t="s">
        <v>409</v>
      </c>
      <c r="N31" s="30" t="s">
        <v>497</v>
      </c>
      <c r="O31" s="30" t="s">
        <v>497</v>
      </c>
      <c r="P31" s="30" t="s">
        <v>497</v>
      </c>
      <c r="Q31" s="30" t="s">
        <v>498</v>
      </c>
      <c r="R31" s="30" t="s">
        <v>499</v>
      </c>
    </row>
    <row r="32" spans="1:19">
      <c r="A32" s="30" t="s">
        <v>264</v>
      </c>
      <c r="B32" s="30">
        <v>50174</v>
      </c>
      <c r="G32" s="30" t="s">
        <v>409</v>
      </c>
      <c r="H32" s="30" t="s">
        <v>409</v>
      </c>
      <c r="I32" s="30" t="s">
        <v>409</v>
      </c>
      <c r="J32" s="30" t="s">
        <v>501</v>
      </c>
      <c r="K32" s="30" t="s">
        <v>501</v>
      </c>
      <c r="L32" s="30" t="s">
        <v>501</v>
      </c>
      <c r="M32" s="30" t="s">
        <v>501</v>
      </c>
      <c r="N32" s="30" t="s">
        <v>501</v>
      </c>
      <c r="O32" s="30" t="s">
        <v>502</v>
      </c>
      <c r="P32" s="30" t="s">
        <v>502</v>
      </c>
      <c r="R32" s="30" t="s">
        <v>500</v>
      </c>
    </row>
    <row r="33" spans="1:18">
      <c r="A33" s="30" t="s">
        <v>265</v>
      </c>
      <c r="B33" s="30">
        <v>44253</v>
      </c>
      <c r="G33" s="30" t="s">
        <v>476</v>
      </c>
      <c r="H33" s="30" t="s">
        <v>476</v>
      </c>
      <c r="I33" s="30" t="s">
        <v>476</v>
      </c>
      <c r="J33" s="30" t="s">
        <v>476</v>
      </c>
      <c r="K33" s="30" t="s">
        <v>476</v>
      </c>
      <c r="L33" s="30" t="s">
        <v>476</v>
      </c>
      <c r="M33" s="30" t="s">
        <v>476</v>
      </c>
      <c r="N33" s="30" t="s">
        <v>476</v>
      </c>
      <c r="O33" s="30" t="s">
        <v>476</v>
      </c>
      <c r="P33" s="30" t="s">
        <v>476</v>
      </c>
      <c r="R33" s="30" t="s">
        <v>503</v>
      </c>
    </row>
    <row r="34" spans="1:18">
      <c r="A34" s="30" t="s">
        <v>270</v>
      </c>
      <c r="B34" s="30">
        <v>7581</v>
      </c>
      <c r="C34" s="45" t="s">
        <v>572</v>
      </c>
      <c r="G34" s="30" t="s">
        <v>409</v>
      </c>
      <c r="H34" s="30" t="s">
        <v>409</v>
      </c>
      <c r="I34" s="30" t="s">
        <v>409</v>
      </c>
      <c r="J34" s="30" t="s">
        <v>409</v>
      </c>
      <c r="K34" s="30" t="s">
        <v>409</v>
      </c>
      <c r="L34" s="30" t="s">
        <v>409</v>
      </c>
      <c r="M34" s="30" t="s">
        <v>409</v>
      </c>
      <c r="N34" s="30" t="s">
        <v>504</v>
      </c>
      <c r="O34" s="30" t="s">
        <v>504</v>
      </c>
    </row>
    <row r="35" spans="1:18">
      <c r="A35" s="30" t="s">
        <v>271</v>
      </c>
      <c r="B35" s="30">
        <v>49618</v>
      </c>
      <c r="G35" s="30" t="s">
        <v>409</v>
      </c>
      <c r="H35" s="30" t="s">
        <v>409</v>
      </c>
      <c r="I35" s="30" t="s">
        <v>409</v>
      </c>
      <c r="J35" s="30" t="s">
        <v>409</v>
      </c>
      <c r="K35" s="30" t="s">
        <v>409</v>
      </c>
      <c r="L35" s="30" t="s">
        <v>409</v>
      </c>
      <c r="M35" s="30" t="s">
        <v>409</v>
      </c>
      <c r="N35" s="30" t="s">
        <v>409</v>
      </c>
      <c r="O35" s="30" t="s">
        <v>505</v>
      </c>
      <c r="P35" s="30" t="s">
        <v>409</v>
      </c>
    </row>
    <row r="36" spans="1:18">
      <c r="A36" s="30" t="s">
        <v>272</v>
      </c>
      <c r="B36" s="30">
        <v>6332</v>
      </c>
      <c r="G36" s="30" t="s">
        <v>409</v>
      </c>
      <c r="H36" s="30" t="s">
        <v>409</v>
      </c>
      <c r="I36" s="30" t="s">
        <v>409</v>
      </c>
      <c r="J36" s="30" t="s">
        <v>409</v>
      </c>
      <c r="K36" s="30" t="s">
        <v>409</v>
      </c>
      <c r="L36" s="30" t="s">
        <v>476</v>
      </c>
      <c r="M36" s="30" t="s">
        <v>409</v>
      </c>
      <c r="N36" s="30" t="s">
        <v>409</v>
      </c>
      <c r="O36" s="30" t="s">
        <v>495</v>
      </c>
      <c r="P36" s="30" t="s">
        <v>506</v>
      </c>
      <c r="R36" s="30" t="s">
        <v>507</v>
      </c>
    </row>
    <row r="37" spans="1:18">
      <c r="A37" s="30" t="s">
        <v>274</v>
      </c>
      <c r="B37" s="30">
        <v>22460</v>
      </c>
      <c r="G37" s="30" t="s">
        <v>409</v>
      </c>
      <c r="H37" s="30" t="s">
        <v>409</v>
      </c>
      <c r="I37" s="30" t="s">
        <v>409</v>
      </c>
      <c r="J37" s="30" t="s">
        <v>409</v>
      </c>
      <c r="K37" s="30" t="s">
        <v>409</v>
      </c>
      <c r="L37" s="30" t="s">
        <v>409</v>
      </c>
      <c r="M37" s="30" t="s">
        <v>409</v>
      </c>
      <c r="N37" s="30" t="s">
        <v>409</v>
      </c>
      <c r="O37" s="30" t="s">
        <v>508</v>
      </c>
      <c r="P37" s="30" t="s">
        <v>508</v>
      </c>
      <c r="R37" s="30" t="s">
        <v>509</v>
      </c>
    </row>
    <row r="38" spans="1:18">
      <c r="A38" s="30" t="s">
        <v>275</v>
      </c>
      <c r="B38" s="30">
        <v>23144</v>
      </c>
      <c r="G38" s="30" t="s">
        <v>409</v>
      </c>
      <c r="H38" s="30" t="s">
        <v>409</v>
      </c>
      <c r="I38" s="30" t="s">
        <v>409</v>
      </c>
      <c r="J38" s="30" t="s">
        <v>409</v>
      </c>
      <c r="K38" s="30" t="s">
        <v>409</v>
      </c>
      <c r="L38" s="30" t="s">
        <v>476</v>
      </c>
      <c r="M38" s="30" t="s">
        <v>476</v>
      </c>
    </row>
    <row r="39" spans="1:18" ht="14">
      <c r="A39" s="30" t="s">
        <v>558</v>
      </c>
      <c r="B39" s="10">
        <v>10150</v>
      </c>
      <c r="G39" s="30" t="s">
        <v>559</v>
      </c>
      <c r="H39" s="30" t="s">
        <v>559</v>
      </c>
      <c r="I39" s="30" t="s">
        <v>559</v>
      </c>
      <c r="J39" s="30" t="s">
        <v>559</v>
      </c>
      <c r="K39" s="30" t="s">
        <v>559</v>
      </c>
      <c r="L39" s="30" t="s">
        <v>559</v>
      </c>
      <c r="M39" s="30" t="s">
        <v>559</v>
      </c>
      <c r="N39" s="30" t="s">
        <v>559</v>
      </c>
      <c r="O39" s="30" t="s">
        <v>409</v>
      </c>
      <c r="P39" s="30" t="s">
        <v>409</v>
      </c>
      <c r="R39" s="30" t="s">
        <v>560</v>
      </c>
    </row>
    <row r="40" spans="1:18">
      <c r="A40" s="30" t="s">
        <v>277</v>
      </c>
      <c r="B40" s="30">
        <v>849766</v>
      </c>
      <c r="G40" s="30" t="s">
        <v>409</v>
      </c>
      <c r="H40" s="30" t="s">
        <v>409</v>
      </c>
      <c r="I40" s="30" t="s">
        <v>409</v>
      </c>
      <c r="J40" s="30" t="s">
        <v>409</v>
      </c>
      <c r="K40" s="30" t="s">
        <v>409</v>
      </c>
      <c r="L40" s="30" t="s">
        <v>409</v>
      </c>
      <c r="M40" s="30" t="s">
        <v>409</v>
      </c>
      <c r="N40" s="30" t="s">
        <v>564</v>
      </c>
      <c r="O40" s="30" t="s">
        <v>564</v>
      </c>
      <c r="P40" s="30" t="s">
        <v>409</v>
      </c>
      <c r="Q40" s="30" t="s">
        <v>409</v>
      </c>
      <c r="R40" s="30" t="s">
        <v>565</v>
      </c>
    </row>
    <row r="41" spans="1:18">
      <c r="A41" s="30" t="s">
        <v>285</v>
      </c>
      <c r="B41" s="30">
        <v>8793</v>
      </c>
      <c r="G41" s="30" t="s">
        <v>409</v>
      </c>
      <c r="H41" s="30" t="s">
        <v>409</v>
      </c>
      <c r="I41" s="30" t="s">
        <v>409</v>
      </c>
      <c r="J41" s="30" t="s">
        <v>409</v>
      </c>
      <c r="K41" s="30" t="s">
        <v>409</v>
      </c>
      <c r="L41" s="30" t="s">
        <v>409</v>
      </c>
      <c r="M41" s="30" t="s">
        <v>409</v>
      </c>
      <c r="N41" s="30" t="s">
        <v>409</v>
      </c>
      <c r="O41" s="30" t="s">
        <v>409</v>
      </c>
      <c r="P41" s="30" t="s">
        <v>566</v>
      </c>
      <c r="Q41" s="30" t="s">
        <v>566</v>
      </c>
      <c r="R41" s="30" t="s">
        <v>567</v>
      </c>
    </row>
    <row r="42" spans="1:18">
      <c r="A42" s="30" t="s">
        <v>288</v>
      </c>
      <c r="B42" s="30">
        <v>36979</v>
      </c>
      <c r="C42" s="30"/>
      <c r="G42" s="30" t="s">
        <v>409</v>
      </c>
      <c r="H42" s="30" t="s">
        <v>568</v>
      </c>
      <c r="I42" s="30" t="s">
        <v>569</v>
      </c>
      <c r="J42" s="30" t="s">
        <v>569</v>
      </c>
      <c r="K42" s="30" t="s">
        <v>569</v>
      </c>
      <c r="N42" s="30" t="s">
        <v>570</v>
      </c>
      <c r="O42" s="30" t="s">
        <v>570</v>
      </c>
    </row>
    <row r="43" spans="1:18">
      <c r="A43" s="30" t="s">
        <v>267</v>
      </c>
      <c r="B43" s="30">
        <v>73994</v>
      </c>
      <c r="G43" s="30" t="s">
        <v>409</v>
      </c>
      <c r="H43" s="30" t="s">
        <v>409</v>
      </c>
      <c r="I43" s="30" t="s">
        <v>409</v>
      </c>
      <c r="J43" s="30" t="s">
        <v>409</v>
      </c>
      <c r="K43" s="30" t="s">
        <v>409</v>
      </c>
      <c r="L43" s="30" t="s">
        <v>409</v>
      </c>
      <c r="M43" s="30" t="s">
        <v>409</v>
      </c>
      <c r="N43" s="30" t="s">
        <v>409</v>
      </c>
      <c r="O43" s="30" t="s">
        <v>497</v>
      </c>
      <c r="P43" s="30" t="s">
        <v>497</v>
      </c>
      <c r="R43" s="30" t="s">
        <v>571</v>
      </c>
    </row>
    <row r="44" spans="1:18">
      <c r="A44" s="30" t="s">
        <v>264</v>
      </c>
      <c r="B44">
        <v>50174</v>
      </c>
      <c r="G44" s="30" t="s">
        <v>409</v>
      </c>
      <c r="H44" s="30" t="s">
        <v>409</v>
      </c>
      <c r="I44" s="30" t="s">
        <v>409</v>
      </c>
      <c r="J44" s="30" t="s">
        <v>409</v>
      </c>
      <c r="K44" s="30" t="s">
        <v>602</v>
      </c>
      <c r="L44" s="30" t="s">
        <v>602</v>
      </c>
      <c r="M44" s="30" t="s">
        <v>602</v>
      </c>
      <c r="N44" s="30" t="s">
        <v>602</v>
      </c>
      <c r="O44" s="30" t="s">
        <v>603</v>
      </c>
      <c r="P44" s="30" t="s">
        <v>604</v>
      </c>
      <c r="R44" s="30" t="s">
        <v>605</v>
      </c>
    </row>
    <row r="45" spans="1:18">
      <c r="A45" s="30" t="s">
        <v>239</v>
      </c>
      <c r="B45">
        <v>427</v>
      </c>
      <c r="G45" s="30" t="s">
        <v>476</v>
      </c>
      <c r="H45" s="30" t="s">
        <v>476</v>
      </c>
      <c r="I45" s="30" t="s">
        <v>476</v>
      </c>
      <c r="J45" s="30" t="s">
        <v>476</v>
      </c>
      <c r="K45" s="30" t="s">
        <v>476</v>
      </c>
      <c r="L45" s="30" t="s">
        <v>476</v>
      </c>
      <c r="M45" s="30" t="s">
        <v>476</v>
      </c>
      <c r="N45" s="30" t="s">
        <v>476</v>
      </c>
      <c r="O45" s="30" t="s">
        <v>476</v>
      </c>
      <c r="P45" s="30" t="s">
        <v>476</v>
      </c>
      <c r="Q45" s="30" t="s">
        <v>476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2A96A-DB6E-0249-A600-DF4303EEBD45}">
  <sheetPr>
    <tabColor theme="6" tint="0.59999389629810485"/>
  </sheetPr>
  <dimension ref="A1:J84"/>
  <sheetViews>
    <sheetView topLeftCell="A25" workbookViewId="0">
      <selection activeCell="E72" sqref="E72"/>
    </sheetView>
  </sheetViews>
  <sheetFormatPr baseColWidth="10" defaultRowHeight="13"/>
  <sheetData>
    <row r="1" spans="1:10">
      <c r="A1" s="30" t="s">
        <v>3</v>
      </c>
      <c r="B1" s="30" t="s">
        <v>0</v>
      </c>
      <c r="C1" s="30">
        <v>2018</v>
      </c>
      <c r="D1" s="30">
        <v>2019</v>
      </c>
      <c r="E1" s="30">
        <v>2020</v>
      </c>
      <c r="F1" s="30">
        <v>2021</v>
      </c>
      <c r="G1" s="30">
        <v>2022</v>
      </c>
      <c r="H1" s="30">
        <v>2023</v>
      </c>
      <c r="I1" s="30" t="s">
        <v>573</v>
      </c>
      <c r="J1" s="30"/>
    </row>
    <row r="2" spans="1:10">
      <c r="A2" s="30">
        <v>19290</v>
      </c>
      <c r="B2" s="30" t="s">
        <v>48</v>
      </c>
      <c r="C2" s="30">
        <v>0</v>
      </c>
      <c r="D2" s="30">
        <v>0</v>
      </c>
      <c r="E2" s="30">
        <v>0</v>
      </c>
      <c r="F2" s="30">
        <v>0</v>
      </c>
      <c r="G2" s="30">
        <v>0</v>
      </c>
      <c r="H2" s="30"/>
      <c r="I2" s="30"/>
      <c r="J2" s="30"/>
    </row>
    <row r="3" spans="1:10">
      <c r="A3" s="30">
        <v>20309</v>
      </c>
      <c r="B3" s="30" t="s">
        <v>50</v>
      </c>
      <c r="C3" s="30">
        <v>189.27</v>
      </c>
      <c r="D3" s="30">
        <v>4500</v>
      </c>
      <c r="E3" s="30">
        <v>54255</v>
      </c>
      <c r="F3" s="30">
        <v>1235151</v>
      </c>
      <c r="G3" s="30">
        <v>6099241</v>
      </c>
      <c r="H3" s="30">
        <v>4584163</v>
      </c>
      <c r="I3" s="30"/>
      <c r="J3" s="30"/>
    </row>
    <row r="4" spans="1:10">
      <c r="A4" s="30">
        <v>866803</v>
      </c>
      <c r="B4" s="30" t="s">
        <v>52</v>
      </c>
      <c r="C4" s="30">
        <v>0</v>
      </c>
      <c r="D4" s="30">
        <v>0</v>
      </c>
      <c r="E4" s="30">
        <v>0</v>
      </c>
      <c r="F4" s="30">
        <v>0</v>
      </c>
      <c r="G4" s="30">
        <v>6093</v>
      </c>
      <c r="H4" s="30">
        <v>681496</v>
      </c>
      <c r="I4" s="30" t="s">
        <v>574</v>
      </c>
      <c r="J4" s="30"/>
    </row>
    <row r="5" spans="1:10">
      <c r="A5" s="30">
        <v>1932</v>
      </c>
      <c r="B5" s="30" t="s">
        <v>53</v>
      </c>
      <c r="C5" s="30">
        <v>0</v>
      </c>
      <c r="D5" s="30">
        <v>0</v>
      </c>
      <c r="E5" s="30">
        <v>0</v>
      </c>
      <c r="F5" s="30">
        <v>0</v>
      </c>
      <c r="G5" s="30">
        <v>864630</v>
      </c>
      <c r="H5" s="30">
        <v>851528</v>
      </c>
      <c r="I5" s="30"/>
      <c r="J5" s="30"/>
    </row>
    <row r="6" spans="1:10">
      <c r="A6" s="30">
        <v>7164</v>
      </c>
      <c r="B6" s="30" t="s">
        <v>54</v>
      </c>
      <c r="C6" s="30">
        <v>0</v>
      </c>
      <c r="D6" s="30">
        <v>0</v>
      </c>
      <c r="E6" s="30">
        <v>15500</v>
      </c>
      <c r="F6" s="30">
        <v>15500</v>
      </c>
      <c r="G6" s="30">
        <v>0</v>
      </c>
      <c r="H6" s="30">
        <v>0</v>
      </c>
      <c r="I6" s="30"/>
      <c r="J6" s="30"/>
    </row>
    <row r="7" spans="1:10">
      <c r="A7" s="30">
        <v>12263</v>
      </c>
      <c r="B7" s="30" t="s">
        <v>55</v>
      </c>
      <c r="C7" s="30">
        <v>0</v>
      </c>
      <c r="D7" s="30">
        <v>0</v>
      </c>
      <c r="E7" s="30">
        <v>0</v>
      </c>
      <c r="F7" s="30">
        <v>0</v>
      </c>
      <c r="G7" s="30">
        <v>0</v>
      </c>
      <c r="H7" s="30">
        <v>0</v>
      </c>
      <c r="I7" s="30"/>
      <c r="J7" s="30"/>
    </row>
    <row r="8" spans="1:10">
      <c r="A8" s="30">
        <v>8708</v>
      </c>
      <c r="B8" s="30" t="s">
        <v>56</v>
      </c>
      <c r="C8" s="30">
        <v>0</v>
      </c>
      <c r="D8" s="30">
        <v>0</v>
      </c>
      <c r="E8" s="30">
        <v>0</v>
      </c>
      <c r="F8" s="30">
        <v>0</v>
      </c>
      <c r="G8" s="30">
        <v>0</v>
      </c>
      <c r="H8" s="30">
        <v>0</v>
      </c>
      <c r="I8" s="30"/>
      <c r="J8" s="30"/>
    </row>
    <row r="9" spans="1:10">
      <c r="A9" s="30">
        <v>8566</v>
      </c>
      <c r="B9" s="30" t="s">
        <v>58</v>
      </c>
      <c r="C9" s="30">
        <v>0</v>
      </c>
      <c r="D9" s="30">
        <v>0</v>
      </c>
      <c r="E9" s="30">
        <v>0</v>
      </c>
      <c r="F9" s="30">
        <v>0</v>
      </c>
      <c r="G9" s="30">
        <v>0</v>
      </c>
      <c r="H9" s="30">
        <v>0</v>
      </c>
      <c r="I9" s="30"/>
      <c r="J9" s="30"/>
    </row>
    <row r="10" spans="1:10">
      <c r="A10" s="30">
        <v>6595</v>
      </c>
      <c r="B10" s="30" t="s">
        <v>59</v>
      </c>
      <c r="C10" s="30">
        <v>0</v>
      </c>
      <c r="D10" s="30">
        <v>0</v>
      </c>
      <c r="E10" s="30">
        <v>0</v>
      </c>
      <c r="F10" s="30">
        <v>0</v>
      </c>
      <c r="G10" s="30">
        <v>0</v>
      </c>
      <c r="H10" s="30">
        <v>0</v>
      </c>
      <c r="I10" s="30"/>
      <c r="J10" s="30"/>
    </row>
    <row r="11" spans="1:10">
      <c r="A11" s="30">
        <v>840836</v>
      </c>
      <c r="B11" s="30" t="s">
        <v>60</v>
      </c>
      <c r="C11" s="30">
        <v>0</v>
      </c>
      <c r="D11" s="30">
        <v>0</v>
      </c>
      <c r="E11" s="30">
        <v>0</v>
      </c>
      <c r="F11" s="30">
        <v>0</v>
      </c>
      <c r="G11" s="30">
        <v>0</v>
      </c>
      <c r="H11" s="30">
        <v>0</v>
      </c>
      <c r="I11" s="30" t="s">
        <v>574</v>
      </c>
      <c r="J11" s="30"/>
    </row>
    <row r="12" spans="1:10">
      <c r="A12" s="30">
        <v>10076</v>
      </c>
      <c r="B12" s="30" t="s">
        <v>62</v>
      </c>
      <c r="C12" s="30">
        <v>0</v>
      </c>
      <c r="D12" s="30">
        <v>0</v>
      </c>
      <c r="E12" s="30">
        <v>0</v>
      </c>
      <c r="F12" s="30">
        <v>0</v>
      </c>
      <c r="G12" s="30">
        <v>0</v>
      </c>
      <c r="H12" s="30">
        <v>0</v>
      </c>
      <c r="I12" s="30"/>
      <c r="J12" s="30"/>
    </row>
    <row r="13" spans="1:10">
      <c r="A13" s="30">
        <v>13363</v>
      </c>
      <c r="B13" s="30" t="s">
        <v>63</v>
      </c>
      <c r="C13" s="30">
        <v>0</v>
      </c>
      <c r="D13" s="30">
        <v>0</v>
      </c>
      <c r="E13" s="30">
        <v>0</v>
      </c>
      <c r="F13" s="30">
        <v>0</v>
      </c>
      <c r="G13" s="30">
        <v>0</v>
      </c>
      <c r="H13" s="30">
        <v>0</v>
      </c>
      <c r="I13" s="30"/>
      <c r="J13" s="30"/>
    </row>
    <row r="14" spans="1:10">
      <c r="A14" s="30">
        <v>18074</v>
      </c>
      <c r="B14" s="30" t="s">
        <v>64</v>
      </c>
      <c r="C14" s="30">
        <v>0</v>
      </c>
      <c r="D14" s="30">
        <v>0</v>
      </c>
      <c r="E14" s="30">
        <v>0</v>
      </c>
      <c r="F14" s="30">
        <v>0</v>
      </c>
      <c r="G14" s="30">
        <v>0</v>
      </c>
      <c r="H14" s="30">
        <v>0</v>
      </c>
      <c r="I14" s="30" t="s">
        <v>574</v>
      </c>
      <c r="J14" s="30"/>
    </row>
    <row r="15" spans="1:10">
      <c r="A15" s="30">
        <v>15634</v>
      </c>
      <c r="B15" s="30" t="s">
        <v>66</v>
      </c>
      <c r="C15" s="30">
        <v>0</v>
      </c>
      <c r="D15" s="30">
        <v>0</v>
      </c>
      <c r="E15" s="30">
        <v>0</v>
      </c>
      <c r="F15" s="30">
        <v>0</v>
      </c>
      <c r="G15" s="30">
        <v>0</v>
      </c>
      <c r="H15" s="30">
        <v>0</v>
      </c>
      <c r="I15" s="30"/>
      <c r="J15" s="30"/>
    </row>
    <row r="16" spans="1:10">
      <c r="A16" s="30">
        <v>9559</v>
      </c>
      <c r="B16" s="30" t="s">
        <v>234</v>
      </c>
      <c r="C16" s="30">
        <v>0</v>
      </c>
      <c r="D16" s="30">
        <v>0</v>
      </c>
      <c r="E16" s="30">
        <v>0</v>
      </c>
      <c r="F16" s="30">
        <v>0</v>
      </c>
      <c r="G16" s="30">
        <v>0</v>
      </c>
      <c r="H16" s="30">
        <v>0</v>
      </c>
      <c r="I16" s="30"/>
      <c r="J16" s="30"/>
    </row>
    <row r="17" spans="1:10">
      <c r="A17" s="30">
        <v>59325</v>
      </c>
      <c r="B17" s="30" t="s">
        <v>236</v>
      </c>
      <c r="C17" s="30"/>
      <c r="D17" s="30">
        <v>0</v>
      </c>
      <c r="E17" s="30">
        <v>0</v>
      </c>
      <c r="F17" s="30">
        <v>0</v>
      </c>
      <c r="G17" s="30">
        <v>0</v>
      </c>
      <c r="H17" s="30">
        <v>0</v>
      </c>
      <c r="I17" s="30"/>
      <c r="J17" s="30"/>
    </row>
    <row r="18" spans="1:10">
      <c r="A18" s="30">
        <v>11520</v>
      </c>
      <c r="B18" s="30" t="s">
        <v>235</v>
      </c>
      <c r="C18" s="30">
        <v>0</v>
      </c>
      <c r="D18" s="30">
        <v>0</v>
      </c>
      <c r="E18" s="30">
        <v>0</v>
      </c>
      <c r="F18" s="30">
        <v>0</v>
      </c>
      <c r="G18" s="30">
        <v>0</v>
      </c>
      <c r="H18" s="30">
        <v>0</v>
      </c>
      <c r="I18" s="30"/>
      <c r="J18" s="30"/>
    </row>
    <row r="19" spans="1:10">
      <c r="A19" s="30">
        <v>6855</v>
      </c>
      <c r="B19" s="30" t="s">
        <v>296</v>
      </c>
      <c r="C19" s="30">
        <v>12</v>
      </c>
      <c r="D19" s="30">
        <v>806</v>
      </c>
      <c r="E19" s="30">
        <v>0</v>
      </c>
      <c r="F19" s="30">
        <v>0</v>
      </c>
      <c r="G19" s="30">
        <v>0</v>
      </c>
      <c r="H19" s="30">
        <v>0</v>
      </c>
      <c r="I19" s="30"/>
      <c r="J19" s="30"/>
    </row>
    <row r="20" spans="1:10">
      <c r="A20" s="30">
        <v>58656</v>
      </c>
      <c r="B20" s="30" t="s">
        <v>297</v>
      </c>
      <c r="C20" s="30">
        <v>0</v>
      </c>
      <c r="D20" s="30">
        <v>0</v>
      </c>
      <c r="E20" s="30"/>
      <c r="F20" s="30">
        <v>0</v>
      </c>
      <c r="G20" s="30">
        <v>0</v>
      </c>
      <c r="H20" s="30">
        <v>0</v>
      </c>
      <c r="I20" s="30" t="s">
        <v>574</v>
      </c>
      <c r="J20" s="30"/>
    </row>
    <row r="21" spans="1:10">
      <c r="A21" s="30">
        <v>8362</v>
      </c>
      <c r="B21" s="30" t="s">
        <v>298</v>
      </c>
      <c r="C21" s="30">
        <v>0</v>
      </c>
      <c r="D21" s="30">
        <v>0</v>
      </c>
      <c r="E21" s="30">
        <v>0</v>
      </c>
      <c r="F21" s="30">
        <v>0</v>
      </c>
      <c r="G21" s="30">
        <v>0</v>
      </c>
      <c r="H21" s="30">
        <v>0</v>
      </c>
      <c r="I21" s="30"/>
      <c r="J21" s="30"/>
    </row>
    <row r="22" spans="1:10">
      <c r="A22" s="30">
        <v>14169</v>
      </c>
      <c r="B22" s="30" t="s">
        <v>299</v>
      </c>
      <c r="C22" s="30">
        <v>0</v>
      </c>
      <c r="D22" s="30">
        <v>0</v>
      </c>
      <c r="E22" s="30">
        <v>0</v>
      </c>
      <c r="F22" s="30">
        <v>0</v>
      </c>
      <c r="G22" s="30">
        <v>0</v>
      </c>
      <c r="H22" s="30">
        <v>0</v>
      </c>
      <c r="I22" s="30"/>
      <c r="J22" s="30"/>
    </row>
    <row r="23" spans="1:10">
      <c r="A23" s="30">
        <v>11267</v>
      </c>
      <c r="B23" s="30" t="s">
        <v>300</v>
      </c>
      <c r="C23" s="30">
        <v>0</v>
      </c>
      <c r="D23" s="30">
        <v>0</v>
      </c>
      <c r="E23" s="30">
        <v>0</v>
      </c>
      <c r="F23" s="30">
        <v>0</v>
      </c>
      <c r="G23" s="30">
        <v>0</v>
      </c>
      <c r="H23" s="30">
        <v>0</v>
      </c>
      <c r="I23" s="30"/>
      <c r="J23" s="30"/>
    </row>
    <row r="24" spans="1:10">
      <c r="A24" s="30">
        <v>16012</v>
      </c>
      <c r="B24" s="30" t="s">
        <v>6</v>
      </c>
      <c r="C24" s="30">
        <v>0</v>
      </c>
      <c r="D24" s="30">
        <v>0</v>
      </c>
      <c r="E24" s="30">
        <v>0</v>
      </c>
      <c r="F24" s="30">
        <v>0</v>
      </c>
      <c r="G24" s="30">
        <v>6376857</v>
      </c>
      <c r="H24" s="30">
        <v>5796283</v>
      </c>
      <c r="I24" s="30"/>
      <c r="J24" s="30"/>
    </row>
    <row r="25" spans="1:10">
      <c r="A25" s="30">
        <v>19257</v>
      </c>
      <c r="B25" s="30" t="s">
        <v>8</v>
      </c>
      <c r="C25" s="30">
        <v>0</v>
      </c>
      <c r="D25" s="30">
        <v>0</v>
      </c>
      <c r="E25" s="30">
        <v>0</v>
      </c>
      <c r="F25" s="30">
        <v>0</v>
      </c>
      <c r="G25" s="30">
        <v>0</v>
      </c>
      <c r="H25" s="30">
        <v>640000</v>
      </c>
      <c r="I25" s="30"/>
      <c r="J25" s="30"/>
    </row>
    <row r="26" spans="1:10">
      <c r="A26" s="30">
        <v>2083</v>
      </c>
      <c r="B26" s="30" t="s">
        <v>10</v>
      </c>
      <c r="C26" s="30">
        <v>860875</v>
      </c>
      <c r="D26" s="30" t="s">
        <v>92</v>
      </c>
      <c r="E26" s="30" t="s">
        <v>92</v>
      </c>
      <c r="F26" s="30">
        <v>1475742</v>
      </c>
      <c r="G26" s="30">
        <v>2188030</v>
      </c>
      <c r="H26" s="30">
        <v>2272807</v>
      </c>
      <c r="I26" s="30" t="s">
        <v>575</v>
      </c>
      <c r="J26" s="30"/>
    </row>
    <row r="27" spans="1:10">
      <c r="A27" s="30">
        <v>23132</v>
      </c>
      <c r="B27" s="30" t="s">
        <v>11</v>
      </c>
      <c r="C27" s="30">
        <v>29000</v>
      </c>
      <c r="D27" s="30">
        <v>65000</v>
      </c>
      <c r="E27" s="30">
        <v>65000</v>
      </c>
      <c r="F27" s="30">
        <v>74955</v>
      </c>
      <c r="G27" s="30">
        <v>5500</v>
      </c>
      <c r="H27" s="30">
        <v>40649</v>
      </c>
      <c r="I27" s="30"/>
      <c r="J27" s="30"/>
    </row>
    <row r="28" spans="1:10">
      <c r="A28" s="30">
        <v>14654</v>
      </c>
      <c r="B28" s="30" t="s">
        <v>13</v>
      </c>
      <c r="C28" s="30">
        <v>0</v>
      </c>
      <c r="D28" s="30">
        <v>0</v>
      </c>
      <c r="E28" s="30">
        <v>0</v>
      </c>
      <c r="F28" s="30">
        <v>0</v>
      </c>
      <c r="G28" s="30">
        <v>0</v>
      </c>
      <c r="H28" s="30">
        <v>0</v>
      </c>
      <c r="I28" s="30"/>
      <c r="J28" s="30"/>
    </row>
    <row r="29" spans="1:10">
      <c r="A29" s="30">
        <v>5634</v>
      </c>
      <c r="B29" s="30" t="s">
        <v>15</v>
      </c>
      <c r="C29" s="30">
        <v>714600</v>
      </c>
      <c r="D29" s="30">
        <v>1634500</v>
      </c>
      <c r="E29" s="30">
        <v>1031997</v>
      </c>
      <c r="F29" s="30">
        <v>640316</v>
      </c>
      <c r="G29" s="30">
        <v>1418513</v>
      </c>
      <c r="H29" s="30">
        <v>3034225</v>
      </c>
      <c r="I29" s="30"/>
      <c r="J29" s="30"/>
    </row>
    <row r="30" spans="1:10">
      <c r="A30" s="30">
        <v>3751</v>
      </c>
      <c r="B30" s="30" t="s">
        <v>17</v>
      </c>
      <c r="C30" s="30">
        <v>0</v>
      </c>
      <c r="D30" s="30">
        <v>0</v>
      </c>
      <c r="E30" s="30">
        <v>0</v>
      </c>
      <c r="F30" s="30">
        <v>0</v>
      </c>
      <c r="G30" s="30">
        <v>0</v>
      </c>
      <c r="H30" s="30">
        <v>0</v>
      </c>
      <c r="I30" s="30"/>
      <c r="J30" s="30"/>
    </row>
    <row r="31" spans="1:10">
      <c r="A31" s="30">
        <v>36606</v>
      </c>
      <c r="B31" s="30" t="s">
        <v>18</v>
      </c>
      <c r="C31" s="30">
        <v>0</v>
      </c>
      <c r="D31" s="30">
        <v>0</v>
      </c>
      <c r="E31" s="30">
        <v>0</v>
      </c>
      <c r="F31" s="30">
        <v>0</v>
      </c>
      <c r="G31" s="30">
        <v>0</v>
      </c>
      <c r="H31" s="30">
        <v>0</v>
      </c>
      <c r="I31" s="30" t="s">
        <v>574</v>
      </c>
      <c r="J31" s="30"/>
    </row>
    <row r="32" spans="1:10">
      <c r="A32" s="30">
        <v>20048</v>
      </c>
      <c r="B32" s="30" t="s">
        <v>19</v>
      </c>
      <c r="C32" s="30">
        <v>0</v>
      </c>
      <c r="D32" s="30">
        <v>0</v>
      </c>
      <c r="E32" s="30">
        <v>0</v>
      </c>
      <c r="F32" s="30">
        <v>0</v>
      </c>
      <c r="G32" s="30">
        <v>0</v>
      </c>
      <c r="H32" s="30">
        <v>0</v>
      </c>
      <c r="I32" s="30" t="s">
        <v>574</v>
      </c>
      <c r="J32" s="30"/>
    </row>
    <row r="33" spans="1:10">
      <c r="A33" s="30">
        <v>13649</v>
      </c>
      <c r="B33" s="30" t="s">
        <v>20</v>
      </c>
      <c r="C33" s="30">
        <v>0</v>
      </c>
      <c r="D33" s="30">
        <v>0</v>
      </c>
      <c r="E33" s="30">
        <v>0</v>
      </c>
      <c r="F33" s="30">
        <v>0</v>
      </c>
      <c r="G33" s="30">
        <v>0</v>
      </c>
      <c r="H33" s="30">
        <v>240</v>
      </c>
      <c r="I33" s="30"/>
      <c r="J33" s="30"/>
    </row>
    <row r="34" spans="1:10">
      <c r="A34" s="30">
        <v>5581</v>
      </c>
      <c r="B34" s="30" t="s">
        <v>21</v>
      </c>
      <c r="C34" s="30">
        <v>0</v>
      </c>
      <c r="D34" s="30">
        <v>0</v>
      </c>
      <c r="E34" s="30">
        <v>0</v>
      </c>
      <c r="F34" s="30">
        <v>0</v>
      </c>
      <c r="G34" s="30">
        <v>0</v>
      </c>
      <c r="H34" s="30">
        <v>0</v>
      </c>
      <c r="I34" s="30" t="s">
        <v>574</v>
      </c>
      <c r="J34" s="30"/>
    </row>
    <row r="35" spans="1:10">
      <c r="A35" s="30">
        <v>17929</v>
      </c>
      <c r="B35" s="30" t="s">
        <v>23</v>
      </c>
      <c r="C35" s="30">
        <v>0</v>
      </c>
      <c r="D35" s="30">
        <v>0</v>
      </c>
      <c r="E35" s="30">
        <v>0</v>
      </c>
      <c r="F35" s="30">
        <v>0</v>
      </c>
      <c r="G35" s="30">
        <v>0</v>
      </c>
      <c r="H35" s="30">
        <v>0</v>
      </c>
      <c r="I35" s="30"/>
      <c r="J35" s="30"/>
    </row>
    <row r="36" spans="1:10">
      <c r="A36" s="30">
        <v>2667</v>
      </c>
      <c r="B36" s="30" t="s">
        <v>24</v>
      </c>
      <c r="C36" s="30">
        <v>0</v>
      </c>
      <c r="D36" s="30">
        <v>0</v>
      </c>
      <c r="E36" s="30">
        <v>0</v>
      </c>
      <c r="F36" s="30">
        <v>0</v>
      </c>
      <c r="G36" s="30">
        <v>0</v>
      </c>
      <c r="H36" s="30">
        <v>0</v>
      </c>
      <c r="I36" s="30"/>
      <c r="J36" s="30"/>
    </row>
    <row r="37" spans="1:10">
      <c r="A37" s="30">
        <v>15297</v>
      </c>
      <c r="B37" s="30" t="s">
        <v>26</v>
      </c>
      <c r="C37" s="30">
        <v>30</v>
      </c>
      <c r="D37" s="30">
        <v>0</v>
      </c>
      <c r="E37" s="30">
        <v>0</v>
      </c>
      <c r="F37" s="30">
        <v>0</v>
      </c>
      <c r="G37" s="30">
        <v>0</v>
      </c>
      <c r="H37" s="30">
        <v>0</v>
      </c>
      <c r="I37" s="30"/>
      <c r="J37" s="30"/>
    </row>
    <row r="38" spans="1:10">
      <c r="A38" s="30">
        <v>5767</v>
      </c>
      <c r="B38" s="30" t="s">
        <v>28</v>
      </c>
      <c r="C38" s="30">
        <v>0</v>
      </c>
      <c r="D38" s="30">
        <v>0</v>
      </c>
      <c r="E38" s="30">
        <v>0</v>
      </c>
      <c r="F38" s="30">
        <v>0</v>
      </c>
      <c r="G38" s="30">
        <v>0</v>
      </c>
      <c r="H38" s="30">
        <v>0</v>
      </c>
      <c r="I38" s="30"/>
      <c r="J38" s="30"/>
    </row>
    <row r="39" spans="1:10">
      <c r="A39" s="30">
        <v>16418</v>
      </c>
      <c r="B39" s="30" t="s">
        <v>29</v>
      </c>
      <c r="C39" s="30">
        <v>0</v>
      </c>
      <c r="D39" s="30">
        <v>0</v>
      </c>
      <c r="E39" s="30">
        <v>0</v>
      </c>
      <c r="F39" s="30">
        <v>0</v>
      </c>
      <c r="G39" s="30">
        <v>0</v>
      </c>
      <c r="H39" s="30">
        <v>0</v>
      </c>
      <c r="I39" s="30"/>
      <c r="J39" s="30"/>
    </row>
    <row r="40" spans="1:10">
      <c r="A40" s="30">
        <v>14774</v>
      </c>
      <c r="B40" s="30" t="s">
        <v>30</v>
      </c>
      <c r="C40" s="30">
        <v>0</v>
      </c>
      <c r="D40" s="30">
        <v>0</v>
      </c>
      <c r="E40" s="30">
        <v>0</v>
      </c>
      <c r="F40" s="30">
        <v>0</v>
      </c>
      <c r="G40" s="30">
        <v>0</v>
      </c>
      <c r="H40" s="30">
        <v>0</v>
      </c>
      <c r="I40" s="30" t="s">
        <v>576</v>
      </c>
      <c r="J40" s="30"/>
    </row>
    <row r="41" spans="1:10">
      <c r="A41" s="30">
        <v>15669</v>
      </c>
      <c r="B41" s="30" t="s">
        <v>32</v>
      </c>
      <c r="C41" s="30">
        <v>2542</v>
      </c>
      <c r="D41" s="30">
        <v>165</v>
      </c>
      <c r="E41" s="30">
        <v>0</v>
      </c>
      <c r="F41" s="30">
        <v>29151</v>
      </c>
      <c r="G41" s="30">
        <v>20906</v>
      </c>
      <c r="H41" s="30">
        <v>21227</v>
      </c>
      <c r="I41" s="30"/>
      <c r="J41" s="30"/>
    </row>
    <row r="42" spans="1:10">
      <c r="A42" s="30">
        <v>22341</v>
      </c>
      <c r="B42" s="30" t="s">
        <v>34</v>
      </c>
      <c r="C42" s="30">
        <v>0</v>
      </c>
      <c r="D42" s="30">
        <v>0</v>
      </c>
      <c r="E42" s="30">
        <v>0</v>
      </c>
      <c r="F42" s="30">
        <v>0</v>
      </c>
      <c r="G42" s="30">
        <v>1137836</v>
      </c>
      <c r="H42" s="30">
        <v>424055</v>
      </c>
      <c r="I42" s="30" t="s">
        <v>576</v>
      </c>
      <c r="J42" s="30"/>
    </row>
    <row r="43" spans="1:10">
      <c r="A43" s="30">
        <v>14802</v>
      </c>
      <c r="B43" s="30" t="s">
        <v>36</v>
      </c>
      <c r="C43" s="30">
        <v>0</v>
      </c>
      <c r="D43" s="30">
        <v>0</v>
      </c>
      <c r="E43" s="30">
        <v>0</v>
      </c>
      <c r="F43" s="30">
        <v>0</v>
      </c>
      <c r="G43" s="30">
        <v>0</v>
      </c>
      <c r="H43" s="30">
        <v>0</v>
      </c>
      <c r="I43" s="30"/>
      <c r="J43" s="30"/>
    </row>
    <row r="44" spans="1:10">
      <c r="A44" s="30">
        <v>10150</v>
      </c>
      <c r="B44" s="30" t="s">
        <v>37</v>
      </c>
      <c r="C44" s="30">
        <v>66000</v>
      </c>
      <c r="D44" s="30">
        <v>89000</v>
      </c>
      <c r="E44" s="30">
        <v>146000</v>
      </c>
      <c r="F44" s="30">
        <v>46000</v>
      </c>
      <c r="G44" s="30">
        <v>0</v>
      </c>
      <c r="H44" s="30">
        <v>0</v>
      </c>
      <c r="I44" s="30"/>
      <c r="J44" s="30"/>
    </row>
    <row r="45" spans="1:10">
      <c r="A45" s="30">
        <v>13870</v>
      </c>
      <c r="B45" s="30" t="s">
        <v>38</v>
      </c>
      <c r="C45" s="30">
        <v>12000</v>
      </c>
      <c r="D45" s="30">
        <v>12000</v>
      </c>
      <c r="E45" s="30">
        <v>30000</v>
      </c>
      <c r="F45" s="30">
        <v>16054</v>
      </c>
      <c r="G45" s="30">
        <v>0</v>
      </c>
      <c r="H45" s="30">
        <v>263124.14</v>
      </c>
      <c r="I45" s="30"/>
      <c r="J45" s="30"/>
    </row>
    <row r="46" spans="1:10">
      <c r="A46" s="30">
        <v>21135</v>
      </c>
      <c r="B46" s="30" t="s">
        <v>40</v>
      </c>
      <c r="C46" s="30">
        <v>0</v>
      </c>
      <c r="D46" s="30">
        <v>0</v>
      </c>
      <c r="E46" s="30">
        <v>0</v>
      </c>
      <c r="F46" s="30">
        <v>0</v>
      </c>
      <c r="G46" s="30">
        <v>0</v>
      </c>
      <c r="H46" s="30">
        <v>0</v>
      </c>
      <c r="I46" s="30" t="s">
        <v>576</v>
      </c>
      <c r="J46" s="30"/>
    </row>
    <row r="47" spans="1:10">
      <c r="A47" s="30">
        <v>29901</v>
      </c>
      <c r="B47" s="30" t="s">
        <v>42</v>
      </c>
      <c r="C47" s="30">
        <v>0</v>
      </c>
      <c r="D47" s="30">
        <v>0</v>
      </c>
      <c r="E47" s="30">
        <v>0</v>
      </c>
      <c r="F47" s="30">
        <v>0</v>
      </c>
      <c r="G47" s="30">
        <v>0</v>
      </c>
      <c r="H47" s="30">
        <v>0</v>
      </c>
      <c r="I47" s="30"/>
      <c r="J47" s="30"/>
    </row>
    <row r="48" spans="1:10">
      <c r="A48" s="30">
        <v>4678</v>
      </c>
      <c r="B48" s="30" t="s">
        <v>44</v>
      </c>
      <c r="C48" s="30">
        <v>0</v>
      </c>
      <c r="D48" s="30">
        <v>0</v>
      </c>
      <c r="E48" s="30">
        <v>0</v>
      </c>
      <c r="F48" s="30">
        <v>0</v>
      </c>
      <c r="G48" s="30">
        <v>0</v>
      </c>
      <c r="H48" s="30">
        <v>0</v>
      </c>
      <c r="I48" s="30"/>
      <c r="J48" s="30"/>
    </row>
    <row r="49" spans="1:10">
      <c r="A49" s="30">
        <v>19304</v>
      </c>
      <c r="B49" s="30" t="s">
        <v>45</v>
      </c>
      <c r="C49" s="30">
        <v>0</v>
      </c>
      <c r="D49" s="30">
        <v>0</v>
      </c>
      <c r="E49" s="30">
        <v>0</v>
      </c>
      <c r="F49" s="30">
        <v>0</v>
      </c>
      <c r="G49" s="30">
        <v>0</v>
      </c>
      <c r="H49" s="30">
        <v>0</v>
      </c>
      <c r="I49" s="30"/>
      <c r="J49" s="30"/>
    </row>
    <row r="50" spans="1:10">
      <c r="A50" s="30">
        <v>20705</v>
      </c>
      <c r="B50" s="30" t="s">
        <v>46</v>
      </c>
      <c r="C50" s="30"/>
      <c r="D50" s="30">
        <v>0</v>
      </c>
      <c r="E50" s="30">
        <v>0</v>
      </c>
      <c r="F50" s="30">
        <v>0</v>
      </c>
      <c r="G50" s="30">
        <v>0</v>
      </c>
      <c r="H50" s="30">
        <v>0</v>
      </c>
      <c r="I50" s="30"/>
      <c r="J50" s="30"/>
    </row>
    <row r="51" spans="1:10">
      <c r="A51" s="30">
        <v>9134</v>
      </c>
      <c r="B51" s="30" t="s">
        <v>47</v>
      </c>
      <c r="C51" s="30">
        <v>0</v>
      </c>
      <c r="D51" s="30">
        <v>0</v>
      </c>
      <c r="E51" s="30">
        <v>0</v>
      </c>
      <c r="F51" s="30">
        <v>0</v>
      </c>
      <c r="G51" s="30">
        <v>0</v>
      </c>
      <c r="H51" s="30">
        <v>788620</v>
      </c>
      <c r="I51" s="30"/>
      <c r="J51" s="30"/>
    </row>
    <row r="52" spans="1:10">
      <c r="A52" s="30">
        <v>849766</v>
      </c>
      <c r="B52" s="30" t="s">
        <v>277</v>
      </c>
      <c r="C52" s="30">
        <v>0</v>
      </c>
      <c r="D52" s="30">
        <v>0</v>
      </c>
      <c r="E52" s="30">
        <v>38084</v>
      </c>
      <c r="F52" s="30">
        <v>71239</v>
      </c>
      <c r="G52" s="30">
        <v>0</v>
      </c>
      <c r="H52" s="30">
        <v>0</v>
      </c>
      <c r="I52" s="30" t="s">
        <v>576</v>
      </c>
      <c r="J52" s="30"/>
    </row>
    <row r="53" spans="1:10">
      <c r="A53" s="30">
        <v>11043</v>
      </c>
      <c r="B53" s="30" t="s">
        <v>278</v>
      </c>
      <c r="C53" s="30">
        <v>0</v>
      </c>
      <c r="D53" s="30">
        <v>0</v>
      </c>
      <c r="E53" s="30">
        <v>0</v>
      </c>
      <c r="F53" s="30">
        <v>0</v>
      </c>
      <c r="G53" s="30">
        <v>0</v>
      </c>
      <c r="H53" s="30">
        <v>0</v>
      </c>
      <c r="I53" s="30"/>
      <c r="J53" s="30"/>
    </row>
    <row r="54" spans="1:10">
      <c r="A54" s="30">
        <v>6602</v>
      </c>
      <c r="B54" s="30" t="s">
        <v>281</v>
      </c>
      <c r="C54" s="30">
        <v>0</v>
      </c>
      <c r="D54" s="30">
        <v>0</v>
      </c>
      <c r="E54" s="30">
        <v>0</v>
      </c>
      <c r="F54" s="30">
        <v>0</v>
      </c>
      <c r="G54" s="30">
        <v>0</v>
      </c>
      <c r="H54" s="30">
        <v>0</v>
      </c>
      <c r="I54" s="30"/>
      <c r="J54" s="30"/>
    </row>
    <row r="55" spans="1:10">
      <c r="A55" s="30">
        <v>21845</v>
      </c>
      <c r="B55" s="30" t="s">
        <v>283</v>
      </c>
      <c r="C55" s="30">
        <v>0</v>
      </c>
      <c r="D55" s="30">
        <v>0</v>
      </c>
      <c r="E55" s="30">
        <v>0</v>
      </c>
      <c r="F55" s="30">
        <v>0</v>
      </c>
      <c r="G55" s="30">
        <v>0</v>
      </c>
      <c r="H55" s="30">
        <v>0</v>
      </c>
      <c r="I55" s="30" t="s">
        <v>576</v>
      </c>
      <c r="J55" s="30"/>
    </row>
    <row r="56" spans="1:10">
      <c r="A56" s="30">
        <v>8793</v>
      </c>
      <c r="B56" s="30" t="s">
        <v>285</v>
      </c>
      <c r="C56" s="30">
        <v>0</v>
      </c>
      <c r="D56" s="30">
        <v>0</v>
      </c>
      <c r="E56" s="30">
        <v>0</v>
      </c>
      <c r="F56" s="30">
        <v>0</v>
      </c>
      <c r="G56" s="30">
        <v>6000</v>
      </c>
      <c r="H56" s="30">
        <v>909</v>
      </c>
      <c r="I56" s="30" t="s">
        <v>577</v>
      </c>
      <c r="J56" s="30"/>
    </row>
    <row r="57" spans="1:10">
      <c r="A57" s="30">
        <v>20949</v>
      </c>
      <c r="B57" s="30" t="s">
        <v>286</v>
      </c>
      <c r="C57" s="30">
        <v>0</v>
      </c>
      <c r="D57" s="30">
        <v>0</v>
      </c>
      <c r="E57" s="30">
        <v>0</v>
      </c>
      <c r="F57" s="30">
        <v>0</v>
      </c>
      <c r="G57" s="30">
        <v>0</v>
      </c>
      <c r="H57" s="30">
        <v>0</v>
      </c>
      <c r="I57" s="30"/>
      <c r="J57" s="30"/>
    </row>
    <row r="58" spans="1:10">
      <c r="A58" s="30">
        <v>36979</v>
      </c>
      <c r="B58" s="30" t="s">
        <v>288</v>
      </c>
      <c r="C58" s="30">
        <v>0</v>
      </c>
      <c r="D58" s="30">
        <v>0</v>
      </c>
      <c r="E58" s="30">
        <v>0</v>
      </c>
      <c r="F58" s="30">
        <v>0</v>
      </c>
      <c r="G58" s="30">
        <v>0</v>
      </c>
      <c r="H58" s="30">
        <v>0</v>
      </c>
      <c r="I58" s="30" t="s">
        <v>578</v>
      </c>
      <c r="J58" s="30"/>
    </row>
    <row r="59" spans="1:10">
      <c r="A59" s="30">
        <v>3889</v>
      </c>
      <c r="B59" s="30" t="s">
        <v>292</v>
      </c>
      <c r="C59" s="30">
        <v>0</v>
      </c>
      <c r="D59" s="30">
        <v>0</v>
      </c>
      <c r="E59" s="30">
        <v>0</v>
      </c>
      <c r="F59" s="30">
        <v>0</v>
      </c>
      <c r="G59" s="30">
        <v>0</v>
      </c>
      <c r="H59" s="30">
        <v>0</v>
      </c>
      <c r="I59" s="30"/>
      <c r="J59" s="30"/>
    </row>
    <row r="60" spans="1:10">
      <c r="A60" s="30">
        <v>1800</v>
      </c>
      <c r="B60" s="30" t="s">
        <v>293</v>
      </c>
      <c r="C60" s="30"/>
      <c r="D60" s="30">
        <v>0</v>
      </c>
      <c r="E60" s="30">
        <v>0</v>
      </c>
      <c r="F60" s="30">
        <v>0</v>
      </c>
      <c r="G60" s="30">
        <v>0</v>
      </c>
      <c r="H60" s="30">
        <v>0</v>
      </c>
      <c r="I60" s="30"/>
      <c r="J60" s="30"/>
    </row>
    <row r="61" spans="1:10">
      <c r="A61" s="30">
        <v>12343</v>
      </c>
      <c r="B61" s="30" t="s">
        <v>294</v>
      </c>
      <c r="C61" s="30">
        <v>0</v>
      </c>
      <c r="D61" s="30">
        <v>0</v>
      </c>
      <c r="E61" s="30">
        <v>0</v>
      </c>
      <c r="F61" s="30">
        <v>0</v>
      </c>
      <c r="G61" s="30">
        <v>0</v>
      </c>
      <c r="H61" s="30">
        <v>0</v>
      </c>
      <c r="I61" s="30"/>
      <c r="J61" s="30"/>
    </row>
    <row r="62" spans="1:10">
      <c r="A62" s="30">
        <v>4408</v>
      </c>
      <c r="B62" s="30" t="s">
        <v>197</v>
      </c>
      <c r="C62" s="30">
        <v>2523277</v>
      </c>
      <c r="D62" s="30">
        <v>5576038</v>
      </c>
      <c r="E62" s="30">
        <v>1706500</v>
      </c>
      <c r="F62" s="30">
        <v>12630003</v>
      </c>
      <c r="G62" s="30">
        <v>26943120</v>
      </c>
      <c r="H62" s="30">
        <v>18913697</v>
      </c>
      <c r="I62" s="30"/>
      <c r="J62" s="30"/>
    </row>
    <row r="63" spans="1:10">
      <c r="A63" s="30">
        <v>19569</v>
      </c>
      <c r="B63" s="30" t="s">
        <v>198</v>
      </c>
      <c r="C63" s="30">
        <v>0</v>
      </c>
      <c r="D63" s="30">
        <v>4498</v>
      </c>
      <c r="E63" s="30">
        <v>15425</v>
      </c>
      <c r="F63" s="30">
        <v>4106</v>
      </c>
      <c r="G63" s="30">
        <v>0</v>
      </c>
      <c r="H63" s="30">
        <v>0</v>
      </c>
      <c r="I63" s="30"/>
      <c r="J63" s="30"/>
    </row>
    <row r="64" spans="1:10">
      <c r="A64" s="30">
        <v>660</v>
      </c>
      <c r="B64" s="30" t="s">
        <v>199</v>
      </c>
      <c r="C64" s="30">
        <v>0</v>
      </c>
      <c r="D64" s="30">
        <v>0</v>
      </c>
      <c r="E64" s="30">
        <v>0</v>
      </c>
      <c r="F64" s="30">
        <v>0</v>
      </c>
      <c r="G64" s="30">
        <v>0</v>
      </c>
      <c r="H64" s="30">
        <v>0</v>
      </c>
      <c r="I64" s="30"/>
      <c r="J64" s="30"/>
    </row>
    <row r="65" spans="1:10">
      <c r="A65" s="30">
        <v>4657</v>
      </c>
      <c r="B65" s="30" t="s">
        <v>200</v>
      </c>
      <c r="C65" s="30">
        <v>0</v>
      </c>
      <c r="D65" s="30">
        <v>8166</v>
      </c>
      <c r="E65" s="30">
        <v>102355</v>
      </c>
      <c r="F65" s="30">
        <v>38068</v>
      </c>
      <c r="G65" s="30">
        <v>72559</v>
      </c>
      <c r="H65" s="30">
        <v>495000</v>
      </c>
      <c r="I65" s="30"/>
      <c r="J65" s="30"/>
    </row>
    <row r="66" spans="1:10">
      <c r="A66" s="30">
        <v>21148</v>
      </c>
      <c r="B66" s="30" t="s">
        <v>201</v>
      </c>
      <c r="C66" s="30">
        <v>0</v>
      </c>
      <c r="D66" s="30">
        <v>0</v>
      </c>
      <c r="E66" s="30">
        <v>0</v>
      </c>
      <c r="F66" s="30">
        <v>0</v>
      </c>
      <c r="G66" s="30">
        <v>0</v>
      </c>
      <c r="H66" s="30">
        <v>4441</v>
      </c>
      <c r="I66" s="30" t="s">
        <v>576</v>
      </c>
      <c r="J66" s="30"/>
    </row>
    <row r="67" spans="1:10">
      <c r="A67" s="30">
        <v>17420</v>
      </c>
      <c r="B67" s="30" t="s">
        <v>203</v>
      </c>
      <c r="C67" s="30">
        <v>0</v>
      </c>
      <c r="D67" s="30">
        <v>0</v>
      </c>
      <c r="E67" s="30">
        <v>0</v>
      </c>
      <c r="F67" s="30">
        <v>0</v>
      </c>
      <c r="G67" s="30">
        <v>0</v>
      </c>
      <c r="H67" s="30">
        <v>0</v>
      </c>
      <c r="I67" s="30"/>
      <c r="J67" s="30"/>
    </row>
    <row r="68" spans="1:10">
      <c r="A68" s="30">
        <v>429</v>
      </c>
      <c r="B68" s="30" t="s">
        <v>202</v>
      </c>
      <c r="C68" s="30">
        <v>0</v>
      </c>
      <c r="D68" s="30">
        <v>0</v>
      </c>
      <c r="E68" s="30">
        <v>122000</v>
      </c>
      <c r="F68" s="30">
        <v>608000</v>
      </c>
      <c r="G68" s="30">
        <v>0</v>
      </c>
      <c r="H68" s="30">
        <v>102000</v>
      </c>
      <c r="I68" s="30"/>
      <c r="J68" s="30"/>
    </row>
    <row r="69" spans="1:10">
      <c r="A69" s="30">
        <v>22213</v>
      </c>
      <c r="B69" s="30" t="s">
        <v>204</v>
      </c>
      <c r="C69" s="30" t="s">
        <v>92</v>
      </c>
      <c r="D69" s="30" t="s">
        <v>92</v>
      </c>
      <c r="E69" s="30" t="s">
        <v>92</v>
      </c>
      <c r="F69" s="30">
        <v>436110</v>
      </c>
      <c r="G69" s="30">
        <v>436110</v>
      </c>
      <c r="H69" s="30">
        <v>200000</v>
      </c>
      <c r="I69" s="30" t="s">
        <v>579</v>
      </c>
      <c r="J69" s="30"/>
    </row>
    <row r="70" spans="1:10">
      <c r="A70" s="30">
        <v>36707</v>
      </c>
      <c r="B70" s="30" t="s">
        <v>206</v>
      </c>
      <c r="C70" s="30">
        <v>0</v>
      </c>
      <c r="D70" s="30">
        <v>0</v>
      </c>
      <c r="E70" s="30">
        <v>0</v>
      </c>
      <c r="F70" s="30">
        <v>168341</v>
      </c>
      <c r="G70" s="30">
        <v>197027</v>
      </c>
      <c r="H70" s="30">
        <v>228711</v>
      </c>
      <c r="I70" s="30"/>
      <c r="J70" s="30"/>
    </row>
    <row r="71" spans="1:10">
      <c r="A71" s="30">
        <v>550</v>
      </c>
      <c r="B71" s="30" t="s">
        <v>207</v>
      </c>
      <c r="C71" s="30">
        <v>0</v>
      </c>
      <c r="D71" s="30">
        <v>0</v>
      </c>
      <c r="E71" s="30">
        <v>0</v>
      </c>
      <c r="F71" s="30">
        <v>13</v>
      </c>
      <c r="G71" s="30">
        <v>0</v>
      </c>
      <c r="H71" s="30">
        <v>152</v>
      </c>
      <c r="I71" s="30"/>
      <c r="J71" s="30"/>
    </row>
    <row r="72" spans="1:10">
      <c r="A72" s="30">
        <v>9759</v>
      </c>
      <c r="B72" s="30" t="s">
        <v>257</v>
      </c>
      <c r="C72" s="30">
        <v>65.31</v>
      </c>
      <c r="D72" s="30">
        <v>65.31</v>
      </c>
      <c r="E72" s="30">
        <v>274932</v>
      </c>
      <c r="F72" s="30">
        <v>0</v>
      </c>
      <c r="G72" s="30">
        <v>0</v>
      </c>
      <c r="H72" s="30">
        <v>50000</v>
      </c>
      <c r="I72" s="30"/>
      <c r="J72" s="30"/>
    </row>
    <row r="73" spans="1:10">
      <c r="A73" s="30">
        <v>5170</v>
      </c>
      <c r="B73" s="30" t="s">
        <v>259</v>
      </c>
      <c r="C73" s="30">
        <v>0</v>
      </c>
      <c r="D73" s="30">
        <v>0</v>
      </c>
      <c r="E73" s="30">
        <v>0</v>
      </c>
      <c r="F73" s="30">
        <v>3146196</v>
      </c>
      <c r="G73" s="30">
        <v>2123278</v>
      </c>
      <c r="H73" s="30">
        <v>6326223</v>
      </c>
      <c r="I73" s="30" t="s">
        <v>576</v>
      </c>
      <c r="J73" s="30"/>
    </row>
    <row r="74" spans="1:10">
      <c r="A74" s="30">
        <v>2926</v>
      </c>
      <c r="B74" s="30" t="s">
        <v>261</v>
      </c>
      <c r="C74" s="30">
        <v>0</v>
      </c>
      <c r="D74" s="30">
        <v>0</v>
      </c>
      <c r="E74" s="30"/>
      <c r="F74" s="30">
        <v>0</v>
      </c>
      <c r="G74" s="30">
        <v>0</v>
      </c>
      <c r="H74" s="30">
        <v>26465</v>
      </c>
      <c r="I74" s="30"/>
      <c r="J74" s="30"/>
    </row>
    <row r="75" spans="1:10">
      <c r="A75" s="30">
        <v>58720</v>
      </c>
      <c r="B75" s="30" t="s">
        <v>263</v>
      </c>
      <c r="C75" s="30">
        <v>0</v>
      </c>
      <c r="D75" s="30">
        <v>0</v>
      </c>
      <c r="E75" s="30">
        <v>0</v>
      </c>
      <c r="F75" s="30">
        <v>0</v>
      </c>
      <c r="G75" s="30">
        <v>0</v>
      </c>
      <c r="H75" s="30">
        <v>988</v>
      </c>
      <c r="I75" s="30" t="s">
        <v>576</v>
      </c>
      <c r="J75" s="30"/>
    </row>
    <row r="76" spans="1:10">
      <c r="A76" s="30">
        <v>44253</v>
      </c>
      <c r="B76" s="30" t="s">
        <v>265</v>
      </c>
      <c r="C76" s="30">
        <v>5838</v>
      </c>
      <c r="D76" s="30">
        <v>6219</v>
      </c>
      <c r="E76" s="30" t="s">
        <v>92</v>
      </c>
      <c r="F76" s="30">
        <v>0</v>
      </c>
      <c r="G76" s="30">
        <v>0</v>
      </c>
      <c r="H76" s="30">
        <v>4145</v>
      </c>
      <c r="I76" s="30" t="s">
        <v>580</v>
      </c>
      <c r="J76" s="30"/>
    </row>
    <row r="77" spans="1:10">
      <c r="A77" s="30">
        <v>73994</v>
      </c>
      <c r="B77" s="30" t="s">
        <v>267</v>
      </c>
      <c r="C77" s="30">
        <v>0</v>
      </c>
      <c r="D77" s="30">
        <v>0</v>
      </c>
      <c r="E77" s="30">
        <v>0</v>
      </c>
      <c r="F77" s="30">
        <v>0</v>
      </c>
      <c r="G77" s="30">
        <v>0</v>
      </c>
      <c r="H77" s="30">
        <v>0</v>
      </c>
      <c r="I77" s="30"/>
      <c r="J77" s="30"/>
    </row>
    <row r="78" spans="1:10">
      <c r="A78" s="30">
        <v>31588</v>
      </c>
      <c r="B78" s="30" t="s">
        <v>268</v>
      </c>
      <c r="C78" s="30">
        <v>0</v>
      </c>
      <c r="D78" s="30">
        <v>0</v>
      </c>
      <c r="E78" s="30">
        <v>0</v>
      </c>
      <c r="F78" s="30">
        <v>0</v>
      </c>
      <c r="G78" s="30">
        <v>0</v>
      </c>
      <c r="H78" s="30">
        <v>0</v>
      </c>
      <c r="I78" s="30" t="s">
        <v>576</v>
      </c>
      <c r="J78" s="30"/>
    </row>
    <row r="79" spans="1:10">
      <c r="A79" s="30">
        <v>7581</v>
      </c>
      <c r="B79" s="30" t="s">
        <v>270</v>
      </c>
      <c r="C79" s="30">
        <v>0</v>
      </c>
      <c r="D79" s="30">
        <v>0</v>
      </c>
      <c r="E79" s="30">
        <v>0</v>
      </c>
      <c r="F79" s="30">
        <v>0</v>
      </c>
      <c r="G79" s="30">
        <v>0</v>
      </c>
      <c r="H79" s="30">
        <v>10281</v>
      </c>
      <c r="I79" s="30"/>
      <c r="J79" s="30"/>
    </row>
    <row r="80" spans="1:10">
      <c r="A80" s="30">
        <v>49618</v>
      </c>
      <c r="B80" s="30" t="s">
        <v>271</v>
      </c>
      <c r="C80" s="30">
        <v>0</v>
      </c>
      <c r="D80" s="30">
        <v>0</v>
      </c>
      <c r="E80" s="30">
        <v>0</v>
      </c>
      <c r="F80" s="30">
        <v>0</v>
      </c>
      <c r="G80" s="30">
        <v>0</v>
      </c>
      <c r="H80" s="30">
        <v>7860</v>
      </c>
      <c r="I80" s="30"/>
      <c r="J80" s="30"/>
    </row>
    <row r="81" spans="1:10">
      <c r="A81" s="30">
        <v>6332</v>
      </c>
      <c r="B81" s="30" t="s">
        <v>272</v>
      </c>
      <c r="C81" s="30">
        <v>0</v>
      </c>
      <c r="D81" s="30">
        <v>0</v>
      </c>
      <c r="E81" s="30">
        <v>0</v>
      </c>
      <c r="F81" s="30">
        <v>0</v>
      </c>
      <c r="G81" s="30">
        <v>0</v>
      </c>
      <c r="H81" s="30">
        <v>4818</v>
      </c>
      <c r="I81" s="30"/>
      <c r="J81" s="30"/>
    </row>
    <row r="82" spans="1:10">
      <c r="A82" s="30">
        <v>22460</v>
      </c>
      <c r="B82" s="30" t="s">
        <v>274</v>
      </c>
      <c r="C82" s="30">
        <v>0</v>
      </c>
      <c r="D82" s="30">
        <v>0</v>
      </c>
      <c r="E82" s="30">
        <v>0</v>
      </c>
      <c r="F82" s="30">
        <v>0</v>
      </c>
      <c r="G82" s="30">
        <v>0</v>
      </c>
      <c r="H82" s="30">
        <v>2002</v>
      </c>
      <c r="I82" s="30" t="s">
        <v>576</v>
      </c>
      <c r="J82" s="30"/>
    </row>
    <row r="83" spans="1:10">
      <c r="A83" s="30">
        <v>23144</v>
      </c>
      <c r="B83" s="30" t="s">
        <v>275</v>
      </c>
      <c r="C83" s="30">
        <v>0</v>
      </c>
      <c r="D83" s="30">
        <v>4500</v>
      </c>
      <c r="E83" s="30">
        <v>26610</v>
      </c>
      <c r="F83" s="30">
        <v>19800</v>
      </c>
      <c r="G83" s="30">
        <v>40000</v>
      </c>
      <c r="H83" s="30">
        <v>35000</v>
      </c>
      <c r="I83" s="30" t="s">
        <v>581</v>
      </c>
      <c r="J83" s="30"/>
    </row>
    <row r="84" spans="1:10">
      <c r="A84" s="30">
        <v>59365</v>
      </c>
      <c r="B84" s="30" t="s">
        <v>276</v>
      </c>
      <c r="C84" s="30">
        <v>0</v>
      </c>
      <c r="D84" s="30">
        <v>0</v>
      </c>
      <c r="E84" s="30">
        <v>0</v>
      </c>
      <c r="F84" s="30">
        <v>0</v>
      </c>
      <c r="G84" s="30">
        <v>0</v>
      </c>
      <c r="H84" s="30">
        <v>0</v>
      </c>
      <c r="I84" s="30" t="s">
        <v>574</v>
      </c>
      <c r="J84"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624A6-D621-D946-AD9E-E62BBD1031E2}">
  <sheetPr>
    <tabColor theme="6" tint="0.59999389629810485"/>
  </sheetPr>
  <dimension ref="A1:S50"/>
  <sheetViews>
    <sheetView tabSelected="1" workbookViewId="0">
      <selection activeCell="N18" sqref="N18"/>
    </sheetView>
  </sheetViews>
  <sheetFormatPr baseColWidth="10" defaultRowHeight="13"/>
  <cols>
    <col min="1" max="1" width="21" customWidth="1"/>
  </cols>
  <sheetData>
    <row r="1" spans="1:19" ht="48">
      <c r="A1" s="30" t="s">
        <v>0</v>
      </c>
      <c r="B1" s="30" t="s">
        <v>3</v>
      </c>
      <c r="C1" s="41" t="s">
        <v>372</v>
      </c>
      <c r="D1" s="41" t="s">
        <v>373</v>
      </c>
      <c r="E1" s="41" t="s">
        <v>374</v>
      </c>
      <c r="F1" s="41" t="s">
        <v>375</v>
      </c>
      <c r="G1" s="41" t="s">
        <v>376</v>
      </c>
      <c r="H1" s="41" t="s">
        <v>377</v>
      </c>
      <c r="I1" s="41" t="s">
        <v>378</v>
      </c>
      <c r="J1" s="41" t="s">
        <v>379</v>
      </c>
      <c r="K1" s="41" t="s">
        <v>380</v>
      </c>
      <c r="L1" s="42" t="s">
        <v>381</v>
      </c>
      <c r="M1" s="42" t="s">
        <v>382</v>
      </c>
      <c r="N1" s="41" t="s">
        <v>383</v>
      </c>
      <c r="O1" s="41" t="s">
        <v>384</v>
      </c>
      <c r="P1" s="41" t="s">
        <v>385</v>
      </c>
      <c r="Q1" s="41" t="s">
        <v>386</v>
      </c>
      <c r="R1" s="41" t="s">
        <v>387</v>
      </c>
      <c r="S1" s="41" t="s">
        <v>388</v>
      </c>
    </row>
    <row r="2" spans="1:19" ht="16">
      <c r="A2" t="s">
        <v>389</v>
      </c>
      <c r="B2">
        <v>9134</v>
      </c>
      <c r="C2" s="44">
        <v>44427</v>
      </c>
      <c r="D2" s="31"/>
      <c r="E2" s="44">
        <v>42370</v>
      </c>
      <c r="F2" s="44">
        <v>42735</v>
      </c>
      <c r="G2" s="31">
        <v>487</v>
      </c>
      <c r="H2" s="31" t="s">
        <v>585</v>
      </c>
      <c r="I2" s="31" t="s">
        <v>365</v>
      </c>
      <c r="J2" s="31" t="s">
        <v>359</v>
      </c>
      <c r="K2" s="31" t="s">
        <v>360</v>
      </c>
      <c r="L2" s="31">
        <v>639358</v>
      </c>
      <c r="M2" s="31">
        <v>16823</v>
      </c>
      <c r="N2" s="31" t="s">
        <v>586</v>
      </c>
      <c r="O2" s="31"/>
      <c r="P2" s="44">
        <v>44733</v>
      </c>
      <c r="Q2" s="31" t="s">
        <v>356</v>
      </c>
      <c r="R2" s="31" t="s">
        <v>357</v>
      </c>
      <c r="S2" s="31" t="s">
        <v>358</v>
      </c>
    </row>
    <row r="3" spans="1:19" ht="16">
      <c r="A3" t="s">
        <v>389</v>
      </c>
      <c r="B3">
        <v>9134</v>
      </c>
      <c r="C3" s="44">
        <v>44427</v>
      </c>
      <c r="D3" s="31"/>
      <c r="E3" s="44">
        <v>41640</v>
      </c>
      <c r="F3" s="44">
        <v>42004</v>
      </c>
      <c r="G3" s="31">
        <v>487</v>
      </c>
      <c r="H3" s="31" t="s">
        <v>585</v>
      </c>
      <c r="I3" s="31" t="s">
        <v>365</v>
      </c>
      <c r="J3" s="31" t="s">
        <v>359</v>
      </c>
      <c r="K3" s="31" t="s">
        <v>360</v>
      </c>
      <c r="L3" s="31">
        <v>516299</v>
      </c>
      <c r="M3" s="31">
        <v>7202</v>
      </c>
      <c r="N3" s="31" t="s">
        <v>587</v>
      </c>
      <c r="O3" s="31"/>
      <c r="P3" s="44">
        <v>44733</v>
      </c>
      <c r="Q3" s="31" t="s">
        <v>362</v>
      </c>
      <c r="R3" s="31" t="s">
        <v>357</v>
      </c>
      <c r="S3" s="31" t="s">
        <v>358</v>
      </c>
    </row>
    <row r="4" spans="1:19" ht="16">
      <c r="A4" t="s">
        <v>389</v>
      </c>
      <c r="B4">
        <v>9134</v>
      </c>
      <c r="C4" s="44">
        <v>44427</v>
      </c>
      <c r="D4" s="31"/>
      <c r="E4" s="44">
        <v>41640</v>
      </c>
      <c r="F4" s="44">
        <v>42004</v>
      </c>
      <c r="G4" s="31">
        <v>487</v>
      </c>
      <c r="H4" s="31" t="s">
        <v>585</v>
      </c>
      <c r="I4" s="31" t="s">
        <v>365</v>
      </c>
      <c r="J4" s="31" t="s">
        <v>359</v>
      </c>
      <c r="K4" s="31" t="s">
        <v>360</v>
      </c>
      <c r="L4" s="31">
        <v>516299</v>
      </c>
      <c r="M4" s="31">
        <v>188527</v>
      </c>
      <c r="N4" s="31" t="s">
        <v>588</v>
      </c>
      <c r="O4" s="31"/>
      <c r="P4" s="44">
        <v>44733</v>
      </c>
      <c r="Q4" s="31" t="s">
        <v>356</v>
      </c>
      <c r="R4" s="31" t="s">
        <v>357</v>
      </c>
      <c r="S4" s="31" t="s">
        <v>358</v>
      </c>
    </row>
    <row r="5" spans="1:19" ht="16">
      <c r="A5" t="s">
        <v>389</v>
      </c>
      <c r="B5">
        <v>9134</v>
      </c>
      <c r="C5" s="44">
        <v>44274</v>
      </c>
      <c r="D5" s="31" t="s">
        <v>363</v>
      </c>
      <c r="E5" s="44">
        <v>42909</v>
      </c>
      <c r="F5" s="44">
        <v>43100</v>
      </c>
      <c r="G5" s="31">
        <v>674</v>
      </c>
      <c r="H5" s="31" t="s">
        <v>364</v>
      </c>
      <c r="I5" s="31" t="s">
        <v>365</v>
      </c>
      <c r="J5" s="31" t="s">
        <v>354</v>
      </c>
      <c r="K5" s="31" t="s">
        <v>366</v>
      </c>
      <c r="L5" s="31">
        <v>1810977</v>
      </c>
      <c r="M5" s="31">
        <v>83</v>
      </c>
      <c r="N5" s="31" t="s">
        <v>589</v>
      </c>
      <c r="O5" s="31" t="s">
        <v>367</v>
      </c>
      <c r="P5" s="44">
        <v>44679</v>
      </c>
      <c r="Q5" s="31" t="s">
        <v>590</v>
      </c>
      <c r="R5" s="31" t="s">
        <v>357</v>
      </c>
      <c r="S5" s="31" t="s">
        <v>591</v>
      </c>
    </row>
    <row r="6" spans="1:19" ht="16">
      <c r="A6" t="s">
        <v>389</v>
      </c>
      <c r="B6">
        <v>9134</v>
      </c>
      <c r="C6" s="44">
        <v>44274</v>
      </c>
      <c r="D6" s="31" t="s">
        <v>363</v>
      </c>
      <c r="E6" s="44">
        <v>42909</v>
      </c>
      <c r="F6" s="44">
        <v>43100</v>
      </c>
      <c r="G6" s="31">
        <v>674</v>
      </c>
      <c r="H6" s="31" t="s">
        <v>364</v>
      </c>
      <c r="I6" s="31" t="s">
        <v>365</v>
      </c>
      <c r="J6" s="31" t="s">
        <v>354</v>
      </c>
      <c r="K6" s="31" t="s">
        <v>366</v>
      </c>
      <c r="L6" s="31">
        <v>1810977</v>
      </c>
      <c r="M6" s="31">
        <v>1</v>
      </c>
      <c r="N6" s="31" t="s">
        <v>592</v>
      </c>
      <c r="O6" s="31" t="s">
        <v>367</v>
      </c>
      <c r="P6" s="44">
        <v>44679</v>
      </c>
      <c r="Q6" s="31" t="s">
        <v>368</v>
      </c>
      <c r="R6" s="31" t="s">
        <v>357</v>
      </c>
      <c r="S6" s="31" t="s">
        <v>369</v>
      </c>
    </row>
    <row r="7" spans="1:19" ht="16">
      <c r="A7" t="s">
        <v>389</v>
      </c>
      <c r="B7">
        <v>9134</v>
      </c>
      <c r="C7" s="44">
        <v>44274</v>
      </c>
      <c r="D7" s="31" t="s">
        <v>363</v>
      </c>
      <c r="E7" s="44">
        <v>42909</v>
      </c>
      <c r="F7" s="44">
        <v>43100</v>
      </c>
      <c r="G7" s="31">
        <v>674</v>
      </c>
      <c r="H7" s="31" t="s">
        <v>364</v>
      </c>
      <c r="I7" s="31" t="s">
        <v>365</v>
      </c>
      <c r="J7" s="31" t="s">
        <v>354</v>
      </c>
      <c r="K7" s="31" t="s">
        <v>366</v>
      </c>
      <c r="L7" s="31">
        <v>1810977</v>
      </c>
      <c r="M7" s="31">
        <v>107</v>
      </c>
      <c r="N7" s="31" t="s">
        <v>593</v>
      </c>
      <c r="O7" s="31" t="s">
        <v>367</v>
      </c>
      <c r="P7" s="44">
        <v>44679</v>
      </c>
      <c r="Q7" s="31" t="s">
        <v>594</v>
      </c>
      <c r="R7" s="31" t="s">
        <v>357</v>
      </c>
      <c r="S7" s="31" t="s">
        <v>369</v>
      </c>
    </row>
    <row r="8" spans="1:19" ht="16">
      <c r="A8" t="s">
        <v>389</v>
      </c>
      <c r="B8">
        <v>9134</v>
      </c>
      <c r="C8" s="44">
        <v>44274</v>
      </c>
      <c r="D8" s="31" t="s">
        <v>363</v>
      </c>
      <c r="E8" s="44">
        <v>42909</v>
      </c>
      <c r="F8" s="44">
        <v>43100</v>
      </c>
      <c r="G8" s="31">
        <v>674</v>
      </c>
      <c r="H8" s="31" t="s">
        <v>364</v>
      </c>
      <c r="I8" s="31" t="s">
        <v>365</v>
      </c>
      <c r="J8" s="31" t="s">
        <v>354</v>
      </c>
      <c r="K8" s="31" t="s">
        <v>366</v>
      </c>
      <c r="L8" s="31">
        <v>1810977</v>
      </c>
      <c r="M8" s="31">
        <v>128</v>
      </c>
      <c r="N8" s="31" t="s">
        <v>595</v>
      </c>
      <c r="O8" s="31" t="s">
        <v>367</v>
      </c>
      <c r="P8" s="44">
        <v>44679</v>
      </c>
      <c r="Q8" s="31" t="s">
        <v>368</v>
      </c>
      <c r="R8" s="31" t="s">
        <v>357</v>
      </c>
      <c r="S8" s="31" t="s">
        <v>369</v>
      </c>
    </row>
    <row r="9" spans="1:19" ht="16">
      <c r="A9" t="s">
        <v>389</v>
      </c>
      <c r="B9">
        <v>9134</v>
      </c>
      <c r="C9" s="44">
        <v>44266</v>
      </c>
      <c r="D9" s="31"/>
      <c r="E9" s="44">
        <v>41640</v>
      </c>
      <c r="F9" s="44">
        <v>42004</v>
      </c>
      <c r="G9" s="31">
        <v>981</v>
      </c>
      <c r="H9" s="31" t="s">
        <v>353</v>
      </c>
      <c r="I9" s="31" t="s">
        <v>14</v>
      </c>
      <c r="J9" s="31" t="s">
        <v>354</v>
      </c>
      <c r="K9" s="31" t="s">
        <v>355</v>
      </c>
      <c r="L9" s="31">
        <v>1586184</v>
      </c>
      <c r="M9" s="31">
        <v>411</v>
      </c>
      <c r="N9" s="31" t="s">
        <v>596</v>
      </c>
      <c r="O9" s="31"/>
      <c r="P9" s="44">
        <v>44833</v>
      </c>
      <c r="Q9" s="31" t="s">
        <v>370</v>
      </c>
      <c r="R9" s="31" t="s">
        <v>357</v>
      </c>
      <c r="S9" s="31" t="s">
        <v>371</v>
      </c>
    </row>
    <row r="10" spans="1:19" ht="16">
      <c r="A10" t="s">
        <v>389</v>
      </c>
      <c r="B10">
        <v>9134</v>
      </c>
      <c r="C10" s="44">
        <v>44266</v>
      </c>
      <c r="D10" s="31"/>
      <c r="E10" s="44">
        <v>42005</v>
      </c>
      <c r="F10" s="44">
        <v>42369</v>
      </c>
      <c r="G10" s="31">
        <v>981</v>
      </c>
      <c r="H10" s="31" t="s">
        <v>353</v>
      </c>
      <c r="I10" s="31" t="s">
        <v>14</v>
      </c>
      <c r="J10" s="31" t="s">
        <v>354</v>
      </c>
      <c r="K10" s="31" t="s">
        <v>355</v>
      </c>
      <c r="L10" s="31">
        <v>1586184</v>
      </c>
      <c r="M10" s="31">
        <v>37509</v>
      </c>
      <c r="N10" s="31" t="s">
        <v>597</v>
      </c>
      <c r="O10" s="31"/>
      <c r="P10" s="44">
        <v>44733</v>
      </c>
      <c r="Q10" s="31" t="s">
        <v>362</v>
      </c>
      <c r="R10" s="31" t="s">
        <v>357</v>
      </c>
      <c r="S10" s="31" t="s">
        <v>358</v>
      </c>
    </row>
    <row r="11" spans="1:19">
      <c r="A11" s="32" t="s">
        <v>200</v>
      </c>
      <c r="B11">
        <v>4657</v>
      </c>
      <c r="M11" s="40">
        <v>420000</v>
      </c>
      <c r="S11" s="30" t="s">
        <v>410</v>
      </c>
    </row>
    <row r="12" spans="1:19">
      <c r="A12" s="32" t="s">
        <v>200</v>
      </c>
      <c r="B12">
        <v>4657</v>
      </c>
      <c r="M12" s="40">
        <v>75000</v>
      </c>
      <c r="S12" s="30" t="s">
        <v>411</v>
      </c>
    </row>
    <row r="13" spans="1:19">
      <c r="A13" s="30" t="s">
        <v>201</v>
      </c>
      <c r="B13" s="30">
        <v>21148</v>
      </c>
      <c r="M13" s="40">
        <v>1500</v>
      </c>
      <c r="S13" s="30" t="s">
        <v>412</v>
      </c>
    </row>
    <row r="14" spans="1:19">
      <c r="A14" s="30" t="s">
        <v>201</v>
      </c>
      <c r="B14" s="30">
        <v>21148</v>
      </c>
      <c r="M14" s="40">
        <v>2941</v>
      </c>
      <c r="S14" s="30" t="s">
        <v>411</v>
      </c>
    </row>
    <row r="15" spans="1:19">
      <c r="A15" s="32" t="s">
        <v>202</v>
      </c>
      <c r="B15">
        <v>429</v>
      </c>
      <c r="M15" s="40">
        <v>93000</v>
      </c>
      <c r="S15" s="30" t="s">
        <v>412</v>
      </c>
    </row>
    <row r="16" spans="1:19">
      <c r="A16" s="32" t="s">
        <v>202</v>
      </c>
      <c r="B16">
        <v>429</v>
      </c>
      <c r="M16" s="40">
        <v>9000</v>
      </c>
      <c r="S16" s="30" t="s">
        <v>411</v>
      </c>
    </row>
    <row r="17" spans="1:19">
      <c r="A17" s="30" t="s">
        <v>261</v>
      </c>
      <c r="B17" s="30">
        <v>2926</v>
      </c>
      <c r="M17" s="40">
        <v>9116</v>
      </c>
      <c r="S17" s="30" t="s">
        <v>413</v>
      </c>
    </row>
    <row r="18" spans="1:19">
      <c r="A18" s="30" t="s">
        <v>261</v>
      </c>
      <c r="B18" s="30">
        <v>2926</v>
      </c>
      <c r="M18" s="40">
        <v>16779</v>
      </c>
      <c r="S18" s="30" t="s">
        <v>412</v>
      </c>
    </row>
    <row r="19" spans="1:19">
      <c r="A19" s="30" t="s">
        <v>261</v>
      </c>
      <c r="B19" s="30">
        <v>2926</v>
      </c>
      <c r="M19" s="40">
        <v>570</v>
      </c>
      <c r="S19" s="30" t="s">
        <v>414</v>
      </c>
    </row>
    <row r="20" spans="1:19">
      <c r="A20" s="30" t="s">
        <v>263</v>
      </c>
      <c r="B20" s="30">
        <v>58720</v>
      </c>
      <c r="M20" s="40">
        <v>988</v>
      </c>
      <c r="S20" s="30" t="s">
        <v>412</v>
      </c>
    </row>
    <row r="21" spans="1:19">
      <c r="A21" s="30" t="s">
        <v>265</v>
      </c>
      <c r="B21" s="30">
        <v>44253</v>
      </c>
      <c r="M21" s="40">
        <v>4145</v>
      </c>
      <c r="S21" s="30" t="s">
        <v>412</v>
      </c>
    </row>
    <row r="22" spans="1:19">
      <c r="A22" s="30" t="s">
        <v>270</v>
      </c>
      <c r="B22" s="30">
        <v>7581</v>
      </c>
      <c r="M22" s="40">
        <v>10281</v>
      </c>
      <c r="S22" s="30" t="s">
        <v>415</v>
      </c>
    </row>
    <row r="23" spans="1:19">
      <c r="A23" s="30" t="s">
        <v>272</v>
      </c>
      <c r="B23" s="30">
        <v>6332</v>
      </c>
      <c r="M23" s="40">
        <v>3400</v>
      </c>
      <c r="S23" s="30" t="s">
        <v>412</v>
      </c>
    </row>
    <row r="24" spans="1:19">
      <c r="A24" s="30" t="s">
        <v>272</v>
      </c>
      <c r="B24" s="30">
        <v>6332</v>
      </c>
      <c r="M24" s="40">
        <v>1418</v>
      </c>
      <c r="S24" s="30" t="s">
        <v>416</v>
      </c>
    </row>
    <row r="25" spans="1:19">
      <c r="A25" s="30" t="s">
        <v>277</v>
      </c>
      <c r="B25" s="30">
        <v>849766</v>
      </c>
      <c r="C25" s="43">
        <v>44343</v>
      </c>
      <c r="E25" s="43">
        <v>41275</v>
      </c>
      <c r="F25" s="43">
        <v>41639</v>
      </c>
      <c r="G25">
        <v>10</v>
      </c>
      <c r="H25" t="s">
        <v>361</v>
      </c>
      <c r="I25" t="s">
        <v>14</v>
      </c>
      <c r="J25" t="s">
        <v>359</v>
      </c>
      <c r="K25" t="s">
        <v>360</v>
      </c>
      <c r="L25">
        <v>1025775</v>
      </c>
      <c r="M25">
        <v>19042</v>
      </c>
      <c r="N25" t="s">
        <v>561</v>
      </c>
      <c r="P25" s="43">
        <v>44602</v>
      </c>
      <c r="Q25" t="s">
        <v>562</v>
      </c>
      <c r="R25" t="s">
        <v>357</v>
      </c>
      <c r="S25" t="s">
        <v>562</v>
      </c>
    </row>
    <row r="26" spans="1:19">
      <c r="A26" s="30" t="s">
        <v>277</v>
      </c>
      <c r="B26" s="30">
        <v>849766</v>
      </c>
      <c r="C26" s="43">
        <v>44343</v>
      </c>
      <c r="E26" s="43">
        <v>41275</v>
      </c>
      <c r="F26" s="43">
        <v>41639</v>
      </c>
      <c r="G26">
        <v>10</v>
      </c>
      <c r="H26" t="s">
        <v>361</v>
      </c>
      <c r="I26" t="s">
        <v>14</v>
      </c>
      <c r="J26" t="s">
        <v>359</v>
      </c>
      <c r="K26" t="s">
        <v>360</v>
      </c>
      <c r="L26">
        <v>1025775</v>
      </c>
      <c r="M26">
        <v>19042</v>
      </c>
      <c r="N26" t="s">
        <v>563</v>
      </c>
      <c r="P26" s="43">
        <v>44627</v>
      </c>
      <c r="Q26" t="s">
        <v>562</v>
      </c>
      <c r="R26" t="s">
        <v>357</v>
      </c>
      <c r="S26" t="s">
        <v>562</v>
      </c>
    </row>
    <row r="27" spans="1:19">
      <c r="A27" s="30"/>
      <c r="B27" s="30"/>
      <c r="C27" s="43"/>
      <c r="E27" s="43"/>
      <c r="F27" s="43"/>
      <c r="P27" s="43"/>
    </row>
    <row r="28" spans="1:19">
      <c r="A28" s="30"/>
      <c r="B28" s="30"/>
      <c r="C28" s="43"/>
      <c r="E28" s="43"/>
      <c r="F28" s="43"/>
      <c r="P28" s="43"/>
    </row>
    <row r="29" spans="1:19">
      <c r="A29" s="30"/>
      <c r="B29" s="30"/>
      <c r="C29" s="43"/>
      <c r="E29" s="43"/>
      <c r="F29" s="43"/>
      <c r="P29" s="43"/>
    </row>
    <row r="30" spans="1:19">
      <c r="A30" s="30"/>
      <c r="B30" s="30"/>
      <c r="C30" s="43"/>
      <c r="E30" s="43"/>
      <c r="F30" s="43"/>
      <c r="P30" s="43"/>
    </row>
    <row r="31" spans="1:19">
      <c r="A31" s="30"/>
      <c r="B31" s="30"/>
      <c r="C31" s="43"/>
      <c r="E31" s="43"/>
      <c r="F31" s="43"/>
      <c r="P31" s="43"/>
    </row>
    <row r="32" spans="1:19">
      <c r="A32" s="30"/>
      <c r="B32" s="30"/>
      <c r="C32" s="43"/>
      <c r="E32" s="43"/>
      <c r="F32" s="43"/>
      <c r="P32" s="43"/>
    </row>
    <row r="33" spans="1:16">
      <c r="A33" s="30"/>
      <c r="B33" s="30"/>
      <c r="C33" s="43"/>
      <c r="E33" s="43"/>
      <c r="F33" s="43"/>
      <c r="P33" s="43"/>
    </row>
    <row r="34" spans="1:16">
      <c r="A34" s="30"/>
      <c r="B34" s="30"/>
      <c r="C34" s="43"/>
      <c r="E34" s="43"/>
      <c r="F34" s="43"/>
      <c r="P34" s="43"/>
    </row>
    <row r="35" spans="1:16">
      <c r="A35" s="30"/>
      <c r="B35" s="30"/>
      <c r="C35" s="43"/>
      <c r="E35" s="43"/>
      <c r="F35" s="43"/>
      <c r="P35" s="43"/>
    </row>
    <row r="36" spans="1:16">
      <c r="A36" s="30"/>
      <c r="B36" s="30"/>
      <c r="C36" s="43"/>
      <c r="E36" s="43"/>
      <c r="F36" s="43"/>
      <c r="P36" s="43"/>
    </row>
    <row r="37" spans="1:16">
      <c r="A37" s="30"/>
      <c r="B37" s="30"/>
      <c r="C37" s="43"/>
      <c r="E37" s="43"/>
      <c r="F37" s="43"/>
      <c r="P37" s="43"/>
    </row>
    <row r="38" spans="1:16">
      <c r="A38" s="30"/>
      <c r="B38" s="30"/>
      <c r="C38" s="43"/>
      <c r="E38" s="43"/>
      <c r="F38" s="43"/>
      <c r="P38" s="43"/>
    </row>
    <row r="39" spans="1:16">
      <c r="A39" s="30"/>
      <c r="B39" s="30"/>
      <c r="C39" s="43"/>
      <c r="E39" s="43"/>
      <c r="F39" s="43"/>
      <c r="P39" s="43"/>
    </row>
    <row r="40" spans="1:16">
      <c r="A40" s="30"/>
      <c r="B40" s="30"/>
      <c r="C40" s="43"/>
      <c r="E40" s="43"/>
      <c r="F40" s="43"/>
      <c r="P40" s="43"/>
    </row>
    <row r="41" spans="1:16">
      <c r="A41" s="30"/>
      <c r="B41" s="30"/>
      <c r="C41" s="43"/>
      <c r="E41" s="43"/>
      <c r="F41" s="43"/>
      <c r="P41" s="43"/>
    </row>
    <row r="42" spans="1:16">
      <c r="A42" s="30"/>
      <c r="B42" s="30"/>
      <c r="C42" s="43"/>
      <c r="E42" s="43"/>
      <c r="F42" s="43"/>
      <c r="P42" s="43"/>
    </row>
    <row r="43" spans="1:16">
      <c r="A43" s="30"/>
      <c r="B43" s="30"/>
      <c r="C43" s="43"/>
      <c r="E43" s="43"/>
      <c r="F43" s="43"/>
      <c r="P43" s="43"/>
    </row>
    <row r="44" spans="1:16">
      <c r="A44" s="30"/>
      <c r="B44" s="30"/>
      <c r="C44" s="43"/>
      <c r="E44" s="43"/>
      <c r="F44" s="43"/>
      <c r="P44" s="43"/>
    </row>
    <row r="45" spans="1:16">
      <c r="A45" s="30"/>
      <c r="B45" s="30"/>
      <c r="C45" s="43"/>
      <c r="E45" s="43"/>
      <c r="F45" s="43"/>
      <c r="P45" s="43"/>
    </row>
    <row r="46" spans="1:16">
      <c r="A46" s="30"/>
      <c r="B46" s="30"/>
      <c r="C46" s="43"/>
      <c r="E46" s="43"/>
      <c r="F46" s="43"/>
      <c r="P46" s="43"/>
    </row>
    <row r="47" spans="1:16">
      <c r="A47" s="30"/>
      <c r="B47" s="30"/>
      <c r="C47" s="43"/>
      <c r="E47" s="43"/>
      <c r="F47" s="43"/>
      <c r="P47" s="43"/>
    </row>
    <row r="48" spans="1:16">
      <c r="A48" s="30"/>
      <c r="B48" s="30"/>
      <c r="C48" s="43"/>
      <c r="E48" s="43"/>
      <c r="F48" s="43"/>
      <c r="P48" s="43"/>
    </row>
    <row r="49" spans="1:16">
      <c r="A49" s="30"/>
      <c r="B49" s="30"/>
      <c r="C49" s="43"/>
      <c r="E49" s="43"/>
      <c r="F49" s="43"/>
      <c r="P49" s="43"/>
    </row>
    <row r="50" spans="1:16">
      <c r="A50" s="30"/>
      <c r="B50" s="30"/>
      <c r="C50" s="43"/>
      <c r="E50" s="43"/>
      <c r="F50" s="43"/>
      <c r="P50" s="43"/>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A007-A361-4048-8F45-DBE37A5E8868}">
  <sheetPr>
    <tabColor theme="6" tint="0.59999389629810485"/>
  </sheetPr>
  <dimension ref="A1:C4"/>
  <sheetViews>
    <sheetView workbookViewId="0">
      <selection activeCell="E11" sqref="E11"/>
    </sheetView>
  </sheetViews>
  <sheetFormatPr baseColWidth="10" defaultRowHeight="13"/>
  <sheetData>
    <row r="1" spans="1:3">
      <c r="A1" s="30"/>
      <c r="B1" s="30" t="s">
        <v>620</v>
      </c>
      <c r="C1" s="30"/>
    </row>
    <row r="2" spans="1:3">
      <c r="A2" s="30" t="s">
        <v>617</v>
      </c>
      <c r="B2">
        <f>1752672+152013</f>
        <v>1904685</v>
      </c>
    </row>
    <row r="3" spans="1:3">
      <c r="A3" s="30" t="s">
        <v>618</v>
      </c>
      <c r="B3">
        <f>2110+1063047</f>
        <v>1065157</v>
      </c>
    </row>
    <row r="4" spans="1:3">
      <c r="A4" s="30" t="s">
        <v>619</v>
      </c>
      <c r="B4">
        <f>115238+63988</f>
        <v>179226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Overview</vt:lpstr>
      <vt:lpstr>O&amp;G</vt:lpstr>
      <vt:lpstr>Car</vt:lpstr>
      <vt:lpstr>Airlines</vt:lpstr>
      <vt:lpstr>Reporting_year</vt:lpstr>
      <vt:lpstr>Offsetting Timeline</vt:lpstr>
      <vt:lpstr>Credit_no_2018_2023</vt:lpstr>
      <vt:lpstr>Missing_Credits</vt:lpstr>
      <vt:lpstr>easyJet_allowances</vt:lpstr>
      <vt:lpstr>reported_credit_prices</vt:lpstr>
      <vt:lpstr>credit_prices_ecosystem_marketp</vt:lpstr>
      <vt:lpstr>Missing_2018</vt:lpstr>
      <vt:lpstr>Missing_2017</vt:lpstr>
      <vt:lpstr>emission_overwrite</vt:lpstr>
      <vt:lpstr>scope3_by_cat</vt:lpstr>
      <vt:lpstr>Targets_Airlines</vt:lpstr>
      <vt:lpstr>Targets_OG</vt:lpstr>
      <vt:lpstr>Targets_car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Stolz  Niklas</cp:lastModifiedBy>
  <dcterms:created xsi:type="dcterms:W3CDTF">2024-08-14T14:40:25Z</dcterms:created>
  <dcterms:modified xsi:type="dcterms:W3CDTF">2025-06-10T14:44:58Z</dcterms:modified>
</cp:coreProperties>
</file>