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rteaga\Desktop\FISCALIZACION\"/>
    </mc:Choice>
  </mc:AlternateContent>
  <bookViews>
    <workbookView xWindow="-195" yWindow="0" windowWidth="27630" windowHeight="12285"/>
  </bookViews>
  <sheets>
    <sheet name="Calculo OP" sheetId="11" r:id="rId1"/>
    <sheet name="CALCULO ANTERIOR" sheetId="10" r:id="rId2"/>
  </sheets>
  <definedNames>
    <definedName name="_xlnm.Print_Area" localSheetId="1">'CALCULO ANTERIOR'!$B$1:$Z$56</definedName>
  </definedNames>
  <calcPr calcId="152511"/>
</workbook>
</file>

<file path=xl/calcChain.xml><?xml version="1.0" encoding="utf-8"?>
<calcChain xmlns="http://schemas.openxmlformats.org/spreadsheetml/2006/main">
  <c r="I81" i="11" l="1"/>
  <c r="I82" i="11"/>
  <c r="I83" i="11"/>
  <c r="I84" i="11"/>
  <c r="I85" i="11"/>
  <c r="I86" i="11"/>
  <c r="I80" i="11"/>
  <c r="I87" i="11" l="1"/>
  <c r="AG66" i="11" l="1"/>
  <c r="AF66" i="11"/>
  <c r="L66" i="11"/>
  <c r="AS65" i="11"/>
  <c r="AK65" i="11"/>
  <c r="X65" i="11"/>
  <c r="Y65" i="11" s="1"/>
  <c r="M65" i="11"/>
  <c r="O65" i="11" s="1"/>
  <c r="AS64" i="11"/>
  <c r="AK64" i="11"/>
  <c r="X64" i="11"/>
  <c r="Y64" i="11" s="1"/>
  <c r="M64" i="11"/>
  <c r="O64" i="11" s="1"/>
  <c r="AS63" i="11"/>
  <c r="AK63" i="11"/>
  <c r="X63" i="11"/>
  <c r="Y63" i="11" s="1"/>
  <c r="M63" i="11"/>
  <c r="O63" i="11" s="1"/>
  <c r="AS62" i="11"/>
  <c r="AK62" i="11"/>
  <c r="X62" i="11"/>
  <c r="Y62" i="11" s="1"/>
  <c r="M62" i="11"/>
  <c r="O62" i="11" s="1"/>
  <c r="AS61" i="11"/>
  <c r="AK61" i="11"/>
  <c r="X61" i="11"/>
  <c r="Y61" i="11" s="1"/>
  <c r="M61" i="11"/>
  <c r="O61" i="11" s="1"/>
  <c r="AS60" i="11"/>
  <c r="AK60" i="11"/>
  <c r="X60" i="11"/>
  <c r="Y60" i="11" s="1"/>
  <c r="Q60" i="11"/>
  <c r="P60" i="11"/>
  <c r="K60" i="11"/>
  <c r="J60" i="11"/>
  <c r="I60" i="11"/>
  <c r="AS59" i="11"/>
  <c r="AK59" i="11"/>
  <c r="X59" i="11"/>
  <c r="Y59" i="11" s="1"/>
  <c r="M59" i="11"/>
  <c r="O59" i="11" s="1"/>
  <c r="AS58" i="11"/>
  <c r="AK58" i="11"/>
  <c r="X58" i="11"/>
  <c r="Y58" i="11" s="1"/>
  <c r="M58" i="11"/>
  <c r="O58" i="11" s="1"/>
  <c r="AS57" i="11"/>
  <c r="AK57" i="11"/>
  <c r="X57" i="11"/>
  <c r="Y57" i="11" s="1"/>
  <c r="M57" i="11"/>
  <c r="O57" i="11" s="1"/>
  <c r="AS56" i="11"/>
  <c r="AK56" i="11"/>
  <c r="X56" i="11"/>
  <c r="Y56" i="11" s="1"/>
  <c r="M56" i="11"/>
  <c r="O56" i="11" s="1"/>
  <c r="AS55" i="11"/>
  <c r="AK55" i="11"/>
  <c r="Y55" i="11"/>
  <c r="Q55" i="11"/>
  <c r="P55" i="11"/>
  <c r="K55" i="11"/>
  <c r="J55" i="11"/>
  <c r="I55" i="11"/>
  <c r="AS54" i="11"/>
  <c r="AK54" i="11"/>
  <c r="Y54" i="11"/>
  <c r="M54" i="11"/>
  <c r="O54" i="11" s="1"/>
  <c r="AS53" i="11"/>
  <c r="AK53" i="11"/>
  <c r="Y53" i="11"/>
  <c r="M53" i="11"/>
  <c r="O53" i="11" s="1"/>
  <c r="AS52" i="11"/>
  <c r="AK52" i="11"/>
  <c r="Y52" i="11"/>
  <c r="M52" i="11"/>
  <c r="O52" i="11" s="1"/>
  <c r="AS51" i="11"/>
  <c r="AK51" i="11"/>
  <c r="Y51" i="11"/>
  <c r="M51" i="11"/>
  <c r="O51" i="11" s="1"/>
  <c r="AS50" i="11"/>
  <c r="AK50" i="11"/>
  <c r="X50" i="11"/>
  <c r="Y50" i="11" s="1"/>
  <c r="M50" i="11"/>
  <c r="O50" i="11" s="1"/>
  <c r="P50" i="11" s="1"/>
  <c r="Q50" i="11" s="1"/>
  <c r="AS49" i="11"/>
  <c r="AK49" i="11"/>
  <c r="X49" i="11"/>
  <c r="Y49" i="11" s="1"/>
  <c r="Q49" i="11"/>
  <c r="P49" i="11"/>
  <c r="K49" i="11"/>
  <c r="J49" i="11"/>
  <c r="I49" i="11"/>
  <c r="Z50" i="11" l="1"/>
  <c r="AB50" i="11" s="1"/>
  <c r="Z51" i="11"/>
  <c r="AB51" i="11" s="1"/>
  <c r="Z52" i="11"/>
  <c r="AA52" i="11" s="1"/>
  <c r="Z53" i="11"/>
  <c r="AB53" i="11" s="1"/>
  <c r="Z54" i="11"/>
  <c r="AA54" i="11" s="1"/>
  <c r="Z55" i="11"/>
  <c r="AB55" i="11" s="1"/>
  <c r="Z56" i="11"/>
  <c r="AB56" i="11" s="1"/>
  <c r="Z57" i="11"/>
  <c r="AB57" i="11" s="1"/>
  <c r="Z58" i="11"/>
  <c r="AB58" i="11" s="1"/>
  <c r="Z59" i="11"/>
  <c r="AB59" i="11" s="1"/>
  <c r="Z60" i="11"/>
  <c r="AB60" i="11" s="1"/>
  <c r="Z61" i="11"/>
  <c r="AB61" i="11" s="1"/>
  <c r="Z62" i="11"/>
  <c r="AA62" i="11" s="1"/>
  <c r="Z63" i="11"/>
  <c r="AB63" i="11" s="1"/>
  <c r="Z64" i="11"/>
  <c r="AB64" i="11" s="1"/>
  <c r="Z65" i="11"/>
  <c r="AB65" i="11" s="1"/>
  <c r="M55" i="11"/>
  <c r="O55" i="11" s="1"/>
  <c r="M60" i="11"/>
  <c r="O60" i="11" s="1"/>
  <c r="K66" i="11"/>
  <c r="AK66" i="11"/>
  <c r="M49" i="11"/>
  <c r="P66" i="11"/>
  <c r="Q66" i="11"/>
  <c r="Z49" i="11"/>
  <c r="AB49" i="11" s="1"/>
  <c r="Y66" i="11"/>
  <c r="I66" i="11"/>
  <c r="X66" i="11"/>
  <c r="J66" i="11"/>
  <c r="K118" i="10"/>
  <c r="K116" i="10"/>
  <c r="K114" i="10"/>
  <c r="K112" i="10"/>
  <c r="AA50" i="11" l="1"/>
  <c r="AB54" i="11"/>
  <c r="AA56" i="11"/>
  <c r="AA64" i="11"/>
  <c r="AB62" i="11"/>
  <c r="AA58" i="11"/>
  <c r="AA60" i="11"/>
  <c r="AA59" i="11"/>
  <c r="AB52" i="11"/>
  <c r="AA51" i="11"/>
  <c r="AA55" i="11"/>
  <c r="AA53" i="11"/>
  <c r="AA63" i="11"/>
  <c r="AA61" i="11"/>
  <c r="AA57" i="11"/>
  <c r="AA65" i="11"/>
  <c r="M66" i="11"/>
  <c r="O49" i="11"/>
  <c r="O66" i="11" s="1"/>
  <c r="Z66" i="11"/>
  <c r="AA49" i="11"/>
  <c r="L31" i="11"/>
  <c r="M30" i="11"/>
  <c r="O30" i="11" s="1"/>
  <c r="M29" i="11"/>
  <c r="O29" i="11" s="1"/>
  <c r="M28" i="11"/>
  <c r="O28" i="11" s="1"/>
  <c r="M27" i="11"/>
  <c r="O27" i="11" s="1"/>
  <c r="M26" i="11"/>
  <c r="O26" i="11" s="1"/>
  <c r="Q25" i="11"/>
  <c r="P25" i="11"/>
  <c r="K25" i="11"/>
  <c r="J25" i="11"/>
  <c r="I25" i="11"/>
  <c r="M24" i="11"/>
  <c r="O24" i="11" s="1"/>
  <c r="M23" i="11"/>
  <c r="O23" i="11" s="1"/>
  <c r="M22" i="11"/>
  <c r="O22" i="11" s="1"/>
  <c r="Y21" i="11"/>
  <c r="M21" i="11"/>
  <c r="O21" i="11" s="1"/>
  <c r="Q20" i="11"/>
  <c r="P20" i="11"/>
  <c r="K20" i="11"/>
  <c r="J20" i="11"/>
  <c r="I20" i="11"/>
  <c r="M19" i="11"/>
  <c r="O19" i="11" s="1"/>
  <c r="M18" i="11"/>
  <c r="O18" i="11" s="1"/>
  <c r="M17" i="11"/>
  <c r="O17" i="11" s="1"/>
  <c r="M16" i="11"/>
  <c r="O16" i="11" s="1"/>
  <c r="M15" i="11"/>
  <c r="O15" i="11" s="1"/>
  <c r="P15" i="11" s="1"/>
  <c r="Q15" i="11" s="1"/>
  <c r="Q14" i="11"/>
  <c r="P14" i="11"/>
  <c r="K14" i="11"/>
  <c r="J14" i="11"/>
  <c r="I14" i="11"/>
  <c r="AB66" i="11" l="1"/>
  <c r="AA66" i="11"/>
  <c r="M20" i="11"/>
  <c r="O20" i="11" s="1"/>
  <c r="M25" i="11"/>
  <c r="O25" i="11" s="1"/>
  <c r="Y18" i="11"/>
  <c r="Z18" i="11" s="1"/>
  <c r="Y23" i="11"/>
  <c r="Y30" i="11"/>
  <c r="Z30" i="11" s="1"/>
  <c r="Y16" i="11"/>
  <c r="Z16" i="11" s="1"/>
  <c r="Y27" i="11"/>
  <c r="P31" i="11"/>
  <c r="Y20" i="11"/>
  <c r="Z20" i="11" s="1"/>
  <c r="Y24" i="11"/>
  <c r="Y22" i="11"/>
  <c r="Y25" i="11"/>
  <c r="Y26" i="11"/>
  <c r="Z26" i="11" s="1"/>
  <c r="M14" i="11"/>
  <c r="J31" i="11"/>
  <c r="K31" i="11"/>
  <c r="Z21" i="11"/>
  <c r="I31" i="11"/>
  <c r="Y19" i="11"/>
  <c r="Q31" i="11"/>
  <c r="Y15" i="11"/>
  <c r="Y28" i="11"/>
  <c r="Y29" i="11"/>
  <c r="Y17" i="11"/>
  <c r="X31" i="11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92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65" i="10"/>
  <c r="J92" i="10"/>
  <c r="Y35" i="10"/>
  <c r="Y46" i="10"/>
  <c r="Y41" i="10"/>
  <c r="N25" i="10"/>
  <c r="M25" i="10"/>
  <c r="H25" i="10"/>
  <c r="G25" i="10"/>
  <c r="F25" i="10"/>
  <c r="Z22" i="11" l="1"/>
  <c r="Z23" i="11"/>
  <c r="Z25" i="11"/>
  <c r="Z27" i="11"/>
  <c r="Z24" i="11"/>
  <c r="Z17" i="11"/>
  <c r="Z19" i="11"/>
  <c r="Z29" i="11"/>
  <c r="Z28" i="11"/>
  <c r="Z15" i="11"/>
  <c r="Y14" i="11"/>
  <c r="M31" i="11"/>
  <c r="O14" i="11"/>
  <c r="O31" i="11" s="1"/>
  <c r="Y52" i="10"/>
  <c r="Z14" i="11" l="1"/>
  <c r="Y31" i="11"/>
  <c r="J29" i="10"/>
  <c r="L29" i="10" s="1"/>
  <c r="Z31" i="11" l="1"/>
  <c r="J16" i="10"/>
  <c r="M38" i="10"/>
  <c r="E38" i="10"/>
  <c r="D38" i="10"/>
  <c r="C38" i="10"/>
  <c r="R17" i="10"/>
  <c r="P17" i="10"/>
  <c r="Q17" i="10"/>
  <c r="J17" i="10"/>
  <c r="L17" i="10" s="1"/>
  <c r="Q38" i="10" l="1"/>
  <c r="R38" i="10" s="1"/>
  <c r="T17" i="10"/>
  <c r="N20" i="10"/>
  <c r="M20" i="10"/>
  <c r="H20" i="10"/>
  <c r="R20" i="10" s="1"/>
  <c r="G20" i="10"/>
  <c r="Q20" i="10" s="1"/>
  <c r="F20" i="10"/>
  <c r="P20" i="10" s="1"/>
  <c r="Q23" i="10"/>
  <c r="M44" i="10"/>
  <c r="E44" i="10"/>
  <c r="D44" i="10"/>
  <c r="C44" i="10"/>
  <c r="S23" i="10"/>
  <c r="R23" i="10"/>
  <c r="P23" i="10"/>
  <c r="Q22" i="10"/>
  <c r="M47" i="10"/>
  <c r="M48" i="10"/>
  <c r="M49" i="10"/>
  <c r="M50" i="10"/>
  <c r="M51" i="10"/>
  <c r="M36" i="10"/>
  <c r="M37" i="10"/>
  <c r="M39" i="10"/>
  <c r="M40" i="10"/>
  <c r="M41" i="10"/>
  <c r="M42" i="10"/>
  <c r="M43" i="10"/>
  <c r="M45" i="10"/>
  <c r="M46" i="10"/>
  <c r="M35" i="10"/>
  <c r="P15" i="10"/>
  <c r="Q15" i="10"/>
  <c r="R15" i="10"/>
  <c r="S15" i="10"/>
  <c r="Q16" i="10"/>
  <c r="R16" i="10"/>
  <c r="P18" i="10"/>
  <c r="Q18" i="10"/>
  <c r="R18" i="10"/>
  <c r="P19" i="10"/>
  <c r="Q19" i="10"/>
  <c r="R19" i="10"/>
  <c r="Q21" i="10"/>
  <c r="R21" i="10"/>
  <c r="S21" i="10"/>
  <c r="P22" i="10"/>
  <c r="R22" i="10"/>
  <c r="S22" i="10"/>
  <c r="Q24" i="10"/>
  <c r="R24" i="10"/>
  <c r="S24" i="10"/>
  <c r="P25" i="10"/>
  <c r="Q25" i="10"/>
  <c r="R25" i="10"/>
  <c r="S25" i="10"/>
  <c r="Q26" i="10"/>
  <c r="R26" i="10"/>
  <c r="S26" i="10"/>
  <c r="P27" i="10"/>
  <c r="Q27" i="10"/>
  <c r="R27" i="10"/>
  <c r="S27" i="10"/>
  <c r="Q28" i="10"/>
  <c r="R28" i="10"/>
  <c r="S28" i="10"/>
  <c r="P29" i="10"/>
  <c r="Q29" i="10"/>
  <c r="R29" i="10"/>
  <c r="S29" i="10"/>
  <c r="Q30" i="10"/>
  <c r="R30" i="10"/>
  <c r="S30" i="10"/>
  <c r="M14" i="10"/>
  <c r="N14" i="10"/>
  <c r="H14" i="10"/>
  <c r="R14" i="10" s="1"/>
  <c r="G14" i="10"/>
  <c r="F14" i="10"/>
  <c r="E51" i="10"/>
  <c r="E50" i="10"/>
  <c r="E49" i="10"/>
  <c r="E48" i="10"/>
  <c r="E47" i="10"/>
  <c r="E46" i="10"/>
  <c r="E45" i="10"/>
  <c r="E43" i="10"/>
  <c r="E42" i="10"/>
  <c r="E41" i="10"/>
  <c r="E40" i="10"/>
  <c r="E39" i="10"/>
  <c r="E37" i="10"/>
  <c r="E36" i="10"/>
  <c r="D51" i="10"/>
  <c r="D50" i="10"/>
  <c r="D49" i="10"/>
  <c r="D48" i="10"/>
  <c r="D47" i="10"/>
  <c r="D46" i="10"/>
  <c r="D45" i="10"/>
  <c r="D43" i="10"/>
  <c r="D42" i="10"/>
  <c r="D41" i="10"/>
  <c r="D40" i="10"/>
  <c r="D39" i="10"/>
  <c r="D37" i="10"/>
  <c r="D36" i="10"/>
  <c r="C50" i="10"/>
  <c r="K138" i="10" s="1"/>
  <c r="C51" i="10"/>
  <c r="K140" i="10" s="1"/>
  <c r="C36" i="10"/>
  <c r="C37" i="10"/>
  <c r="C39" i="10"/>
  <c r="C40" i="10"/>
  <c r="K120" i="10" s="1"/>
  <c r="C41" i="10"/>
  <c r="K122" i="10" s="1"/>
  <c r="C42" i="10"/>
  <c r="K124" i="10" s="1"/>
  <c r="C43" i="10"/>
  <c r="K126" i="10" s="1"/>
  <c r="C45" i="10"/>
  <c r="K128" i="10" s="1"/>
  <c r="C46" i="10"/>
  <c r="K130" i="10" s="1"/>
  <c r="C47" i="10"/>
  <c r="K132" i="10" s="1"/>
  <c r="C48" i="10"/>
  <c r="K134" i="10" s="1"/>
  <c r="C49" i="10"/>
  <c r="K136" i="10" s="1"/>
  <c r="Q51" i="10" l="1"/>
  <c r="R51" i="10" s="1"/>
  <c r="U17" i="10"/>
  <c r="L68" i="10" s="1"/>
  <c r="K68" i="10"/>
  <c r="Q50" i="10"/>
  <c r="R50" i="10" s="1"/>
  <c r="Q40" i="10"/>
  <c r="R40" i="10" s="1"/>
  <c r="Q39" i="10"/>
  <c r="R39" i="10" s="1"/>
  <c r="Q36" i="10"/>
  <c r="R36" i="10" s="1"/>
  <c r="Q47" i="10"/>
  <c r="R47" i="10" s="1"/>
  <c r="Q37" i="10"/>
  <c r="R37" i="10" s="1"/>
  <c r="Q48" i="10"/>
  <c r="R48" i="10" s="1"/>
  <c r="Q45" i="10"/>
  <c r="R45" i="10" s="1"/>
  <c r="J24" i="10"/>
  <c r="L24" i="10" s="1"/>
  <c r="Q46" i="10"/>
  <c r="R46" i="10" s="1"/>
  <c r="Q43" i="10"/>
  <c r="R43" i="10" s="1"/>
  <c r="J14" i="10"/>
  <c r="L14" i="10" s="1"/>
  <c r="Q42" i="10"/>
  <c r="R42" i="10" s="1"/>
  <c r="Q49" i="10"/>
  <c r="R49" i="10" s="1"/>
  <c r="P14" i="10"/>
  <c r="Q41" i="10"/>
  <c r="R41" i="10" s="1"/>
  <c r="Q44" i="10"/>
  <c r="R44" i="10" s="1"/>
  <c r="J15" i="10"/>
  <c r="L15" i="10" s="1"/>
  <c r="T23" i="10"/>
  <c r="J23" i="10"/>
  <c r="L23" i="10" s="1"/>
  <c r="T29" i="10"/>
  <c r="T25" i="10"/>
  <c r="J18" i="10"/>
  <c r="L18" i="10" s="1"/>
  <c r="J20" i="10"/>
  <c r="L20" i="10" s="1"/>
  <c r="J28" i="10"/>
  <c r="L28" i="10" s="1"/>
  <c r="J26" i="10"/>
  <c r="L26" i="10" s="1"/>
  <c r="P28" i="10"/>
  <c r="T28" i="10" s="1"/>
  <c r="T20" i="10"/>
  <c r="T19" i="10"/>
  <c r="T15" i="10"/>
  <c r="J30" i="10"/>
  <c r="L30" i="10" s="1"/>
  <c r="J27" i="10"/>
  <c r="L27" i="10" s="1"/>
  <c r="J19" i="10"/>
  <c r="L19" i="10" s="1"/>
  <c r="P24" i="10"/>
  <c r="T24" i="10" s="1"/>
  <c r="J21" i="10"/>
  <c r="L21" i="10" s="1"/>
  <c r="L16" i="10"/>
  <c r="J25" i="10"/>
  <c r="L25" i="10" s="1"/>
  <c r="J22" i="10"/>
  <c r="L22" i="10" s="1"/>
  <c r="T27" i="10"/>
  <c r="T22" i="10"/>
  <c r="T18" i="10"/>
  <c r="P30" i="10"/>
  <c r="T30" i="10" s="1"/>
  <c r="P26" i="10"/>
  <c r="T26" i="10" s="1"/>
  <c r="P21" i="10"/>
  <c r="T21" i="10" s="1"/>
  <c r="P16" i="10"/>
  <c r="T16" i="10" s="1"/>
  <c r="V17" i="10" l="1"/>
  <c r="X17" i="10" s="1"/>
  <c r="F38" i="10" s="1"/>
  <c r="U23" i="10"/>
  <c r="K74" i="10"/>
  <c r="U16" i="10"/>
  <c r="K67" i="10"/>
  <c r="U29" i="10"/>
  <c r="L80" i="10" s="1"/>
  <c r="M105" i="10" s="1"/>
  <c r="K80" i="10"/>
  <c r="U21" i="10"/>
  <c r="K72" i="10"/>
  <c r="U20" i="10"/>
  <c r="K71" i="10"/>
  <c r="U28" i="10"/>
  <c r="L79" i="10" s="1"/>
  <c r="M104" i="10" s="1"/>
  <c r="K79" i="10"/>
  <c r="U25" i="10"/>
  <c r="K76" i="10"/>
  <c r="U26" i="10"/>
  <c r="K77" i="10"/>
  <c r="U30" i="10"/>
  <c r="K81" i="10"/>
  <c r="U24" i="10"/>
  <c r="K75" i="10"/>
  <c r="U27" i="10"/>
  <c r="K78" i="10"/>
  <c r="U15" i="10"/>
  <c r="L66" i="10" s="1"/>
  <c r="K66" i="10"/>
  <c r="U19" i="10"/>
  <c r="L70" i="10" s="1"/>
  <c r="M96" i="10" s="1"/>
  <c r="K70" i="10"/>
  <c r="U18" i="10"/>
  <c r="K69" i="10"/>
  <c r="U22" i="10"/>
  <c r="K73" i="10"/>
  <c r="N38" i="10"/>
  <c r="S38" i="10" s="1"/>
  <c r="J38" i="10"/>
  <c r="W17" i="10"/>
  <c r="Y17" i="10" s="1"/>
  <c r="Z17" i="10" s="1"/>
  <c r="M15" i="10"/>
  <c r="N15" i="10" s="1"/>
  <c r="S14" i="10"/>
  <c r="V15" i="10" l="1"/>
  <c r="V28" i="10"/>
  <c r="X28" i="10" s="1"/>
  <c r="F49" i="10" s="1"/>
  <c r="J49" i="10" s="1"/>
  <c r="V19" i="10"/>
  <c r="X19" i="10" s="1"/>
  <c r="F40" i="10" s="1"/>
  <c r="N40" i="10" s="1"/>
  <c r="V29" i="10"/>
  <c r="X29" i="10" s="1"/>
  <c r="F50" i="10" s="1"/>
  <c r="N50" i="10" s="1"/>
  <c r="V23" i="10"/>
  <c r="X23" i="10" s="1"/>
  <c r="F44" i="10" s="1"/>
  <c r="J44" i="10" s="1"/>
  <c r="L74" i="10"/>
  <c r="M93" i="10"/>
  <c r="V21" i="10"/>
  <c r="X21" i="10" s="1"/>
  <c r="F42" i="10" s="1"/>
  <c r="J42" i="10" s="1"/>
  <c r="L72" i="10"/>
  <c r="M98" i="10" s="1"/>
  <c r="V26" i="10"/>
  <c r="X26" i="10" s="1"/>
  <c r="F47" i="10" s="1"/>
  <c r="J47" i="10" s="1"/>
  <c r="L77" i="10"/>
  <c r="M102" i="10" s="1"/>
  <c r="V22" i="10"/>
  <c r="X22" i="10" s="1"/>
  <c r="F43" i="10" s="1"/>
  <c r="N43" i="10" s="1"/>
  <c r="L73" i="10"/>
  <c r="V27" i="10"/>
  <c r="X27" i="10" s="1"/>
  <c r="F48" i="10" s="1"/>
  <c r="J48" i="10" s="1"/>
  <c r="L78" i="10"/>
  <c r="M103" i="10" s="1"/>
  <c r="V25" i="10"/>
  <c r="L76" i="10"/>
  <c r="M101" i="10" s="1"/>
  <c r="V30" i="10"/>
  <c r="X30" i="10" s="1"/>
  <c r="F51" i="10" s="1"/>
  <c r="N51" i="10" s="1"/>
  <c r="N140" i="10" s="1"/>
  <c r="L81" i="10"/>
  <c r="M106" i="10" s="1"/>
  <c r="V20" i="10"/>
  <c r="X20" i="10" s="1"/>
  <c r="F41" i="10" s="1"/>
  <c r="N41" i="10" s="1"/>
  <c r="L71" i="10"/>
  <c r="M97" i="10" s="1"/>
  <c r="W29" i="10"/>
  <c r="Y29" i="10" s="1"/>
  <c r="Z29" i="10" s="1"/>
  <c r="V18" i="10"/>
  <c r="X18" i="10" s="1"/>
  <c r="F39" i="10" s="1"/>
  <c r="J39" i="10" s="1"/>
  <c r="L69" i="10"/>
  <c r="M95" i="10" s="1"/>
  <c r="V24" i="10"/>
  <c r="L75" i="10"/>
  <c r="M100" i="10" s="1"/>
  <c r="V16" i="10"/>
  <c r="X16" i="10" s="1"/>
  <c r="F37" i="10" s="1"/>
  <c r="N37" i="10" s="1"/>
  <c r="N116" i="10" s="1"/>
  <c r="L67" i="10"/>
  <c r="M94" i="10" s="1"/>
  <c r="X15" i="10"/>
  <c r="N49" i="10"/>
  <c r="J50" i="10"/>
  <c r="G38" i="10"/>
  <c r="O38" i="10" s="1"/>
  <c r="W15" i="10"/>
  <c r="J43" i="10"/>
  <c r="R31" i="10"/>
  <c r="Q14" i="10"/>
  <c r="T14" i="10" s="1"/>
  <c r="W16" i="10" l="1"/>
  <c r="S40" i="10"/>
  <c r="O120" i="10" s="1"/>
  <c r="N120" i="10"/>
  <c r="P120" i="10" s="1"/>
  <c r="S49" i="10"/>
  <c r="O136" i="10" s="1"/>
  <c r="N136" i="10"/>
  <c r="P136" i="10" s="1"/>
  <c r="N47" i="10"/>
  <c r="N132" i="10" s="1"/>
  <c r="K38" i="10"/>
  <c r="L38" i="10" s="1"/>
  <c r="W28" i="10"/>
  <c r="Y28" i="10" s="1"/>
  <c r="Z28" i="10" s="1"/>
  <c r="M99" i="10"/>
  <c r="W19" i="10"/>
  <c r="Y19" i="10" s="1"/>
  <c r="Z19" i="10" s="1"/>
  <c r="J37" i="10"/>
  <c r="W30" i="10"/>
  <c r="S41" i="10"/>
  <c r="O122" i="10" s="1"/>
  <c r="N122" i="10"/>
  <c r="S50" i="10"/>
  <c r="O138" i="10" s="1"/>
  <c r="N138" i="10"/>
  <c r="W21" i="10"/>
  <c r="Y21" i="10" s="1"/>
  <c r="Z21" i="10" s="1"/>
  <c r="W23" i="10"/>
  <c r="Y23" i="10" s="1"/>
  <c r="Z23" i="10" s="1"/>
  <c r="N39" i="10"/>
  <c r="N48" i="10"/>
  <c r="N44" i="10"/>
  <c r="S44" i="10" s="1"/>
  <c r="J40" i="10"/>
  <c r="N42" i="10"/>
  <c r="G50" i="10"/>
  <c r="K50" i="10" s="1"/>
  <c r="L50" i="10" s="1"/>
  <c r="U14" i="10"/>
  <c r="K65" i="10"/>
  <c r="K82" i="10" s="1"/>
  <c r="W18" i="10"/>
  <c r="Y18" i="10" s="1"/>
  <c r="Z18" i="10" s="1"/>
  <c r="J51" i="10"/>
  <c r="W25" i="10"/>
  <c r="Y25" i="10" s="1"/>
  <c r="X25" i="10"/>
  <c r="F46" i="10" s="1"/>
  <c r="N46" i="10" s="1"/>
  <c r="W26" i="10"/>
  <c r="Y26" i="10" s="1"/>
  <c r="Z26" i="10" s="1"/>
  <c r="J41" i="10"/>
  <c r="X24" i="10"/>
  <c r="F45" i="10" s="1"/>
  <c r="N45" i="10" s="1"/>
  <c r="W24" i="10"/>
  <c r="Y24" i="10" s="1"/>
  <c r="G45" i="10" s="1"/>
  <c r="O45" i="10" s="1"/>
  <c r="W22" i="10"/>
  <c r="Y22" i="10" s="1"/>
  <c r="Z22" i="10" s="1"/>
  <c r="W27" i="10"/>
  <c r="Y27" i="10" s="1"/>
  <c r="Z27" i="10" s="1"/>
  <c r="W20" i="10"/>
  <c r="Y20" i="10" s="1"/>
  <c r="Z20" i="10" s="1"/>
  <c r="Y15" i="10"/>
  <c r="Z15" i="10" s="1"/>
  <c r="H38" i="10"/>
  <c r="Y30" i="10"/>
  <c r="Z30" i="10" s="1"/>
  <c r="G49" i="10"/>
  <c r="G40" i="10"/>
  <c r="Y16" i="10"/>
  <c r="Z16" i="10" s="1"/>
  <c r="T38" i="10"/>
  <c r="U38" i="10" s="1"/>
  <c r="N68" i="10" s="1"/>
  <c r="P38" i="10"/>
  <c r="F36" i="10"/>
  <c r="G44" i="10"/>
  <c r="H44" i="10" s="1"/>
  <c r="S47" i="10"/>
  <c r="O132" i="10" s="1"/>
  <c r="S37" i="10"/>
  <c r="O116" i="10" s="1"/>
  <c r="P116" i="10" s="1"/>
  <c r="H50" i="10"/>
  <c r="S51" i="10"/>
  <c r="O140" i="10" s="1"/>
  <c r="P140" i="10" s="1"/>
  <c r="S43" i="10"/>
  <c r="H45" i="10" l="1"/>
  <c r="P138" i="10"/>
  <c r="P122" i="10"/>
  <c r="S45" i="10"/>
  <c r="O128" i="10" s="1"/>
  <c r="N128" i="10"/>
  <c r="N126" i="10"/>
  <c r="P126" i="10" s="1"/>
  <c r="S42" i="10"/>
  <c r="O124" i="10" s="1"/>
  <c r="N124" i="10"/>
  <c r="S39" i="10"/>
  <c r="O118" i="10" s="1"/>
  <c r="N118" i="10"/>
  <c r="S48" i="10"/>
  <c r="O134" i="10" s="1"/>
  <c r="N134" i="10"/>
  <c r="O126" i="10"/>
  <c r="T45" i="10"/>
  <c r="O129" i="10" s="1"/>
  <c r="N129" i="10"/>
  <c r="S46" i="10"/>
  <c r="O130" i="10" s="1"/>
  <c r="N130" i="10"/>
  <c r="P132" i="10"/>
  <c r="G47" i="10"/>
  <c r="J46" i="10"/>
  <c r="O50" i="10"/>
  <c r="V38" i="10"/>
  <c r="O68" i="10" s="1"/>
  <c r="M68" i="10"/>
  <c r="Z25" i="10"/>
  <c r="G39" i="10"/>
  <c r="K39" i="10" s="1"/>
  <c r="L39" i="10" s="1"/>
  <c r="G46" i="10"/>
  <c r="H46" i="10" s="1"/>
  <c r="V14" i="10"/>
  <c r="X14" i="10" s="1"/>
  <c r="L65" i="10"/>
  <c r="Z24" i="10"/>
  <c r="K45" i="10"/>
  <c r="J45" i="10"/>
  <c r="G48" i="10"/>
  <c r="K48" i="10" s="1"/>
  <c r="L48" i="10" s="1"/>
  <c r="G36" i="10"/>
  <c r="G51" i="10"/>
  <c r="H49" i="10"/>
  <c r="K49" i="10"/>
  <c r="L49" i="10" s="1"/>
  <c r="O49" i="10"/>
  <c r="N137" i="10" s="1"/>
  <c r="G42" i="10"/>
  <c r="H40" i="10"/>
  <c r="K40" i="10"/>
  <c r="L40" i="10" s="1"/>
  <c r="O40" i="10"/>
  <c r="N121" i="10" s="1"/>
  <c r="G37" i="10"/>
  <c r="P45" i="10"/>
  <c r="N36" i="10"/>
  <c r="J36" i="10"/>
  <c r="G41" i="10"/>
  <c r="O44" i="10"/>
  <c r="T44" i="10" s="1"/>
  <c r="U44" i="10" s="1"/>
  <c r="N74" i="10" s="1"/>
  <c r="K44" i="10"/>
  <c r="L44" i="10" s="1"/>
  <c r="G43" i="10"/>
  <c r="K47" i="10"/>
  <c r="L47" i="10" s="1"/>
  <c r="O47" i="10"/>
  <c r="N133" i="10" s="1"/>
  <c r="H47" i="10"/>
  <c r="W14" i="10"/>
  <c r="Y14" i="10" s="1"/>
  <c r="Z14" i="10" s="1"/>
  <c r="F31" i="10"/>
  <c r="G31" i="10"/>
  <c r="H31" i="10"/>
  <c r="I31" i="10"/>
  <c r="O31" i="10"/>
  <c r="P31" i="10"/>
  <c r="Q31" i="10"/>
  <c r="S31" i="10"/>
  <c r="P118" i="10" l="1"/>
  <c r="P130" i="10"/>
  <c r="P129" i="10"/>
  <c r="P128" i="10"/>
  <c r="U45" i="10"/>
  <c r="N75" i="10" s="1"/>
  <c r="P100" i="10" s="1"/>
  <c r="S36" i="10"/>
  <c r="O114" i="10" s="1"/>
  <c r="N114" i="10"/>
  <c r="T50" i="10"/>
  <c r="N139" i="10"/>
  <c r="O39" i="10"/>
  <c r="N119" i="10" s="1"/>
  <c r="L45" i="10"/>
  <c r="P68" i="10"/>
  <c r="Q68" i="10" s="1"/>
  <c r="P134" i="10"/>
  <c r="P124" i="10"/>
  <c r="W38" i="10"/>
  <c r="X38" i="10" s="1"/>
  <c r="Z38" i="10" s="1"/>
  <c r="P50" i="10"/>
  <c r="M80" i="10" s="1"/>
  <c r="N105" i="10" s="1"/>
  <c r="K46" i="10"/>
  <c r="L46" i="10" s="1"/>
  <c r="M92" i="10"/>
  <c r="M107" i="10" s="1"/>
  <c r="L82" i="10"/>
  <c r="O46" i="10"/>
  <c r="H39" i="10"/>
  <c r="V45" i="10"/>
  <c r="O75" i="10" s="1"/>
  <c r="R100" i="10" s="1"/>
  <c r="M75" i="10"/>
  <c r="H48" i="10"/>
  <c r="O48" i="10"/>
  <c r="K36" i="10"/>
  <c r="L36" i="10" s="1"/>
  <c r="O36" i="10"/>
  <c r="H36" i="10"/>
  <c r="K51" i="10"/>
  <c r="L51" i="10" s="1"/>
  <c r="O51" i="10"/>
  <c r="N141" i="10" s="1"/>
  <c r="H51" i="10"/>
  <c r="T49" i="10"/>
  <c r="P49" i="10"/>
  <c r="M79" i="10" s="1"/>
  <c r="H42" i="10"/>
  <c r="K42" i="10"/>
  <c r="L42" i="10" s="1"/>
  <c r="O42" i="10"/>
  <c r="N125" i="10" s="1"/>
  <c r="T40" i="10"/>
  <c r="P40" i="10"/>
  <c r="M70" i="10" s="1"/>
  <c r="O37" i="10"/>
  <c r="N117" i="10" s="1"/>
  <c r="K37" i="10"/>
  <c r="L37" i="10" s="1"/>
  <c r="H37" i="10"/>
  <c r="O41" i="10"/>
  <c r="N123" i="10" s="1"/>
  <c r="H41" i="10"/>
  <c r="K41" i="10"/>
  <c r="L41" i="10" s="1"/>
  <c r="P44" i="10"/>
  <c r="H43" i="10"/>
  <c r="O43" i="10"/>
  <c r="N127" i="10" s="1"/>
  <c r="K43" i="10"/>
  <c r="L43" i="10" s="1"/>
  <c r="T47" i="10"/>
  <c r="P47" i="10"/>
  <c r="E35" i="10"/>
  <c r="Q35" i="10" s="1"/>
  <c r="R35" i="10" s="1"/>
  <c r="D35" i="10"/>
  <c r="C35" i="10"/>
  <c r="P114" i="10" l="1"/>
  <c r="V50" i="10"/>
  <c r="O80" i="10" s="1"/>
  <c r="R105" i="10" s="1"/>
  <c r="T39" i="10"/>
  <c r="U39" i="10" s="1"/>
  <c r="N69" i="10" s="1"/>
  <c r="P95" i="10" s="1"/>
  <c r="O119" i="10"/>
  <c r="P119" i="10" s="1"/>
  <c r="U40" i="10"/>
  <c r="N70" i="10" s="1"/>
  <c r="P96" i="10" s="1"/>
  <c r="O121" i="10"/>
  <c r="P121" i="10" s="1"/>
  <c r="U47" i="10"/>
  <c r="N77" i="10" s="1"/>
  <c r="P102" i="10" s="1"/>
  <c r="O133" i="10"/>
  <c r="P133" i="10" s="1"/>
  <c r="U49" i="10"/>
  <c r="N79" i="10" s="1"/>
  <c r="P104" i="10" s="1"/>
  <c r="O137" i="10"/>
  <c r="P137" i="10" s="1"/>
  <c r="T36" i="10"/>
  <c r="N115" i="10"/>
  <c r="U50" i="10"/>
  <c r="N80" i="10" s="1"/>
  <c r="P105" i="10" s="1"/>
  <c r="S105" i="10" s="1"/>
  <c r="T105" i="10" s="1"/>
  <c r="O139" i="10"/>
  <c r="P139" i="10" s="1"/>
  <c r="T48" i="10"/>
  <c r="N135" i="10"/>
  <c r="T46" i="10"/>
  <c r="N131" i="10"/>
  <c r="P39" i="10"/>
  <c r="M69" i="10" s="1"/>
  <c r="N95" i="10" s="1"/>
  <c r="P46" i="10"/>
  <c r="M76" i="10" s="1"/>
  <c r="N101" i="10" s="1"/>
  <c r="W45" i="10"/>
  <c r="X45" i="10" s="1"/>
  <c r="Z45" i="10" s="1"/>
  <c r="V44" i="10"/>
  <c r="O74" i="10" s="1"/>
  <c r="M74" i="10"/>
  <c r="Q105" i="10"/>
  <c r="N104" i="10"/>
  <c r="V47" i="10"/>
  <c r="O77" i="10" s="1"/>
  <c r="R102" i="10" s="1"/>
  <c r="M77" i="10"/>
  <c r="N96" i="10"/>
  <c r="N100" i="10"/>
  <c r="P75" i="10"/>
  <c r="Q75" i="10" s="1"/>
  <c r="V49" i="10"/>
  <c r="O79" i="10" s="1"/>
  <c r="R104" i="10" s="1"/>
  <c r="P48" i="10"/>
  <c r="P36" i="10"/>
  <c r="T51" i="10"/>
  <c r="P51" i="10"/>
  <c r="M81" i="10" s="1"/>
  <c r="T42" i="10"/>
  <c r="P42" i="10"/>
  <c r="M72" i="10" s="1"/>
  <c r="V40" i="10"/>
  <c r="T37" i="10"/>
  <c r="P37" i="10"/>
  <c r="M67" i="10" s="1"/>
  <c r="T41" i="10"/>
  <c r="P41" i="10"/>
  <c r="M71" i="10" s="1"/>
  <c r="T43" i="10"/>
  <c r="P43" i="10"/>
  <c r="F35" i="10"/>
  <c r="X31" i="10"/>
  <c r="Z31" i="10"/>
  <c r="J31" i="10"/>
  <c r="V46" i="10" l="1"/>
  <c r="P74" i="10"/>
  <c r="Q74" i="10" s="1"/>
  <c r="U43" i="10"/>
  <c r="N73" i="10" s="1"/>
  <c r="P99" i="10" s="1"/>
  <c r="O127" i="10"/>
  <c r="P127" i="10" s="1"/>
  <c r="U37" i="10"/>
  <c r="N67" i="10" s="1"/>
  <c r="P94" i="10" s="1"/>
  <c r="O117" i="10"/>
  <c r="P117" i="10" s="1"/>
  <c r="U46" i="10"/>
  <c r="N76" i="10" s="1"/>
  <c r="P101" i="10" s="1"/>
  <c r="Q101" i="10" s="1"/>
  <c r="O131" i="10"/>
  <c r="P131" i="10" s="1"/>
  <c r="U42" i="10"/>
  <c r="N72" i="10" s="1"/>
  <c r="P98" i="10" s="1"/>
  <c r="O125" i="10"/>
  <c r="P125" i="10" s="1"/>
  <c r="W50" i="10"/>
  <c r="X50" i="10" s="1"/>
  <c r="Z50" i="10" s="1"/>
  <c r="V39" i="10"/>
  <c r="O69" i="10" s="1"/>
  <c r="U41" i="10"/>
  <c r="N71" i="10" s="1"/>
  <c r="P97" i="10" s="1"/>
  <c r="O123" i="10"/>
  <c r="P123" i="10" s="1"/>
  <c r="U51" i="10"/>
  <c r="N81" i="10" s="1"/>
  <c r="P106" i="10" s="1"/>
  <c r="O141" i="10"/>
  <c r="P141" i="10" s="1"/>
  <c r="P80" i="10"/>
  <c r="Q80" i="10" s="1"/>
  <c r="U48" i="10"/>
  <c r="N78" i="10" s="1"/>
  <c r="P103" i="10" s="1"/>
  <c r="O135" i="10"/>
  <c r="P135" i="10" s="1"/>
  <c r="U36" i="10"/>
  <c r="N66" i="10" s="1"/>
  <c r="P93" i="10" s="1"/>
  <c r="O115" i="10"/>
  <c r="P115" i="10" s="1"/>
  <c r="W44" i="10"/>
  <c r="X44" i="10" s="1"/>
  <c r="Z44" i="10" s="1"/>
  <c r="P79" i="10"/>
  <c r="Q79" i="10" s="1"/>
  <c r="W49" i="10"/>
  <c r="X49" i="10" s="1"/>
  <c r="Z49" i="10" s="1"/>
  <c r="N106" i="10"/>
  <c r="Q106" i="10" s="1"/>
  <c r="S104" i="10"/>
  <c r="T104" i="10" s="1"/>
  <c r="Q104" i="10"/>
  <c r="S100" i="10"/>
  <c r="T100" i="10" s="1"/>
  <c r="Q100" i="10"/>
  <c r="V36" i="10"/>
  <c r="O66" i="10" s="1"/>
  <c r="R93" i="10" s="1"/>
  <c r="M66" i="10"/>
  <c r="V48" i="10"/>
  <c r="O78" i="10" s="1"/>
  <c r="R103" i="10" s="1"/>
  <c r="M78" i="10"/>
  <c r="Q95" i="10"/>
  <c r="N94" i="10"/>
  <c r="V43" i="10"/>
  <c r="O73" i="10" s="1"/>
  <c r="R99" i="10" s="1"/>
  <c r="M73" i="10"/>
  <c r="W40" i="10"/>
  <c r="X40" i="10" s="1"/>
  <c r="Z40" i="10" s="1"/>
  <c r="O70" i="10"/>
  <c r="Q96" i="10"/>
  <c r="N97" i="10"/>
  <c r="W46" i="10"/>
  <c r="X46" i="10" s="1"/>
  <c r="Z46" i="10" s="1"/>
  <c r="O76" i="10"/>
  <c r="W39" i="10"/>
  <c r="X39" i="10" s="1"/>
  <c r="Z39" i="10" s="1"/>
  <c r="W47" i="10"/>
  <c r="X47" i="10" s="1"/>
  <c r="Z47" i="10" s="1"/>
  <c r="N98" i="10"/>
  <c r="P77" i="10"/>
  <c r="Q77" i="10" s="1"/>
  <c r="N102" i="10"/>
  <c r="V51" i="10"/>
  <c r="O81" i="10" s="1"/>
  <c r="R106" i="10" s="1"/>
  <c r="V42" i="10"/>
  <c r="V37" i="10"/>
  <c r="V41" i="10"/>
  <c r="G35" i="10"/>
  <c r="Y31" i="10"/>
  <c r="J35" i="10"/>
  <c r="N35" i="10"/>
  <c r="L31" i="10"/>
  <c r="T31" i="10"/>
  <c r="S35" i="10" l="1"/>
  <c r="O112" i="10" s="1"/>
  <c r="N112" i="10"/>
  <c r="W48" i="10"/>
  <c r="X48" i="10" s="1"/>
  <c r="Z48" i="10" s="1"/>
  <c r="W42" i="10"/>
  <c r="X42" i="10" s="1"/>
  <c r="Z42" i="10" s="1"/>
  <c r="O72" i="10"/>
  <c r="Q94" i="10"/>
  <c r="Q98" i="10"/>
  <c r="W36" i="10"/>
  <c r="X36" i="10" s="1"/>
  <c r="Z36" i="10" s="1"/>
  <c r="R96" i="10"/>
  <c r="S96" i="10" s="1"/>
  <c r="T96" i="10" s="1"/>
  <c r="P70" i="10"/>
  <c r="Q70" i="10" s="1"/>
  <c r="W41" i="10"/>
  <c r="X41" i="10" s="1"/>
  <c r="Z41" i="10" s="1"/>
  <c r="O71" i="10"/>
  <c r="P66" i="10"/>
  <c r="Q66" i="10" s="1"/>
  <c r="N93" i="10"/>
  <c r="W37" i="10"/>
  <c r="X37" i="10" s="1"/>
  <c r="Z37" i="10" s="1"/>
  <c r="O67" i="10"/>
  <c r="Q97" i="10"/>
  <c r="R95" i="10"/>
  <c r="S95" i="10" s="1"/>
  <c r="T95" i="10" s="1"/>
  <c r="P69" i="10"/>
  <c r="Q69" i="10" s="1"/>
  <c r="Q102" i="10"/>
  <c r="S102" i="10"/>
  <c r="T102" i="10" s="1"/>
  <c r="N103" i="10"/>
  <c r="P78" i="10"/>
  <c r="Q78" i="10" s="1"/>
  <c r="P81" i="10"/>
  <c r="Q81" i="10" s="1"/>
  <c r="W43" i="10"/>
  <c r="X43" i="10" s="1"/>
  <c r="Z43" i="10" s="1"/>
  <c r="R101" i="10"/>
  <c r="S101" i="10" s="1"/>
  <c r="T101" i="10" s="1"/>
  <c r="P76" i="10"/>
  <c r="Q76" i="10" s="1"/>
  <c r="N99" i="10"/>
  <c r="P73" i="10"/>
  <c r="Q73" i="10" s="1"/>
  <c r="S106" i="10"/>
  <c r="T106" i="10" s="1"/>
  <c r="W51" i="10"/>
  <c r="X51" i="10" s="1"/>
  <c r="Z51" i="10" s="1"/>
  <c r="M31" i="10"/>
  <c r="N31" i="10"/>
  <c r="O35" i="10"/>
  <c r="K35" i="10"/>
  <c r="L35" i="10" s="1"/>
  <c r="U31" i="10"/>
  <c r="V31" i="10"/>
  <c r="T35" i="10" l="1"/>
  <c r="N113" i="10"/>
  <c r="P112" i="10"/>
  <c r="R94" i="10"/>
  <c r="P67" i="10"/>
  <c r="Q67" i="10" s="1"/>
  <c r="Q93" i="10"/>
  <c r="S93" i="10"/>
  <c r="Q99" i="10"/>
  <c r="S99" i="10"/>
  <c r="T99" i="10" s="1"/>
  <c r="S103" i="10"/>
  <c r="T103" i="10" s="1"/>
  <c r="Q103" i="10"/>
  <c r="R97" i="10"/>
  <c r="S97" i="10" s="1"/>
  <c r="T97" i="10" s="1"/>
  <c r="P71" i="10"/>
  <c r="Q71" i="10" s="1"/>
  <c r="R98" i="10"/>
  <c r="S98" i="10" s="1"/>
  <c r="T98" i="10" s="1"/>
  <c r="P72" i="10"/>
  <c r="Q72" i="10" s="1"/>
  <c r="W31" i="10"/>
  <c r="U35" i="10" l="1"/>
  <c r="N65" i="10" s="1"/>
  <c r="P92" i="10" s="1"/>
  <c r="P107" i="10" s="1"/>
  <c r="O113" i="10"/>
  <c r="P113" i="10" s="1"/>
  <c r="T93" i="10"/>
  <c r="S94" i="10"/>
  <c r="T94" i="10" s="1"/>
  <c r="H35" i="10"/>
  <c r="O52" i="10"/>
  <c r="G52" i="10"/>
  <c r="N82" i="10" l="1"/>
  <c r="P35" i="10"/>
  <c r="K52" i="10"/>
  <c r="F52" i="10"/>
  <c r="M65" i="10" l="1"/>
  <c r="N92" i="10"/>
  <c r="M82" i="10"/>
  <c r="V35" i="10"/>
  <c r="O65" i="10" s="1"/>
  <c r="R92" i="10" s="1"/>
  <c r="R107" i="10" s="1"/>
  <c r="S52" i="10"/>
  <c r="H52" i="10"/>
  <c r="J52" i="10"/>
  <c r="N52" i="10"/>
  <c r="W35" i="10" l="1"/>
  <c r="X35" i="10" s="1"/>
  <c r="P65" i="10"/>
  <c r="Q65" i="10" s="1"/>
  <c r="S92" i="10"/>
  <c r="Q92" i="10"/>
  <c r="Q107" i="10" s="1"/>
  <c r="N107" i="10"/>
  <c r="L52" i="10"/>
  <c r="Z35" i="10" l="1"/>
  <c r="X52" i="10"/>
  <c r="Z52" i="10" s="1"/>
  <c r="W52" i="10"/>
  <c r="T92" i="10"/>
  <c r="T107" i="10" s="1"/>
  <c r="S107" i="10"/>
  <c r="O82" i="10"/>
  <c r="P52" i="10"/>
  <c r="Q52" i="10"/>
  <c r="Q82" i="10" l="1"/>
  <c r="P82" i="10"/>
  <c r="T52" i="10" l="1"/>
  <c r="V52" i="10"/>
  <c r="P142" i="10" s="1"/>
  <c r="P143" i="10" s="1"/>
  <c r="Q143" i="10" s="1"/>
  <c r="U52" i="10"/>
</calcChain>
</file>

<file path=xl/comments1.xml><?xml version="1.0" encoding="utf-8"?>
<comments xmlns="http://schemas.openxmlformats.org/spreadsheetml/2006/main">
  <authors>
    <author>Elizabeth Ximena Averanga Flores</author>
    <author>Dieter Jorge Rosembluth Argote</author>
  </authors>
  <commentList>
    <comment ref="AC5" authorId="0" shapeId="0">
      <text>
        <r>
          <rPr>
            <b/>
            <sz val="9"/>
            <color indexed="81"/>
            <rFont val="Tahoma"/>
            <family val="2"/>
          </rPr>
          <t>Elizabeth Ximena Averanga Flores:</t>
        </r>
        <r>
          <rPr>
            <sz val="9"/>
            <color indexed="81"/>
            <rFont val="Tahoma"/>
            <family val="2"/>
          </rPr>
          <t xml:space="preserve">
Entrar a la pagina de impuestos nacionales,DE INTERÉS CORRESPONDE A LA “TASA ACTIVA DE PARIDAD REFERENCIAL EN UFV” PUBLICADA MENSUALMENTE POR EL BANCO CENTRAL DE BOLIVIA E INCREMENTADA EN TRES PUNTOS, POR TANTO, LA TASA DE INTERÉS A PARTIR DEL DÍA 8 DE AGOSTO DE 2014 ES DE 6.17% (SEIS PUNTO TREINTA Y SEIS POR CIENTO)</t>
        </r>
      </text>
    </comment>
    <comment ref="AC13" authorId="1" shapeId="0">
      <text>
        <r>
          <rPr>
            <b/>
            <sz val="9"/>
            <color indexed="81"/>
            <rFont val="Tahoma"/>
            <family val="2"/>
          </rPr>
          <t xml:space="preserve">Selección Multiple, y mas de una opción
</t>
        </r>
        <r>
          <rPr>
            <sz val="9"/>
            <color indexed="81"/>
            <rFont val="Tahoma"/>
            <family val="2"/>
          </rPr>
          <t xml:space="preserve">1,- Omision de Pago
2.- Contrabando Contravenciional
3.- Contravencion Aduanera
4.- Contrabando Delito
5.- Defraudación
6.- Sin Observación
</t>
        </r>
      </text>
    </comment>
    <comment ref="AD13" authorId="1" shapeId="0">
      <text>
        <r>
          <rPr>
            <b/>
            <sz val="9"/>
            <color indexed="81"/>
            <rFont val="Tahoma"/>
            <family val="2"/>
          </rPr>
          <t xml:space="preserve">
1:- Subvaluación
2.- Incorrecta Clasificacion Arancelaria
3.- Desgravación Arancelaria
4.- observación a las Certificaciones y Autorizaciones
5.- Otros
</t>
        </r>
      </text>
    </comment>
    <comment ref="C39" authorId="1" shapeId="0">
      <text>
        <r>
          <rPr>
            <b/>
            <sz val="9"/>
            <color indexed="81"/>
            <rFont val="Tahoma"/>
            <family val="2"/>
          </rPr>
          <t>Dieter Jorge Rosembluth Argote:</t>
        </r>
        <r>
          <rPr>
            <sz val="9"/>
            <color indexed="81"/>
            <rFont val="Tahoma"/>
            <family val="2"/>
          </rPr>
          <t xml:space="preserve">
1.- MIC/DTA
2.- Factura Comercial
3.- Otros
</t>
        </r>
      </text>
    </comment>
  </commentList>
</comments>
</file>

<file path=xl/comments2.xml><?xml version="1.0" encoding="utf-8"?>
<comments xmlns="http://schemas.openxmlformats.org/spreadsheetml/2006/main">
  <authors>
    <author>Elizabeth Ximena Averanga Flores</author>
  </authors>
  <commentList>
    <comment ref="W5" authorId="0" shapeId="0">
      <text>
        <r>
          <rPr>
            <b/>
            <sz val="9"/>
            <color indexed="81"/>
            <rFont val="Tahoma"/>
            <family val="2"/>
          </rPr>
          <t>Elizabeth Ximena Averanga Flores:</t>
        </r>
        <r>
          <rPr>
            <sz val="9"/>
            <color indexed="81"/>
            <rFont val="Tahoma"/>
            <family val="2"/>
          </rPr>
          <t xml:space="preserve">
Entrar a la pagina de impuestos nacionales,DE INTERÉS CORRESPONDE A LA “TASA ACTIVA DE PARIDAD REFERENCIAL EN UFV” PUBLICADA MENSUALMENTE POR EL BANCO CENTRAL DE BOLIVIA E INCREMENTADA EN TRES PUNTOS, POR TANTO, LA TASA DE INTERÉS A PARTIR DEL DÍA 8 DE AGOSTO DE 2014 ES DE 6.17% (SEIS PUNTO TREINTA Y SEIS POR CIENTO)</t>
        </r>
      </text>
    </comment>
  </commentList>
</comments>
</file>

<file path=xl/sharedStrings.xml><?xml version="1.0" encoding="utf-8"?>
<sst xmlns="http://schemas.openxmlformats.org/spreadsheetml/2006/main" count="411" uniqueCount="207">
  <si>
    <t>ANEXO A</t>
  </si>
  <si>
    <t>ADUANA  NACIONAL DE BOLIVIA</t>
  </si>
  <si>
    <t>Actualizado al :</t>
  </si>
  <si>
    <t>GERENCIA NACIONAL DE FISCALIZACION</t>
  </si>
  <si>
    <t>Tipo de Cambio UFV :</t>
  </si>
  <si>
    <t>DEPARTAMENTO DE FISCALIZACION A OPERADORES</t>
  </si>
  <si>
    <t>Tasa Activa de Paridad :</t>
  </si>
  <si>
    <t xml:space="preserve">FISCALIZACION ADUANERA POSTERIOR </t>
  </si>
  <si>
    <t xml:space="preserve">GESTION </t>
  </si>
  <si>
    <t>No.</t>
  </si>
  <si>
    <t>DUI</t>
  </si>
  <si>
    <t>FECHA DUI</t>
  </si>
  <si>
    <t>FECHA VCTO</t>
  </si>
  <si>
    <t>VALORES DECLARADOS</t>
  </si>
  <si>
    <t>VALORES DETERMINADOS</t>
  </si>
  <si>
    <t>TRIBUTOS OMITIDOS</t>
  </si>
  <si>
    <t>T/C</t>
  </si>
  <si>
    <t>VALOR CIF Bs</t>
  </si>
  <si>
    <t>IVA 14,94% Bs</t>
  </si>
  <si>
    <t>GA Bs</t>
  </si>
  <si>
    <t>IVA Bs</t>
  </si>
  <si>
    <t>TOTAL</t>
  </si>
  <si>
    <t>No</t>
  </si>
  <si>
    <t>TRIBUTOS OMITIDOS Bs</t>
  </si>
  <si>
    <t>UFVs FECHA DE VENCIMIENTO</t>
  </si>
  <si>
    <t>TRIBUTOS OMITIDOS UFVs</t>
  </si>
  <si>
    <t>ACTUALIZACIÓN TRIBUTOS OMITIDO</t>
  </si>
  <si>
    <t>Días</t>
  </si>
  <si>
    <t>(1+r/360)^n</t>
  </si>
  <si>
    <t>INTERESES TRIBUTOS OMITIDOS</t>
  </si>
  <si>
    <t>MULTA 100% Bs (*)</t>
  </si>
  <si>
    <t>DEUDA TRIBUTARIA (multa 100%)</t>
  </si>
  <si>
    <t>IVA 14,94% UFVs</t>
  </si>
  <si>
    <t>Fecha de cálculo</t>
  </si>
  <si>
    <t>GA                   Bs</t>
  </si>
  <si>
    <t>IVA         Bs</t>
  </si>
  <si>
    <t>INTERES TRIBUTO OMITIDO Bs</t>
  </si>
  <si>
    <t>Bs</t>
  </si>
  <si>
    <t>UFV´s</t>
  </si>
  <si>
    <t>TOTALES</t>
  </si>
  <si>
    <t>1)</t>
  </si>
  <si>
    <t>LA UFV ES A LA FECHA DE VCTO DE LA DUI Y ACTUALIZADA A LA FECHA DE PAGO (ART 6 DEL RLGA)</t>
  </si>
  <si>
    <t>2)</t>
  </si>
  <si>
    <t>EL T/C AL DÓLAR ES A LA FECHA VIGENTE AL ÚLTIMO DÍA HABIL DE LA SEMANA ANTERIOR DE LA FECHA DE ACEPTACIÓN DE LA DUI (ART 20 RLGA)</t>
  </si>
  <si>
    <t>3)</t>
  </si>
  <si>
    <t>EL CALCULO DE INTERESES ES POSTERIORES A LOS 3 DIAS DE VCTO (ART. 10 RLGA)</t>
  </si>
  <si>
    <t>(*)</t>
  </si>
  <si>
    <t>Reduccion de Sanciones</t>
  </si>
  <si>
    <t>Según el Codigo de Tributario Boliviano en su articulo 156, indica que: Las sanciones pecuniarias establecidas en este Codigo para ilicitos tributarios, con excepción de los ilicitos de contrabando se reduciran conforme los siguientes criterios:</t>
  </si>
  <si>
    <t xml:space="preserve">1.- El pago de la deuda tributario despues de iniciada la fiscalizacion o efectuada cualquier notificacion inicial o requerimiento de la Administracion Tributaria y antes de la notificacion con la Resolucion Determinacion o Sancionatoria determina la reduccion </t>
  </si>
  <si>
    <t>de la sancion aplicable en el ochentra (80%) por ciento", por lo que de acuerdo a su solicitud para efectuar el pago correpondiente, es el siguiente:</t>
  </si>
  <si>
    <t>CIF Bs.</t>
  </si>
  <si>
    <t>FOB  USD</t>
  </si>
  <si>
    <t>FLETE    USD</t>
  </si>
  <si>
    <t>SEGURO USD</t>
  </si>
  <si>
    <t>OTROS USD</t>
  </si>
  <si>
    <t>VALOR CIF USD</t>
  </si>
  <si>
    <t>FLETE     USD</t>
  </si>
  <si>
    <t>CIF USD</t>
  </si>
  <si>
    <t>TRANSFERENCIAS USD</t>
  </si>
  <si>
    <t xml:space="preserve">GA </t>
  </si>
  <si>
    <t>GA  UFVs</t>
  </si>
  <si>
    <t>GA  Bs</t>
  </si>
  <si>
    <t>Total GA+IVA Bs</t>
  </si>
  <si>
    <t>Total GA+IVA UFVs</t>
  </si>
  <si>
    <t>GA+IVA Bs</t>
  </si>
  <si>
    <t>ACTUALIZACION TRIBUTOS OMITIDOS (GA+IVA) Bs</t>
  </si>
  <si>
    <t>MULTA 100% Bs</t>
  </si>
  <si>
    <t>Nº</t>
  </si>
  <si>
    <t xml:space="preserve">Declaración Unicas de Importación </t>
  </si>
  <si>
    <t>Tributo Omitido Actualizado</t>
  </si>
  <si>
    <t xml:space="preserve">Interés Tributo Omitido </t>
  </si>
  <si>
    <t>Total TO + Int.</t>
  </si>
  <si>
    <t xml:space="preserve">Sanción por Omisión de Pago  100%      </t>
  </si>
  <si>
    <t>Fecha</t>
  </si>
  <si>
    <t>2009/735/C-4462</t>
  </si>
  <si>
    <t>2009/735/C-7809</t>
  </si>
  <si>
    <t>2010/735/C-2482</t>
  </si>
  <si>
    <t>2010/735/C-6176</t>
  </si>
  <si>
    <t>2010/735/C-6177</t>
  </si>
  <si>
    <t>2010/735/C-6749</t>
  </si>
  <si>
    <t>2010/735/C-10526</t>
  </si>
  <si>
    <t>2010/735/C-12591</t>
  </si>
  <si>
    <t>2010/735/C-13463</t>
  </si>
  <si>
    <t>2010/701/C-24923</t>
  </si>
  <si>
    <t>2010/701/C-26897</t>
  </si>
  <si>
    <t>2010/701/C-33977</t>
  </si>
  <si>
    <t>2010/701/C-39653</t>
  </si>
  <si>
    <t>2010/701/C-39807</t>
  </si>
  <si>
    <t>2010/701/C-46014</t>
  </si>
  <si>
    <t>CUADRO DEMOSTRATIVO DEL CALCULO DE LA DEUDA TRIBUTARIA EN UFVs  AL 07/05/2012</t>
  </si>
  <si>
    <t>cinthia</t>
  </si>
  <si>
    <t>diferencia</t>
  </si>
  <si>
    <t>Valor CIF Declarado</t>
  </si>
  <si>
    <t>Total Adeudo al 07/05/2012</t>
  </si>
  <si>
    <t>DOCUMENTO ADUANERO  (DUI)</t>
  </si>
  <si>
    <t>TIPO DE TRIBUTOS ADUANEROS</t>
  </si>
  <si>
    <t>MONTO DEL TRIBUTO ADUANERO  OMITIDO</t>
  </si>
  <si>
    <t>INTERESES DE TRIBUTOS OMITIDOS AL 17/05/12</t>
  </si>
  <si>
    <t>UFV</t>
  </si>
  <si>
    <t>GA</t>
  </si>
  <si>
    <t>IVA</t>
  </si>
  <si>
    <t>MULTA POR CONTRAVENCIÓN OMISION DE PAGO 100%</t>
  </si>
  <si>
    <t>TOTAL DEUDA TRIBUTARIA</t>
  </si>
  <si>
    <t>CUADRO DEMOSTRATIVO DEL CALCULO DE LA DEUDA TRIBUTARIA EN UFVs  AL 27/05/2016</t>
  </si>
  <si>
    <t>Observación</t>
  </si>
  <si>
    <t>Item</t>
  </si>
  <si>
    <t>Subpartida declarada</t>
  </si>
  <si>
    <t>subpartida determinada</t>
  </si>
  <si>
    <t>FECHA VALIDACION  DUI</t>
  </si>
  <si>
    <t>FECHA VCTO (*)</t>
  </si>
  <si>
    <t>(*) Fecha de Vencimiento calculado automaticamente (3 días Habiles despues de la Validación)</t>
  </si>
  <si>
    <t>Valores Encontrados</t>
  </si>
  <si>
    <t>ICE Bs.</t>
  </si>
  <si>
    <t>ICE  BS</t>
  </si>
  <si>
    <t>TOTAL Bs.</t>
  </si>
  <si>
    <t>GA UFVs</t>
  </si>
  <si>
    <t>IVA UFVs</t>
  </si>
  <si>
    <t>ICE  UFVs</t>
  </si>
  <si>
    <t>TOTAL UFVs</t>
  </si>
  <si>
    <t>Tributo Omitido + Interes</t>
  </si>
  <si>
    <t>ICE UFVs</t>
  </si>
  <si>
    <t xml:space="preserve">Adeudo Total </t>
  </si>
  <si>
    <t>Bs.</t>
  </si>
  <si>
    <t>ICE Bs</t>
  </si>
  <si>
    <t>Total a Pagar</t>
  </si>
  <si>
    <t>xxx</t>
  </si>
  <si>
    <t>Ilicito Determinado</t>
  </si>
  <si>
    <t>(**)</t>
  </si>
  <si>
    <t>ANEXO A: HOJA DE TRABAJO - OMISIÓN DE PAGO Y CONTRABANDO CON DUIS</t>
  </si>
  <si>
    <t>Proveedor</t>
  </si>
  <si>
    <t>Valor FOB $us</t>
  </si>
  <si>
    <t>Mercancía</t>
  </si>
  <si>
    <t>FLETE 5%</t>
  </si>
  <si>
    <t>SEGURO 2%</t>
  </si>
  <si>
    <t>CIF en Sus</t>
  </si>
  <si>
    <t>CIF en Bs.</t>
  </si>
  <si>
    <t>Maxi Rubber</t>
  </si>
  <si>
    <t>Massa rápida cinza, primer universal, masa de pulir y bate pedra</t>
  </si>
  <si>
    <t>Número de Documento</t>
  </si>
  <si>
    <t>Tipo de Documento</t>
  </si>
  <si>
    <t>Otros Gastos</t>
  </si>
  <si>
    <t>CIF en UFVs.</t>
  </si>
  <si>
    <t>ANEXO B: HOJA DE TRABAJO - CONTRABANDO SIN DUIS</t>
  </si>
  <si>
    <t>ANEXO C: CUADRO DE LIQUIDACIÓN</t>
  </si>
  <si>
    <t>ANEXO D: CUADRO RESUMEN PARA EFECTUAR EL PAGO</t>
  </si>
  <si>
    <t>ICE</t>
  </si>
  <si>
    <t>IEHD</t>
  </si>
  <si>
    <t>Contravencion Aduanera Relacionada con la Orden UFVs(***)</t>
  </si>
  <si>
    <t>Contravencion Aduanera Relacionada con la DUI UFVs (**)</t>
  </si>
  <si>
    <t>XXX</t>
  </si>
  <si>
    <t>IEHD Bs</t>
  </si>
  <si>
    <t>IEHD Bs.</t>
  </si>
  <si>
    <t>ICD</t>
  </si>
  <si>
    <t>ICD Bs</t>
  </si>
  <si>
    <t>ICD UFVs</t>
  </si>
  <si>
    <t>IEHD UFVs</t>
  </si>
  <si>
    <t>GA                   UFVs</t>
  </si>
  <si>
    <t>IVA        UFVs</t>
  </si>
  <si>
    <t>INTERES TRIBUTO OMITIDO UFVs</t>
  </si>
  <si>
    <t>ANEXO E: CUADRO PARA EFECTUAR EL PAGO DE LA CUOTA INICIAL (FACILIDADES DE PAGO)</t>
  </si>
  <si>
    <t>Nùmero Código</t>
  </si>
  <si>
    <t>Aduana</t>
  </si>
  <si>
    <t>Descripción</t>
  </si>
  <si>
    <t>Importe Bs</t>
  </si>
  <si>
    <t>Sanción por Contravención Aduanera</t>
  </si>
  <si>
    <t>Sanción por Defraudación</t>
  </si>
  <si>
    <t>GA más Intereses por Fiscalización</t>
  </si>
  <si>
    <t>IVA más Intereses por Fiscalización</t>
  </si>
  <si>
    <t>ICE más Intereses por Fiscalización</t>
  </si>
  <si>
    <t>IEHD más Intereses por Fiscalización</t>
  </si>
  <si>
    <t>Multa por Contravenciones fiscalización (Omisión de Pago, Contrabando Contravencional)</t>
  </si>
  <si>
    <t>Multas por Délitos por Fiscalización</t>
  </si>
  <si>
    <t>Los campos resaltados con plomo deben ser proporcionados por el sistema</t>
  </si>
  <si>
    <t>(**) El sistema debe calcular la cuota inicial que debe ser mayor o igual al 10% de los Tributos más sus intereses.</t>
  </si>
  <si>
    <t>(*) En el caso de Omisión de Pago el sistema deberá consignar la cuota inicial de la sanción mayor o igual al 10% considerando la reducción establecida en el Artículo 156 del CTB.</t>
  </si>
  <si>
    <t>Sanción por Omision de Pago 100% UFVs (*)</t>
  </si>
  <si>
    <t>Usuario: Operador y Fiscalizador</t>
  </si>
  <si>
    <t>(1)</t>
  </si>
  <si>
    <t>(2)</t>
  </si>
  <si>
    <t>(3)</t>
  </si>
  <si>
    <t>(4)</t>
  </si>
  <si>
    <t>(5)</t>
  </si>
  <si>
    <t>(1) La Sanción por Omisión de Pago debe considerar la existencia de la multa, en aplicación del arrepentimiento eficaz y la reducción de sanciones, establecidas en los artículos 156 y 157 del CTB, en función de la etapa del proceso en la cual se efectué la liquidación de la deuda:</t>
  </si>
  <si>
    <t>a)      sin multa por arrepentimiento eficaz  hasta el décimo día de notificada la Vista de Cargo.</t>
  </si>
  <si>
    <t>b)      con multa del 20%  si paga la deuda tributaria después del décimo día de la notificación con la Vista de Cargo y hasta antes de la notificación con la resolución Determinativa o Sancionatoria.</t>
  </si>
  <si>
    <t>Contravencion Aduanera Relacionada con la Orden UFVs</t>
  </si>
  <si>
    <t>Sanción por Defraudación Cod 169 Bs</t>
  </si>
  <si>
    <t>Total Deuda Tributaria BS</t>
  </si>
  <si>
    <t>Sanción por Contrabando Contravencional 235 Bs</t>
  </si>
  <si>
    <t>Sanción por Omisión de Pago Código 235 Bs.</t>
  </si>
  <si>
    <t>Contravencion Aduanera relacionada con la DUI Cod. 167 Bs.</t>
  </si>
  <si>
    <t>Contravenciones Aduaneras relacionadas con la orden Cod. 167 Bs.</t>
  </si>
  <si>
    <t>Sanción por  Delito Cod 236 Bs.</t>
  </si>
  <si>
    <t>Total Adeudo Bs.</t>
  </si>
  <si>
    <t>Todo los importes deberan ser convertidos a bolivianos a la fecha de generación del reporte.</t>
  </si>
  <si>
    <t>(3) Importe a ser obtenido de lo registrado en las columnas  "Contravencion Aduanera Relacionada con la Orden UFVs" de la "Hoja de Trabajo Declaraciones" u "Hoja de trabajo otros documentos".</t>
  </si>
  <si>
    <t>Fecha de Generación:</t>
  </si>
  <si>
    <t>(2)         Importe a ser obtenido de lo registrado en la columna  "Contravencion Aduanera Relacionada con la DUI UFVs" de la Hoja de Trabajo Declaraciones.</t>
  </si>
  <si>
    <t>el importe registrado en la hoja de trabajo es a nivel de item, como se pretende realizar la evaluacion del mismo o se realizara el registro por prorrateo o se repetiran los montos para todos los items</t>
  </si>
  <si>
    <t>la evaluacion del ilicito es a nivel de item, como se pretende realizar para una declaracion, pudiendo presentarse multiples valores.</t>
  </si>
  <si>
    <t>(4) En caso de corresponder la selección del Ilicito determinado a "Defraudacion", consignar la sumatoria del tributo omitido determinado, registrado en el cuadro de liquidacion de tributos.</t>
  </si>
  <si>
    <t>Nro de Fiscalización:</t>
  </si>
  <si>
    <t>(6)</t>
  </si>
  <si>
    <t>Visualizar la Información generada por DUI y tributo, en el  cuadro de liquidacion de tributos, a una fecha determinada.</t>
  </si>
  <si>
    <t>(6) De corresponder la selección del ilicito a: "Contrabando Contravencional", consignar la sumatoria de la columna: "CIF en Bs." consignada en  la "Cuadro de liquidacion"  convertido a UFV con la fecha de vencimiento de la DUI + "CIF en UFV" consignado en la "Hoja de trabajo otros documentos"; todo esto convertido a Bs con la UFV de la fecha de generacion del reporte.</t>
  </si>
  <si>
    <t>(5) De corresponder la selección del ilicito a: "Contrabando Delito", consignar la sumatoria de la columna: "CIF en Bs." consignada en  la "Cuadro de liquidacion"  convertido a UFV con la fecha de vencimiento de la DUI + "CIF en UFV" consignado en la "Hoja de trabajo otros documentos"; todo esto convertido a Bs con la UFV de la fecha de generacion del reporte.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</si>
</sst>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dd/mm/yy;@"/>
    <numFmt numFmtId="166" formatCode="#,##0.00000"/>
    <numFmt numFmtId="167" formatCode="#,##0.00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name val="Arial Black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8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Times New Roman"/>
      <family val="1"/>
    </font>
    <font>
      <b/>
      <sz val="7"/>
      <color theme="1"/>
      <name val="Times New Roman"/>
      <family val="1"/>
    </font>
    <font>
      <sz val="7"/>
      <color rgb="FF000000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8"/>
      <color indexed="8"/>
      <name val="Times New Roman"/>
      <family val="1"/>
    </font>
    <font>
      <b/>
      <sz val="8"/>
      <color theme="1"/>
      <name val="Times New Roman"/>
      <family val="1"/>
    </font>
    <font>
      <b/>
      <sz val="8"/>
      <name val="Times New Roman"/>
      <family val="1"/>
    </font>
    <font>
      <sz val="7"/>
      <color indexed="8"/>
      <name val="Times New Roman"/>
      <family val="1"/>
    </font>
    <font>
      <sz val="7"/>
      <name val="Times New Roman"/>
      <family val="1"/>
    </font>
    <font>
      <b/>
      <sz val="18"/>
      <name val="Arial Black"/>
      <family val="2"/>
    </font>
    <font>
      <b/>
      <sz val="16"/>
      <name val="Arial Black"/>
      <family val="2"/>
    </font>
    <font>
      <sz val="10"/>
      <color theme="1"/>
      <name val="Calibri"/>
      <family val="2"/>
      <scheme val="minor"/>
    </font>
    <font>
      <b/>
      <sz val="8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3">
    <xf numFmtId="0" fontId="0" fillId="0" borderId="0" xfId="0"/>
    <xf numFmtId="0" fontId="2" fillId="0" borderId="0" xfId="0" applyFont="1" applyAlignment="1"/>
    <xf numFmtId="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4" fontId="5" fillId="0" borderId="0" xfId="0" applyNumberFormat="1" applyFont="1"/>
    <xf numFmtId="14" fontId="6" fillId="0" borderId="1" xfId="0" applyNumberFormat="1" applyFont="1" applyBorder="1"/>
    <xf numFmtId="14" fontId="6" fillId="0" borderId="0" xfId="0" applyNumberFormat="1" applyFont="1" applyBorder="1"/>
    <xf numFmtId="0" fontId="3" fillId="0" borderId="0" xfId="0" applyFont="1" applyFill="1"/>
    <xf numFmtId="0" fontId="6" fillId="0" borderId="2" xfId="0" applyFont="1" applyBorder="1"/>
    <xf numFmtId="0" fontId="6" fillId="0" borderId="0" xfId="0" applyFont="1" applyBorder="1"/>
    <xf numFmtId="10" fontId="6" fillId="0" borderId="3" xfId="0" applyNumberFormat="1" applyFont="1" applyBorder="1"/>
    <xf numFmtId="10" fontId="6" fillId="0" borderId="0" xfId="0" applyNumberFormat="1" applyFont="1" applyBorder="1"/>
    <xf numFmtId="10" fontId="4" fillId="0" borderId="0" xfId="0" applyNumberFormat="1" applyFont="1" applyBorder="1"/>
    <xf numFmtId="3" fontId="0" fillId="0" borderId="0" xfId="0" applyNumberFormat="1" applyBorder="1"/>
    <xf numFmtId="0" fontId="7" fillId="0" borderId="0" xfId="0" applyFont="1"/>
    <xf numFmtId="0" fontId="7" fillId="0" borderId="4" xfId="0" applyFont="1" applyFill="1" applyBorder="1"/>
    <xf numFmtId="165" fontId="7" fillId="0" borderId="4" xfId="0" applyNumberFormat="1" applyFont="1" applyFill="1" applyBorder="1"/>
    <xf numFmtId="4" fontId="7" fillId="0" borderId="4" xfId="0" applyNumberFormat="1" applyFont="1" applyFill="1" applyBorder="1"/>
    <xf numFmtId="166" fontId="7" fillId="0" borderId="4" xfId="0" applyNumberFormat="1" applyFont="1" applyFill="1" applyBorder="1"/>
    <xf numFmtId="4" fontId="5" fillId="0" borderId="4" xfId="0" applyNumberFormat="1" applyFont="1" applyBorder="1"/>
    <xf numFmtId="3" fontId="0" fillId="0" borderId="0" xfId="0" applyNumberFormat="1"/>
    <xf numFmtId="0" fontId="8" fillId="0" borderId="0" xfId="0" applyFont="1"/>
    <xf numFmtId="4" fontId="8" fillId="0" borderId="0" xfId="0" applyNumberFormat="1" applyFont="1"/>
    <xf numFmtId="165" fontId="8" fillId="0" borderId="0" xfId="0" applyNumberFormat="1" applyFont="1"/>
    <xf numFmtId="0" fontId="9" fillId="0" borderId="0" xfId="0" applyFont="1"/>
    <xf numFmtId="0" fontId="10" fillId="0" borderId="0" xfId="0" applyFont="1"/>
    <xf numFmtId="4" fontId="5" fillId="0" borderId="0" xfId="0" applyNumberFormat="1" applyFont="1" applyFill="1" applyBorder="1" applyAlignment="1"/>
    <xf numFmtId="1" fontId="0" fillId="0" borderId="0" xfId="0" applyNumberFormat="1"/>
    <xf numFmtId="4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0" fontId="7" fillId="0" borderId="0" xfId="0" applyFont="1" applyFill="1"/>
    <xf numFmtId="164" fontId="7" fillId="0" borderId="4" xfId="1" applyFont="1" applyFill="1" applyBorder="1"/>
    <xf numFmtId="167" fontId="7" fillId="0" borderId="4" xfId="0" applyNumberFormat="1" applyFont="1" applyFill="1" applyBorder="1"/>
    <xf numFmtId="165" fontId="7" fillId="0" borderId="4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7" fillId="0" borderId="4" xfId="0" applyNumberFormat="1" applyFont="1" applyFill="1" applyBorder="1" applyAlignment="1">
      <alignment horizontal="center" vertical="center" wrapText="1"/>
    </xf>
    <xf numFmtId="4" fontId="7" fillId="0" borderId="4" xfId="0" applyNumberFormat="1" applyFont="1" applyFill="1" applyBorder="1" applyAlignment="1">
      <alignment horizontal="right" vertical="center" wrapText="1"/>
    </xf>
    <xf numFmtId="4" fontId="5" fillId="0" borderId="4" xfId="0" applyNumberFormat="1" applyFont="1" applyFill="1" applyBorder="1" applyAlignment="1">
      <alignment horizontal="right"/>
    </xf>
    <xf numFmtId="0" fontId="14" fillId="0" borderId="0" xfId="0" applyFont="1" applyFill="1"/>
    <xf numFmtId="4" fontId="14" fillId="0" borderId="0" xfId="0" applyNumberFormat="1" applyFont="1" applyFill="1"/>
    <xf numFmtId="4" fontId="14" fillId="0" borderId="0" xfId="0" applyNumberFormat="1" applyFont="1"/>
    <xf numFmtId="0" fontId="14" fillId="0" borderId="0" xfId="0" applyFont="1"/>
    <xf numFmtId="3" fontId="7" fillId="0" borderId="4" xfId="0" applyNumberFormat="1" applyFont="1" applyFill="1" applyBorder="1"/>
    <xf numFmtId="4" fontId="5" fillId="0" borderId="4" xfId="0" applyNumberFormat="1" applyFont="1" applyFill="1" applyBorder="1"/>
    <xf numFmtId="4" fontId="5" fillId="2" borderId="4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0" fillId="3" borderId="0" xfId="0" applyFill="1"/>
    <xf numFmtId="0" fontId="16" fillId="4" borderId="4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4" fontId="18" fillId="0" borderId="4" xfId="0" applyNumberFormat="1" applyFont="1" applyBorder="1" applyAlignment="1">
      <alignment horizontal="right" vertical="center" wrapText="1"/>
    </xf>
    <xf numFmtId="0" fontId="20" fillId="0" borderId="4" xfId="0" applyFont="1" applyBorder="1"/>
    <xf numFmtId="0" fontId="16" fillId="0" borderId="4" xfId="0" applyFont="1" applyBorder="1" applyAlignment="1">
      <alignment vertical="center"/>
    </xf>
    <xf numFmtId="4" fontId="16" fillId="0" borderId="4" xfId="0" applyNumberFormat="1" applyFont="1" applyBorder="1" applyAlignment="1">
      <alignment horizontal="right" vertical="center"/>
    </xf>
    <xf numFmtId="0" fontId="5" fillId="2" borderId="4" xfId="0" applyFont="1" applyFill="1" applyBorder="1" applyAlignment="1">
      <alignment horizontal="center" vertical="center" wrapText="1"/>
    </xf>
    <xf numFmtId="4" fontId="5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4" fontId="5" fillId="2" borderId="4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/>
    <xf numFmtId="0" fontId="16" fillId="4" borderId="9" xfId="0" applyFont="1" applyFill="1" applyBorder="1" applyAlignment="1">
      <alignment vertical="center" wrapText="1"/>
    </xf>
    <xf numFmtId="0" fontId="16" fillId="4" borderId="11" xfId="0" applyFont="1" applyFill="1" applyBorder="1" applyAlignment="1">
      <alignment vertical="center" wrapText="1"/>
    </xf>
    <xf numFmtId="4" fontId="19" fillId="0" borderId="4" xfId="0" applyNumberFormat="1" applyFont="1" applyBorder="1" applyAlignment="1">
      <alignment horizontal="right" vertical="center"/>
    </xf>
    <xf numFmtId="4" fontId="18" fillId="0" borderId="4" xfId="0" applyNumberFormat="1" applyFont="1" applyBorder="1" applyAlignment="1">
      <alignment horizontal="right" vertical="center"/>
    </xf>
    <xf numFmtId="4" fontId="0" fillId="0" borderId="4" xfId="0" applyNumberFormat="1" applyFill="1" applyBorder="1"/>
    <xf numFmtId="4" fontId="0" fillId="3" borderId="4" xfId="0" applyNumberFormat="1" applyFill="1" applyBorder="1" applyAlignment="1">
      <alignment horizontal="center"/>
    </xf>
    <xf numFmtId="4" fontId="21" fillId="0" borderId="4" xfId="0" applyNumberFormat="1" applyFont="1" applyBorder="1"/>
    <xf numFmtId="4" fontId="21" fillId="0" borderId="4" xfId="0" applyNumberFormat="1" applyFont="1" applyFill="1" applyBorder="1"/>
    <xf numFmtId="0" fontId="22" fillId="4" borderId="16" xfId="0" applyFont="1" applyFill="1" applyBorder="1" applyAlignment="1">
      <alignment horizontal="center" vertical="center" wrapText="1"/>
    </xf>
    <xf numFmtId="0" fontId="22" fillId="4" borderId="17" xfId="0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4" fontId="23" fillId="0" borderId="17" xfId="0" applyNumberFormat="1" applyFont="1" applyBorder="1" applyAlignment="1">
      <alignment horizontal="right" vertical="center"/>
    </xf>
    <xf numFmtId="4" fontId="22" fillId="0" borderId="17" xfId="0" applyNumberFormat="1" applyFont="1" applyBorder="1" applyAlignment="1">
      <alignment horizontal="right" vertical="center"/>
    </xf>
    <xf numFmtId="4" fontId="5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4" fontId="7" fillId="3" borderId="4" xfId="0" applyNumberFormat="1" applyFont="1" applyFill="1" applyBorder="1"/>
    <xf numFmtId="0" fontId="5" fillId="0" borderId="0" xfId="0" applyFont="1" applyFill="1" applyBorder="1" applyAlignment="1"/>
    <xf numFmtId="4" fontId="5" fillId="0" borderId="0" xfId="0" applyNumberFormat="1" applyFont="1" applyFill="1" applyBorder="1"/>
    <xf numFmtId="4" fontId="5" fillId="5" borderId="4" xfId="0" applyNumberFormat="1" applyFont="1" applyFill="1" applyBorder="1"/>
    <xf numFmtId="0" fontId="0" fillId="5" borderId="4" xfId="0" applyFill="1" applyBorder="1"/>
    <xf numFmtId="4" fontId="5" fillId="5" borderId="4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/>
    <xf numFmtId="0" fontId="0" fillId="0" borderId="4" xfId="0" applyFill="1" applyBorder="1"/>
    <xf numFmtId="0" fontId="14" fillId="0" borderId="4" xfId="0" applyFont="1" applyFill="1" applyBorder="1"/>
    <xf numFmtId="4" fontId="28" fillId="0" borderId="4" xfId="0" applyNumberFormat="1" applyFont="1" applyFill="1" applyBorder="1" applyAlignment="1">
      <alignment vertical="center" wrapText="1"/>
    </xf>
    <xf numFmtId="4" fontId="5" fillId="2" borderId="4" xfId="0" applyNumberFormat="1" applyFont="1" applyFill="1" applyBorder="1" applyAlignment="1">
      <alignment horizontal="center" vertical="center" wrapText="1"/>
    </xf>
    <xf numFmtId="4" fontId="5" fillId="2" borderId="4" xfId="0" applyNumberFormat="1" applyFont="1" applyFill="1" applyBorder="1" applyAlignment="1">
      <alignment horizontal="center" vertical="center" wrapText="1"/>
    </xf>
    <xf numFmtId="0" fontId="26" fillId="8" borderId="4" xfId="0" applyFont="1" applyFill="1" applyBorder="1" applyAlignment="1">
      <alignment horizontal="center" vertical="center" wrapText="1"/>
    </xf>
    <xf numFmtId="4" fontId="7" fillId="0" borderId="4" xfId="0" applyNumberFormat="1" applyFont="1" applyBorder="1"/>
    <xf numFmtId="4" fontId="28" fillId="3" borderId="4" xfId="0" applyNumberFormat="1" applyFont="1" applyFill="1" applyBorder="1" applyAlignment="1">
      <alignment horizontal="right" vertical="center" wrapText="1"/>
    </xf>
    <xf numFmtId="4" fontId="0" fillId="3" borderId="4" xfId="0" applyNumberFormat="1" applyFill="1" applyBorder="1"/>
    <xf numFmtId="0" fontId="0" fillId="5" borderId="0" xfId="0" applyFill="1" applyBorder="1"/>
    <xf numFmtId="4" fontId="5" fillId="5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4" fillId="0" borderId="0" xfId="0" applyFont="1" applyFill="1" applyBorder="1"/>
    <xf numFmtId="0" fontId="0" fillId="10" borderId="4" xfId="0" applyFill="1" applyBorder="1" applyAlignment="1">
      <alignment horizontal="center" wrapText="1"/>
    </xf>
    <xf numFmtId="0" fontId="27" fillId="5" borderId="4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left" vertical="center" wrapText="1"/>
    </xf>
    <xf numFmtId="4" fontId="27" fillId="5" borderId="4" xfId="0" applyNumberFormat="1" applyFont="1" applyFill="1" applyBorder="1" applyAlignment="1">
      <alignment horizontal="right" vertical="center" wrapText="1"/>
    </xf>
    <xf numFmtId="0" fontId="19" fillId="5" borderId="4" xfId="0" applyFont="1" applyFill="1" applyBorder="1" applyAlignment="1">
      <alignment horizontal="left" vertical="center" wrapText="1"/>
    </xf>
    <xf numFmtId="0" fontId="29" fillId="0" borderId="0" xfId="0" applyFont="1" applyAlignment="1"/>
    <xf numFmtId="0" fontId="31" fillId="0" borderId="4" xfId="0" applyFont="1" applyBorder="1" applyAlignment="1">
      <alignment horizontal="center"/>
    </xf>
    <xf numFmtId="0" fontId="31" fillId="0" borderId="4" xfId="0" applyFont="1" applyBorder="1"/>
    <xf numFmtId="0" fontId="31" fillId="0" borderId="4" xfId="0" applyFont="1" applyBorder="1" applyAlignment="1">
      <alignment horizontal="center" vertical="center" wrapText="1"/>
    </xf>
    <xf numFmtId="4" fontId="5" fillId="7" borderId="4" xfId="0" applyNumberFormat="1" applyFont="1" applyFill="1" applyBorder="1" applyAlignment="1">
      <alignment horizontal="center" vertical="center" wrapText="1"/>
    </xf>
    <xf numFmtId="4" fontId="5" fillId="5" borderId="4" xfId="0" applyNumberFormat="1" applyFont="1" applyFill="1" applyBorder="1" applyAlignment="1">
      <alignment horizontal="center" vertical="center" wrapText="1"/>
    </xf>
    <xf numFmtId="4" fontId="0" fillId="0" borderId="4" xfId="0" applyNumberFormat="1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vertical="center"/>
    </xf>
    <xf numFmtId="0" fontId="33" fillId="0" borderId="0" xfId="0" applyFont="1"/>
    <xf numFmtId="0" fontId="0" fillId="0" borderId="0" xfId="0" applyFont="1"/>
    <xf numFmtId="4" fontId="0" fillId="0" borderId="0" xfId="0" applyNumberFormat="1" applyFont="1"/>
    <xf numFmtId="4" fontId="0" fillId="0" borderId="0" xfId="0" applyNumberFormat="1" applyFill="1" applyBorder="1"/>
    <xf numFmtId="49" fontId="0" fillId="0" borderId="0" xfId="0" applyNumberFormat="1" applyFill="1" applyBorder="1" applyAlignment="1"/>
    <xf numFmtId="4" fontId="33" fillId="9" borderId="0" xfId="0" applyNumberFormat="1" applyFont="1" applyFill="1" applyBorder="1"/>
    <xf numFmtId="4" fontId="33" fillId="0" borderId="0" xfId="0" applyNumberFormat="1" applyFont="1"/>
    <xf numFmtId="165" fontId="33" fillId="0" borderId="0" xfId="0" applyNumberFormat="1" applyFont="1"/>
    <xf numFmtId="4" fontId="34" fillId="0" borderId="0" xfId="0" applyNumberFormat="1" applyFont="1" applyFill="1" applyBorder="1"/>
    <xf numFmtId="0" fontId="20" fillId="0" borderId="0" xfId="0" applyFont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 wrapText="1"/>
    </xf>
    <xf numFmtId="0" fontId="0" fillId="0" borderId="0" xfId="0" applyBorder="1"/>
    <xf numFmtId="0" fontId="35" fillId="0" borderId="27" xfId="0" applyFont="1" applyBorder="1" applyAlignment="1"/>
    <xf numFmtId="0" fontId="35" fillId="5" borderId="4" xfId="0" applyFont="1" applyFill="1" applyBorder="1"/>
    <xf numFmtId="49" fontId="35" fillId="0" borderId="27" xfId="0" applyNumberFormat="1" applyFont="1" applyBorder="1" applyAlignment="1"/>
    <xf numFmtId="4" fontId="35" fillId="5" borderId="4" xfId="0" applyNumberFormat="1" applyFont="1" applyFill="1" applyBorder="1"/>
    <xf numFmtId="0" fontId="29" fillId="0" borderId="0" xfId="0" applyFont="1" applyAlignment="1">
      <alignment wrapText="1"/>
    </xf>
    <xf numFmtId="0" fontId="33" fillId="0" borderId="0" xfId="0" applyFont="1" applyAlignment="1">
      <alignment horizontal="left"/>
    </xf>
    <xf numFmtId="0" fontId="34" fillId="9" borderId="0" xfId="0" applyFont="1" applyFill="1" applyBorder="1" applyAlignment="1">
      <alignment horizontal="left"/>
    </xf>
    <xf numFmtId="0" fontId="33" fillId="9" borderId="0" xfId="0" applyFont="1" applyFill="1" applyBorder="1" applyAlignment="1">
      <alignment horizontal="left"/>
    </xf>
    <xf numFmtId="4" fontId="34" fillId="9" borderId="0" xfId="0" applyNumberFormat="1" applyFont="1" applyFill="1" applyBorder="1" applyAlignment="1">
      <alignment horizontal="left"/>
    </xf>
    <xf numFmtId="0" fontId="33" fillId="3" borderId="0" xfId="0" applyFont="1" applyFill="1" applyAlignment="1">
      <alignment horizontal="left" vertical="top" wrapText="1"/>
    </xf>
    <xf numFmtId="4" fontId="0" fillId="3" borderId="0" xfId="0" applyNumberFormat="1" applyFont="1" applyFill="1" applyAlignment="1">
      <alignment horizontal="left" vertical="top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7" fillId="0" borderId="8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4" fontId="5" fillId="2" borderId="5" xfId="0" applyNumberFormat="1" applyFont="1" applyFill="1" applyBorder="1" applyAlignment="1">
      <alignment horizontal="center"/>
    </xf>
    <xf numFmtId="4" fontId="5" fillId="2" borderId="6" xfId="0" applyNumberFormat="1" applyFont="1" applyFill="1" applyBorder="1" applyAlignment="1">
      <alignment horizontal="center"/>
    </xf>
    <xf numFmtId="4" fontId="5" fillId="2" borderId="7" xfId="0" applyNumberFormat="1" applyFont="1" applyFill="1" applyBorder="1" applyAlignment="1">
      <alignment horizontal="center"/>
    </xf>
    <xf numFmtId="0" fontId="24" fillId="6" borderId="8" xfId="0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 wrapText="1"/>
    </xf>
    <xf numFmtId="0" fontId="26" fillId="8" borderId="10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10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 wrapText="1"/>
    </xf>
    <xf numFmtId="4" fontId="5" fillId="2" borderId="4" xfId="0" applyNumberFormat="1" applyFont="1" applyFill="1" applyBorder="1" applyAlignment="1">
      <alignment horizontal="center" vertical="center" wrapText="1"/>
    </xf>
    <xf numFmtId="4" fontId="5" fillId="2" borderId="5" xfId="0" applyNumberFormat="1" applyFont="1" applyFill="1" applyBorder="1" applyAlignment="1">
      <alignment horizontal="center" vertical="center" wrapText="1"/>
    </xf>
    <xf numFmtId="4" fontId="5" fillId="2" borderId="6" xfId="0" applyNumberFormat="1" applyFont="1" applyFill="1" applyBorder="1" applyAlignment="1">
      <alignment horizontal="center" vertical="center" wrapText="1"/>
    </xf>
    <xf numFmtId="4" fontId="5" fillId="2" borderId="7" xfId="0" applyNumberFormat="1" applyFont="1" applyFill="1" applyBorder="1" applyAlignment="1">
      <alignment horizontal="center" vertical="center" wrapText="1"/>
    </xf>
    <xf numFmtId="0" fontId="26" fillId="8" borderId="4" xfId="0" applyFont="1" applyFill="1" applyBorder="1" applyAlignment="1">
      <alignment horizontal="center" vertical="center" wrapText="1"/>
    </xf>
    <xf numFmtId="0" fontId="32" fillId="8" borderId="4" xfId="0" applyFont="1" applyFill="1" applyBorder="1" applyAlignment="1">
      <alignment horizontal="center" vertical="center" wrapText="1"/>
    </xf>
    <xf numFmtId="4" fontId="5" fillId="2" borderId="9" xfId="0" applyNumberFormat="1" applyFont="1" applyFill="1" applyBorder="1" applyAlignment="1">
      <alignment horizontal="center" vertical="center" wrapText="1"/>
    </xf>
    <xf numFmtId="4" fontId="5" fillId="2" borderId="11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4" fontId="5" fillId="7" borderId="4" xfId="0" applyNumberFormat="1" applyFont="1" applyFill="1" applyBorder="1" applyAlignment="1">
      <alignment horizontal="center"/>
    </xf>
    <xf numFmtId="4" fontId="5" fillId="2" borderId="4" xfId="0" applyNumberFormat="1" applyFont="1" applyFill="1" applyBorder="1" applyAlignment="1">
      <alignment horizontal="center"/>
    </xf>
    <xf numFmtId="4" fontId="5" fillId="2" borderId="8" xfId="0" applyNumberFormat="1" applyFont="1" applyFill="1" applyBorder="1" applyAlignment="1">
      <alignment horizontal="center" vertical="center" wrapText="1"/>
    </xf>
    <xf numFmtId="4" fontId="5" fillId="2" borderId="10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5" fillId="0" borderId="26" xfId="0" applyFont="1" applyBorder="1" applyAlignment="1">
      <alignment horizontal="left"/>
    </xf>
    <xf numFmtId="0" fontId="30" fillId="0" borderId="0" xfId="0" applyFont="1" applyAlignment="1">
      <alignment horizontal="center" wrapText="1"/>
    </xf>
    <xf numFmtId="4" fontId="5" fillId="5" borderId="4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center"/>
    </xf>
    <xf numFmtId="0" fontId="29" fillId="0" borderId="0" xfId="0" applyFont="1" applyAlignment="1">
      <alignment horizontal="center" wrapText="1"/>
    </xf>
    <xf numFmtId="0" fontId="33" fillId="0" borderId="0" xfId="0" applyFont="1" applyAlignment="1">
      <alignment horizontal="left" vertical="center" wrapText="1"/>
    </xf>
    <xf numFmtId="0" fontId="34" fillId="0" borderId="0" xfId="0" applyFont="1" applyFill="1" applyBorder="1" applyAlignment="1">
      <alignment horizontal="left" vertical="center" wrapText="1"/>
    </xf>
    <xf numFmtId="0" fontId="33" fillId="0" borderId="0" xfId="0" applyFont="1" applyAlignment="1">
      <alignment horizontal="left"/>
    </xf>
    <xf numFmtId="0" fontId="33" fillId="0" borderId="0" xfId="0" applyFont="1" applyBorder="1" applyAlignment="1">
      <alignment horizontal="left"/>
    </xf>
    <xf numFmtId="0" fontId="34" fillId="9" borderId="0" xfId="0" applyFont="1" applyFill="1" applyBorder="1" applyAlignment="1">
      <alignment horizontal="left" vertical="center" wrapText="1"/>
    </xf>
    <xf numFmtId="0" fontId="22" fillId="0" borderId="18" xfId="0" applyFont="1" applyBorder="1" applyAlignment="1">
      <alignment vertical="center"/>
    </xf>
    <xf numFmtId="0" fontId="22" fillId="0" borderId="19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14" fontId="23" fillId="0" borderId="22" xfId="0" applyNumberFormat="1" applyFont="1" applyBorder="1" applyAlignment="1">
      <alignment horizontal="center" vertical="center"/>
    </xf>
    <xf numFmtId="14" fontId="23" fillId="0" borderId="21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0" fontId="22" fillId="4" borderId="15" xfId="0" applyFont="1" applyFill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14" fontId="23" fillId="0" borderId="14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6" fillId="4" borderId="8" xfId="0" applyFont="1" applyFill="1" applyBorder="1" applyAlignment="1">
      <alignment horizontal="center" vertical="center" wrapText="1"/>
    </xf>
    <xf numFmtId="0" fontId="16" fillId="4" borderId="10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center" wrapText="1"/>
    </xf>
    <xf numFmtId="0" fontId="33" fillId="0" borderId="0" xfId="0" applyFont="1" applyBorder="1"/>
    <xf numFmtId="0" fontId="33" fillId="0" borderId="4" xfId="0" applyFont="1" applyBorder="1" applyAlignment="1">
      <alignment horizontal="center"/>
    </xf>
    <xf numFmtId="0" fontId="34" fillId="0" borderId="0" xfId="0" applyFont="1" applyFill="1" applyBorder="1" applyAlignment="1">
      <alignment horizontal="left"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H121"/>
  <sheetViews>
    <sheetView tabSelected="1" topLeftCell="A86" zoomScaleNormal="100" workbookViewId="0">
      <selection activeCell="O81" sqref="O81"/>
    </sheetView>
  </sheetViews>
  <sheetFormatPr baseColWidth="10" defaultRowHeight="15" x14ac:dyDescent="0.25"/>
  <cols>
    <col min="1" max="1" width="4.85546875" customWidth="1"/>
    <col min="2" max="2" width="15.140625" customWidth="1"/>
    <col min="3" max="3" width="11.140625" customWidth="1"/>
    <col min="4" max="7" width="8.7109375" customWidth="1"/>
    <col min="8" max="8" width="8.140625" customWidth="1"/>
    <col min="9" max="9" width="9.85546875" customWidth="1"/>
    <col min="10" max="10" width="5.140625" style="2" customWidth="1"/>
    <col min="11" max="11" width="16" style="2" customWidth="1"/>
    <col min="12" max="12" width="9.28515625" style="2" customWidth="1"/>
    <col min="13" max="13" width="9" style="2" customWidth="1"/>
    <col min="14" max="14" width="7.7109375" style="2" customWidth="1"/>
    <col min="15" max="15" width="11.5703125" style="2" customWidth="1"/>
    <col min="16" max="16" width="10.140625" style="3" customWidth="1"/>
    <col min="17" max="17" width="11.28515625" style="2" customWidth="1"/>
    <col min="18" max="18" width="7" style="2" customWidth="1"/>
    <col min="19" max="20" width="11.28515625" style="2" customWidth="1"/>
    <col min="21" max="21" width="10" style="2" customWidth="1"/>
    <col min="22" max="23" width="9.85546875" style="2" customWidth="1"/>
    <col min="24" max="24" width="9" style="2" customWidth="1"/>
    <col min="25" max="25" width="9.5703125" style="2" customWidth="1"/>
    <col min="26" max="26" width="10.5703125" style="2" customWidth="1"/>
    <col min="27" max="28" width="9.5703125" style="2" customWidth="1"/>
    <col min="29" max="29" width="12.140625" style="2" customWidth="1"/>
    <col min="30" max="31" width="10.42578125" style="2" customWidth="1"/>
    <col min="32" max="32" width="9.42578125" style="2" customWidth="1"/>
    <col min="33" max="36" width="10.7109375" style="2" customWidth="1"/>
    <col min="37" max="40" width="8.7109375" style="2" customWidth="1"/>
    <col min="41" max="41" width="11.140625" style="2" customWidth="1"/>
    <col min="42" max="42" width="10.85546875" style="2" customWidth="1"/>
    <col min="43" max="43" width="8.7109375" style="2" customWidth="1"/>
    <col min="44" max="44" width="12.28515625" style="43" customWidth="1"/>
    <col min="45" max="45" width="9" style="2" customWidth="1"/>
    <col min="278" max="278" width="3" customWidth="1"/>
    <col min="279" max="279" width="4.140625" customWidth="1"/>
    <col min="280" max="280" width="14" bestFit="1" customWidth="1"/>
    <col min="281" max="281" width="8.28515625" bestFit="1" customWidth="1"/>
    <col min="282" max="282" width="8.28515625" customWidth="1"/>
    <col min="283" max="283" width="12.28515625" customWidth="1"/>
    <col min="284" max="284" width="11.5703125" customWidth="1"/>
    <col min="285" max="285" width="11.140625" customWidth="1"/>
    <col min="286" max="286" width="13.140625" customWidth="1"/>
    <col min="287" max="287" width="12.5703125" customWidth="1"/>
    <col min="288" max="288" width="10" customWidth="1"/>
    <col min="289" max="289" width="11.5703125" customWidth="1"/>
    <col min="290" max="290" width="8.7109375" bestFit="1" customWidth="1"/>
    <col min="291" max="291" width="9.85546875" customWidth="1"/>
    <col min="292" max="296" width="10.42578125" customWidth="1"/>
    <col min="297" max="297" width="13.140625" customWidth="1"/>
    <col min="298" max="298" width="10" customWidth="1"/>
    <col min="299" max="299" width="10.85546875" customWidth="1"/>
    <col min="300" max="303" width="9.5703125" customWidth="1"/>
    <col min="304" max="304" width="11.42578125" customWidth="1"/>
    <col min="305" max="305" width="9.140625" customWidth="1"/>
    <col min="306" max="306" width="9.28515625" customWidth="1"/>
    <col min="307" max="307" width="10.28515625" customWidth="1"/>
    <col min="308" max="308" width="10.140625" bestFit="1" customWidth="1"/>
    <col min="309" max="309" width="8.42578125" customWidth="1"/>
    <col min="310" max="310" width="9.140625" customWidth="1"/>
    <col min="311" max="311" width="9" customWidth="1"/>
    <col min="534" max="534" width="3" customWidth="1"/>
    <col min="535" max="535" width="4.140625" customWidth="1"/>
    <col min="536" max="536" width="14" bestFit="1" customWidth="1"/>
    <col min="537" max="537" width="8.28515625" bestFit="1" customWidth="1"/>
    <col min="538" max="538" width="8.28515625" customWidth="1"/>
    <col min="539" max="539" width="12.28515625" customWidth="1"/>
    <col min="540" max="540" width="11.5703125" customWidth="1"/>
    <col min="541" max="541" width="11.140625" customWidth="1"/>
    <col min="542" max="542" width="13.140625" customWidth="1"/>
    <col min="543" max="543" width="12.5703125" customWidth="1"/>
    <col min="544" max="544" width="10" customWidth="1"/>
    <col min="545" max="545" width="11.5703125" customWidth="1"/>
    <col min="546" max="546" width="8.7109375" bestFit="1" customWidth="1"/>
    <col min="547" max="547" width="9.85546875" customWidth="1"/>
    <col min="548" max="552" width="10.42578125" customWidth="1"/>
    <col min="553" max="553" width="13.140625" customWidth="1"/>
    <col min="554" max="554" width="10" customWidth="1"/>
    <col min="555" max="555" width="10.85546875" customWidth="1"/>
    <col min="556" max="559" width="9.5703125" customWidth="1"/>
    <col min="560" max="560" width="11.42578125" customWidth="1"/>
    <col min="561" max="561" width="9.140625" customWidth="1"/>
    <col min="562" max="562" width="9.28515625" customWidth="1"/>
    <col min="563" max="563" width="10.28515625" customWidth="1"/>
    <col min="564" max="564" width="10.140625" bestFit="1" customWidth="1"/>
    <col min="565" max="565" width="8.42578125" customWidth="1"/>
    <col min="566" max="566" width="9.140625" customWidth="1"/>
    <col min="567" max="567" width="9" customWidth="1"/>
    <col min="790" max="790" width="3" customWidth="1"/>
    <col min="791" max="791" width="4.140625" customWidth="1"/>
    <col min="792" max="792" width="14" bestFit="1" customWidth="1"/>
    <col min="793" max="793" width="8.28515625" bestFit="1" customWidth="1"/>
    <col min="794" max="794" width="8.28515625" customWidth="1"/>
    <col min="795" max="795" width="12.28515625" customWidth="1"/>
    <col min="796" max="796" width="11.5703125" customWidth="1"/>
    <col min="797" max="797" width="11.140625" customWidth="1"/>
    <col min="798" max="798" width="13.140625" customWidth="1"/>
    <col min="799" max="799" width="12.5703125" customWidth="1"/>
    <col min="800" max="800" width="10" customWidth="1"/>
    <col min="801" max="801" width="11.5703125" customWidth="1"/>
    <col min="802" max="802" width="8.7109375" bestFit="1" customWidth="1"/>
    <col min="803" max="803" width="9.85546875" customWidth="1"/>
    <col min="804" max="808" width="10.42578125" customWidth="1"/>
    <col min="809" max="809" width="13.140625" customWidth="1"/>
    <col min="810" max="810" width="10" customWidth="1"/>
    <col min="811" max="811" width="10.85546875" customWidth="1"/>
    <col min="812" max="815" width="9.5703125" customWidth="1"/>
    <col min="816" max="816" width="11.42578125" customWidth="1"/>
    <col min="817" max="817" width="9.140625" customWidth="1"/>
    <col min="818" max="818" width="9.28515625" customWidth="1"/>
    <col min="819" max="819" width="10.28515625" customWidth="1"/>
    <col min="820" max="820" width="10.140625" bestFit="1" customWidth="1"/>
    <col min="821" max="821" width="8.42578125" customWidth="1"/>
    <col min="822" max="822" width="9.140625" customWidth="1"/>
    <col min="823" max="823" width="9" customWidth="1"/>
    <col min="1046" max="1046" width="3" customWidth="1"/>
    <col min="1047" max="1047" width="4.140625" customWidth="1"/>
    <col min="1048" max="1048" width="14" bestFit="1" customWidth="1"/>
    <col min="1049" max="1049" width="8.28515625" bestFit="1" customWidth="1"/>
    <col min="1050" max="1050" width="8.28515625" customWidth="1"/>
    <col min="1051" max="1051" width="12.28515625" customWidth="1"/>
    <col min="1052" max="1052" width="11.5703125" customWidth="1"/>
    <col min="1053" max="1053" width="11.140625" customWidth="1"/>
    <col min="1054" max="1054" width="13.140625" customWidth="1"/>
    <col min="1055" max="1055" width="12.5703125" customWidth="1"/>
    <col min="1056" max="1056" width="10" customWidth="1"/>
    <col min="1057" max="1057" width="11.5703125" customWidth="1"/>
    <col min="1058" max="1058" width="8.7109375" bestFit="1" customWidth="1"/>
    <col min="1059" max="1059" width="9.85546875" customWidth="1"/>
    <col min="1060" max="1064" width="10.42578125" customWidth="1"/>
    <col min="1065" max="1065" width="13.140625" customWidth="1"/>
    <col min="1066" max="1066" width="10" customWidth="1"/>
    <col min="1067" max="1067" width="10.85546875" customWidth="1"/>
    <col min="1068" max="1071" width="9.5703125" customWidth="1"/>
    <col min="1072" max="1072" width="11.42578125" customWidth="1"/>
    <col min="1073" max="1073" width="9.140625" customWidth="1"/>
    <col min="1074" max="1074" width="9.28515625" customWidth="1"/>
    <col min="1075" max="1075" width="10.28515625" customWidth="1"/>
    <col min="1076" max="1076" width="10.140625" bestFit="1" customWidth="1"/>
    <col min="1077" max="1077" width="8.42578125" customWidth="1"/>
    <col min="1078" max="1078" width="9.140625" customWidth="1"/>
    <col min="1079" max="1079" width="9" customWidth="1"/>
    <col min="1302" max="1302" width="3" customWidth="1"/>
    <col min="1303" max="1303" width="4.140625" customWidth="1"/>
    <col min="1304" max="1304" width="14" bestFit="1" customWidth="1"/>
    <col min="1305" max="1305" width="8.28515625" bestFit="1" customWidth="1"/>
    <col min="1306" max="1306" width="8.28515625" customWidth="1"/>
    <col min="1307" max="1307" width="12.28515625" customWidth="1"/>
    <col min="1308" max="1308" width="11.5703125" customWidth="1"/>
    <col min="1309" max="1309" width="11.140625" customWidth="1"/>
    <col min="1310" max="1310" width="13.140625" customWidth="1"/>
    <col min="1311" max="1311" width="12.5703125" customWidth="1"/>
    <col min="1312" max="1312" width="10" customWidth="1"/>
    <col min="1313" max="1313" width="11.5703125" customWidth="1"/>
    <col min="1314" max="1314" width="8.7109375" bestFit="1" customWidth="1"/>
    <col min="1315" max="1315" width="9.85546875" customWidth="1"/>
    <col min="1316" max="1320" width="10.42578125" customWidth="1"/>
    <col min="1321" max="1321" width="13.140625" customWidth="1"/>
    <col min="1322" max="1322" width="10" customWidth="1"/>
    <col min="1323" max="1323" width="10.85546875" customWidth="1"/>
    <col min="1324" max="1327" width="9.5703125" customWidth="1"/>
    <col min="1328" max="1328" width="11.42578125" customWidth="1"/>
    <col min="1329" max="1329" width="9.140625" customWidth="1"/>
    <col min="1330" max="1330" width="9.28515625" customWidth="1"/>
    <col min="1331" max="1331" width="10.28515625" customWidth="1"/>
    <col min="1332" max="1332" width="10.140625" bestFit="1" customWidth="1"/>
    <col min="1333" max="1333" width="8.42578125" customWidth="1"/>
    <col min="1334" max="1334" width="9.140625" customWidth="1"/>
    <col min="1335" max="1335" width="9" customWidth="1"/>
    <col min="1558" max="1558" width="3" customWidth="1"/>
    <col min="1559" max="1559" width="4.140625" customWidth="1"/>
    <col min="1560" max="1560" width="14" bestFit="1" customWidth="1"/>
    <col min="1561" max="1561" width="8.28515625" bestFit="1" customWidth="1"/>
    <col min="1562" max="1562" width="8.28515625" customWidth="1"/>
    <col min="1563" max="1563" width="12.28515625" customWidth="1"/>
    <col min="1564" max="1564" width="11.5703125" customWidth="1"/>
    <col min="1565" max="1565" width="11.140625" customWidth="1"/>
    <col min="1566" max="1566" width="13.140625" customWidth="1"/>
    <col min="1567" max="1567" width="12.5703125" customWidth="1"/>
    <col min="1568" max="1568" width="10" customWidth="1"/>
    <col min="1569" max="1569" width="11.5703125" customWidth="1"/>
    <col min="1570" max="1570" width="8.7109375" bestFit="1" customWidth="1"/>
    <col min="1571" max="1571" width="9.85546875" customWidth="1"/>
    <col min="1572" max="1576" width="10.42578125" customWidth="1"/>
    <col min="1577" max="1577" width="13.140625" customWidth="1"/>
    <col min="1578" max="1578" width="10" customWidth="1"/>
    <col min="1579" max="1579" width="10.85546875" customWidth="1"/>
    <col min="1580" max="1583" width="9.5703125" customWidth="1"/>
    <col min="1584" max="1584" width="11.42578125" customWidth="1"/>
    <col min="1585" max="1585" width="9.140625" customWidth="1"/>
    <col min="1586" max="1586" width="9.28515625" customWidth="1"/>
    <col min="1587" max="1587" width="10.28515625" customWidth="1"/>
    <col min="1588" max="1588" width="10.140625" bestFit="1" customWidth="1"/>
    <col min="1589" max="1589" width="8.42578125" customWidth="1"/>
    <col min="1590" max="1590" width="9.140625" customWidth="1"/>
    <col min="1591" max="1591" width="9" customWidth="1"/>
    <col min="1814" max="1814" width="3" customWidth="1"/>
    <col min="1815" max="1815" width="4.140625" customWidth="1"/>
    <col min="1816" max="1816" width="14" bestFit="1" customWidth="1"/>
    <col min="1817" max="1817" width="8.28515625" bestFit="1" customWidth="1"/>
    <col min="1818" max="1818" width="8.28515625" customWidth="1"/>
    <col min="1819" max="1819" width="12.28515625" customWidth="1"/>
    <col min="1820" max="1820" width="11.5703125" customWidth="1"/>
    <col min="1821" max="1821" width="11.140625" customWidth="1"/>
    <col min="1822" max="1822" width="13.140625" customWidth="1"/>
    <col min="1823" max="1823" width="12.5703125" customWidth="1"/>
    <col min="1824" max="1824" width="10" customWidth="1"/>
    <col min="1825" max="1825" width="11.5703125" customWidth="1"/>
    <col min="1826" max="1826" width="8.7109375" bestFit="1" customWidth="1"/>
    <col min="1827" max="1827" width="9.85546875" customWidth="1"/>
    <col min="1828" max="1832" width="10.42578125" customWidth="1"/>
    <col min="1833" max="1833" width="13.140625" customWidth="1"/>
    <col min="1834" max="1834" width="10" customWidth="1"/>
    <col min="1835" max="1835" width="10.85546875" customWidth="1"/>
    <col min="1836" max="1839" width="9.5703125" customWidth="1"/>
    <col min="1840" max="1840" width="11.42578125" customWidth="1"/>
    <col min="1841" max="1841" width="9.140625" customWidth="1"/>
    <col min="1842" max="1842" width="9.28515625" customWidth="1"/>
    <col min="1843" max="1843" width="10.28515625" customWidth="1"/>
    <col min="1844" max="1844" width="10.140625" bestFit="1" customWidth="1"/>
    <col min="1845" max="1845" width="8.42578125" customWidth="1"/>
    <col min="1846" max="1846" width="9.140625" customWidth="1"/>
    <col min="1847" max="1847" width="9" customWidth="1"/>
    <col min="2070" max="2070" width="3" customWidth="1"/>
    <col min="2071" max="2071" width="4.140625" customWidth="1"/>
    <col min="2072" max="2072" width="14" bestFit="1" customWidth="1"/>
    <col min="2073" max="2073" width="8.28515625" bestFit="1" customWidth="1"/>
    <col min="2074" max="2074" width="8.28515625" customWidth="1"/>
    <col min="2075" max="2075" width="12.28515625" customWidth="1"/>
    <col min="2076" max="2076" width="11.5703125" customWidth="1"/>
    <col min="2077" max="2077" width="11.140625" customWidth="1"/>
    <col min="2078" max="2078" width="13.140625" customWidth="1"/>
    <col min="2079" max="2079" width="12.5703125" customWidth="1"/>
    <col min="2080" max="2080" width="10" customWidth="1"/>
    <col min="2081" max="2081" width="11.5703125" customWidth="1"/>
    <col min="2082" max="2082" width="8.7109375" bestFit="1" customWidth="1"/>
    <col min="2083" max="2083" width="9.85546875" customWidth="1"/>
    <col min="2084" max="2088" width="10.42578125" customWidth="1"/>
    <col min="2089" max="2089" width="13.140625" customWidth="1"/>
    <col min="2090" max="2090" width="10" customWidth="1"/>
    <col min="2091" max="2091" width="10.85546875" customWidth="1"/>
    <col min="2092" max="2095" width="9.5703125" customWidth="1"/>
    <col min="2096" max="2096" width="11.42578125" customWidth="1"/>
    <col min="2097" max="2097" width="9.140625" customWidth="1"/>
    <col min="2098" max="2098" width="9.28515625" customWidth="1"/>
    <col min="2099" max="2099" width="10.28515625" customWidth="1"/>
    <col min="2100" max="2100" width="10.140625" bestFit="1" customWidth="1"/>
    <col min="2101" max="2101" width="8.42578125" customWidth="1"/>
    <col min="2102" max="2102" width="9.140625" customWidth="1"/>
    <col min="2103" max="2103" width="9" customWidth="1"/>
    <col min="2326" max="2326" width="3" customWidth="1"/>
    <col min="2327" max="2327" width="4.140625" customWidth="1"/>
    <col min="2328" max="2328" width="14" bestFit="1" customWidth="1"/>
    <col min="2329" max="2329" width="8.28515625" bestFit="1" customWidth="1"/>
    <col min="2330" max="2330" width="8.28515625" customWidth="1"/>
    <col min="2331" max="2331" width="12.28515625" customWidth="1"/>
    <col min="2332" max="2332" width="11.5703125" customWidth="1"/>
    <col min="2333" max="2333" width="11.140625" customWidth="1"/>
    <col min="2334" max="2334" width="13.140625" customWidth="1"/>
    <col min="2335" max="2335" width="12.5703125" customWidth="1"/>
    <col min="2336" max="2336" width="10" customWidth="1"/>
    <col min="2337" max="2337" width="11.5703125" customWidth="1"/>
    <col min="2338" max="2338" width="8.7109375" bestFit="1" customWidth="1"/>
    <col min="2339" max="2339" width="9.85546875" customWidth="1"/>
    <col min="2340" max="2344" width="10.42578125" customWidth="1"/>
    <col min="2345" max="2345" width="13.140625" customWidth="1"/>
    <col min="2346" max="2346" width="10" customWidth="1"/>
    <col min="2347" max="2347" width="10.85546875" customWidth="1"/>
    <col min="2348" max="2351" width="9.5703125" customWidth="1"/>
    <col min="2352" max="2352" width="11.42578125" customWidth="1"/>
    <col min="2353" max="2353" width="9.140625" customWidth="1"/>
    <col min="2354" max="2354" width="9.28515625" customWidth="1"/>
    <col min="2355" max="2355" width="10.28515625" customWidth="1"/>
    <col min="2356" max="2356" width="10.140625" bestFit="1" customWidth="1"/>
    <col min="2357" max="2357" width="8.42578125" customWidth="1"/>
    <col min="2358" max="2358" width="9.140625" customWidth="1"/>
    <col min="2359" max="2359" width="9" customWidth="1"/>
    <col min="2582" max="2582" width="3" customWidth="1"/>
    <col min="2583" max="2583" width="4.140625" customWidth="1"/>
    <col min="2584" max="2584" width="14" bestFit="1" customWidth="1"/>
    <col min="2585" max="2585" width="8.28515625" bestFit="1" customWidth="1"/>
    <col min="2586" max="2586" width="8.28515625" customWidth="1"/>
    <col min="2587" max="2587" width="12.28515625" customWidth="1"/>
    <col min="2588" max="2588" width="11.5703125" customWidth="1"/>
    <col min="2589" max="2589" width="11.140625" customWidth="1"/>
    <col min="2590" max="2590" width="13.140625" customWidth="1"/>
    <col min="2591" max="2591" width="12.5703125" customWidth="1"/>
    <col min="2592" max="2592" width="10" customWidth="1"/>
    <col min="2593" max="2593" width="11.5703125" customWidth="1"/>
    <col min="2594" max="2594" width="8.7109375" bestFit="1" customWidth="1"/>
    <col min="2595" max="2595" width="9.85546875" customWidth="1"/>
    <col min="2596" max="2600" width="10.42578125" customWidth="1"/>
    <col min="2601" max="2601" width="13.140625" customWidth="1"/>
    <col min="2602" max="2602" width="10" customWidth="1"/>
    <col min="2603" max="2603" width="10.85546875" customWidth="1"/>
    <col min="2604" max="2607" width="9.5703125" customWidth="1"/>
    <col min="2608" max="2608" width="11.42578125" customWidth="1"/>
    <col min="2609" max="2609" width="9.140625" customWidth="1"/>
    <col min="2610" max="2610" width="9.28515625" customWidth="1"/>
    <col min="2611" max="2611" width="10.28515625" customWidth="1"/>
    <col min="2612" max="2612" width="10.140625" bestFit="1" customWidth="1"/>
    <col min="2613" max="2613" width="8.42578125" customWidth="1"/>
    <col min="2614" max="2614" width="9.140625" customWidth="1"/>
    <col min="2615" max="2615" width="9" customWidth="1"/>
    <col min="2838" max="2838" width="3" customWidth="1"/>
    <col min="2839" max="2839" width="4.140625" customWidth="1"/>
    <col min="2840" max="2840" width="14" bestFit="1" customWidth="1"/>
    <col min="2841" max="2841" width="8.28515625" bestFit="1" customWidth="1"/>
    <col min="2842" max="2842" width="8.28515625" customWidth="1"/>
    <col min="2843" max="2843" width="12.28515625" customWidth="1"/>
    <col min="2844" max="2844" width="11.5703125" customWidth="1"/>
    <col min="2845" max="2845" width="11.140625" customWidth="1"/>
    <col min="2846" max="2846" width="13.140625" customWidth="1"/>
    <col min="2847" max="2847" width="12.5703125" customWidth="1"/>
    <col min="2848" max="2848" width="10" customWidth="1"/>
    <col min="2849" max="2849" width="11.5703125" customWidth="1"/>
    <col min="2850" max="2850" width="8.7109375" bestFit="1" customWidth="1"/>
    <col min="2851" max="2851" width="9.85546875" customWidth="1"/>
    <col min="2852" max="2856" width="10.42578125" customWidth="1"/>
    <col min="2857" max="2857" width="13.140625" customWidth="1"/>
    <col min="2858" max="2858" width="10" customWidth="1"/>
    <col min="2859" max="2859" width="10.85546875" customWidth="1"/>
    <col min="2860" max="2863" width="9.5703125" customWidth="1"/>
    <col min="2864" max="2864" width="11.42578125" customWidth="1"/>
    <col min="2865" max="2865" width="9.140625" customWidth="1"/>
    <col min="2866" max="2866" width="9.28515625" customWidth="1"/>
    <col min="2867" max="2867" width="10.28515625" customWidth="1"/>
    <col min="2868" max="2868" width="10.140625" bestFit="1" customWidth="1"/>
    <col min="2869" max="2869" width="8.42578125" customWidth="1"/>
    <col min="2870" max="2870" width="9.140625" customWidth="1"/>
    <col min="2871" max="2871" width="9" customWidth="1"/>
    <col min="3094" max="3094" width="3" customWidth="1"/>
    <col min="3095" max="3095" width="4.140625" customWidth="1"/>
    <col min="3096" max="3096" width="14" bestFit="1" customWidth="1"/>
    <col min="3097" max="3097" width="8.28515625" bestFit="1" customWidth="1"/>
    <col min="3098" max="3098" width="8.28515625" customWidth="1"/>
    <col min="3099" max="3099" width="12.28515625" customWidth="1"/>
    <col min="3100" max="3100" width="11.5703125" customWidth="1"/>
    <col min="3101" max="3101" width="11.140625" customWidth="1"/>
    <col min="3102" max="3102" width="13.140625" customWidth="1"/>
    <col min="3103" max="3103" width="12.5703125" customWidth="1"/>
    <col min="3104" max="3104" width="10" customWidth="1"/>
    <col min="3105" max="3105" width="11.5703125" customWidth="1"/>
    <col min="3106" max="3106" width="8.7109375" bestFit="1" customWidth="1"/>
    <col min="3107" max="3107" width="9.85546875" customWidth="1"/>
    <col min="3108" max="3112" width="10.42578125" customWidth="1"/>
    <col min="3113" max="3113" width="13.140625" customWidth="1"/>
    <col min="3114" max="3114" width="10" customWidth="1"/>
    <col min="3115" max="3115" width="10.85546875" customWidth="1"/>
    <col min="3116" max="3119" width="9.5703125" customWidth="1"/>
    <col min="3120" max="3120" width="11.42578125" customWidth="1"/>
    <col min="3121" max="3121" width="9.140625" customWidth="1"/>
    <col min="3122" max="3122" width="9.28515625" customWidth="1"/>
    <col min="3123" max="3123" width="10.28515625" customWidth="1"/>
    <col min="3124" max="3124" width="10.140625" bestFit="1" customWidth="1"/>
    <col min="3125" max="3125" width="8.42578125" customWidth="1"/>
    <col min="3126" max="3126" width="9.140625" customWidth="1"/>
    <col min="3127" max="3127" width="9" customWidth="1"/>
    <col min="3350" max="3350" width="3" customWidth="1"/>
    <col min="3351" max="3351" width="4.140625" customWidth="1"/>
    <col min="3352" max="3352" width="14" bestFit="1" customWidth="1"/>
    <col min="3353" max="3353" width="8.28515625" bestFit="1" customWidth="1"/>
    <col min="3354" max="3354" width="8.28515625" customWidth="1"/>
    <col min="3355" max="3355" width="12.28515625" customWidth="1"/>
    <col min="3356" max="3356" width="11.5703125" customWidth="1"/>
    <col min="3357" max="3357" width="11.140625" customWidth="1"/>
    <col min="3358" max="3358" width="13.140625" customWidth="1"/>
    <col min="3359" max="3359" width="12.5703125" customWidth="1"/>
    <col min="3360" max="3360" width="10" customWidth="1"/>
    <col min="3361" max="3361" width="11.5703125" customWidth="1"/>
    <col min="3362" max="3362" width="8.7109375" bestFit="1" customWidth="1"/>
    <col min="3363" max="3363" width="9.85546875" customWidth="1"/>
    <col min="3364" max="3368" width="10.42578125" customWidth="1"/>
    <col min="3369" max="3369" width="13.140625" customWidth="1"/>
    <col min="3370" max="3370" width="10" customWidth="1"/>
    <col min="3371" max="3371" width="10.85546875" customWidth="1"/>
    <col min="3372" max="3375" width="9.5703125" customWidth="1"/>
    <col min="3376" max="3376" width="11.42578125" customWidth="1"/>
    <col min="3377" max="3377" width="9.140625" customWidth="1"/>
    <col min="3378" max="3378" width="9.28515625" customWidth="1"/>
    <col min="3379" max="3379" width="10.28515625" customWidth="1"/>
    <col min="3380" max="3380" width="10.140625" bestFit="1" customWidth="1"/>
    <col min="3381" max="3381" width="8.42578125" customWidth="1"/>
    <col min="3382" max="3382" width="9.140625" customWidth="1"/>
    <col min="3383" max="3383" width="9" customWidth="1"/>
    <col min="3606" max="3606" width="3" customWidth="1"/>
    <col min="3607" max="3607" width="4.140625" customWidth="1"/>
    <col min="3608" max="3608" width="14" bestFit="1" customWidth="1"/>
    <col min="3609" max="3609" width="8.28515625" bestFit="1" customWidth="1"/>
    <col min="3610" max="3610" width="8.28515625" customWidth="1"/>
    <col min="3611" max="3611" width="12.28515625" customWidth="1"/>
    <col min="3612" max="3612" width="11.5703125" customWidth="1"/>
    <col min="3613" max="3613" width="11.140625" customWidth="1"/>
    <col min="3614" max="3614" width="13.140625" customWidth="1"/>
    <col min="3615" max="3615" width="12.5703125" customWidth="1"/>
    <col min="3616" max="3616" width="10" customWidth="1"/>
    <col min="3617" max="3617" width="11.5703125" customWidth="1"/>
    <col min="3618" max="3618" width="8.7109375" bestFit="1" customWidth="1"/>
    <col min="3619" max="3619" width="9.85546875" customWidth="1"/>
    <col min="3620" max="3624" width="10.42578125" customWidth="1"/>
    <col min="3625" max="3625" width="13.140625" customWidth="1"/>
    <col min="3626" max="3626" width="10" customWidth="1"/>
    <col min="3627" max="3627" width="10.85546875" customWidth="1"/>
    <col min="3628" max="3631" width="9.5703125" customWidth="1"/>
    <col min="3632" max="3632" width="11.42578125" customWidth="1"/>
    <col min="3633" max="3633" width="9.140625" customWidth="1"/>
    <col min="3634" max="3634" width="9.28515625" customWidth="1"/>
    <col min="3635" max="3635" width="10.28515625" customWidth="1"/>
    <col min="3636" max="3636" width="10.140625" bestFit="1" customWidth="1"/>
    <col min="3637" max="3637" width="8.42578125" customWidth="1"/>
    <col min="3638" max="3638" width="9.140625" customWidth="1"/>
    <col min="3639" max="3639" width="9" customWidth="1"/>
    <col min="3862" max="3862" width="3" customWidth="1"/>
    <col min="3863" max="3863" width="4.140625" customWidth="1"/>
    <col min="3864" max="3864" width="14" bestFit="1" customWidth="1"/>
    <col min="3865" max="3865" width="8.28515625" bestFit="1" customWidth="1"/>
    <col min="3866" max="3866" width="8.28515625" customWidth="1"/>
    <col min="3867" max="3867" width="12.28515625" customWidth="1"/>
    <col min="3868" max="3868" width="11.5703125" customWidth="1"/>
    <col min="3869" max="3869" width="11.140625" customWidth="1"/>
    <col min="3870" max="3870" width="13.140625" customWidth="1"/>
    <col min="3871" max="3871" width="12.5703125" customWidth="1"/>
    <col min="3872" max="3872" width="10" customWidth="1"/>
    <col min="3873" max="3873" width="11.5703125" customWidth="1"/>
    <col min="3874" max="3874" width="8.7109375" bestFit="1" customWidth="1"/>
    <col min="3875" max="3875" width="9.85546875" customWidth="1"/>
    <col min="3876" max="3880" width="10.42578125" customWidth="1"/>
    <col min="3881" max="3881" width="13.140625" customWidth="1"/>
    <col min="3882" max="3882" width="10" customWidth="1"/>
    <col min="3883" max="3883" width="10.85546875" customWidth="1"/>
    <col min="3884" max="3887" width="9.5703125" customWidth="1"/>
    <col min="3888" max="3888" width="11.42578125" customWidth="1"/>
    <col min="3889" max="3889" width="9.140625" customWidth="1"/>
    <col min="3890" max="3890" width="9.28515625" customWidth="1"/>
    <col min="3891" max="3891" width="10.28515625" customWidth="1"/>
    <col min="3892" max="3892" width="10.140625" bestFit="1" customWidth="1"/>
    <col min="3893" max="3893" width="8.42578125" customWidth="1"/>
    <col min="3894" max="3894" width="9.140625" customWidth="1"/>
    <col min="3895" max="3895" width="9" customWidth="1"/>
    <col min="4118" max="4118" width="3" customWidth="1"/>
    <col min="4119" max="4119" width="4.140625" customWidth="1"/>
    <col min="4120" max="4120" width="14" bestFit="1" customWidth="1"/>
    <col min="4121" max="4121" width="8.28515625" bestFit="1" customWidth="1"/>
    <col min="4122" max="4122" width="8.28515625" customWidth="1"/>
    <col min="4123" max="4123" width="12.28515625" customWidth="1"/>
    <col min="4124" max="4124" width="11.5703125" customWidth="1"/>
    <col min="4125" max="4125" width="11.140625" customWidth="1"/>
    <col min="4126" max="4126" width="13.140625" customWidth="1"/>
    <col min="4127" max="4127" width="12.5703125" customWidth="1"/>
    <col min="4128" max="4128" width="10" customWidth="1"/>
    <col min="4129" max="4129" width="11.5703125" customWidth="1"/>
    <col min="4130" max="4130" width="8.7109375" bestFit="1" customWidth="1"/>
    <col min="4131" max="4131" width="9.85546875" customWidth="1"/>
    <col min="4132" max="4136" width="10.42578125" customWidth="1"/>
    <col min="4137" max="4137" width="13.140625" customWidth="1"/>
    <col min="4138" max="4138" width="10" customWidth="1"/>
    <col min="4139" max="4139" width="10.85546875" customWidth="1"/>
    <col min="4140" max="4143" width="9.5703125" customWidth="1"/>
    <col min="4144" max="4144" width="11.42578125" customWidth="1"/>
    <col min="4145" max="4145" width="9.140625" customWidth="1"/>
    <col min="4146" max="4146" width="9.28515625" customWidth="1"/>
    <col min="4147" max="4147" width="10.28515625" customWidth="1"/>
    <col min="4148" max="4148" width="10.140625" bestFit="1" customWidth="1"/>
    <col min="4149" max="4149" width="8.42578125" customWidth="1"/>
    <col min="4150" max="4150" width="9.140625" customWidth="1"/>
    <col min="4151" max="4151" width="9" customWidth="1"/>
    <col min="4374" max="4374" width="3" customWidth="1"/>
    <col min="4375" max="4375" width="4.140625" customWidth="1"/>
    <col min="4376" max="4376" width="14" bestFit="1" customWidth="1"/>
    <col min="4377" max="4377" width="8.28515625" bestFit="1" customWidth="1"/>
    <col min="4378" max="4378" width="8.28515625" customWidth="1"/>
    <col min="4379" max="4379" width="12.28515625" customWidth="1"/>
    <col min="4380" max="4380" width="11.5703125" customWidth="1"/>
    <col min="4381" max="4381" width="11.140625" customWidth="1"/>
    <col min="4382" max="4382" width="13.140625" customWidth="1"/>
    <col min="4383" max="4383" width="12.5703125" customWidth="1"/>
    <col min="4384" max="4384" width="10" customWidth="1"/>
    <col min="4385" max="4385" width="11.5703125" customWidth="1"/>
    <col min="4386" max="4386" width="8.7109375" bestFit="1" customWidth="1"/>
    <col min="4387" max="4387" width="9.85546875" customWidth="1"/>
    <col min="4388" max="4392" width="10.42578125" customWidth="1"/>
    <col min="4393" max="4393" width="13.140625" customWidth="1"/>
    <col min="4394" max="4394" width="10" customWidth="1"/>
    <col min="4395" max="4395" width="10.85546875" customWidth="1"/>
    <col min="4396" max="4399" width="9.5703125" customWidth="1"/>
    <col min="4400" max="4400" width="11.42578125" customWidth="1"/>
    <col min="4401" max="4401" width="9.140625" customWidth="1"/>
    <col min="4402" max="4402" width="9.28515625" customWidth="1"/>
    <col min="4403" max="4403" width="10.28515625" customWidth="1"/>
    <col min="4404" max="4404" width="10.140625" bestFit="1" customWidth="1"/>
    <col min="4405" max="4405" width="8.42578125" customWidth="1"/>
    <col min="4406" max="4406" width="9.140625" customWidth="1"/>
    <col min="4407" max="4407" width="9" customWidth="1"/>
    <col min="4630" max="4630" width="3" customWidth="1"/>
    <col min="4631" max="4631" width="4.140625" customWidth="1"/>
    <col min="4632" max="4632" width="14" bestFit="1" customWidth="1"/>
    <col min="4633" max="4633" width="8.28515625" bestFit="1" customWidth="1"/>
    <col min="4634" max="4634" width="8.28515625" customWidth="1"/>
    <col min="4635" max="4635" width="12.28515625" customWidth="1"/>
    <col min="4636" max="4636" width="11.5703125" customWidth="1"/>
    <col min="4637" max="4637" width="11.140625" customWidth="1"/>
    <col min="4638" max="4638" width="13.140625" customWidth="1"/>
    <col min="4639" max="4639" width="12.5703125" customWidth="1"/>
    <col min="4640" max="4640" width="10" customWidth="1"/>
    <col min="4641" max="4641" width="11.5703125" customWidth="1"/>
    <col min="4642" max="4642" width="8.7109375" bestFit="1" customWidth="1"/>
    <col min="4643" max="4643" width="9.85546875" customWidth="1"/>
    <col min="4644" max="4648" width="10.42578125" customWidth="1"/>
    <col min="4649" max="4649" width="13.140625" customWidth="1"/>
    <col min="4650" max="4650" width="10" customWidth="1"/>
    <col min="4651" max="4651" width="10.85546875" customWidth="1"/>
    <col min="4652" max="4655" width="9.5703125" customWidth="1"/>
    <col min="4656" max="4656" width="11.42578125" customWidth="1"/>
    <col min="4657" max="4657" width="9.140625" customWidth="1"/>
    <col min="4658" max="4658" width="9.28515625" customWidth="1"/>
    <col min="4659" max="4659" width="10.28515625" customWidth="1"/>
    <col min="4660" max="4660" width="10.140625" bestFit="1" customWidth="1"/>
    <col min="4661" max="4661" width="8.42578125" customWidth="1"/>
    <col min="4662" max="4662" width="9.140625" customWidth="1"/>
    <col min="4663" max="4663" width="9" customWidth="1"/>
    <col min="4886" max="4886" width="3" customWidth="1"/>
    <col min="4887" max="4887" width="4.140625" customWidth="1"/>
    <col min="4888" max="4888" width="14" bestFit="1" customWidth="1"/>
    <col min="4889" max="4889" width="8.28515625" bestFit="1" customWidth="1"/>
    <col min="4890" max="4890" width="8.28515625" customWidth="1"/>
    <col min="4891" max="4891" width="12.28515625" customWidth="1"/>
    <col min="4892" max="4892" width="11.5703125" customWidth="1"/>
    <col min="4893" max="4893" width="11.140625" customWidth="1"/>
    <col min="4894" max="4894" width="13.140625" customWidth="1"/>
    <col min="4895" max="4895" width="12.5703125" customWidth="1"/>
    <col min="4896" max="4896" width="10" customWidth="1"/>
    <col min="4897" max="4897" width="11.5703125" customWidth="1"/>
    <col min="4898" max="4898" width="8.7109375" bestFit="1" customWidth="1"/>
    <col min="4899" max="4899" width="9.85546875" customWidth="1"/>
    <col min="4900" max="4904" width="10.42578125" customWidth="1"/>
    <col min="4905" max="4905" width="13.140625" customWidth="1"/>
    <col min="4906" max="4906" width="10" customWidth="1"/>
    <col min="4907" max="4907" width="10.85546875" customWidth="1"/>
    <col min="4908" max="4911" width="9.5703125" customWidth="1"/>
    <col min="4912" max="4912" width="11.42578125" customWidth="1"/>
    <col min="4913" max="4913" width="9.140625" customWidth="1"/>
    <col min="4914" max="4914" width="9.28515625" customWidth="1"/>
    <col min="4915" max="4915" width="10.28515625" customWidth="1"/>
    <col min="4916" max="4916" width="10.140625" bestFit="1" customWidth="1"/>
    <col min="4917" max="4917" width="8.42578125" customWidth="1"/>
    <col min="4918" max="4918" width="9.140625" customWidth="1"/>
    <col min="4919" max="4919" width="9" customWidth="1"/>
    <col min="5142" max="5142" width="3" customWidth="1"/>
    <col min="5143" max="5143" width="4.140625" customWidth="1"/>
    <col min="5144" max="5144" width="14" bestFit="1" customWidth="1"/>
    <col min="5145" max="5145" width="8.28515625" bestFit="1" customWidth="1"/>
    <col min="5146" max="5146" width="8.28515625" customWidth="1"/>
    <col min="5147" max="5147" width="12.28515625" customWidth="1"/>
    <col min="5148" max="5148" width="11.5703125" customWidth="1"/>
    <col min="5149" max="5149" width="11.140625" customWidth="1"/>
    <col min="5150" max="5150" width="13.140625" customWidth="1"/>
    <col min="5151" max="5151" width="12.5703125" customWidth="1"/>
    <col min="5152" max="5152" width="10" customWidth="1"/>
    <col min="5153" max="5153" width="11.5703125" customWidth="1"/>
    <col min="5154" max="5154" width="8.7109375" bestFit="1" customWidth="1"/>
    <col min="5155" max="5155" width="9.85546875" customWidth="1"/>
    <col min="5156" max="5160" width="10.42578125" customWidth="1"/>
    <col min="5161" max="5161" width="13.140625" customWidth="1"/>
    <col min="5162" max="5162" width="10" customWidth="1"/>
    <col min="5163" max="5163" width="10.85546875" customWidth="1"/>
    <col min="5164" max="5167" width="9.5703125" customWidth="1"/>
    <col min="5168" max="5168" width="11.42578125" customWidth="1"/>
    <col min="5169" max="5169" width="9.140625" customWidth="1"/>
    <col min="5170" max="5170" width="9.28515625" customWidth="1"/>
    <col min="5171" max="5171" width="10.28515625" customWidth="1"/>
    <col min="5172" max="5172" width="10.140625" bestFit="1" customWidth="1"/>
    <col min="5173" max="5173" width="8.42578125" customWidth="1"/>
    <col min="5174" max="5174" width="9.140625" customWidth="1"/>
    <col min="5175" max="5175" width="9" customWidth="1"/>
    <col min="5398" max="5398" width="3" customWidth="1"/>
    <col min="5399" max="5399" width="4.140625" customWidth="1"/>
    <col min="5400" max="5400" width="14" bestFit="1" customWidth="1"/>
    <col min="5401" max="5401" width="8.28515625" bestFit="1" customWidth="1"/>
    <col min="5402" max="5402" width="8.28515625" customWidth="1"/>
    <col min="5403" max="5403" width="12.28515625" customWidth="1"/>
    <col min="5404" max="5404" width="11.5703125" customWidth="1"/>
    <col min="5405" max="5405" width="11.140625" customWidth="1"/>
    <col min="5406" max="5406" width="13.140625" customWidth="1"/>
    <col min="5407" max="5407" width="12.5703125" customWidth="1"/>
    <col min="5408" max="5408" width="10" customWidth="1"/>
    <col min="5409" max="5409" width="11.5703125" customWidth="1"/>
    <col min="5410" max="5410" width="8.7109375" bestFit="1" customWidth="1"/>
    <col min="5411" max="5411" width="9.85546875" customWidth="1"/>
    <col min="5412" max="5416" width="10.42578125" customWidth="1"/>
    <col min="5417" max="5417" width="13.140625" customWidth="1"/>
    <col min="5418" max="5418" width="10" customWidth="1"/>
    <col min="5419" max="5419" width="10.85546875" customWidth="1"/>
    <col min="5420" max="5423" width="9.5703125" customWidth="1"/>
    <col min="5424" max="5424" width="11.42578125" customWidth="1"/>
    <col min="5425" max="5425" width="9.140625" customWidth="1"/>
    <col min="5426" max="5426" width="9.28515625" customWidth="1"/>
    <col min="5427" max="5427" width="10.28515625" customWidth="1"/>
    <col min="5428" max="5428" width="10.140625" bestFit="1" customWidth="1"/>
    <col min="5429" max="5429" width="8.42578125" customWidth="1"/>
    <col min="5430" max="5430" width="9.140625" customWidth="1"/>
    <col min="5431" max="5431" width="9" customWidth="1"/>
    <col min="5654" max="5654" width="3" customWidth="1"/>
    <col min="5655" max="5655" width="4.140625" customWidth="1"/>
    <col min="5656" max="5656" width="14" bestFit="1" customWidth="1"/>
    <col min="5657" max="5657" width="8.28515625" bestFit="1" customWidth="1"/>
    <col min="5658" max="5658" width="8.28515625" customWidth="1"/>
    <col min="5659" max="5659" width="12.28515625" customWidth="1"/>
    <col min="5660" max="5660" width="11.5703125" customWidth="1"/>
    <col min="5661" max="5661" width="11.140625" customWidth="1"/>
    <col min="5662" max="5662" width="13.140625" customWidth="1"/>
    <col min="5663" max="5663" width="12.5703125" customWidth="1"/>
    <col min="5664" max="5664" width="10" customWidth="1"/>
    <col min="5665" max="5665" width="11.5703125" customWidth="1"/>
    <col min="5666" max="5666" width="8.7109375" bestFit="1" customWidth="1"/>
    <col min="5667" max="5667" width="9.85546875" customWidth="1"/>
    <col min="5668" max="5672" width="10.42578125" customWidth="1"/>
    <col min="5673" max="5673" width="13.140625" customWidth="1"/>
    <col min="5674" max="5674" width="10" customWidth="1"/>
    <col min="5675" max="5675" width="10.85546875" customWidth="1"/>
    <col min="5676" max="5679" width="9.5703125" customWidth="1"/>
    <col min="5680" max="5680" width="11.42578125" customWidth="1"/>
    <col min="5681" max="5681" width="9.140625" customWidth="1"/>
    <col min="5682" max="5682" width="9.28515625" customWidth="1"/>
    <col min="5683" max="5683" width="10.28515625" customWidth="1"/>
    <col min="5684" max="5684" width="10.140625" bestFit="1" customWidth="1"/>
    <col min="5685" max="5685" width="8.42578125" customWidth="1"/>
    <col min="5686" max="5686" width="9.140625" customWidth="1"/>
    <col min="5687" max="5687" width="9" customWidth="1"/>
    <col min="5910" max="5910" width="3" customWidth="1"/>
    <col min="5911" max="5911" width="4.140625" customWidth="1"/>
    <col min="5912" max="5912" width="14" bestFit="1" customWidth="1"/>
    <col min="5913" max="5913" width="8.28515625" bestFit="1" customWidth="1"/>
    <col min="5914" max="5914" width="8.28515625" customWidth="1"/>
    <col min="5915" max="5915" width="12.28515625" customWidth="1"/>
    <col min="5916" max="5916" width="11.5703125" customWidth="1"/>
    <col min="5917" max="5917" width="11.140625" customWidth="1"/>
    <col min="5918" max="5918" width="13.140625" customWidth="1"/>
    <col min="5919" max="5919" width="12.5703125" customWidth="1"/>
    <col min="5920" max="5920" width="10" customWidth="1"/>
    <col min="5921" max="5921" width="11.5703125" customWidth="1"/>
    <col min="5922" max="5922" width="8.7109375" bestFit="1" customWidth="1"/>
    <col min="5923" max="5923" width="9.85546875" customWidth="1"/>
    <col min="5924" max="5928" width="10.42578125" customWidth="1"/>
    <col min="5929" max="5929" width="13.140625" customWidth="1"/>
    <col min="5930" max="5930" width="10" customWidth="1"/>
    <col min="5931" max="5931" width="10.85546875" customWidth="1"/>
    <col min="5932" max="5935" width="9.5703125" customWidth="1"/>
    <col min="5936" max="5936" width="11.42578125" customWidth="1"/>
    <col min="5937" max="5937" width="9.140625" customWidth="1"/>
    <col min="5938" max="5938" width="9.28515625" customWidth="1"/>
    <col min="5939" max="5939" width="10.28515625" customWidth="1"/>
    <col min="5940" max="5940" width="10.140625" bestFit="1" customWidth="1"/>
    <col min="5941" max="5941" width="8.42578125" customWidth="1"/>
    <col min="5942" max="5942" width="9.140625" customWidth="1"/>
    <col min="5943" max="5943" width="9" customWidth="1"/>
    <col min="6166" max="6166" width="3" customWidth="1"/>
    <col min="6167" max="6167" width="4.140625" customWidth="1"/>
    <col min="6168" max="6168" width="14" bestFit="1" customWidth="1"/>
    <col min="6169" max="6169" width="8.28515625" bestFit="1" customWidth="1"/>
    <col min="6170" max="6170" width="8.28515625" customWidth="1"/>
    <col min="6171" max="6171" width="12.28515625" customWidth="1"/>
    <col min="6172" max="6172" width="11.5703125" customWidth="1"/>
    <col min="6173" max="6173" width="11.140625" customWidth="1"/>
    <col min="6174" max="6174" width="13.140625" customWidth="1"/>
    <col min="6175" max="6175" width="12.5703125" customWidth="1"/>
    <col min="6176" max="6176" width="10" customWidth="1"/>
    <col min="6177" max="6177" width="11.5703125" customWidth="1"/>
    <col min="6178" max="6178" width="8.7109375" bestFit="1" customWidth="1"/>
    <col min="6179" max="6179" width="9.85546875" customWidth="1"/>
    <col min="6180" max="6184" width="10.42578125" customWidth="1"/>
    <col min="6185" max="6185" width="13.140625" customWidth="1"/>
    <col min="6186" max="6186" width="10" customWidth="1"/>
    <col min="6187" max="6187" width="10.85546875" customWidth="1"/>
    <col min="6188" max="6191" width="9.5703125" customWidth="1"/>
    <col min="6192" max="6192" width="11.42578125" customWidth="1"/>
    <col min="6193" max="6193" width="9.140625" customWidth="1"/>
    <col min="6194" max="6194" width="9.28515625" customWidth="1"/>
    <col min="6195" max="6195" width="10.28515625" customWidth="1"/>
    <col min="6196" max="6196" width="10.140625" bestFit="1" customWidth="1"/>
    <col min="6197" max="6197" width="8.42578125" customWidth="1"/>
    <col min="6198" max="6198" width="9.140625" customWidth="1"/>
    <col min="6199" max="6199" width="9" customWidth="1"/>
    <col min="6422" max="6422" width="3" customWidth="1"/>
    <col min="6423" max="6423" width="4.140625" customWidth="1"/>
    <col min="6424" max="6424" width="14" bestFit="1" customWidth="1"/>
    <col min="6425" max="6425" width="8.28515625" bestFit="1" customWidth="1"/>
    <col min="6426" max="6426" width="8.28515625" customWidth="1"/>
    <col min="6427" max="6427" width="12.28515625" customWidth="1"/>
    <col min="6428" max="6428" width="11.5703125" customWidth="1"/>
    <col min="6429" max="6429" width="11.140625" customWidth="1"/>
    <col min="6430" max="6430" width="13.140625" customWidth="1"/>
    <col min="6431" max="6431" width="12.5703125" customWidth="1"/>
    <col min="6432" max="6432" width="10" customWidth="1"/>
    <col min="6433" max="6433" width="11.5703125" customWidth="1"/>
    <col min="6434" max="6434" width="8.7109375" bestFit="1" customWidth="1"/>
    <col min="6435" max="6435" width="9.85546875" customWidth="1"/>
    <col min="6436" max="6440" width="10.42578125" customWidth="1"/>
    <col min="6441" max="6441" width="13.140625" customWidth="1"/>
    <col min="6442" max="6442" width="10" customWidth="1"/>
    <col min="6443" max="6443" width="10.85546875" customWidth="1"/>
    <col min="6444" max="6447" width="9.5703125" customWidth="1"/>
    <col min="6448" max="6448" width="11.42578125" customWidth="1"/>
    <col min="6449" max="6449" width="9.140625" customWidth="1"/>
    <col min="6450" max="6450" width="9.28515625" customWidth="1"/>
    <col min="6451" max="6451" width="10.28515625" customWidth="1"/>
    <col min="6452" max="6452" width="10.140625" bestFit="1" customWidth="1"/>
    <col min="6453" max="6453" width="8.42578125" customWidth="1"/>
    <col min="6454" max="6454" width="9.140625" customWidth="1"/>
    <col min="6455" max="6455" width="9" customWidth="1"/>
    <col min="6678" max="6678" width="3" customWidth="1"/>
    <col min="6679" max="6679" width="4.140625" customWidth="1"/>
    <col min="6680" max="6680" width="14" bestFit="1" customWidth="1"/>
    <col min="6681" max="6681" width="8.28515625" bestFit="1" customWidth="1"/>
    <col min="6682" max="6682" width="8.28515625" customWidth="1"/>
    <col min="6683" max="6683" width="12.28515625" customWidth="1"/>
    <col min="6684" max="6684" width="11.5703125" customWidth="1"/>
    <col min="6685" max="6685" width="11.140625" customWidth="1"/>
    <col min="6686" max="6686" width="13.140625" customWidth="1"/>
    <col min="6687" max="6687" width="12.5703125" customWidth="1"/>
    <col min="6688" max="6688" width="10" customWidth="1"/>
    <col min="6689" max="6689" width="11.5703125" customWidth="1"/>
    <col min="6690" max="6690" width="8.7109375" bestFit="1" customWidth="1"/>
    <col min="6691" max="6691" width="9.85546875" customWidth="1"/>
    <col min="6692" max="6696" width="10.42578125" customWidth="1"/>
    <col min="6697" max="6697" width="13.140625" customWidth="1"/>
    <col min="6698" max="6698" width="10" customWidth="1"/>
    <col min="6699" max="6699" width="10.85546875" customWidth="1"/>
    <col min="6700" max="6703" width="9.5703125" customWidth="1"/>
    <col min="6704" max="6704" width="11.42578125" customWidth="1"/>
    <col min="6705" max="6705" width="9.140625" customWidth="1"/>
    <col min="6706" max="6706" width="9.28515625" customWidth="1"/>
    <col min="6707" max="6707" width="10.28515625" customWidth="1"/>
    <col min="6708" max="6708" width="10.140625" bestFit="1" customWidth="1"/>
    <col min="6709" max="6709" width="8.42578125" customWidth="1"/>
    <col min="6710" max="6710" width="9.140625" customWidth="1"/>
    <col min="6711" max="6711" width="9" customWidth="1"/>
    <col min="6934" max="6934" width="3" customWidth="1"/>
    <col min="6935" max="6935" width="4.140625" customWidth="1"/>
    <col min="6936" max="6936" width="14" bestFit="1" customWidth="1"/>
    <col min="6937" max="6937" width="8.28515625" bestFit="1" customWidth="1"/>
    <col min="6938" max="6938" width="8.28515625" customWidth="1"/>
    <col min="6939" max="6939" width="12.28515625" customWidth="1"/>
    <col min="6940" max="6940" width="11.5703125" customWidth="1"/>
    <col min="6941" max="6941" width="11.140625" customWidth="1"/>
    <col min="6942" max="6942" width="13.140625" customWidth="1"/>
    <col min="6943" max="6943" width="12.5703125" customWidth="1"/>
    <col min="6944" max="6944" width="10" customWidth="1"/>
    <col min="6945" max="6945" width="11.5703125" customWidth="1"/>
    <col min="6946" max="6946" width="8.7109375" bestFit="1" customWidth="1"/>
    <col min="6947" max="6947" width="9.85546875" customWidth="1"/>
    <col min="6948" max="6952" width="10.42578125" customWidth="1"/>
    <col min="6953" max="6953" width="13.140625" customWidth="1"/>
    <col min="6954" max="6954" width="10" customWidth="1"/>
    <col min="6955" max="6955" width="10.85546875" customWidth="1"/>
    <col min="6956" max="6959" width="9.5703125" customWidth="1"/>
    <col min="6960" max="6960" width="11.42578125" customWidth="1"/>
    <col min="6961" max="6961" width="9.140625" customWidth="1"/>
    <col min="6962" max="6962" width="9.28515625" customWidth="1"/>
    <col min="6963" max="6963" width="10.28515625" customWidth="1"/>
    <col min="6964" max="6964" width="10.140625" bestFit="1" customWidth="1"/>
    <col min="6965" max="6965" width="8.42578125" customWidth="1"/>
    <col min="6966" max="6966" width="9.140625" customWidth="1"/>
    <col min="6967" max="6967" width="9" customWidth="1"/>
    <col min="7190" max="7190" width="3" customWidth="1"/>
    <col min="7191" max="7191" width="4.140625" customWidth="1"/>
    <col min="7192" max="7192" width="14" bestFit="1" customWidth="1"/>
    <col min="7193" max="7193" width="8.28515625" bestFit="1" customWidth="1"/>
    <col min="7194" max="7194" width="8.28515625" customWidth="1"/>
    <col min="7195" max="7195" width="12.28515625" customWidth="1"/>
    <col min="7196" max="7196" width="11.5703125" customWidth="1"/>
    <col min="7197" max="7197" width="11.140625" customWidth="1"/>
    <col min="7198" max="7198" width="13.140625" customWidth="1"/>
    <col min="7199" max="7199" width="12.5703125" customWidth="1"/>
    <col min="7200" max="7200" width="10" customWidth="1"/>
    <col min="7201" max="7201" width="11.5703125" customWidth="1"/>
    <col min="7202" max="7202" width="8.7109375" bestFit="1" customWidth="1"/>
    <col min="7203" max="7203" width="9.85546875" customWidth="1"/>
    <col min="7204" max="7208" width="10.42578125" customWidth="1"/>
    <col min="7209" max="7209" width="13.140625" customWidth="1"/>
    <col min="7210" max="7210" width="10" customWidth="1"/>
    <col min="7211" max="7211" width="10.85546875" customWidth="1"/>
    <col min="7212" max="7215" width="9.5703125" customWidth="1"/>
    <col min="7216" max="7216" width="11.42578125" customWidth="1"/>
    <col min="7217" max="7217" width="9.140625" customWidth="1"/>
    <col min="7218" max="7218" width="9.28515625" customWidth="1"/>
    <col min="7219" max="7219" width="10.28515625" customWidth="1"/>
    <col min="7220" max="7220" width="10.140625" bestFit="1" customWidth="1"/>
    <col min="7221" max="7221" width="8.42578125" customWidth="1"/>
    <col min="7222" max="7222" width="9.140625" customWidth="1"/>
    <col min="7223" max="7223" width="9" customWidth="1"/>
    <col min="7446" max="7446" width="3" customWidth="1"/>
    <col min="7447" max="7447" width="4.140625" customWidth="1"/>
    <col min="7448" max="7448" width="14" bestFit="1" customWidth="1"/>
    <col min="7449" max="7449" width="8.28515625" bestFit="1" customWidth="1"/>
    <col min="7450" max="7450" width="8.28515625" customWidth="1"/>
    <col min="7451" max="7451" width="12.28515625" customWidth="1"/>
    <col min="7452" max="7452" width="11.5703125" customWidth="1"/>
    <col min="7453" max="7453" width="11.140625" customWidth="1"/>
    <col min="7454" max="7454" width="13.140625" customWidth="1"/>
    <col min="7455" max="7455" width="12.5703125" customWidth="1"/>
    <col min="7456" max="7456" width="10" customWidth="1"/>
    <col min="7457" max="7457" width="11.5703125" customWidth="1"/>
    <col min="7458" max="7458" width="8.7109375" bestFit="1" customWidth="1"/>
    <col min="7459" max="7459" width="9.85546875" customWidth="1"/>
    <col min="7460" max="7464" width="10.42578125" customWidth="1"/>
    <col min="7465" max="7465" width="13.140625" customWidth="1"/>
    <col min="7466" max="7466" width="10" customWidth="1"/>
    <col min="7467" max="7467" width="10.85546875" customWidth="1"/>
    <col min="7468" max="7471" width="9.5703125" customWidth="1"/>
    <col min="7472" max="7472" width="11.42578125" customWidth="1"/>
    <col min="7473" max="7473" width="9.140625" customWidth="1"/>
    <col min="7474" max="7474" width="9.28515625" customWidth="1"/>
    <col min="7475" max="7475" width="10.28515625" customWidth="1"/>
    <col min="7476" max="7476" width="10.140625" bestFit="1" customWidth="1"/>
    <col min="7477" max="7477" width="8.42578125" customWidth="1"/>
    <col min="7478" max="7478" width="9.140625" customWidth="1"/>
    <col min="7479" max="7479" width="9" customWidth="1"/>
    <col min="7702" max="7702" width="3" customWidth="1"/>
    <col min="7703" max="7703" width="4.140625" customWidth="1"/>
    <col min="7704" max="7704" width="14" bestFit="1" customWidth="1"/>
    <col min="7705" max="7705" width="8.28515625" bestFit="1" customWidth="1"/>
    <col min="7706" max="7706" width="8.28515625" customWidth="1"/>
    <col min="7707" max="7707" width="12.28515625" customWidth="1"/>
    <col min="7708" max="7708" width="11.5703125" customWidth="1"/>
    <col min="7709" max="7709" width="11.140625" customWidth="1"/>
    <col min="7710" max="7710" width="13.140625" customWidth="1"/>
    <col min="7711" max="7711" width="12.5703125" customWidth="1"/>
    <col min="7712" max="7712" width="10" customWidth="1"/>
    <col min="7713" max="7713" width="11.5703125" customWidth="1"/>
    <col min="7714" max="7714" width="8.7109375" bestFit="1" customWidth="1"/>
    <col min="7715" max="7715" width="9.85546875" customWidth="1"/>
    <col min="7716" max="7720" width="10.42578125" customWidth="1"/>
    <col min="7721" max="7721" width="13.140625" customWidth="1"/>
    <col min="7722" max="7722" width="10" customWidth="1"/>
    <col min="7723" max="7723" width="10.85546875" customWidth="1"/>
    <col min="7724" max="7727" width="9.5703125" customWidth="1"/>
    <col min="7728" max="7728" width="11.42578125" customWidth="1"/>
    <col min="7729" max="7729" width="9.140625" customWidth="1"/>
    <col min="7730" max="7730" width="9.28515625" customWidth="1"/>
    <col min="7731" max="7731" width="10.28515625" customWidth="1"/>
    <col min="7732" max="7732" width="10.140625" bestFit="1" customWidth="1"/>
    <col min="7733" max="7733" width="8.42578125" customWidth="1"/>
    <col min="7734" max="7734" width="9.140625" customWidth="1"/>
    <col min="7735" max="7735" width="9" customWidth="1"/>
    <col min="7958" max="7958" width="3" customWidth="1"/>
    <col min="7959" max="7959" width="4.140625" customWidth="1"/>
    <col min="7960" max="7960" width="14" bestFit="1" customWidth="1"/>
    <col min="7961" max="7961" width="8.28515625" bestFit="1" customWidth="1"/>
    <col min="7962" max="7962" width="8.28515625" customWidth="1"/>
    <col min="7963" max="7963" width="12.28515625" customWidth="1"/>
    <col min="7964" max="7964" width="11.5703125" customWidth="1"/>
    <col min="7965" max="7965" width="11.140625" customWidth="1"/>
    <col min="7966" max="7966" width="13.140625" customWidth="1"/>
    <col min="7967" max="7967" width="12.5703125" customWidth="1"/>
    <col min="7968" max="7968" width="10" customWidth="1"/>
    <col min="7969" max="7969" width="11.5703125" customWidth="1"/>
    <col min="7970" max="7970" width="8.7109375" bestFit="1" customWidth="1"/>
    <col min="7971" max="7971" width="9.85546875" customWidth="1"/>
    <col min="7972" max="7976" width="10.42578125" customWidth="1"/>
    <col min="7977" max="7977" width="13.140625" customWidth="1"/>
    <col min="7978" max="7978" width="10" customWidth="1"/>
    <col min="7979" max="7979" width="10.85546875" customWidth="1"/>
    <col min="7980" max="7983" width="9.5703125" customWidth="1"/>
    <col min="7984" max="7984" width="11.42578125" customWidth="1"/>
    <col min="7985" max="7985" width="9.140625" customWidth="1"/>
    <col min="7986" max="7986" width="9.28515625" customWidth="1"/>
    <col min="7987" max="7987" width="10.28515625" customWidth="1"/>
    <col min="7988" max="7988" width="10.140625" bestFit="1" customWidth="1"/>
    <col min="7989" max="7989" width="8.42578125" customWidth="1"/>
    <col min="7990" max="7990" width="9.140625" customWidth="1"/>
    <col min="7991" max="7991" width="9" customWidth="1"/>
    <col min="8214" max="8214" width="3" customWidth="1"/>
    <col min="8215" max="8215" width="4.140625" customWidth="1"/>
    <col min="8216" max="8216" width="14" bestFit="1" customWidth="1"/>
    <col min="8217" max="8217" width="8.28515625" bestFit="1" customWidth="1"/>
    <col min="8218" max="8218" width="8.28515625" customWidth="1"/>
    <col min="8219" max="8219" width="12.28515625" customWidth="1"/>
    <col min="8220" max="8220" width="11.5703125" customWidth="1"/>
    <col min="8221" max="8221" width="11.140625" customWidth="1"/>
    <col min="8222" max="8222" width="13.140625" customWidth="1"/>
    <col min="8223" max="8223" width="12.5703125" customWidth="1"/>
    <col min="8224" max="8224" width="10" customWidth="1"/>
    <col min="8225" max="8225" width="11.5703125" customWidth="1"/>
    <col min="8226" max="8226" width="8.7109375" bestFit="1" customWidth="1"/>
    <col min="8227" max="8227" width="9.85546875" customWidth="1"/>
    <col min="8228" max="8232" width="10.42578125" customWidth="1"/>
    <col min="8233" max="8233" width="13.140625" customWidth="1"/>
    <col min="8234" max="8234" width="10" customWidth="1"/>
    <col min="8235" max="8235" width="10.85546875" customWidth="1"/>
    <col min="8236" max="8239" width="9.5703125" customWidth="1"/>
    <col min="8240" max="8240" width="11.42578125" customWidth="1"/>
    <col min="8241" max="8241" width="9.140625" customWidth="1"/>
    <col min="8242" max="8242" width="9.28515625" customWidth="1"/>
    <col min="8243" max="8243" width="10.28515625" customWidth="1"/>
    <col min="8244" max="8244" width="10.140625" bestFit="1" customWidth="1"/>
    <col min="8245" max="8245" width="8.42578125" customWidth="1"/>
    <col min="8246" max="8246" width="9.140625" customWidth="1"/>
    <col min="8247" max="8247" width="9" customWidth="1"/>
    <col min="8470" max="8470" width="3" customWidth="1"/>
    <col min="8471" max="8471" width="4.140625" customWidth="1"/>
    <col min="8472" max="8472" width="14" bestFit="1" customWidth="1"/>
    <col min="8473" max="8473" width="8.28515625" bestFit="1" customWidth="1"/>
    <col min="8474" max="8474" width="8.28515625" customWidth="1"/>
    <col min="8475" max="8475" width="12.28515625" customWidth="1"/>
    <col min="8476" max="8476" width="11.5703125" customWidth="1"/>
    <col min="8477" max="8477" width="11.140625" customWidth="1"/>
    <col min="8478" max="8478" width="13.140625" customWidth="1"/>
    <col min="8479" max="8479" width="12.5703125" customWidth="1"/>
    <col min="8480" max="8480" width="10" customWidth="1"/>
    <col min="8481" max="8481" width="11.5703125" customWidth="1"/>
    <col min="8482" max="8482" width="8.7109375" bestFit="1" customWidth="1"/>
    <col min="8483" max="8483" width="9.85546875" customWidth="1"/>
    <col min="8484" max="8488" width="10.42578125" customWidth="1"/>
    <col min="8489" max="8489" width="13.140625" customWidth="1"/>
    <col min="8490" max="8490" width="10" customWidth="1"/>
    <col min="8491" max="8491" width="10.85546875" customWidth="1"/>
    <col min="8492" max="8495" width="9.5703125" customWidth="1"/>
    <col min="8496" max="8496" width="11.42578125" customWidth="1"/>
    <col min="8497" max="8497" width="9.140625" customWidth="1"/>
    <col min="8498" max="8498" width="9.28515625" customWidth="1"/>
    <col min="8499" max="8499" width="10.28515625" customWidth="1"/>
    <col min="8500" max="8500" width="10.140625" bestFit="1" customWidth="1"/>
    <col min="8501" max="8501" width="8.42578125" customWidth="1"/>
    <col min="8502" max="8502" width="9.140625" customWidth="1"/>
    <col min="8503" max="8503" width="9" customWidth="1"/>
    <col min="8726" max="8726" width="3" customWidth="1"/>
    <col min="8727" max="8727" width="4.140625" customWidth="1"/>
    <col min="8728" max="8728" width="14" bestFit="1" customWidth="1"/>
    <col min="8729" max="8729" width="8.28515625" bestFit="1" customWidth="1"/>
    <col min="8730" max="8730" width="8.28515625" customWidth="1"/>
    <col min="8731" max="8731" width="12.28515625" customWidth="1"/>
    <col min="8732" max="8732" width="11.5703125" customWidth="1"/>
    <col min="8733" max="8733" width="11.140625" customWidth="1"/>
    <col min="8734" max="8734" width="13.140625" customWidth="1"/>
    <col min="8735" max="8735" width="12.5703125" customWidth="1"/>
    <col min="8736" max="8736" width="10" customWidth="1"/>
    <col min="8737" max="8737" width="11.5703125" customWidth="1"/>
    <col min="8738" max="8738" width="8.7109375" bestFit="1" customWidth="1"/>
    <col min="8739" max="8739" width="9.85546875" customWidth="1"/>
    <col min="8740" max="8744" width="10.42578125" customWidth="1"/>
    <col min="8745" max="8745" width="13.140625" customWidth="1"/>
    <col min="8746" max="8746" width="10" customWidth="1"/>
    <col min="8747" max="8747" width="10.85546875" customWidth="1"/>
    <col min="8748" max="8751" width="9.5703125" customWidth="1"/>
    <col min="8752" max="8752" width="11.42578125" customWidth="1"/>
    <col min="8753" max="8753" width="9.140625" customWidth="1"/>
    <col min="8754" max="8754" width="9.28515625" customWidth="1"/>
    <col min="8755" max="8755" width="10.28515625" customWidth="1"/>
    <col min="8756" max="8756" width="10.140625" bestFit="1" customWidth="1"/>
    <col min="8757" max="8757" width="8.42578125" customWidth="1"/>
    <col min="8758" max="8758" width="9.140625" customWidth="1"/>
    <col min="8759" max="8759" width="9" customWidth="1"/>
    <col min="8982" max="8982" width="3" customWidth="1"/>
    <col min="8983" max="8983" width="4.140625" customWidth="1"/>
    <col min="8984" max="8984" width="14" bestFit="1" customWidth="1"/>
    <col min="8985" max="8985" width="8.28515625" bestFit="1" customWidth="1"/>
    <col min="8986" max="8986" width="8.28515625" customWidth="1"/>
    <col min="8987" max="8987" width="12.28515625" customWidth="1"/>
    <col min="8988" max="8988" width="11.5703125" customWidth="1"/>
    <col min="8989" max="8989" width="11.140625" customWidth="1"/>
    <col min="8990" max="8990" width="13.140625" customWidth="1"/>
    <col min="8991" max="8991" width="12.5703125" customWidth="1"/>
    <col min="8992" max="8992" width="10" customWidth="1"/>
    <col min="8993" max="8993" width="11.5703125" customWidth="1"/>
    <col min="8994" max="8994" width="8.7109375" bestFit="1" customWidth="1"/>
    <col min="8995" max="8995" width="9.85546875" customWidth="1"/>
    <col min="8996" max="9000" width="10.42578125" customWidth="1"/>
    <col min="9001" max="9001" width="13.140625" customWidth="1"/>
    <col min="9002" max="9002" width="10" customWidth="1"/>
    <col min="9003" max="9003" width="10.85546875" customWidth="1"/>
    <col min="9004" max="9007" width="9.5703125" customWidth="1"/>
    <col min="9008" max="9008" width="11.42578125" customWidth="1"/>
    <col min="9009" max="9009" width="9.140625" customWidth="1"/>
    <col min="9010" max="9010" width="9.28515625" customWidth="1"/>
    <col min="9011" max="9011" width="10.28515625" customWidth="1"/>
    <col min="9012" max="9012" width="10.140625" bestFit="1" customWidth="1"/>
    <col min="9013" max="9013" width="8.42578125" customWidth="1"/>
    <col min="9014" max="9014" width="9.140625" customWidth="1"/>
    <col min="9015" max="9015" width="9" customWidth="1"/>
    <col min="9238" max="9238" width="3" customWidth="1"/>
    <col min="9239" max="9239" width="4.140625" customWidth="1"/>
    <col min="9240" max="9240" width="14" bestFit="1" customWidth="1"/>
    <col min="9241" max="9241" width="8.28515625" bestFit="1" customWidth="1"/>
    <col min="9242" max="9242" width="8.28515625" customWidth="1"/>
    <col min="9243" max="9243" width="12.28515625" customWidth="1"/>
    <col min="9244" max="9244" width="11.5703125" customWidth="1"/>
    <col min="9245" max="9245" width="11.140625" customWidth="1"/>
    <col min="9246" max="9246" width="13.140625" customWidth="1"/>
    <col min="9247" max="9247" width="12.5703125" customWidth="1"/>
    <col min="9248" max="9248" width="10" customWidth="1"/>
    <col min="9249" max="9249" width="11.5703125" customWidth="1"/>
    <col min="9250" max="9250" width="8.7109375" bestFit="1" customWidth="1"/>
    <col min="9251" max="9251" width="9.85546875" customWidth="1"/>
    <col min="9252" max="9256" width="10.42578125" customWidth="1"/>
    <col min="9257" max="9257" width="13.140625" customWidth="1"/>
    <col min="9258" max="9258" width="10" customWidth="1"/>
    <col min="9259" max="9259" width="10.85546875" customWidth="1"/>
    <col min="9260" max="9263" width="9.5703125" customWidth="1"/>
    <col min="9264" max="9264" width="11.42578125" customWidth="1"/>
    <col min="9265" max="9265" width="9.140625" customWidth="1"/>
    <col min="9266" max="9266" width="9.28515625" customWidth="1"/>
    <col min="9267" max="9267" width="10.28515625" customWidth="1"/>
    <col min="9268" max="9268" width="10.140625" bestFit="1" customWidth="1"/>
    <col min="9269" max="9269" width="8.42578125" customWidth="1"/>
    <col min="9270" max="9270" width="9.140625" customWidth="1"/>
    <col min="9271" max="9271" width="9" customWidth="1"/>
    <col min="9494" max="9494" width="3" customWidth="1"/>
    <col min="9495" max="9495" width="4.140625" customWidth="1"/>
    <col min="9496" max="9496" width="14" bestFit="1" customWidth="1"/>
    <col min="9497" max="9497" width="8.28515625" bestFit="1" customWidth="1"/>
    <col min="9498" max="9498" width="8.28515625" customWidth="1"/>
    <col min="9499" max="9499" width="12.28515625" customWidth="1"/>
    <col min="9500" max="9500" width="11.5703125" customWidth="1"/>
    <col min="9501" max="9501" width="11.140625" customWidth="1"/>
    <col min="9502" max="9502" width="13.140625" customWidth="1"/>
    <col min="9503" max="9503" width="12.5703125" customWidth="1"/>
    <col min="9504" max="9504" width="10" customWidth="1"/>
    <col min="9505" max="9505" width="11.5703125" customWidth="1"/>
    <col min="9506" max="9506" width="8.7109375" bestFit="1" customWidth="1"/>
    <col min="9507" max="9507" width="9.85546875" customWidth="1"/>
    <col min="9508" max="9512" width="10.42578125" customWidth="1"/>
    <col min="9513" max="9513" width="13.140625" customWidth="1"/>
    <col min="9514" max="9514" width="10" customWidth="1"/>
    <col min="9515" max="9515" width="10.85546875" customWidth="1"/>
    <col min="9516" max="9519" width="9.5703125" customWidth="1"/>
    <col min="9520" max="9520" width="11.42578125" customWidth="1"/>
    <col min="9521" max="9521" width="9.140625" customWidth="1"/>
    <col min="9522" max="9522" width="9.28515625" customWidth="1"/>
    <col min="9523" max="9523" width="10.28515625" customWidth="1"/>
    <col min="9524" max="9524" width="10.140625" bestFit="1" customWidth="1"/>
    <col min="9525" max="9525" width="8.42578125" customWidth="1"/>
    <col min="9526" max="9526" width="9.140625" customWidth="1"/>
    <col min="9527" max="9527" width="9" customWidth="1"/>
    <col min="9750" max="9750" width="3" customWidth="1"/>
    <col min="9751" max="9751" width="4.140625" customWidth="1"/>
    <col min="9752" max="9752" width="14" bestFit="1" customWidth="1"/>
    <col min="9753" max="9753" width="8.28515625" bestFit="1" customWidth="1"/>
    <col min="9754" max="9754" width="8.28515625" customWidth="1"/>
    <col min="9755" max="9755" width="12.28515625" customWidth="1"/>
    <col min="9756" max="9756" width="11.5703125" customWidth="1"/>
    <col min="9757" max="9757" width="11.140625" customWidth="1"/>
    <col min="9758" max="9758" width="13.140625" customWidth="1"/>
    <col min="9759" max="9759" width="12.5703125" customWidth="1"/>
    <col min="9760" max="9760" width="10" customWidth="1"/>
    <col min="9761" max="9761" width="11.5703125" customWidth="1"/>
    <col min="9762" max="9762" width="8.7109375" bestFit="1" customWidth="1"/>
    <col min="9763" max="9763" width="9.85546875" customWidth="1"/>
    <col min="9764" max="9768" width="10.42578125" customWidth="1"/>
    <col min="9769" max="9769" width="13.140625" customWidth="1"/>
    <col min="9770" max="9770" width="10" customWidth="1"/>
    <col min="9771" max="9771" width="10.85546875" customWidth="1"/>
    <col min="9772" max="9775" width="9.5703125" customWidth="1"/>
    <col min="9776" max="9776" width="11.42578125" customWidth="1"/>
    <col min="9777" max="9777" width="9.140625" customWidth="1"/>
    <col min="9778" max="9778" width="9.28515625" customWidth="1"/>
    <col min="9779" max="9779" width="10.28515625" customWidth="1"/>
    <col min="9780" max="9780" width="10.140625" bestFit="1" customWidth="1"/>
    <col min="9781" max="9781" width="8.42578125" customWidth="1"/>
    <col min="9782" max="9782" width="9.140625" customWidth="1"/>
    <col min="9783" max="9783" width="9" customWidth="1"/>
    <col min="10006" max="10006" width="3" customWidth="1"/>
    <col min="10007" max="10007" width="4.140625" customWidth="1"/>
    <col min="10008" max="10008" width="14" bestFit="1" customWidth="1"/>
    <col min="10009" max="10009" width="8.28515625" bestFit="1" customWidth="1"/>
    <col min="10010" max="10010" width="8.28515625" customWidth="1"/>
    <col min="10011" max="10011" width="12.28515625" customWidth="1"/>
    <col min="10012" max="10012" width="11.5703125" customWidth="1"/>
    <col min="10013" max="10013" width="11.140625" customWidth="1"/>
    <col min="10014" max="10014" width="13.140625" customWidth="1"/>
    <col min="10015" max="10015" width="12.5703125" customWidth="1"/>
    <col min="10016" max="10016" width="10" customWidth="1"/>
    <col min="10017" max="10017" width="11.5703125" customWidth="1"/>
    <col min="10018" max="10018" width="8.7109375" bestFit="1" customWidth="1"/>
    <col min="10019" max="10019" width="9.85546875" customWidth="1"/>
    <col min="10020" max="10024" width="10.42578125" customWidth="1"/>
    <col min="10025" max="10025" width="13.140625" customWidth="1"/>
    <col min="10026" max="10026" width="10" customWidth="1"/>
    <col min="10027" max="10027" width="10.85546875" customWidth="1"/>
    <col min="10028" max="10031" width="9.5703125" customWidth="1"/>
    <col min="10032" max="10032" width="11.42578125" customWidth="1"/>
    <col min="10033" max="10033" width="9.140625" customWidth="1"/>
    <col min="10034" max="10034" width="9.28515625" customWidth="1"/>
    <col min="10035" max="10035" width="10.28515625" customWidth="1"/>
    <col min="10036" max="10036" width="10.140625" bestFit="1" customWidth="1"/>
    <col min="10037" max="10037" width="8.42578125" customWidth="1"/>
    <col min="10038" max="10038" width="9.140625" customWidth="1"/>
    <col min="10039" max="10039" width="9" customWidth="1"/>
    <col min="10262" max="10262" width="3" customWidth="1"/>
    <col min="10263" max="10263" width="4.140625" customWidth="1"/>
    <col min="10264" max="10264" width="14" bestFit="1" customWidth="1"/>
    <col min="10265" max="10265" width="8.28515625" bestFit="1" customWidth="1"/>
    <col min="10266" max="10266" width="8.28515625" customWidth="1"/>
    <col min="10267" max="10267" width="12.28515625" customWidth="1"/>
    <col min="10268" max="10268" width="11.5703125" customWidth="1"/>
    <col min="10269" max="10269" width="11.140625" customWidth="1"/>
    <col min="10270" max="10270" width="13.140625" customWidth="1"/>
    <col min="10271" max="10271" width="12.5703125" customWidth="1"/>
    <col min="10272" max="10272" width="10" customWidth="1"/>
    <col min="10273" max="10273" width="11.5703125" customWidth="1"/>
    <col min="10274" max="10274" width="8.7109375" bestFit="1" customWidth="1"/>
    <col min="10275" max="10275" width="9.85546875" customWidth="1"/>
    <col min="10276" max="10280" width="10.42578125" customWidth="1"/>
    <col min="10281" max="10281" width="13.140625" customWidth="1"/>
    <col min="10282" max="10282" width="10" customWidth="1"/>
    <col min="10283" max="10283" width="10.85546875" customWidth="1"/>
    <col min="10284" max="10287" width="9.5703125" customWidth="1"/>
    <col min="10288" max="10288" width="11.42578125" customWidth="1"/>
    <col min="10289" max="10289" width="9.140625" customWidth="1"/>
    <col min="10290" max="10290" width="9.28515625" customWidth="1"/>
    <col min="10291" max="10291" width="10.28515625" customWidth="1"/>
    <col min="10292" max="10292" width="10.140625" bestFit="1" customWidth="1"/>
    <col min="10293" max="10293" width="8.42578125" customWidth="1"/>
    <col min="10294" max="10294" width="9.140625" customWidth="1"/>
    <col min="10295" max="10295" width="9" customWidth="1"/>
    <col min="10518" max="10518" width="3" customWidth="1"/>
    <col min="10519" max="10519" width="4.140625" customWidth="1"/>
    <col min="10520" max="10520" width="14" bestFit="1" customWidth="1"/>
    <col min="10521" max="10521" width="8.28515625" bestFit="1" customWidth="1"/>
    <col min="10522" max="10522" width="8.28515625" customWidth="1"/>
    <col min="10523" max="10523" width="12.28515625" customWidth="1"/>
    <col min="10524" max="10524" width="11.5703125" customWidth="1"/>
    <col min="10525" max="10525" width="11.140625" customWidth="1"/>
    <col min="10526" max="10526" width="13.140625" customWidth="1"/>
    <col min="10527" max="10527" width="12.5703125" customWidth="1"/>
    <col min="10528" max="10528" width="10" customWidth="1"/>
    <col min="10529" max="10529" width="11.5703125" customWidth="1"/>
    <col min="10530" max="10530" width="8.7109375" bestFit="1" customWidth="1"/>
    <col min="10531" max="10531" width="9.85546875" customWidth="1"/>
    <col min="10532" max="10536" width="10.42578125" customWidth="1"/>
    <col min="10537" max="10537" width="13.140625" customWidth="1"/>
    <col min="10538" max="10538" width="10" customWidth="1"/>
    <col min="10539" max="10539" width="10.85546875" customWidth="1"/>
    <col min="10540" max="10543" width="9.5703125" customWidth="1"/>
    <col min="10544" max="10544" width="11.42578125" customWidth="1"/>
    <col min="10545" max="10545" width="9.140625" customWidth="1"/>
    <col min="10546" max="10546" width="9.28515625" customWidth="1"/>
    <col min="10547" max="10547" width="10.28515625" customWidth="1"/>
    <col min="10548" max="10548" width="10.140625" bestFit="1" customWidth="1"/>
    <col min="10549" max="10549" width="8.42578125" customWidth="1"/>
    <col min="10550" max="10550" width="9.140625" customWidth="1"/>
    <col min="10551" max="10551" width="9" customWidth="1"/>
    <col min="10774" max="10774" width="3" customWidth="1"/>
    <col min="10775" max="10775" width="4.140625" customWidth="1"/>
    <col min="10776" max="10776" width="14" bestFit="1" customWidth="1"/>
    <col min="10777" max="10777" width="8.28515625" bestFit="1" customWidth="1"/>
    <col min="10778" max="10778" width="8.28515625" customWidth="1"/>
    <col min="10779" max="10779" width="12.28515625" customWidth="1"/>
    <col min="10780" max="10780" width="11.5703125" customWidth="1"/>
    <col min="10781" max="10781" width="11.140625" customWidth="1"/>
    <col min="10782" max="10782" width="13.140625" customWidth="1"/>
    <col min="10783" max="10783" width="12.5703125" customWidth="1"/>
    <col min="10784" max="10784" width="10" customWidth="1"/>
    <col min="10785" max="10785" width="11.5703125" customWidth="1"/>
    <col min="10786" max="10786" width="8.7109375" bestFit="1" customWidth="1"/>
    <col min="10787" max="10787" width="9.85546875" customWidth="1"/>
    <col min="10788" max="10792" width="10.42578125" customWidth="1"/>
    <col min="10793" max="10793" width="13.140625" customWidth="1"/>
    <col min="10794" max="10794" width="10" customWidth="1"/>
    <col min="10795" max="10795" width="10.85546875" customWidth="1"/>
    <col min="10796" max="10799" width="9.5703125" customWidth="1"/>
    <col min="10800" max="10800" width="11.42578125" customWidth="1"/>
    <col min="10801" max="10801" width="9.140625" customWidth="1"/>
    <col min="10802" max="10802" width="9.28515625" customWidth="1"/>
    <col min="10803" max="10803" width="10.28515625" customWidth="1"/>
    <col min="10804" max="10804" width="10.140625" bestFit="1" customWidth="1"/>
    <col min="10805" max="10805" width="8.42578125" customWidth="1"/>
    <col min="10806" max="10806" width="9.140625" customWidth="1"/>
    <col min="10807" max="10807" width="9" customWidth="1"/>
    <col min="11030" max="11030" width="3" customWidth="1"/>
    <col min="11031" max="11031" width="4.140625" customWidth="1"/>
    <col min="11032" max="11032" width="14" bestFit="1" customWidth="1"/>
    <col min="11033" max="11033" width="8.28515625" bestFit="1" customWidth="1"/>
    <col min="11034" max="11034" width="8.28515625" customWidth="1"/>
    <col min="11035" max="11035" width="12.28515625" customWidth="1"/>
    <col min="11036" max="11036" width="11.5703125" customWidth="1"/>
    <col min="11037" max="11037" width="11.140625" customWidth="1"/>
    <col min="11038" max="11038" width="13.140625" customWidth="1"/>
    <col min="11039" max="11039" width="12.5703125" customWidth="1"/>
    <col min="11040" max="11040" width="10" customWidth="1"/>
    <col min="11041" max="11041" width="11.5703125" customWidth="1"/>
    <col min="11042" max="11042" width="8.7109375" bestFit="1" customWidth="1"/>
    <col min="11043" max="11043" width="9.85546875" customWidth="1"/>
    <col min="11044" max="11048" width="10.42578125" customWidth="1"/>
    <col min="11049" max="11049" width="13.140625" customWidth="1"/>
    <col min="11050" max="11050" width="10" customWidth="1"/>
    <col min="11051" max="11051" width="10.85546875" customWidth="1"/>
    <col min="11052" max="11055" width="9.5703125" customWidth="1"/>
    <col min="11056" max="11056" width="11.42578125" customWidth="1"/>
    <col min="11057" max="11057" width="9.140625" customWidth="1"/>
    <col min="11058" max="11058" width="9.28515625" customWidth="1"/>
    <col min="11059" max="11059" width="10.28515625" customWidth="1"/>
    <col min="11060" max="11060" width="10.140625" bestFit="1" customWidth="1"/>
    <col min="11061" max="11061" width="8.42578125" customWidth="1"/>
    <col min="11062" max="11062" width="9.140625" customWidth="1"/>
    <col min="11063" max="11063" width="9" customWidth="1"/>
    <col min="11286" max="11286" width="3" customWidth="1"/>
    <col min="11287" max="11287" width="4.140625" customWidth="1"/>
    <col min="11288" max="11288" width="14" bestFit="1" customWidth="1"/>
    <col min="11289" max="11289" width="8.28515625" bestFit="1" customWidth="1"/>
    <col min="11290" max="11290" width="8.28515625" customWidth="1"/>
    <col min="11291" max="11291" width="12.28515625" customWidth="1"/>
    <col min="11292" max="11292" width="11.5703125" customWidth="1"/>
    <col min="11293" max="11293" width="11.140625" customWidth="1"/>
    <col min="11294" max="11294" width="13.140625" customWidth="1"/>
    <col min="11295" max="11295" width="12.5703125" customWidth="1"/>
    <col min="11296" max="11296" width="10" customWidth="1"/>
    <col min="11297" max="11297" width="11.5703125" customWidth="1"/>
    <col min="11298" max="11298" width="8.7109375" bestFit="1" customWidth="1"/>
    <col min="11299" max="11299" width="9.85546875" customWidth="1"/>
    <col min="11300" max="11304" width="10.42578125" customWidth="1"/>
    <col min="11305" max="11305" width="13.140625" customWidth="1"/>
    <col min="11306" max="11306" width="10" customWidth="1"/>
    <col min="11307" max="11307" width="10.85546875" customWidth="1"/>
    <col min="11308" max="11311" width="9.5703125" customWidth="1"/>
    <col min="11312" max="11312" width="11.42578125" customWidth="1"/>
    <col min="11313" max="11313" width="9.140625" customWidth="1"/>
    <col min="11314" max="11314" width="9.28515625" customWidth="1"/>
    <col min="11315" max="11315" width="10.28515625" customWidth="1"/>
    <col min="11316" max="11316" width="10.140625" bestFit="1" customWidth="1"/>
    <col min="11317" max="11317" width="8.42578125" customWidth="1"/>
    <col min="11318" max="11318" width="9.140625" customWidth="1"/>
    <col min="11319" max="11319" width="9" customWidth="1"/>
    <col min="11542" max="11542" width="3" customWidth="1"/>
    <col min="11543" max="11543" width="4.140625" customWidth="1"/>
    <col min="11544" max="11544" width="14" bestFit="1" customWidth="1"/>
    <col min="11545" max="11545" width="8.28515625" bestFit="1" customWidth="1"/>
    <col min="11546" max="11546" width="8.28515625" customWidth="1"/>
    <col min="11547" max="11547" width="12.28515625" customWidth="1"/>
    <col min="11548" max="11548" width="11.5703125" customWidth="1"/>
    <col min="11549" max="11549" width="11.140625" customWidth="1"/>
    <col min="11550" max="11550" width="13.140625" customWidth="1"/>
    <col min="11551" max="11551" width="12.5703125" customWidth="1"/>
    <col min="11552" max="11552" width="10" customWidth="1"/>
    <col min="11553" max="11553" width="11.5703125" customWidth="1"/>
    <col min="11554" max="11554" width="8.7109375" bestFit="1" customWidth="1"/>
    <col min="11555" max="11555" width="9.85546875" customWidth="1"/>
    <col min="11556" max="11560" width="10.42578125" customWidth="1"/>
    <col min="11561" max="11561" width="13.140625" customWidth="1"/>
    <col min="11562" max="11562" width="10" customWidth="1"/>
    <col min="11563" max="11563" width="10.85546875" customWidth="1"/>
    <col min="11564" max="11567" width="9.5703125" customWidth="1"/>
    <col min="11568" max="11568" width="11.42578125" customWidth="1"/>
    <col min="11569" max="11569" width="9.140625" customWidth="1"/>
    <col min="11570" max="11570" width="9.28515625" customWidth="1"/>
    <col min="11571" max="11571" width="10.28515625" customWidth="1"/>
    <col min="11572" max="11572" width="10.140625" bestFit="1" customWidth="1"/>
    <col min="11573" max="11573" width="8.42578125" customWidth="1"/>
    <col min="11574" max="11574" width="9.140625" customWidth="1"/>
    <col min="11575" max="11575" width="9" customWidth="1"/>
    <col min="11798" max="11798" width="3" customWidth="1"/>
    <col min="11799" max="11799" width="4.140625" customWidth="1"/>
    <col min="11800" max="11800" width="14" bestFit="1" customWidth="1"/>
    <col min="11801" max="11801" width="8.28515625" bestFit="1" customWidth="1"/>
    <col min="11802" max="11802" width="8.28515625" customWidth="1"/>
    <col min="11803" max="11803" width="12.28515625" customWidth="1"/>
    <col min="11804" max="11804" width="11.5703125" customWidth="1"/>
    <col min="11805" max="11805" width="11.140625" customWidth="1"/>
    <col min="11806" max="11806" width="13.140625" customWidth="1"/>
    <col min="11807" max="11807" width="12.5703125" customWidth="1"/>
    <col min="11808" max="11808" width="10" customWidth="1"/>
    <col min="11809" max="11809" width="11.5703125" customWidth="1"/>
    <col min="11810" max="11810" width="8.7109375" bestFit="1" customWidth="1"/>
    <col min="11811" max="11811" width="9.85546875" customWidth="1"/>
    <col min="11812" max="11816" width="10.42578125" customWidth="1"/>
    <col min="11817" max="11817" width="13.140625" customWidth="1"/>
    <col min="11818" max="11818" width="10" customWidth="1"/>
    <col min="11819" max="11819" width="10.85546875" customWidth="1"/>
    <col min="11820" max="11823" width="9.5703125" customWidth="1"/>
    <col min="11824" max="11824" width="11.42578125" customWidth="1"/>
    <col min="11825" max="11825" width="9.140625" customWidth="1"/>
    <col min="11826" max="11826" width="9.28515625" customWidth="1"/>
    <col min="11827" max="11827" width="10.28515625" customWidth="1"/>
    <col min="11828" max="11828" width="10.140625" bestFit="1" customWidth="1"/>
    <col min="11829" max="11829" width="8.42578125" customWidth="1"/>
    <col min="11830" max="11830" width="9.140625" customWidth="1"/>
    <col min="11831" max="11831" width="9" customWidth="1"/>
    <col min="12054" max="12054" width="3" customWidth="1"/>
    <col min="12055" max="12055" width="4.140625" customWidth="1"/>
    <col min="12056" max="12056" width="14" bestFit="1" customWidth="1"/>
    <col min="12057" max="12057" width="8.28515625" bestFit="1" customWidth="1"/>
    <col min="12058" max="12058" width="8.28515625" customWidth="1"/>
    <col min="12059" max="12059" width="12.28515625" customWidth="1"/>
    <col min="12060" max="12060" width="11.5703125" customWidth="1"/>
    <col min="12061" max="12061" width="11.140625" customWidth="1"/>
    <col min="12062" max="12062" width="13.140625" customWidth="1"/>
    <col min="12063" max="12063" width="12.5703125" customWidth="1"/>
    <col min="12064" max="12064" width="10" customWidth="1"/>
    <col min="12065" max="12065" width="11.5703125" customWidth="1"/>
    <col min="12066" max="12066" width="8.7109375" bestFit="1" customWidth="1"/>
    <col min="12067" max="12067" width="9.85546875" customWidth="1"/>
    <col min="12068" max="12072" width="10.42578125" customWidth="1"/>
    <col min="12073" max="12073" width="13.140625" customWidth="1"/>
    <col min="12074" max="12074" width="10" customWidth="1"/>
    <col min="12075" max="12075" width="10.85546875" customWidth="1"/>
    <col min="12076" max="12079" width="9.5703125" customWidth="1"/>
    <col min="12080" max="12080" width="11.42578125" customWidth="1"/>
    <col min="12081" max="12081" width="9.140625" customWidth="1"/>
    <col min="12082" max="12082" width="9.28515625" customWidth="1"/>
    <col min="12083" max="12083" width="10.28515625" customWidth="1"/>
    <col min="12084" max="12084" width="10.140625" bestFit="1" customWidth="1"/>
    <col min="12085" max="12085" width="8.42578125" customWidth="1"/>
    <col min="12086" max="12086" width="9.140625" customWidth="1"/>
    <col min="12087" max="12087" width="9" customWidth="1"/>
    <col min="12310" max="12310" width="3" customWidth="1"/>
    <col min="12311" max="12311" width="4.140625" customWidth="1"/>
    <col min="12312" max="12312" width="14" bestFit="1" customWidth="1"/>
    <col min="12313" max="12313" width="8.28515625" bestFit="1" customWidth="1"/>
    <col min="12314" max="12314" width="8.28515625" customWidth="1"/>
    <col min="12315" max="12315" width="12.28515625" customWidth="1"/>
    <col min="12316" max="12316" width="11.5703125" customWidth="1"/>
    <col min="12317" max="12317" width="11.140625" customWidth="1"/>
    <col min="12318" max="12318" width="13.140625" customWidth="1"/>
    <col min="12319" max="12319" width="12.5703125" customWidth="1"/>
    <col min="12320" max="12320" width="10" customWidth="1"/>
    <col min="12321" max="12321" width="11.5703125" customWidth="1"/>
    <col min="12322" max="12322" width="8.7109375" bestFit="1" customWidth="1"/>
    <col min="12323" max="12323" width="9.85546875" customWidth="1"/>
    <col min="12324" max="12328" width="10.42578125" customWidth="1"/>
    <col min="12329" max="12329" width="13.140625" customWidth="1"/>
    <col min="12330" max="12330" width="10" customWidth="1"/>
    <col min="12331" max="12331" width="10.85546875" customWidth="1"/>
    <col min="12332" max="12335" width="9.5703125" customWidth="1"/>
    <col min="12336" max="12336" width="11.42578125" customWidth="1"/>
    <col min="12337" max="12337" width="9.140625" customWidth="1"/>
    <col min="12338" max="12338" width="9.28515625" customWidth="1"/>
    <col min="12339" max="12339" width="10.28515625" customWidth="1"/>
    <col min="12340" max="12340" width="10.140625" bestFit="1" customWidth="1"/>
    <col min="12341" max="12341" width="8.42578125" customWidth="1"/>
    <col min="12342" max="12342" width="9.140625" customWidth="1"/>
    <col min="12343" max="12343" width="9" customWidth="1"/>
    <col min="12566" max="12566" width="3" customWidth="1"/>
    <col min="12567" max="12567" width="4.140625" customWidth="1"/>
    <col min="12568" max="12568" width="14" bestFit="1" customWidth="1"/>
    <col min="12569" max="12569" width="8.28515625" bestFit="1" customWidth="1"/>
    <col min="12570" max="12570" width="8.28515625" customWidth="1"/>
    <col min="12571" max="12571" width="12.28515625" customWidth="1"/>
    <col min="12572" max="12572" width="11.5703125" customWidth="1"/>
    <col min="12573" max="12573" width="11.140625" customWidth="1"/>
    <col min="12574" max="12574" width="13.140625" customWidth="1"/>
    <col min="12575" max="12575" width="12.5703125" customWidth="1"/>
    <col min="12576" max="12576" width="10" customWidth="1"/>
    <col min="12577" max="12577" width="11.5703125" customWidth="1"/>
    <col min="12578" max="12578" width="8.7109375" bestFit="1" customWidth="1"/>
    <col min="12579" max="12579" width="9.85546875" customWidth="1"/>
    <col min="12580" max="12584" width="10.42578125" customWidth="1"/>
    <col min="12585" max="12585" width="13.140625" customWidth="1"/>
    <col min="12586" max="12586" width="10" customWidth="1"/>
    <col min="12587" max="12587" width="10.85546875" customWidth="1"/>
    <col min="12588" max="12591" width="9.5703125" customWidth="1"/>
    <col min="12592" max="12592" width="11.42578125" customWidth="1"/>
    <col min="12593" max="12593" width="9.140625" customWidth="1"/>
    <col min="12594" max="12594" width="9.28515625" customWidth="1"/>
    <col min="12595" max="12595" width="10.28515625" customWidth="1"/>
    <col min="12596" max="12596" width="10.140625" bestFit="1" customWidth="1"/>
    <col min="12597" max="12597" width="8.42578125" customWidth="1"/>
    <col min="12598" max="12598" width="9.140625" customWidth="1"/>
    <col min="12599" max="12599" width="9" customWidth="1"/>
    <col min="12822" max="12822" width="3" customWidth="1"/>
    <col min="12823" max="12823" width="4.140625" customWidth="1"/>
    <col min="12824" max="12824" width="14" bestFit="1" customWidth="1"/>
    <col min="12825" max="12825" width="8.28515625" bestFit="1" customWidth="1"/>
    <col min="12826" max="12826" width="8.28515625" customWidth="1"/>
    <col min="12827" max="12827" width="12.28515625" customWidth="1"/>
    <col min="12828" max="12828" width="11.5703125" customWidth="1"/>
    <col min="12829" max="12829" width="11.140625" customWidth="1"/>
    <col min="12830" max="12830" width="13.140625" customWidth="1"/>
    <col min="12831" max="12831" width="12.5703125" customWidth="1"/>
    <col min="12832" max="12832" width="10" customWidth="1"/>
    <col min="12833" max="12833" width="11.5703125" customWidth="1"/>
    <col min="12834" max="12834" width="8.7109375" bestFit="1" customWidth="1"/>
    <col min="12835" max="12835" width="9.85546875" customWidth="1"/>
    <col min="12836" max="12840" width="10.42578125" customWidth="1"/>
    <col min="12841" max="12841" width="13.140625" customWidth="1"/>
    <col min="12842" max="12842" width="10" customWidth="1"/>
    <col min="12843" max="12843" width="10.85546875" customWidth="1"/>
    <col min="12844" max="12847" width="9.5703125" customWidth="1"/>
    <col min="12848" max="12848" width="11.42578125" customWidth="1"/>
    <col min="12849" max="12849" width="9.140625" customWidth="1"/>
    <col min="12850" max="12850" width="9.28515625" customWidth="1"/>
    <col min="12851" max="12851" width="10.28515625" customWidth="1"/>
    <col min="12852" max="12852" width="10.140625" bestFit="1" customWidth="1"/>
    <col min="12853" max="12853" width="8.42578125" customWidth="1"/>
    <col min="12854" max="12854" width="9.140625" customWidth="1"/>
    <col min="12855" max="12855" width="9" customWidth="1"/>
    <col min="13078" max="13078" width="3" customWidth="1"/>
    <col min="13079" max="13079" width="4.140625" customWidth="1"/>
    <col min="13080" max="13080" width="14" bestFit="1" customWidth="1"/>
    <col min="13081" max="13081" width="8.28515625" bestFit="1" customWidth="1"/>
    <col min="13082" max="13082" width="8.28515625" customWidth="1"/>
    <col min="13083" max="13083" width="12.28515625" customWidth="1"/>
    <col min="13084" max="13084" width="11.5703125" customWidth="1"/>
    <col min="13085" max="13085" width="11.140625" customWidth="1"/>
    <col min="13086" max="13086" width="13.140625" customWidth="1"/>
    <col min="13087" max="13087" width="12.5703125" customWidth="1"/>
    <col min="13088" max="13088" width="10" customWidth="1"/>
    <col min="13089" max="13089" width="11.5703125" customWidth="1"/>
    <col min="13090" max="13090" width="8.7109375" bestFit="1" customWidth="1"/>
    <col min="13091" max="13091" width="9.85546875" customWidth="1"/>
    <col min="13092" max="13096" width="10.42578125" customWidth="1"/>
    <col min="13097" max="13097" width="13.140625" customWidth="1"/>
    <col min="13098" max="13098" width="10" customWidth="1"/>
    <col min="13099" max="13099" width="10.85546875" customWidth="1"/>
    <col min="13100" max="13103" width="9.5703125" customWidth="1"/>
    <col min="13104" max="13104" width="11.42578125" customWidth="1"/>
    <col min="13105" max="13105" width="9.140625" customWidth="1"/>
    <col min="13106" max="13106" width="9.28515625" customWidth="1"/>
    <col min="13107" max="13107" width="10.28515625" customWidth="1"/>
    <col min="13108" max="13108" width="10.140625" bestFit="1" customWidth="1"/>
    <col min="13109" max="13109" width="8.42578125" customWidth="1"/>
    <col min="13110" max="13110" width="9.140625" customWidth="1"/>
    <col min="13111" max="13111" width="9" customWidth="1"/>
    <col min="13334" max="13334" width="3" customWidth="1"/>
    <col min="13335" max="13335" width="4.140625" customWidth="1"/>
    <col min="13336" max="13336" width="14" bestFit="1" customWidth="1"/>
    <col min="13337" max="13337" width="8.28515625" bestFit="1" customWidth="1"/>
    <col min="13338" max="13338" width="8.28515625" customWidth="1"/>
    <col min="13339" max="13339" width="12.28515625" customWidth="1"/>
    <col min="13340" max="13340" width="11.5703125" customWidth="1"/>
    <col min="13341" max="13341" width="11.140625" customWidth="1"/>
    <col min="13342" max="13342" width="13.140625" customWidth="1"/>
    <col min="13343" max="13343" width="12.5703125" customWidth="1"/>
    <col min="13344" max="13344" width="10" customWidth="1"/>
    <col min="13345" max="13345" width="11.5703125" customWidth="1"/>
    <col min="13346" max="13346" width="8.7109375" bestFit="1" customWidth="1"/>
    <col min="13347" max="13347" width="9.85546875" customWidth="1"/>
    <col min="13348" max="13352" width="10.42578125" customWidth="1"/>
    <col min="13353" max="13353" width="13.140625" customWidth="1"/>
    <col min="13354" max="13354" width="10" customWidth="1"/>
    <col min="13355" max="13355" width="10.85546875" customWidth="1"/>
    <col min="13356" max="13359" width="9.5703125" customWidth="1"/>
    <col min="13360" max="13360" width="11.42578125" customWidth="1"/>
    <col min="13361" max="13361" width="9.140625" customWidth="1"/>
    <col min="13362" max="13362" width="9.28515625" customWidth="1"/>
    <col min="13363" max="13363" width="10.28515625" customWidth="1"/>
    <col min="13364" max="13364" width="10.140625" bestFit="1" customWidth="1"/>
    <col min="13365" max="13365" width="8.42578125" customWidth="1"/>
    <col min="13366" max="13366" width="9.140625" customWidth="1"/>
    <col min="13367" max="13367" width="9" customWidth="1"/>
    <col min="13590" max="13590" width="3" customWidth="1"/>
    <col min="13591" max="13591" width="4.140625" customWidth="1"/>
    <col min="13592" max="13592" width="14" bestFit="1" customWidth="1"/>
    <col min="13593" max="13593" width="8.28515625" bestFit="1" customWidth="1"/>
    <col min="13594" max="13594" width="8.28515625" customWidth="1"/>
    <col min="13595" max="13595" width="12.28515625" customWidth="1"/>
    <col min="13596" max="13596" width="11.5703125" customWidth="1"/>
    <col min="13597" max="13597" width="11.140625" customWidth="1"/>
    <col min="13598" max="13598" width="13.140625" customWidth="1"/>
    <col min="13599" max="13599" width="12.5703125" customWidth="1"/>
    <col min="13600" max="13600" width="10" customWidth="1"/>
    <col min="13601" max="13601" width="11.5703125" customWidth="1"/>
    <col min="13602" max="13602" width="8.7109375" bestFit="1" customWidth="1"/>
    <col min="13603" max="13603" width="9.85546875" customWidth="1"/>
    <col min="13604" max="13608" width="10.42578125" customWidth="1"/>
    <col min="13609" max="13609" width="13.140625" customWidth="1"/>
    <col min="13610" max="13610" width="10" customWidth="1"/>
    <col min="13611" max="13611" width="10.85546875" customWidth="1"/>
    <col min="13612" max="13615" width="9.5703125" customWidth="1"/>
    <col min="13616" max="13616" width="11.42578125" customWidth="1"/>
    <col min="13617" max="13617" width="9.140625" customWidth="1"/>
    <col min="13618" max="13618" width="9.28515625" customWidth="1"/>
    <col min="13619" max="13619" width="10.28515625" customWidth="1"/>
    <col min="13620" max="13620" width="10.140625" bestFit="1" customWidth="1"/>
    <col min="13621" max="13621" width="8.42578125" customWidth="1"/>
    <col min="13622" max="13622" width="9.140625" customWidth="1"/>
    <col min="13623" max="13623" width="9" customWidth="1"/>
    <col min="13846" max="13846" width="3" customWidth="1"/>
    <col min="13847" max="13847" width="4.140625" customWidth="1"/>
    <col min="13848" max="13848" width="14" bestFit="1" customWidth="1"/>
    <col min="13849" max="13849" width="8.28515625" bestFit="1" customWidth="1"/>
    <col min="13850" max="13850" width="8.28515625" customWidth="1"/>
    <col min="13851" max="13851" width="12.28515625" customWidth="1"/>
    <col min="13852" max="13852" width="11.5703125" customWidth="1"/>
    <col min="13853" max="13853" width="11.140625" customWidth="1"/>
    <col min="13854" max="13854" width="13.140625" customWidth="1"/>
    <col min="13855" max="13855" width="12.5703125" customWidth="1"/>
    <col min="13856" max="13856" width="10" customWidth="1"/>
    <col min="13857" max="13857" width="11.5703125" customWidth="1"/>
    <col min="13858" max="13858" width="8.7109375" bestFit="1" customWidth="1"/>
    <col min="13859" max="13859" width="9.85546875" customWidth="1"/>
    <col min="13860" max="13864" width="10.42578125" customWidth="1"/>
    <col min="13865" max="13865" width="13.140625" customWidth="1"/>
    <col min="13866" max="13866" width="10" customWidth="1"/>
    <col min="13867" max="13867" width="10.85546875" customWidth="1"/>
    <col min="13868" max="13871" width="9.5703125" customWidth="1"/>
    <col min="13872" max="13872" width="11.42578125" customWidth="1"/>
    <col min="13873" max="13873" width="9.140625" customWidth="1"/>
    <col min="13874" max="13874" width="9.28515625" customWidth="1"/>
    <col min="13875" max="13875" width="10.28515625" customWidth="1"/>
    <col min="13876" max="13876" width="10.140625" bestFit="1" customWidth="1"/>
    <col min="13877" max="13877" width="8.42578125" customWidth="1"/>
    <col min="13878" max="13878" width="9.140625" customWidth="1"/>
    <col min="13879" max="13879" width="9" customWidth="1"/>
    <col min="14102" max="14102" width="3" customWidth="1"/>
    <col min="14103" max="14103" width="4.140625" customWidth="1"/>
    <col min="14104" max="14104" width="14" bestFit="1" customWidth="1"/>
    <col min="14105" max="14105" width="8.28515625" bestFit="1" customWidth="1"/>
    <col min="14106" max="14106" width="8.28515625" customWidth="1"/>
    <col min="14107" max="14107" width="12.28515625" customWidth="1"/>
    <col min="14108" max="14108" width="11.5703125" customWidth="1"/>
    <col min="14109" max="14109" width="11.140625" customWidth="1"/>
    <col min="14110" max="14110" width="13.140625" customWidth="1"/>
    <col min="14111" max="14111" width="12.5703125" customWidth="1"/>
    <col min="14112" max="14112" width="10" customWidth="1"/>
    <col min="14113" max="14113" width="11.5703125" customWidth="1"/>
    <col min="14114" max="14114" width="8.7109375" bestFit="1" customWidth="1"/>
    <col min="14115" max="14115" width="9.85546875" customWidth="1"/>
    <col min="14116" max="14120" width="10.42578125" customWidth="1"/>
    <col min="14121" max="14121" width="13.140625" customWidth="1"/>
    <col min="14122" max="14122" width="10" customWidth="1"/>
    <col min="14123" max="14123" width="10.85546875" customWidth="1"/>
    <col min="14124" max="14127" width="9.5703125" customWidth="1"/>
    <col min="14128" max="14128" width="11.42578125" customWidth="1"/>
    <col min="14129" max="14129" width="9.140625" customWidth="1"/>
    <col min="14130" max="14130" width="9.28515625" customWidth="1"/>
    <col min="14131" max="14131" width="10.28515625" customWidth="1"/>
    <col min="14132" max="14132" width="10.140625" bestFit="1" customWidth="1"/>
    <col min="14133" max="14133" width="8.42578125" customWidth="1"/>
    <col min="14134" max="14134" width="9.140625" customWidth="1"/>
    <col min="14135" max="14135" width="9" customWidth="1"/>
    <col min="14358" max="14358" width="3" customWidth="1"/>
    <col min="14359" max="14359" width="4.140625" customWidth="1"/>
    <col min="14360" max="14360" width="14" bestFit="1" customWidth="1"/>
    <col min="14361" max="14361" width="8.28515625" bestFit="1" customWidth="1"/>
    <col min="14362" max="14362" width="8.28515625" customWidth="1"/>
    <col min="14363" max="14363" width="12.28515625" customWidth="1"/>
    <col min="14364" max="14364" width="11.5703125" customWidth="1"/>
    <col min="14365" max="14365" width="11.140625" customWidth="1"/>
    <col min="14366" max="14366" width="13.140625" customWidth="1"/>
    <col min="14367" max="14367" width="12.5703125" customWidth="1"/>
    <col min="14368" max="14368" width="10" customWidth="1"/>
    <col min="14369" max="14369" width="11.5703125" customWidth="1"/>
    <col min="14370" max="14370" width="8.7109375" bestFit="1" customWidth="1"/>
    <col min="14371" max="14371" width="9.85546875" customWidth="1"/>
    <col min="14372" max="14376" width="10.42578125" customWidth="1"/>
    <col min="14377" max="14377" width="13.140625" customWidth="1"/>
    <col min="14378" max="14378" width="10" customWidth="1"/>
    <col min="14379" max="14379" width="10.85546875" customWidth="1"/>
    <col min="14380" max="14383" width="9.5703125" customWidth="1"/>
    <col min="14384" max="14384" width="11.42578125" customWidth="1"/>
    <col min="14385" max="14385" width="9.140625" customWidth="1"/>
    <col min="14386" max="14386" width="9.28515625" customWidth="1"/>
    <col min="14387" max="14387" width="10.28515625" customWidth="1"/>
    <col min="14388" max="14388" width="10.140625" bestFit="1" customWidth="1"/>
    <col min="14389" max="14389" width="8.42578125" customWidth="1"/>
    <col min="14390" max="14390" width="9.140625" customWidth="1"/>
    <col min="14391" max="14391" width="9" customWidth="1"/>
    <col min="14614" max="14614" width="3" customWidth="1"/>
    <col min="14615" max="14615" width="4.140625" customWidth="1"/>
    <col min="14616" max="14616" width="14" bestFit="1" customWidth="1"/>
    <col min="14617" max="14617" width="8.28515625" bestFit="1" customWidth="1"/>
    <col min="14618" max="14618" width="8.28515625" customWidth="1"/>
    <col min="14619" max="14619" width="12.28515625" customWidth="1"/>
    <col min="14620" max="14620" width="11.5703125" customWidth="1"/>
    <col min="14621" max="14621" width="11.140625" customWidth="1"/>
    <col min="14622" max="14622" width="13.140625" customWidth="1"/>
    <col min="14623" max="14623" width="12.5703125" customWidth="1"/>
    <col min="14624" max="14624" width="10" customWidth="1"/>
    <col min="14625" max="14625" width="11.5703125" customWidth="1"/>
    <col min="14626" max="14626" width="8.7109375" bestFit="1" customWidth="1"/>
    <col min="14627" max="14627" width="9.85546875" customWidth="1"/>
    <col min="14628" max="14632" width="10.42578125" customWidth="1"/>
    <col min="14633" max="14633" width="13.140625" customWidth="1"/>
    <col min="14634" max="14634" width="10" customWidth="1"/>
    <col min="14635" max="14635" width="10.85546875" customWidth="1"/>
    <col min="14636" max="14639" width="9.5703125" customWidth="1"/>
    <col min="14640" max="14640" width="11.42578125" customWidth="1"/>
    <col min="14641" max="14641" width="9.140625" customWidth="1"/>
    <col min="14642" max="14642" width="9.28515625" customWidth="1"/>
    <col min="14643" max="14643" width="10.28515625" customWidth="1"/>
    <col min="14644" max="14644" width="10.140625" bestFit="1" customWidth="1"/>
    <col min="14645" max="14645" width="8.42578125" customWidth="1"/>
    <col min="14646" max="14646" width="9.140625" customWidth="1"/>
    <col min="14647" max="14647" width="9" customWidth="1"/>
    <col min="14870" max="14870" width="3" customWidth="1"/>
    <col min="14871" max="14871" width="4.140625" customWidth="1"/>
    <col min="14872" max="14872" width="14" bestFit="1" customWidth="1"/>
    <col min="14873" max="14873" width="8.28515625" bestFit="1" customWidth="1"/>
    <col min="14874" max="14874" width="8.28515625" customWidth="1"/>
    <col min="14875" max="14875" width="12.28515625" customWidth="1"/>
    <col min="14876" max="14876" width="11.5703125" customWidth="1"/>
    <col min="14877" max="14877" width="11.140625" customWidth="1"/>
    <col min="14878" max="14878" width="13.140625" customWidth="1"/>
    <col min="14879" max="14879" width="12.5703125" customWidth="1"/>
    <col min="14880" max="14880" width="10" customWidth="1"/>
    <col min="14881" max="14881" width="11.5703125" customWidth="1"/>
    <col min="14882" max="14882" width="8.7109375" bestFit="1" customWidth="1"/>
    <col min="14883" max="14883" width="9.85546875" customWidth="1"/>
    <col min="14884" max="14888" width="10.42578125" customWidth="1"/>
    <col min="14889" max="14889" width="13.140625" customWidth="1"/>
    <col min="14890" max="14890" width="10" customWidth="1"/>
    <col min="14891" max="14891" width="10.85546875" customWidth="1"/>
    <col min="14892" max="14895" width="9.5703125" customWidth="1"/>
    <col min="14896" max="14896" width="11.42578125" customWidth="1"/>
    <col min="14897" max="14897" width="9.140625" customWidth="1"/>
    <col min="14898" max="14898" width="9.28515625" customWidth="1"/>
    <col min="14899" max="14899" width="10.28515625" customWidth="1"/>
    <col min="14900" max="14900" width="10.140625" bestFit="1" customWidth="1"/>
    <col min="14901" max="14901" width="8.42578125" customWidth="1"/>
    <col min="14902" max="14902" width="9.140625" customWidth="1"/>
    <col min="14903" max="14903" width="9" customWidth="1"/>
    <col min="15126" max="15126" width="3" customWidth="1"/>
    <col min="15127" max="15127" width="4.140625" customWidth="1"/>
    <col min="15128" max="15128" width="14" bestFit="1" customWidth="1"/>
    <col min="15129" max="15129" width="8.28515625" bestFit="1" customWidth="1"/>
    <col min="15130" max="15130" width="8.28515625" customWidth="1"/>
    <col min="15131" max="15131" width="12.28515625" customWidth="1"/>
    <col min="15132" max="15132" width="11.5703125" customWidth="1"/>
    <col min="15133" max="15133" width="11.140625" customWidth="1"/>
    <col min="15134" max="15134" width="13.140625" customWidth="1"/>
    <col min="15135" max="15135" width="12.5703125" customWidth="1"/>
    <col min="15136" max="15136" width="10" customWidth="1"/>
    <col min="15137" max="15137" width="11.5703125" customWidth="1"/>
    <col min="15138" max="15138" width="8.7109375" bestFit="1" customWidth="1"/>
    <col min="15139" max="15139" width="9.85546875" customWidth="1"/>
    <col min="15140" max="15144" width="10.42578125" customWidth="1"/>
    <col min="15145" max="15145" width="13.140625" customWidth="1"/>
    <col min="15146" max="15146" width="10" customWidth="1"/>
    <col min="15147" max="15147" width="10.85546875" customWidth="1"/>
    <col min="15148" max="15151" width="9.5703125" customWidth="1"/>
    <col min="15152" max="15152" width="11.42578125" customWidth="1"/>
    <col min="15153" max="15153" width="9.140625" customWidth="1"/>
    <col min="15154" max="15154" width="9.28515625" customWidth="1"/>
    <col min="15155" max="15155" width="10.28515625" customWidth="1"/>
    <col min="15156" max="15156" width="10.140625" bestFit="1" customWidth="1"/>
    <col min="15157" max="15157" width="8.42578125" customWidth="1"/>
    <col min="15158" max="15158" width="9.140625" customWidth="1"/>
    <col min="15159" max="15159" width="9" customWidth="1"/>
    <col min="15382" max="15382" width="3" customWidth="1"/>
    <col min="15383" max="15383" width="4.140625" customWidth="1"/>
    <col min="15384" max="15384" width="14" bestFit="1" customWidth="1"/>
    <col min="15385" max="15385" width="8.28515625" bestFit="1" customWidth="1"/>
    <col min="15386" max="15386" width="8.28515625" customWidth="1"/>
    <col min="15387" max="15387" width="12.28515625" customWidth="1"/>
    <col min="15388" max="15388" width="11.5703125" customWidth="1"/>
    <col min="15389" max="15389" width="11.140625" customWidth="1"/>
    <col min="15390" max="15390" width="13.140625" customWidth="1"/>
    <col min="15391" max="15391" width="12.5703125" customWidth="1"/>
    <col min="15392" max="15392" width="10" customWidth="1"/>
    <col min="15393" max="15393" width="11.5703125" customWidth="1"/>
    <col min="15394" max="15394" width="8.7109375" bestFit="1" customWidth="1"/>
    <col min="15395" max="15395" width="9.85546875" customWidth="1"/>
    <col min="15396" max="15400" width="10.42578125" customWidth="1"/>
    <col min="15401" max="15401" width="13.140625" customWidth="1"/>
    <col min="15402" max="15402" width="10" customWidth="1"/>
    <col min="15403" max="15403" width="10.85546875" customWidth="1"/>
    <col min="15404" max="15407" width="9.5703125" customWidth="1"/>
    <col min="15408" max="15408" width="11.42578125" customWidth="1"/>
    <col min="15409" max="15409" width="9.140625" customWidth="1"/>
    <col min="15410" max="15410" width="9.28515625" customWidth="1"/>
    <col min="15411" max="15411" width="10.28515625" customWidth="1"/>
    <col min="15412" max="15412" width="10.140625" bestFit="1" customWidth="1"/>
    <col min="15413" max="15413" width="8.42578125" customWidth="1"/>
    <col min="15414" max="15414" width="9.140625" customWidth="1"/>
    <col min="15415" max="15415" width="9" customWidth="1"/>
    <col min="15638" max="15638" width="3" customWidth="1"/>
    <col min="15639" max="15639" width="4.140625" customWidth="1"/>
    <col min="15640" max="15640" width="14" bestFit="1" customWidth="1"/>
    <col min="15641" max="15641" width="8.28515625" bestFit="1" customWidth="1"/>
    <col min="15642" max="15642" width="8.28515625" customWidth="1"/>
    <col min="15643" max="15643" width="12.28515625" customWidth="1"/>
    <col min="15644" max="15644" width="11.5703125" customWidth="1"/>
    <col min="15645" max="15645" width="11.140625" customWidth="1"/>
    <col min="15646" max="15646" width="13.140625" customWidth="1"/>
    <col min="15647" max="15647" width="12.5703125" customWidth="1"/>
    <col min="15648" max="15648" width="10" customWidth="1"/>
    <col min="15649" max="15649" width="11.5703125" customWidth="1"/>
    <col min="15650" max="15650" width="8.7109375" bestFit="1" customWidth="1"/>
    <col min="15651" max="15651" width="9.85546875" customWidth="1"/>
    <col min="15652" max="15656" width="10.42578125" customWidth="1"/>
    <col min="15657" max="15657" width="13.140625" customWidth="1"/>
    <col min="15658" max="15658" width="10" customWidth="1"/>
    <col min="15659" max="15659" width="10.85546875" customWidth="1"/>
    <col min="15660" max="15663" width="9.5703125" customWidth="1"/>
    <col min="15664" max="15664" width="11.42578125" customWidth="1"/>
    <col min="15665" max="15665" width="9.140625" customWidth="1"/>
    <col min="15666" max="15666" width="9.28515625" customWidth="1"/>
    <col min="15667" max="15667" width="10.28515625" customWidth="1"/>
    <col min="15668" max="15668" width="10.140625" bestFit="1" customWidth="1"/>
    <col min="15669" max="15669" width="8.42578125" customWidth="1"/>
    <col min="15670" max="15670" width="9.140625" customWidth="1"/>
    <col min="15671" max="15671" width="9" customWidth="1"/>
    <col min="15894" max="15894" width="3" customWidth="1"/>
    <col min="15895" max="15895" width="4.140625" customWidth="1"/>
    <col min="15896" max="15896" width="14" bestFit="1" customWidth="1"/>
    <col min="15897" max="15897" width="8.28515625" bestFit="1" customWidth="1"/>
    <col min="15898" max="15898" width="8.28515625" customWidth="1"/>
    <col min="15899" max="15899" width="12.28515625" customWidth="1"/>
    <col min="15900" max="15900" width="11.5703125" customWidth="1"/>
    <col min="15901" max="15901" width="11.140625" customWidth="1"/>
    <col min="15902" max="15902" width="13.140625" customWidth="1"/>
    <col min="15903" max="15903" width="12.5703125" customWidth="1"/>
    <col min="15904" max="15904" width="10" customWidth="1"/>
    <col min="15905" max="15905" width="11.5703125" customWidth="1"/>
    <col min="15906" max="15906" width="8.7109375" bestFit="1" customWidth="1"/>
    <col min="15907" max="15907" width="9.85546875" customWidth="1"/>
    <col min="15908" max="15912" width="10.42578125" customWidth="1"/>
    <col min="15913" max="15913" width="13.140625" customWidth="1"/>
    <col min="15914" max="15914" width="10" customWidth="1"/>
    <col min="15915" max="15915" width="10.85546875" customWidth="1"/>
    <col min="15916" max="15919" width="9.5703125" customWidth="1"/>
    <col min="15920" max="15920" width="11.42578125" customWidth="1"/>
    <col min="15921" max="15921" width="9.140625" customWidth="1"/>
    <col min="15922" max="15922" width="9.28515625" customWidth="1"/>
    <col min="15923" max="15923" width="10.28515625" customWidth="1"/>
    <col min="15924" max="15924" width="10.140625" bestFit="1" customWidth="1"/>
    <col min="15925" max="15925" width="8.42578125" customWidth="1"/>
    <col min="15926" max="15926" width="9.140625" customWidth="1"/>
    <col min="15927" max="15927" width="9" customWidth="1"/>
    <col min="16150" max="16150" width="3" customWidth="1"/>
    <col min="16151" max="16151" width="4.140625" customWidth="1"/>
    <col min="16152" max="16152" width="14" bestFit="1" customWidth="1"/>
    <col min="16153" max="16153" width="8.28515625" bestFit="1" customWidth="1"/>
    <col min="16154" max="16154" width="8.28515625" customWidth="1"/>
    <col min="16155" max="16155" width="12.28515625" customWidth="1"/>
    <col min="16156" max="16156" width="11.5703125" customWidth="1"/>
    <col min="16157" max="16157" width="11.140625" customWidth="1"/>
    <col min="16158" max="16158" width="13.140625" customWidth="1"/>
    <col min="16159" max="16159" width="12.5703125" customWidth="1"/>
    <col min="16160" max="16160" width="10" customWidth="1"/>
    <col min="16161" max="16161" width="11.5703125" customWidth="1"/>
    <col min="16162" max="16162" width="8.7109375" bestFit="1" customWidth="1"/>
    <col min="16163" max="16163" width="9.85546875" customWidth="1"/>
    <col min="16164" max="16168" width="10.42578125" customWidth="1"/>
    <col min="16169" max="16169" width="13.140625" customWidth="1"/>
    <col min="16170" max="16170" width="10" customWidth="1"/>
    <col min="16171" max="16171" width="10.85546875" customWidth="1"/>
    <col min="16172" max="16175" width="9.5703125" customWidth="1"/>
    <col min="16176" max="16176" width="11.42578125" customWidth="1"/>
    <col min="16177" max="16177" width="9.140625" customWidth="1"/>
    <col min="16178" max="16178" width="9.28515625" customWidth="1"/>
    <col min="16179" max="16179" width="10.28515625" customWidth="1"/>
    <col min="16180" max="16180" width="10.140625" bestFit="1" customWidth="1"/>
    <col min="16181" max="16181" width="8.42578125" customWidth="1"/>
    <col min="16182" max="16182" width="9.140625" customWidth="1"/>
    <col min="16183" max="16183" width="9" customWidth="1"/>
  </cols>
  <sheetData>
    <row r="1" spans="1:45" ht="36.75" hidden="1" x14ac:dyDescent="0.7">
      <c r="B1" s="1" t="s">
        <v>129</v>
      </c>
      <c r="C1" s="1"/>
      <c r="D1" s="1"/>
      <c r="E1" s="1"/>
      <c r="F1" s="1"/>
      <c r="G1" s="1"/>
      <c r="H1" s="1"/>
      <c r="I1" s="1"/>
    </row>
    <row r="2" spans="1:45" ht="15.75" hidden="1" thickBot="1" x14ac:dyDescent="0.3"/>
    <row r="3" spans="1:45" hidden="1" x14ac:dyDescent="0.25">
      <c r="B3" s="4" t="s">
        <v>1</v>
      </c>
      <c r="C3" s="4"/>
      <c r="D3" s="4"/>
      <c r="E3" s="4"/>
      <c r="G3" s="5"/>
      <c r="H3" s="5"/>
      <c r="Z3" s="6" t="s">
        <v>2</v>
      </c>
      <c r="AC3" s="7">
        <v>42517</v>
      </c>
      <c r="AD3" s="8"/>
      <c r="AE3" s="8"/>
      <c r="AF3" s="8"/>
    </row>
    <row r="4" spans="1:45" hidden="1" x14ac:dyDescent="0.25">
      <c r="B4" s="9" t="s">
        <v>3</v>
      </c>
      <c r="C4" s="9"/>
      <c r="D4" s="9"/>
      <c r="E4" s="9"/>
      <c r="G4" s="5"/>
      <c r="H4" s="5"/>
      <c r="Z4" s="6" t="s">
        <v>4</v>
      </c>
      <c r="AC4" s="10">
        <v>2.1241599999999998</v>
      </c>
      <c r="AD4" s="11"/>
      <c r="AE4" s="11"/>
      <c r="AF4" s="11"/>
    </row>
    <row r="5" spans="1:45" ht="15.75" hidden="1" thickBot="1" x14ac:dyDescent="0.3">
      <c r="B5" s="9" t="s">
        <v>5</v>
      </c>
      <c r="C5" s="9"/>
      <c r="D5" s="9"/>
      <c r="E5" s="9"/>
      <c r="G5" s="5"/>
      <c r="H5" s="5"/>
      <c r="Z5" s="6" t="s">
        <v>6</v>
      </c>
      <c r="AC5" s="12">
        <v>8.5300000000000001E-2</v>
      </c>
      <c r="AD5" s="13"/>
      <c r="AE5" s="13"/>
      <c r="AF5" s="13"/>
    </row>
    <row r="6" spans="1:45" hidden="1" x14ac:dyDescent="0.25">
      <c r="B6" s="9" t="s">
        <v>7</v>
      </c>
      <c r="C6" s="9"/>
      <c r="D6" s="9"/>
      <c r="E6" s="9"/>
      <c r="G6" s="5"/>
      <c r="H6" s="5"/>
      <c r="AF6" s="14"/>
    </row>
    <row r="7" spans="1:45" hidden="1" x14ac:dyDescent="0.25">
      <c r="B7" s="9"/>
      <c r="C7" s="9"/>
      <c r="D7" s="9"/>
      <c r="E7" s="9"/>
      <c r="G7" s="5"/>
      <c r="H7" s="5"/>
      <c r="AF7" s="14"/>
    </row>
    <row r="8" spans="1:45" hidden="1" x14ac:dyDescent="0.25">
      <c r="B8" s="9" t="s">
        <v>104</v>
      </c>
      <c r="C8" s="9"/>
      <c r="D8" s="9"/>
      <c r="E8" s="9"/>
      <c r="G8" s="5"/>
      <c r="H8" s="5"/>
      <c r="AC8" s="48"/>
      <c r="AD8" s="48"/>
      <c r="AE8" s="48"/>
      <c r="AF8" s="14"/>
    </row>
    <row r="9" spans="1:45" hidden="1" x14ac:dyDescent="0.25">
      <c r="B9" s="9" t="s">
        <v>8</v>
      </c>
      <c r="C9" s="9"/>
      <c r="D9" s="9"/>
      <c r="E9" s="9"/>
      <c r="G9" s="5"/>
      <c r="H9" s="5"/>
    </row>
    <row r="10" spans="1:45" hidden="1" x14ac:dyDescent="0.25"/>
    <row r="11" spans="1:45" hidden="1" x14ac:dyDescent="0.25">
      <c r="AS11" s="43"/>
    </row>
    <row r="12" spans="1:45" ht="33" hidden="1" customHeight="1" x14ac:dyDescent="0.25">
      <c r="B12" s="138" t="s">
        <v>9</v>
      </c>
      <c r="C12" s="138" t="s">
        <v>106</v>
      </c>
      <c r="D12" s="139" t="s">
        <v>107</v>
      </c>
      <c r="E12" s="139" t="s">
        <v>108</v>
      </c>
      <c r="F12" s="138" t="s">
        <v>10</v>
      </c>
      <c r="G12" s="138" t="s">
        <v>109</v>
      </c>
      <c r="H12" s="138" t="s">
        <v>110</v>
      </c>
      <c r="I12" s="143" t="s">
        <v>13</v>
      </c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5"/>
      <c r="U12" s="143" t="s">
        <v>112</v>
      </c>
      <c r="V12" s="144"/>
      <c r="W12" s="144"/>
      <c r="X12" s="144"/>
      <c r="Y12" s="144"/>
      <c r="Z12" s="145"/>
      <c r="AA12" s="154" t="s">
        <v>149</v>
      </c>
      <c r="AB12" s="154" t="s">
        <v>148</v>
      </c>
      <c r="AC12" s="84"/>
      <c r="AD12" s="84"/>
      <c r="AE12" s="96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ht="45.75" hidden="1" customHeight="1" x14ac:dyDescent="0.25">
      <c r="B13" s="138"/>
      <c r="C13" s="138"/>
      <c r="D13" s="139"/>
      <c r="E13" s="139"/>
      <c r="F13" s="138"/>
      <c r="G13" s="138"/>
      <c r="H13" s="138"/>
      <c r="I13" s="62" t="s">
        <v>52</v>
      </c>
      <c r="J13" s="62" t="s">
        <v>53</v>
      </c>
      <c r="K13" s="62" t="s">
        <v>54</v>
      </c>
      <c r="L13" s="62" t="s">
        <v>55</v>
      </c>
      <c r="M13" s="62" t="s">
        <v>56</v>
      </c>
      <c r="N13" s="61" t="s">
        <v>16</v>
      </c>
      <c r="O13" s="62" t="s">
        <v>17</v>
      </c>
      <c r="P13" s="62" t="s">
        <v>60</v>
      </c>
      <c r="Q13" s="62" t="s">
        <v>18</v>
      </c>
      <c r="R13" s="90" t="s">
        <v>146</v>
      </c>
      <c r="S13" s="91" t="s">
        <v>147</v>
      </c>
      <c r="T13" s="90" t="s">
        <v>153</v>
      </c>
      <c r="U13" s="62" t="s">
        <v>52</v>
      </c>
      <c r="V13" s="62" t="s">
        <v>57</v>
      </c>
      <c r="W13" s="62" t="s">
        <v>54</v>
      </c>
      <c r="X13" s="62" t="s">
        <v>55</v>
      </c>
      <c r="Y13" s="62" t="s">
        <v>56</v>
      </c>
      <c r="Z13" s="62" t="s">
        <v>17</v>
      </c>
      <c r="AA13" s="154"/>
      <c r="AB13" s="154"/>
      <c r="AC13" s="85" t="s">
        <v>127</v>
      </c>
      <c r="AD13" s="85" t="s">
        <v>105</v>
      </c>
      <c r="AE13" s="97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s="31" customFormat="1" hidden="1" x14ac:dyDescent="0.25">
      <c r="A14" s="49"/>
      <c r="B14" s="17">
        <v>1</v>
      </c>
      <c r="C14" s="17"/>
      <c r="D14" s="17"/>
      <c r="E14" s="17"/>
      <c r="F14" s="17" t="s">
        <v>75</v>
      </c>
      <c r="G14" s="36">
        <v>39850</v>
      </c>
      <c r="H14" s="18">
        <v>39853</v>
      </c>
      <c r="I14" s="19">
        <f>427.25+234.76+48.85</f>
        <v>710.86</v>
      </c>
      <c r="J14" s="19">
        <f>23.94+13.15+2.73</f>
        <v>39.82</v>
      </c>
      <c r="K14" s="19">
        <f>2.62+1.44+0.3</f>
        <v>4.3600000000000003</v>
      </c>
      <c r="L14" s="19">
        <v>0</v>
      </c>
      <c r="M14" s="19">
        <f>+I14+J14+K14+L14</f>
        <v>755.04000000000008</v>
      </c>
      <c r="N14" s="19">
        <v>7.07</v>
      </c>
      <c r="O14" s="19">
        <f>ROUND(M14*N14,0)</f>
        <v>5338</v>
      </c>
      <c r="P14" s="19">
        <f>160+0+18</f>
        <v>178</v>
      </c>
      <c r="Q14" s="19">
        <f>503+263+57</f>
        <v>823</v>
      </c>
      <c r="R14" s="19"/>
      <c r="S14" s="19"/>
      <c r="T14" s="19"/>
      <c r="U14" s="80"/>
      <c r="V14" s="80"/>
      <c r="W14" s="80"/>
      <c r="X14" s="80"/>
      <c r="Y14" s="19">
        <f>U14+V14+W14+X14</f>
        <v>0</v>
      </c>
      <c r="Z14" s="19">
        <f t="shared" ref="Z14:Z30" si="0">ROUND(Y14*N14,0)</f>
        <v>0</v>
      </c>
      <c r="AA14" s="19"/>
      <c r="AB14" s="19"/>
      <c r="AC14" s="87"/>
      <c r="AD14" s="87"/>
      <c r="AE14" s="98"/>
    </row>
    <row r="15" spans="1:45" s="31" customFormat="1" hidden="1" x14ac:dyDescent="0.25">
      <c r="A15" s="49"/>
      <c r="B15" s="17">
        <v>2</v>
      </c>
      <c r="C15" s="17"/>
      <c r="D15" s="17"/>
      <c r="E15" s="17"/>
      <c r="F15" s="17" t="s">
        <v>76</v>
      </c>
      <c r="G15" s="36">
        <v>39895</v>
      </c>
      <c r="H15" s="18">
        <v>39898</v>
      </c>
      <c r="I15" s="19">
        <v>613.48</v>
      </c>
      <c r="J15" s="19">
        <v>33.340000000000003</v>
      </c>
      <c r="K15" s="19">
        <v>3.74</v>
      </c>
      <c r="L15" s="19">
        <v>0</v>
      </c>
      <c r="M15" s="19">
        <f t="shared" ref="M15:M30" si="1">+I15+J15+K15+L15</f>
        <v>650.56000000000006</v>
      </c>
      <c r="N15" s="19">
        <v>7.07</v>
      </c>
      <c r="O15" s="19">
        <f t="shared" ref="O15:O30" si="2">ROUND(M15*N15,0)</f>
        <v>4599</v>
      </c>
      <c r="P15" s="19">
        <f>ROUND(O15*5%,0)</f>
        <v>230</v>
      </c>
      <c r="Q15" s="19">
        <f>ROUND((O15+P15)*14.94%,0)</f>
        <v>721</v>
      </c>
      <c r="R15" s="19"/>
      <c r="S15" s="19"/>
      <c r="T15" s="19"/>
      <c r="U15" s="80"/>
      <c r="V15" s="80"/>
      <c r="W15" s="80"/>
      <c r="X15" s="80"/>
      <c r="Y15" s="19">
        <f t="shared" ref="Y15:Y30" si="3">U15+V15+W15+X15</f>
        <v>0</v>
      </c>
      <c r="Z15" s="19">
        <f t="shared" si="0"/>
        <v>0</v>
      </c>
      <c r="AA15" s="19"/>
      <c r="AB15" s="19"/>
      <c r="AC15" s="87"/>
      <c r="AD15" s="87"/>
      <c r="AE15" s="98"/>
    </row>
    <row r="16" spans="1:45" s="31" customFormat="1" hidden="1" x14ac:dyDescent="0.25">
      <c r="A16" s="49"/>
      <c r="B16" s="17">
        <v>3</v>
      </c>
      <c r="C16" s="17"/>
      <c r="D16" s="17"/>
      <c r="E16" s="17"/>
      <c r="F16" s="17" t="s">
        <v>77</v>
      </c>
      <c r="G16" s="36">
        <v>40219</v>
      </c>
      <c r="H16" s="18">
        <v>40222</v>
      </c>
      <c r="I16" s="19">
        <v>1616.4</v>
      </c>
      <c r="J16" s="19">
        <v>99.86</v>
      </c>
      <c r="K16" s="19">
        <v>4.42</v>
      </c>
      <c r="L16" s="19">
        <v>0</v>
      </c>
      <c r="M16" s="19">
        <f>+I16+J16+K16+L16</f>
        <v>1720.68</v>
      </c>
      <c r="N16" s="19">
        <v>7.07</v>
      </c>
      <c r="O16" s="19">
        <f t="shared" si="2"/>
        <v>12165</v>
      </c>
      <c r="P16" s="19">
        <v>608</v>
      </c>
      <c r="Q16" s="19">
        <v>1906</v>
      </c>
      <c r="R16" s="19"/>
      <c r="S16" s="19"/>
      <c r="T16" s="19"/>
      <c r="U16" s="80"/>
      <c r="V16" s="80"/>
      <c r="W16" s="80"/>
      <c r="X16" s="80"/>
      <c r="Y16" s="19">
        <f t="shared" si="3"/>
        <v>0</v>
      </c>
      <c r="Z16" s="19">
        <f t="shared" si="0"/>
        <v>0</v>
      </c>
      <c r="AA16" s="19"/>
      <c r="AB16" s="19"/>
      <c r="AC16" s="87"/>
      <c r="AD16" s="87"/>
      <c r="AE16" s="98"/>
    </row>
    <row r="17" spans="1:45" s="31" customFormat="1" hidden="1" x14ac:dyDescent="0.25">
      <c r="A17" s="49"/>
      <c r="B17" s="17">
        <v>3</v>
      </c>
      <c r="C17" s="17"/>
      <c r="D17" s="17"/>
      <c r="E17" s="17"/>
      <c r="F17" s="17" t="s">
        <v>77</v>
      </c>
      <c r="G17" s="36">
        <v>40219</v>
      </c>
      <c r="H17" s="18">
        <v>40222</v>
      </c>
      <c r="I17" s="19">
        <v>5484.64</v>
      </c>
      <c r="J17" s="19">
        <v>338.85</v>
      </c>
      <c r="K17" s="19">
        <v>8.2200000000000006</v>
      </c>
      <c r="L17" s="19">
        <v>0</v>
      </c>
      <c r="M17" s="19">
        <f t="shared" ref="M17" si="4">+I17+J17+K17+L17</f>
        <v>5831.7100000000009</v>
      </c>
      <c r="N17" s="19">
        <v>7.07</v>
      </c>
      <c r="O17" s="19">
        <f t="shared" si="2"/>
        <v>41230</v>
      </c>
      <c r="P17" s="19">
        <v>4123</v>
      </c>
      <c r="Q17" s="19">
        <v>6776</v>
      </c>
      <c r="R17" s="19"/>
      <c r="S17" s="19"/>
      <c r="T17" s="19"/>
      <c r="U17" s="80"/>
      <c r="V17" s="80"/>
      <c r="W17" s="80"/>
      <c r="X17" s="80"/>
      <c r="Y17" s="19">
        <f t="shared" si="3"/>
        <v>0</v>
      </c>
      <c r="Z17" s="19">
        <f t="shared" si="0"/>
        <v>0</v>
      </c>
      <c r="AA17" s="19"/>
      <c r="AB17" s="19"/>
      <c r="AC17" s="87"/>
      <c r="AD17" s="87"/>
      <c r="AE17" s="98"/>
    </row>
    <row r="18" spans="1:45" s="31" customFormat="1" hidden="1" x14ac:dyDescent="0.25">
      <c r="A18" s="49"/>
      <c r="B18" s="17">
        <v>4</v>
      </c>
      <c r="C18" s="17"/>
      <c r="D18" s="17"/>
      <c r="E18" s="17"/>
      <c r="F18" s="17" t="s">
        <v>78</v>
      </c>
      <c r="G18" s="36">
        <v>40276</v>
      </c>
      <c r="H18" s="18">
        <v>40279</v>
      </c>
      <c r="I18" s="19">
        <v>10201.18</v>
      </c>
      <c r="J18" s="19">
        <v>827.74</v>
      </c>
      <c r="K18" s="19">
        <v>48.96</v>
      </c>
      <c r="L18" s="19">
        <v>0</v>
      </c>
      <c r="M18" s="19">
        <f t="shared" si="1"/>
        <v>11077.88</v>
      </c>
      <c r="N18" s="19">
        <v>7.07</v>
      </c>
      <c r="O18" s="19">
        <f t="shared" si="2"/>
        <v>78321</v>
      </c>
      <c r="P18" s="19">
        <v>7832</v>
      </c>
      <c r="Q18" s="19">
        <v>12871</v>
      </c>
      <c r="R18" s="19"/>
      <c r="S18" s="19"/>
      <c r="T18" s="19"/>
      <c r="U18" s="80"/>
      <c r="V18" s="80"/>
      <c r="W18" s="80"/>
      <c r="X18" s="80"/>
      <c r="Y18" s="19">
        <f t="shared" si="3"/>
        <v>0</v>
      </c>
      <c r="Z18" s="19">
        <f t="shared" si="0"/>
        <v>0</v>
      </c>
      <c r="AA18" s="19"/>
      <c r="AB18" s="19"/>
      <c r="AC18" s="87"/>
      <c r="AD18" s="87"/>
      <c r="AE18" s="98"/>
    </row>
    <row r="19" spans="1:45" s="31" customFormat="1" hidden="1" x14ac:dyDescent="0.25">
      <c r="A19" s="49"/>
      <c r="B19" s="17">
        <v>5</v>
      </c>
      <c r="C19" s="17"/>
      <c r="D19" s="17"/>
      <c r="E19" s="17"/>
      <c r="F19" s="17" t="s">
        <v>79</v>
      </c>
      <c r="G19" s="36">
        <v>40276</v>
      </c>
      <c r="H19" s="18">
        <v>40279</v>
      </c>
      <c r="I19" s="19">
        <v>15364.16</v>
      </c>
      <c r="J19" s="19">
        <v>1658.82</v>
      </c>
      <c r="K19" s="19">
        <v>73.75</v>
      </c>
      <c r="L19" s="19">
        <v>0</v>
      </c>
      <c r="M19" s="19">
        <f t="shared" si="1"/>
        <v>17096.73</v>
      </c>
      <c r="N19" s="19">
        <v>7.07</v>
      </c>
      <c r="O19" s="19">
        <f t="shared" si="2"/>
        <v>120874</v>
      </c>
      <c r="P19" s="19">
        <v>12087</v>
      </c>
      <c r="Q19" s="19">
        <v>19864</v>
      </c>
      <c r="R19" s="19"/>
      <c r="S19" s="19"/>
      <c r="T19" s="19"/>
      <c r="U19" s="80"/>
      <c r="V19" s="80"/>
      <c r="W19" s="80"/>
      <c r="X19" s="80"/>
      <c r="Y19" s="19">
        <f t="shared" si="3"/>
        <v>0</v>
      </c>
      <c r="Z19" s="19">
        <f t="shared" si="0"/>
        <v>0</v>
      </c>
      <c r="AA19" s="19"/>
      <c r="AB19" s="19"/>
      <c r="AC19" s="87"/>
      <c r="AD19" s="87"/>
      <c r="AE19" s="98"/>
    </row>
    <row r="20" spans="1:45" s="31" customFormat="1" hidden="1" x14ac:dyDescent="0.25">
      <c r="A20" s="49"/>
      <c r="B20" s="17">
        <v>6</v>
      </c>
      <c r="C20" s="17"/>
      <c r="D20" s="17"/>
      <c r="E20" s="17"/>
      <c r="F20" s="17" t="s">
        <v>80</v>
      </c>
      <c r="G20" s="36">
        <v>40283</v>
      </c>
      <c r="H20" s="18">
        <v>40286</v>
      </c>
      <c r="I20" s="19">
        <f>3499.44+2682.81+1854.72</f>
        <v>8036.97</v>
      </c>
      <c r="J20" s="19">
        <f>325.56+249.59+172.55</f>
        <v>747.7</v>
      </c>
      <c r="K20" s="19">
        <f>16.79+12.87+8.9</f>
        <v>38.559999999999995</v>
      </c>
      <c r="L20" s="19">
        <v>0</v>
      </c>
      <c r="M20" s="19">
        <f t="shared" si="1"/>
        <v>8823.23</v>
      </c>
      <c r="N20" s="19">
        <v>7.07</v>
      </c>
      <c r="O20" s="19">
        <f t="shared" si="2"/>
        <v>62380</v>
      </c>
      <c r="P20" s="19">
        <f>2716+2082+1440</f>
        <v>6238</v>
      </c>
      <c r="Q20" s="19">
        <f>4464+3422+2366</f>
        <v>10252</v>
      </c>
      <c r="R20" s="19"/>
      <c r="S20" s="19"/>
      <c r="T20" s="19"/>
      <c r="U20" s="80"/>
      <c r="V20" s="80"/>
      <c r="W20" s="80"/>
      <c r="X20" s="80"/>
      <c r="Y20" s="19">
        <f t="shared" si="3"/>
        <v>0</v>
      </c>
      <c r="Z20" s="19">
        <f t="shared" si="0"/>
        <v>0</v>
      </c>
      <c r="AA20" s="19"/>
      <c r="AB20" s="19"/>
      <c r="AC20" s="87"/>
      <c r="AD20" s="87"/>
      <c r="AE20" s="98"/>
    </row>
    <row r="21" spans="1:45" s="31" customFormat="1" hidden="1" x14ac:dyDescent="0.25">
      <c r="A21" s="49"/>
      <c r="B21" s="17">
        <v>7</v>
      </c>
      <c r="C21" s="17"/>
      <c r="D21" s="17"/>
      <c r="E21" s="17"/>
      <c r="F21" s="17" t="s">
        <v>81</v>
      </c>
      <c r="G21" s="36">
        <v>40333</v>
      </c>
      <c r="H21" s="18">
        <v>40336</v>
      </c>
      <c r="I21" s="19">
        <v>4852.96</v>
      </c>
      <c r="J21" s="19">
        <v>500.98</v>
      </c>
      <c r="K21" s="19">
        <v>23.29</v>
      </c>
      <c r="L21" s="19">
        <v>0</v>
      </c>
      <c r="M21" s="19">
        <f t="shared" si="1"/>
        <v>5377.2300000000005</v>
      </c>
      <c r="N21" s="19">
        <v>7.07</v>
      </c>
      <c r="O21" s="19">
        <f t="shared" si="2"/>
        <v>38017</v>
      </c>
      <c r="P21" s="19">
        <v>3802</v>
      </c>
      <c r="Q21" s="19">
        <v>6248</v>
      </c>
      <c r="R21" s="19"/>
      <c r="S21" s="19"/>
      <c r="T21" s="19"/>
      <c r="U21" s="80"/>
      <c r="V21" s="80"/>
      <c r="W21" s="80"/>
      <c r="X21" s="80"/>
      <c r="Y21" s="19">
        <f t="shared" si="3"/>
        <v>0</v>
      </c>
      <c r="Z21" s="19">
        <f t="shared" si="0"/>
        <v>0</v>
      </c>
      <c r="AA21" s="19"/>
      <c r="AB21" s="19"/>
      <c r="AC21" s="87"/>
      <c r="AD21" s="87"/>
      <c r="AE21" s="98"/>
    </row>
    <row r="22" spans="1:45" s="31" customFormat="1" hidden="1" x14ac:dyDescent="0.25">
      <c r="A22" s="49"/>
      <c r="B22" s="17">
        <v>8</v>
      </c>
      <c r="C22" s="17"/>
      <c r="D22" s="17"/>
      <c r="E22" s="17"/>
      <c r="F22" s="17" t="s">
        <v>82</v>
      </c>
      <c r="G22" s="36">
        <v>40367</v>
      </c>
      <c r="H22" s="18">
        <v>40370</v>
      </c>
      <c r="I22" s="19">
        <v>536</v>
      </c>
      <c r="J22" s="19">
        <v>47.6</v>
      </c>
      <c r="K22" s="19">
        <v>2.57</v>
      </c>
      <c r="L22" s="19">
        <v>0</v>
      </c>
      <c r="M22" s="19">
        <f t="shared" si="1"/>
        <v>586.17000000000007</v>
      </c>
      <c r="N22" s="19">
        <v>7.07</v>
      </c>
      <c r="O22" s="19">
        <f t="shared" si="2"/>
        <v>4144</v>
      </c>
      <c r="P22" s="19">
        <v>207</v>
      </c>
      <c r="Q22" s="19">
        <v>650</v>
      </c>
      <c r="R22" s="19"/>
      <c r="S22" s="19"/>
      <c r="T22" s="19"/>
      <c r="U22" s="80"/>
      <c r="V22" s="80"/>
      <c r="W22" s="80"/>
      <c r="X22" s="80"/>
      <c r="Y22" s="19">
        <f t="shared" si="3"/>
        <v>0</v>
      </c>
      <c r="Z22" s="19">
        <f t="shared" si="0"/>
        <v>0</v>
      </c>
      <c r="AA22" s="19"/>
      <c r="AB22" s="19"/>
      <c r="AC22" s="87"/>
      <c r="AD22" s="87"/>
      <c r="AE22" s="98"/>
    </row>
    <row r="23" spans="1:45" s="31" customFormat="1" hidden="1" x14ac:dyDescent="0.25">
      <c r="A23" s="49"/>
      <c r="B23" s="17">
        <v>8</v>
      </c>
      <c r="C23" s="17"/>
      <c r="D23" s="17"/>
      <c r="E23" s="17"/>
      <c r="F23" s="17" t="s">
        <v>82</v>
      </c>
      <c r="G23" s="36">
        <v>40367</v>
      </c>
      <c r="H23" s="18">
        <v>40370</v>
      </c>
      <c r="I23" s="19">
        <v>5404.66</v>
      </c>
      <c r="J23" s="19">
        <v>480</v>
      </c>
      <c r="K23" s="19">
        <v>25.94</v>
      </c>
      <c r="L23" s="19">
        <v>0</v>
      </c>
      <c r="M23" s="19">
        <f t="shared" si="1"/>
        <v>5910.5999999999995</v>
      </c>
      <c r="N23" s="19">
        <v>7.07</v>
      </c>
      <c r="O23" s="19">
        <f t="shared" si="2"/>
        <v>41788</v>
      </c>
      <c r="P23" s="19">
        <v>4179</v>
      </c>
      <c r="Q23" s="19">
        <v>6867</v>
      </c>
      <c r="R23" s="19"/>
      <c r="S23" s="19"/>
      <c r="T23" s="19"/>
      <c r="U23" s="80"/>
      <c r="V23" s="80"/>
      <c r="W23" s="80"/>
      <c r="X23" s="80"/>
      <c r="Y23" s="19">
        <f t="shared" si="3"/>
        <v>0</v>
      </c>
      <c r="Z23" s="19">
        <f t="shared" si="0"/>
        <v>0</v>
      </c>
      <c r="AA23" s="19"/>
      <c r="AB23" s="19"/>
      <c r="AC23" s="87"/>
      <c r="AD23" s="87"/>
      <c r="AE23" s="98"/>
    </row>
    <row r="24" spans="1:45" s="31" customFormat="1" hidden="1" x14ac:dyDescent="0.25">
      <c r="A24" s="49"/>
      <c r="B24" s="17">
        <v>9</v>
      </c>
      <c r="C24" s="17"/>
      <c r="D24" s="17"/>
      <c r="E24" s="17"/>
      <c r="F24" s="17" t="s">
        <v>83</v>
      </c>
      <c r="G24" s="36">
        <v>40385</v>
      </c>
      <c r="H24" s="18">
        <v>40388</v>
      </c>
      <c r="I24" s="19">
        <v>12249.63</v>
      </c>
      <c r="J24" s="19">
        <v>957.32</v>
      </c>
      <c r="K24" s="19">
        <v>18.37</v>
      </c>
      <c r="L24" s="19">
        <v>0</v>
      </c>
      <c r="M24" s="19">
        <f t="shared" si="1"/>
        <v>13225.32</v>
      </c>
      <c r="N24" s="19">
        <v>7.07</v>
      </c>
      <c r="O24" s="19">
        <f t="shared" si="2"/>
        <v>93503</v>
      </c>
      <c r="P24" s="19">
        <v>0</v>
      </c>
      <c r="Q24" s="19">
        <v>13969</v>
      </c>
      <c r="R24" s="19"/>
      <c r="S24" s="19"/>
      <c r="T24" s="19"/>
      <c r="U24" s="80"/>
      <c r="V24" s="80"/>
      <c r="W24" s="80"/>
      <c r="X24" s="80"/>
      <c r="Y24" s="19">
        <f t="shared" si="3"/>
        <v>0</v>
      </c>
      <c r="Z24" s="19">
        <f t="shared" si="0"/>
        <v>0</v>
      </c>
      <c r="AA24" s="19"/>
      <c r="AB24" s="19"/>
      <c r="AC24" s="87"/>
      <c r="AD24" s="87"/>
      <c r="AE24" s="98"/>
    </row>
    <row r="25" spans="1:45" s="31" customFormat="1" hidden="1" x14ac:dyDescent="0.25">
      <c r="A25" s="49"/>
      <c r="B25" s="17">
        <v>10</v>
      </c>
      <c r="C25" s="17"/>
      <c r="D25" s="17"/>
      <c r="E25" s="17"/>
      <c r="F25" s="17" t="s">
        <v>84</v>
      </c>
      <c r="G25" s="36">
        <v>40413</v>
      </c>
      <c r="H25" s="18">
        <v>40416</v>
      </c>
      <c r="I25" s="19">
        <f>3599.4+5832.4+6048.79</f>
        <v>15480.59</v>
      </c>
      <c r="J25" s="19">
        <f>249.15+403.73+418.7</f>
        <v>1071.58</v>
      </c>
      <c r="K25" s="19">
        <f>17.27+27.99+29.03</f>
        <v>74.289999999999992</v>
      </c>
      <c r="L25" s="19">
        <v>0</v>
      </c>
      <c r="M25" s="19">
        <f t="shared" si="1"/>
        <v>16626.46</v>
      </c>
      <c r="N25" s="19">
        <v>7.07</v>
      </c>
      <c r="O25" s="19">
        <f t="shared" si="2"/>
        <v>117549</v>
      </c>
      <c r="P25" s="19">
        <f>2733+4429+4593</f>
        <v>11755</v>
      </c>
      <c r="Q25" s="19">
        <f>4492+7278+7548</f>
        <v>19318</v>
      </c>
      <c r="R25" s="19"/>
      <c r="S25" s="19"/>
      <c r="T25" s="19"/>
      <c r="U25" s="80"/>
      <c r="V25" s="80"/>
      <c r="W25" s="80"/>
      <c r="X25" s="80"/>
      <c r="Y25" s="19">
        <f t="shared" si="3"/>
        <v>0</v>
      </c>
      <c r="Z25" s="19">
        <f t="shared" si="0"/>
        <v>0</v>
      </c>
      <c r="AA25" s="19"/>
      <c r="AB25" s="19"/>
      <c r="AC25" s="87"/>
      <c r="AD25" s="87"/>
      <c r="AE25" s="98"/>
    </row>
    <row r="26" spans="1:45" s="31" customFormat="1" hidden="1" x14ac:dyDescent="0.25">
      <c r="A26" s="49"/>
      <c r="B26" s="17">
        <v>11</v>
      </c>
      <c r="C26" s="17"/>
      <c r="D26" s="17"/>
      <c r="E26" s="17"/>
      <c r="F26" s="17" t="s">
        <v>85</v>
      </c>
      <c r="G26" s="36">
        <v>40427</v>
      </c>
      <c r="H26" s="18">
        <v>40430</v>
      </c>
      <c r="I26" s="19">
        <v>1440.32</v>
      </c>
      <c r="J26" s="19">
        <v>62.66</v>
      </c>
      <c r="K26" s="19">
        <v>6.91</v>
      </c>
      <c r="L26" s="19">
        <v>0</v>
      </c>
      <c r="M26" s="19">
        <f t="shared" si="1"/>
        <v>1509.89</v>
      </c>
      <c r="N26" s="19">
        <v>7.07</v>
      </c>
      <c r="O26" s="19">
        <f t="shared" si="2"/>
        <v>10675</v>
      </c>
      <c r="P26" s="19">
        <v>1068</v>
      </c>
      <c r="Q26" s="19">
        <v>1754</v>
      </c>
      <c r="R26" s="19"/>
      <c r="S26" s="19"/>
      <c r="T26" s="19"/>
      <c r="U26" s="80"/>
      <c r="V26" s="80"/>
      <c r="W26" s="80"/>
      <c r="X26" s="80"/>
      <c r="Y26" s="19">
        <f t="shared" si="3"/>
        <v>0</v>
      </c>
      <c r="Z26" s="19">
        <f t="shared" si="0"/>
        <v>0</v>
      </c>
      <c r="AA26" s="19"/>
      <c r="AB26" s="19"/>
      <c r="AC26" s="87"/>
      <c r="AD26" s="87"/>
      <c r="AE26" s="98"/>
    </row>
    <row r="27" spans="1:45" s="31" customFormat="1" hidden="1" x14ac:dyDescent="0.25">
      <c r="B27" s="17">
        <v>12</v>
      </c>
      <c r="C27" s="17"/>
      <c r="D27" s="17"/>
      <c r="E27" s="17"/>
      <c r="F27" s="17" t="s">
        <v>86</v>
      </c>
      <c r="G27" s="36">
        <v>40458</v>
      </c>
      <c r="H27" s="18">
        <v>40461</v>
      </c>
      <c r="I27" s="19">
        <v>13600.38</v>
      </c>
      <c r="J27" s="19">
        <v>1057.0999999999999</v>
      </c>
      <c r="K27" s="19">
        <v>65.28</v>
      </c>
      <c r="L27" s="19">
        <v>0</v>
      </c>
      <c r="M27" s="19">
        <f t="shared" si="1"/>
        <v>14722.76</v>
      </c>
      <c r="N27" s="19">
        <v>7.07</v>
      </c>
      <c r="O27" s="19">
        <f t="shared" si="2"/>
        <v>104090</v>
      </c>
      <c r="P27" s="19">
        <v>10409</v>
      </c>
      <c r="Q27" s="19">
        <v>17106</v>
      </c>
      <c r="R27" s="19"/>
      <c r="S27" s="19"/>
      <c r="T27" s="19"/>
      <c r="U27" s="80"/>
      <c r="V27" s="80"/>
      <c r="W27" s="80"/>
      <c r="X27" s="80"/>
      <c r="Y27" s="19">
        <f t="shared" si="3"/>
        <v>0</v>
      </c>
      <c r="Z27" s="19">
        <f t="shared" si="0"/>
        <v>0</v>
      </c>
      <c r="AA27" s="19"/>
      <c r="AB27" s="19"/>
      <c r="AC27" s="87"/>
      <c r="AD27" s="87"/>
      <c r="AE27" s="98"/>
    </row>
    <row r="28" spans="1:45" s="31" customFormat="1" hidden="1" x14ac:dyDescent="0.25">
      <c r="B28" s="17">
        <v>13</v>
      </c>
      <c r="C28" s="17"/>
      <c r="D28" s="17"/>
      <c r="E28" s="17"/>
      <c r="F28" s="17" t="s">
        <v>87</v>
      </c>
      <c r="G28" s="36">
        <v>40471</v>
      </c>
      <c r="H28" s="18">
        <v>40474</v>
      </c>
      <c r="I28" s="19">
        <v>2332.96</v>
      </c>
      <c r="J28" s="19">
        <v>220.85</v>
      </c>
      <c r="K28" s="19">
        <v>11.19</v>
      </c>
      <c r="L28" s="19">
        <v>0</v>
      </c>
      <c r="M28" s="19">
        <f t="shared" si="1"/>
        <v>2565</v>
      </c>
      <c r="N28" s="19">
        <v>7.07</v>
      </c>
      <c r="O28" s="19">
        <f t="shared" si="2"/>
        <v>18135</v>
      </c>
      <c r="P28" s="19">
        <v>1813</v>
      </c>
      <c r="Q28" s="19">
        <v>2980</v>
      </c>
      <c r="R28" s="19"/>
      <c r="S28" s="19"/>
      <c r="T28" s="19"/>
      <c r="U28" s="80"/>
      <c r="V28" s="80"/>
      <c r="W28" s="80"/>
      <c r="X28" s="80"/>
      <c r="Y28" s="19">
        <f t="shared" si="3"/>
        <v>0</v>
      </c>
      <c r="Z28" s="19">
        <f t="shared" si="0"/>
        <v>0</v>
      </c>
      <c r="AA28" s="19"/>
      <c r="AB28" s="19"/>
      <c r="AC28" s="87"/>
      <c r="AD28" s="87"/>
      <c r="AE28" s="98"/>
    </row>
    <row r="29" spans="1:45" s="31" customFormat="1" hidden="1" x14ac:dyDescent="0.25">
      <c r="B29" s="17">
        <v>14</v>
      </c>
      <c r="C29" s="17"/>
      <c r="D29" s="17"/>
      <c r="E29" s="17"/>
      <c r="F29" s="17" t="s">
        <v>88</v>
      </c>
      <c r="G29" s="36">
        <v>40490</v>
      </c>
      <c r="H29" s="18">
        <v>40493</v>
      </c>
      <c r="I29" s="19">
        <v>15337.32</v>
      </c>
      <c r="J29" s="19">
        <v>979.86</v>
      </c>
      <c r="K29" s="19">
        <v>73.61</v>
      </c>
      <c r="L29" s="19">
        <v>0</v>
      </c>
      <c r="M29" s="19">
        <f t="shared" si="1"/>
        <v>16390.79</v>
      </c>
      <c r="N29" s="19">
        <v>7.07</v>
      </c>
      <c r="O29" s="19">
        <f t="shared" si="2"/>
        <v>115883</v>
      </c>
      <c r="P29" s="19">
        <v>11588</v>
      </c>
      <c r="Q29" s="19">
        <v>19044</v>
      </c>
      <c r="R29" s="19"/>
      <c r="S29" s="19"/>
      <c r="T29" s="19"/>
      <c r="U29" s="80"/>
      <c r="V29" s="80"/>
      <c r="W29" s="80"/>
      <c r="X29" s="80"/>
      <c r="Y29" s="19">
        <f t="shared" si="3"/>
        <v>0</v>
      </c>
      <c r="Z29" s="19">
        <f t="shared" si="0"/>
        <v>0</v>
      </c>
      <c r="AA29" s="19"/>
      <c r="AB29" s="19"/>
      <c r="AC29" s="87"/>
      <c r="AD29" s="87"/>
      <c r="AE29" s="98"/>
    </row>
    <row r="30" spans="1:45" s="31" customFormat="1" hidden="1" x14ac:dyDescent="0.25">
      <c r="B30" s="17">
        <v>15</v>
      </c>
      <c r="C30" s="17"/>
      <c r="D30" s="17"/>
      <c r="E30" s="17"/>
      <c r="F30" s="17" t="s">
        <v>89</v>
      </c>
      <c r="G30" s="36">
        <v>40521</v>
      </c>
      <c r="H30" s="18">
        <v>40524</v>
      </c>
      <c r="I30" s="19">
        <v>6637.62</v>
      </c>
      <c r="J30" s="19">
        <v>321.26</v>
      </c>
      <c r="K30" s="19">
        <v>31.86</v>
      </c>
      <c r="L30" s="19">
        <v>0</v>
      </c>
      <c r="M30" s="19">
        <f t="shared" si="1"/>
        <v>6990.74</v>
      </c>
      <c r="N30" s="19">
        <v>7.05</v>
      </c>
      <c r="O30" s="19">
        <f t="shared" si="2"/>
        <v>49285</v>
      </c>
      <c r="P30" s="19">
        <v>4929</v>
      </c>
      <c r="Q30" s="19">
        <v>8100</v>
      </c>
      <c r="R30" s="19"/>
      <c r="S30" s="19"/>
      <c r="T30" s="19"/>
      <c r="U30" s="80"/>
      <c r="V30" s="80"/>
      <c r="W30" s="80"/>
      <c r="X30" s="80"/>
      <c r="Y30" s="19">
        <f t="shared" si="3"/>
        <v>0</v>
      </c>
      <c r="Z30" s="19">
        <f t="shared" si="0"/>
        <v>0</v>
      </c>
      <c r="AA30" s="19"/>
      <c r="AB30" s="19"/>
      <c r="AC30" s="87"/>
      <c r="AD30" s="87"/>
      <c r="AE30" s="98"/>
    </row>
    <row r="31" spans="1:45" s="41" customFormat="1" hidden="1" x14ac:dyDescent="0.25">
      <c r="B31" s="164" t="s">
        <v>39</v>
      </c>
      <c r="C31" s="165"/>
      <c r="D31" s="165"/>
      <c r="E31" s="165"/>
      <c r="F31" s="165"/>
      <c r="G31" s="165"/>
      <c r="H31" s="165"/>
      <c r="I31" s="46">
        <f>SUM(I14:I30)</f>
        <v>119900.13</v>
      </c>
      <c r="J31" s="46">
        <f>SUM(J14:J30)</f>
        <v>9445.340000000002</v>
      </c>
      <c r="K31" s="46">
        <f>SUM(K14:K30)</f>
        <v>515.31999999999994</v>
      </c>
      <c r="L31" s="46">
        <f>SUM(L14:L30)</f>
        <v>0</v>
      </c>
      <c r="M31" s="46">
        <f>SUM(M14:M30)</f>
        <v>129860.79</v>
      </c>
      <c r="N31" s="46"/>
      <c r="O31" s="46">
        <f t="shared" ref="O31:Z31" si="5">SUM(O14:O30)</f>
        <v>917976</v>
      </c>
      <c r="P31" s="46">
        <f t="shared" si="5"/>
        <v>81046</v>
      </c>
      <c r="Q31" s="46">
        <f t="shared" si="5"/>
        <v>149249</v>
      </c>
      <c r="R31" s="46"/>
      <c r="S31" s="46"/>
      <c r="T31" s="46"/>
      <c r="U31" s="46"/>
      <c r="V31" s="46"/>
      <c r="W31" s="46"/>
      <c r="X31" s="46">
        <f t="shared" si="5"/>
        <v>0</v>
      </c>
      <c r="Y31" s="46">
        <f t="shared" si="5"/>
        <v>0</v>
      </c>
      <c r="Z31" s="46">
        <f t="shared" si="5"/>
        <v>0</v>
      </c>
      <c r="AA31" s="93"/>
      <c r="AB31" s="93"/>
      <c r="AC31" s="88"/>
      <c r="AD31" s="88"/>
      <c r="AE31" s="99"/>
    </row>
    <row r="32" spans="1:45" s="16" customFormat="1" ht="13.5" hidden="1" customHeight="1" x14ac:dyDescent="0.25">
      <c r="B32" s="170" t="s">
        <v>111</v>
      </c>
      <c r="C32" s="170"/>
      <c r="D32" s="170"/>
      <c r="E32" s="170"/>
      <c r="F32" s="170"/>
      <c r="G32" s="170"/>
      <c r="H32" s="170"/>
      <c r="I32" s="170"/>
      <c r="J32" s="170"/>
      <c r="K32" s="17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43"/>
      <c r="AS32" s="2"/>
    </row>
    <row r="33" spans="1:60" s="16" customFormat="1" ht="13.5" hidden="1" customHeight="1" x14ac:dyDescent="0.25">
      <c r="B33" s="79"/>
      <c r="C33" s="79"/>
      <c r="D33" s="79"/>
      <c r="E33" s="79"/>
      <c r="F33" s="79"/>
      <c r="G33" s="79"/>
      <c r="H33" s="79"/>
      <c r="I33" s="79"/>
      <c r="J33" s="79"/>
      <c r="K33" s="79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43"/>
      <c r="AS33" s="2"/>
    </row>
    <row r="34" spans="1:60" s="16" customFormat="1" ht="13.5" hidden="1" customHeight="1" x14ac:dyDescent="0.25">
      <c r="B34" s="79"/>
      <c r="C34" s="79"/>
      <c r="D34" s="79"/>
      <c r="E34" s="79"/>
      <c r="F34" s="79"/>
      <c r="G34" s="79"/>
      <c r="H34" s="79"/>
      <c r="I34" s="79"/>
      <c r="J34" s="79"/>
      <c r="K34" s="79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43"/>
      <c r="AS34" s="2"/>
    </row>
    <row r="35" spans="1:60" s="16" customFormat="1" ht="51" hidden="1" customHeight="1" x14ac:dyDescent="0.7">
      <c r="A35" s="1" t="s">
        <v>143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3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43"/>
      <c r="AS35" s="2"/>
    </row>
    <row r="36" spans="1:60" s="16" customFormat="1" ht="13.5" hidden="1" customHeight="1" x14ac:dyDescent="0.25">
      <c r="B36"/>
      <c r="C36"/>
      <c r="D36"/>
      <c r="E36"/>
      <c r="F36"/>
      <c r="G36"/>
      <c r="H36"/>
      <c r="I36"/>
      <c r="J36"/>
      <c r="K36" s="2"/>
      <c r="L36" s="2"/>
      <c r="M36" s="2"/>
      <c r="N36" s="2"/>
      <c r="O36" s="2"/>
      <c r="P36" s="2"/>
      <c r="Q36" s="3"/>
      <c r="S36" s="3"/>
      <c r="T36" s="3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43"/>
      <c r="AS36" s="2"/>
    </row>
    <row r="37" spans="1:60" s="16" customFormat="1" ht="13.5" hidden="1" customHeight="1" x14ac:dyDescent="0.25">
      <c r="B37"/>
      <c r="C37"/>
      <c r="D37"/>
      <c r="E37"/>
      <c r="F37"/>
      <c r="G37"/>
      <c r="H37"/>
      <c r="I37"/>
      <c r="J37"/>
      <c r="K37" s="2"/>
      <c r="L37" s="2"/>
      <c r="M37" s="2"/>
      <c r="N37" s="2"/>
      <c r="O37" s="2"/>
      <c r="P37" s="2"/>
      <c r="Q37" s="3"/>
      <c r="S37" s="3"/>
      <c r="T37" s="3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43"/>
      <c r="AS37" s="2"/>
    </row>
    <row r="38" spans="1:60" s="16" customFormat="1" ht="13.5" hidden="1" customHeight="1" x14ac:dyDescent="0.25">
      <c r="B38"/>
      <c r="C38"/>
      <c r="D38"/>
      <c r="E38"/>
      <c r="F38"/>
      <c r="G38"/>
      <c r="H38"/>
      <c r="I38"/>
      <c r="J38"/>
      <c r="K38" s="2"/>
      <c r="L38" s="2"/>
      <c r="M38" s="2"/>
      <c r="N38" s="2"/>
      <c r="O38" s="2"/>
      <c r="P38" s="2"/>
      <c r="Q38" s="3"/>
      <c r="R38" s="3"/>
      <c r="S38" s="3"/>
      <c r="T38" s="3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43"/>
      <c r="AS38" s="2"/>
    </row>
    <row r="39" spans="1:60" s="16" customFormat="1" ht="26.25" hidden="1" customHeight="1" x14ac:dyDescent="0.25">
      <c r="B39" s="146" t="s">
        <v>68</v>
      </c>
      <c r="C39" s="146" t="s">
        <v>140</v>
      </c>
      <c r="D39" s="146" t="s">
        <v>139</v>
      </c>
      <c r="E39" s="146" t="s">
        <v>74</v>
      </c>
      <c r="F39" s="146" t="s">
        <v>130</v>
      </c>
      <c r="G39" s="152" t="s">
        <v>132</v>
      </c>
      <c r="H39" s="150" t="s">
        <v>131</v>
      </c>
      <c r="I39" s="92" t="s">
        <v>133</v>
      </c>
      <c r="J39" s="148" t="s">
        <v>134</v>
      </c>
      <c r="K39" s="148" t="s">
        <v>141</v>
      </c>
      <c r="L39" s="148" t="s">
        <v>135</v>
      </c>
      <c r="M39" s="148" t="s">
        <v>136</v>
      </c>
      <c r="N39" s="158" t="s">
        <v>142</v>
      </c>
      <c r="O39" s="159" t="s">
        <v>127</v>
      </c>
      <c r="P39" s="159" t="s">
        <v>186</v>
      </c>
      <c r="Q39" s="2"/>
      <c r="R39" s="2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43"/>
      <c r="AQ39" s="2"/>
    </row>
    <row r="40" spans="1:60" s="16" customFormat="1" ht="36.75" hidden="1" customHeight="1" x14ac:dyDescent="0.25">
      <c r="B40" s="147"/>
      <c r="C40" s="147"/>
      <c r="D40" s="147"/>
      <c r="E40" s="147"/>
      <c r="F40" s="147"/>
      <c r="G40" s="153"/>
      <c r="H40" s="151"/>
      <c r="I40" s="92"/>
      <c r="J40" s="149"/>
      <c r="K40" s="149"/>
      <c r="L40" s="149"/>
      <c r="M40" s="149"/>
      <c r="N40" s="158"/>
      <c r="O40" s="159"/>
      <c r="P40" s="159"/>
      <c r="Q40" s="2"/>
      <c r="R40" s="2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43"/>
      <c r="AQ40" s="2"/>
    </row>
    <row r="41" spans="1:60" s="16" customFormat="1" ht="45" hidden="1" customHeight="1" x14ac:dyDescent="0.25">
      <c r="B41" s="141">
        <v>1</v>
      </c>
      <c r="C41" s="101"/>
      <c r="D41" s="101"/>
      <c r="E41" s="101"/>
      <c r="F41" s="101" t="s">
        <v>137</v>
      </c>
      <c r="G41" s="102" t="s">
        <v>138</v>
      </c>
      <c r="H41" s="103">
        <v>11111.03</v>
      </c>
      <c r="I41" s="94"/>
      <c r="J41" s="94"/>
      <c r="K41" s="95"/>
      <c r="L41" s="94"/>
      <c r="M41" s="89">
        <v>84054</v>
      </c>
      <c r="N41" s="89">
        <v>594262</v>
      </c>
      <c r="O41" s="111"/>
      <c r="P41" s="111"/>
      <c r="Q41" s="2"/>
      <c r="R41" s="2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43"/>
      <c r="AQ41" s="2"/>
    </row>
    <row r="42" spans="1:60" s="16" customFormat="1" ht="42.75" hidden="1" customHeight="1" x14ac:dyDescent="0.25">
      <c r="B42" s="142"/>
      <c r="C42" s="101"/>
      <c r="D42" s="101"/>
      <c r="E42" s="101"/>
      <c r="F42" s="101" t="s">
        <v>137</v>
      </c>
      <c r="G42" s="104" t="s">
        <v>138</v>
      </c>
      <c r="H42" s="103">
        <v>13043.39</v>
      </c>
      <c r="I42" s="94"/>
      <c r="J42" s="94"/>
      <c r="K42" s="95"/>
      <c r="L42" s="94"/>
      <c r="M42" s="89">
        <v>98672</v>
      </c>
      <c r="N42" s="89">
        <v>697611</v>
      </c>
      <c r="O42" s="111"/>
      <c r="P42" s="111"/>
      <c r="Q42" s="2"/>
      <c r="R42" s="2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43"/>
      <c r="AQ42" s="2"/>
    </row>
    <row r="43" spans="1:60" s="16" customFormat="1" ht="13.5" hidden="1" customHeight="1" x14ac:dyDescent="0.25">
      <c r="B43" s="172" t="s">
        <v>173</v>
      </c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43"/>
      <c r="AS43" s="2"/>
    </row>
    <row r="44" spans="1:60" s="16" customFormat="1" ht="13.5" hidden="1" customHeight="1" x14ac:dyDescent="0.25">
      <c r="B44" s="79"/>
      <c r="C44" s="79"/>
      <c r="D44" s="79"/>
      <c r="E44" s="79"/>
      <c r="F44" s="79"/>
      <c r="G44" s="79"/>
      <c r="H44" s="79"/>
      <c r="I44" s="79"/>
      <c r="J44" s="79"/>
      <c r="K44" s="79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43"/>
      <c r="AS44" s="2"/>
    </row>
    <row r="45" spans="1:60" s="16" customFormat="1" ht="45.75" hidden="1" customHeight="1" x14ac:dyDescent="0.7">
      <c r="A45" s="140" t="s">
        <v>144</v>
      </c>
      <c r="B45" s="140"/>
      <c r="C45" s="140"/>
      <c r="D45" s="140"/>
      <c r="E45" s="140"/>
      <c r="F45" s="140"/>
      <c r="G45" s="140"/>
      <c r="H45" s="140"/>
      <c r="I45" s="140"/>
      <c r="J45" s="140"/>
      <c r="K45" s="79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43"/>
      <c r="AS45" s="2"/>
    </row>
    <row r="46" spans="1:60" s="16" customFormat="1" ht="13.5" hidden="1" customHeight="1" x14ac:dyDescent="0.25">
      <c r="B46" s="79"/>
      <c r="C46" s="79"/>
      <c r="D46" s="79"/>
      <c r="E46" s="79"/>
      <c r="F46" s="79"/>
      <c r="G46" s="79"/>
      <c r="H46" s="79"/>
      <c r="I46" s="79"/>
      <c r="J46" s="79"/>
      <c r="K46" s="79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43"/>
      <c r="AS46" s="2"/>
    </row>
    <row r="47" spans="1:60" s="16" customFormat="1" ht="19.5" hidden="1" customHeight="1" x14ac:dyDescent="0.2">
      <c r="B47" s="138" t="s">
        <v>9</v>
      </c>
      <c r="C47" s="138" t="s">
        <v>106</v>
      </c>
      <c r="D47" s="139" t="s">
        <v>107</v>
      </c>
      <c r="E47" s="139" t="s">
        <v>108</v>
      </c>
      <c r="F47" s="138" t="s">
        <v>10</v>
      </c>
      <c r="G47" s="138" t="s">
        <v>109</v>
      </c>
      <c r="H47" s="138" t="s">
        <v>110</v>
      </c>
      <c r="I47" s="143" t="s">
        <v>13</v>
      </c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5"/>
      <c r="U47" s="143" t="s">
        <v>112</v>
      </c>
      <c r="V47" s="144"/>
      <c r="W47" s="144"/>
      <c r="X47" s="144"/>
      <c r="Y47" s="144"/>
      <c r="Z47" s="144"/>
      <c r="AA47" s="144"/>
      <c r="AB47" s="144"/>
      <c r="AC47" s="144"/>
      <c r="AD47" s="144"/>
      <c r="AE47" s="145"/>
      <c r="AF47" s="166" t="s">
        <v>15</v>
      </c>
      <c r="AG47" s="166"/>
      <c r="AH47" s="166"/>
      <c r="AI47" s="166"/>
      <c r="AJ47" s="166"/>
      <c r="AK47" s="166"/>
      <c r="AL47" s="167" t="s">
        <v>15</v>
      </c>
      <c r="AM47" s="167"/>
      <c r="AN47" s="167"/>
      <c r="AO47" s="167"/>
      <c r="AP47" s="167"/>
      <c r="AQ47" s="167"/>
      <c r="AR47" s="138" t="s">
        <v>24</v>
      </c>
      <c r="AS47" s="168" t="s">
        <v>33</v>
      </c>
      <c r="AT47" s="162" t="s">
        <v>27</v>
      </c>
      <c r="AU47" s="162" t="s">
        <v>28</v>
      </c>
      <c r="AV47" s="155" t="s">
        <v>29</v>
      </c>
      <c r="AW47" s="156"/>
      <c r="AX47" s="156"/>
      <c r="AY47" s="156"/>
      <c r="AZ47" s="157"/>
      <c r="BA47" s="155" t="s">
        <v>120</v>
      </c>
      <c r="BB47" s="156"/>
      <c r="BC47" s="156"/>
      <c r="BD47" s="156"/>
      <c r="BE47" s="157"/>
      <c r="BF47" s="160" t="s">
        <v>176</v>
      </c>
      <c r="BG47" s="155" t="s">
        <v>122</v>
      </c>
      <c r="BH47" s="157"/>
    </row>
    <row r="48" spans="1:60" s="16" customFormat="1" ht="47.25" hidden="1" customHeight="1" x14ac:dyDescent="0.2">
      <c r="B48" s="138"/>
      <c r="C48" s="138"/>
      <c r="D48" s="139"/>
      <c r="E48" s="139"/>
      <c r="F48" s="138"/>
      <c r="G48" s="138"/>
      <c r="H48" s="138"/>
      <c r="I48" s="77" t="s">
        <v>52</v>
      </c>
      <c r="J48" s="77" t="s">
        <v>53</v>
      </c>
      <c r="K48" s="77" t="s">
        <v>54</v>
      </c>
      <c r="L48" s="77" t="s">
        <v>55</v>
      </c>
      <c r="M48" s="77" t="s">
        <v>56</v>
      </c>
      <c r="N48" s="78" t="s">
        <v>16</v>
      </c>
      <c r="O48" s="77" t="s">
        <v>17</v>
      </c>
      <c r="P48" s="77" t="s">
        <v>60</v>
      </c>
      <c r="Q48" s="77" t="s">
        <v>18</v>
      </c>
      <c r="R48" s="90" t="s">
        <v>124</v>
      </c>
      <c r="S48" s="91" t="s">
        <v>151</v>
      </c>
      <c r="T48" s="90" t="s">
        <v>154</v>
      </c>
      <c r="U48" s="77" t="s">
        <v>52</v>
      </c>
      <c r="V48" s="77" t="s">
        <v>57</v>
      </c>
      <c r="W48" s="77" t="s">
        <v>54</v>
      </c>
      <c r="X48" s="77" t="s">
        <v>55</v>
      </c>
      <c r="Y48" s="77" t="s">
        <v>56</v>
      </c>
      <c r="Z48" s="77" t="s">
        <v>17</v>
      </c>
      <c r="AA48" s="77" t="s">
        <v>19</v>
      </c>
      <c r="AB48" s="91" t="s">
        <v>18</v>
      </c>
      <c r="AC48" s="91" t="s">
        <v>113</v>
      </c>
      <c r="AD48" s="77" t="s">
        <v>152</v>
      </c>
      <c r="AE48" s="91" t="s">
        <v>154</v>
      </c>
      <c r="AF48" s="109" t="s">
        <v>19</v>
      </c>
      <c r="AG48" s="109" t="s">
        <v>20</v>
      </c>
      <c r="AH48" s="109" t="s">
        <v>114</v>
      </c>
      <c r="AI48" s="109" t="s">
        <v>152</v>
      </c>
      <c r="AJ48" s="109" t="s">
        <v>154</v>
      </c>
      <c r="AK48" s="109" t="s">
        <v>115</v>
      </c>
      <c r="AL48" s="77" t="s">
        <v>116</v>
      </c>
      <c r="AM48" s="77" t="s">
        <v>117</v>
      </c>
      <c r="AN48" s="77" t="s">
        <v>118</v>
      </c>
      <c r="AO48" s="91" t="s">
        <v>156</v>
      </c>
      <c r="AP48" s="91" t="s">
        <v>155</v>
      </c>
      <c r="AQ48" s="77" t="s">
        <v>119</v>
      </c>
      <c r="AR48" s="138"/>
      <c r="AS48" s="169"/>
      <c r="AT48" s="163"/>
      <c r="AU48" s="163"/>
      <c r="AV48" s="77" t="s">
        <v>157</v>
      </c>
      <c r="AW48" s="77" t="s">
        <v>158</v>
      </c>
      <c r="AX48" s="91" t="s">
        <v>156</v>
      </c>
      <c r="AY48" s="91" t="s">
        <v>155</v>
      </c>
      <c r="AZ48" s="77" t="s">
        <v>159</v>
      </c>
      <c r="BA48" s="77" t="s">
        <v>116</v>
      </c>
      <c r="BB48" s="77" t="s">
        <v>117</v>
      </c>
      <c r="BC48" s="77" t="s">
        <v>121</v>
      </c>
      <c r="BD48" s="91" t="s">
        <v>156</v>
      </c>
      <c r="BE48" s="91" t="s">
        <v>155</v>
      </c>
      <c r="BF48" s="161"/>
      <c r="BG48" s="77" t="s">
        <v>38</v>
      </c>
      <c r="BH48" s="77" t="s">
        <v>123</v>
      </c>
    </row>
    <row r="49" spans="2:60" s="16" customFormat="1" ht="13.5" hidden="1" customHeight="1" x14ac:dyDescent="0.2">
      <c r="B49" s="17">
        <v>1</v>
      </c>
      <c r="C49" s="17"/>
      <c r="D49" s="17"/>
      <c r="E49" s="17"/>
      <c r="F49" s="17" t="s">
        <v>75</v>
      </c>
      <c r="G49" s="36">
        <v>39850</v>
      </c>
      <c r="H49" s="18">
        <v>39853</v>
      </c>
      <c r="I49" s="19">
        <f>427.25+234.76+48.85</f>
        <v>710.86</v>
      </c>
      <c r="J49" s="19">
        <f>23.94+13.15+2.73</f>
        <v>39.82</v>
      </c>
      <c r="K49" s="19">
        <f>2.62+1.44+0.3</f>
        <v>4.3600000000000003</v>
      </c>
      <c r="L49" s="19">
        <v>0</v>
      </c>
      <c r="M49" s="19">
        <f>+I49+J49+K49+L49</f>
        <v>755.04000000000008</v>
      </c>
      <c r="N49" s="19">
        <v>7.07</v>
      </c>
      <c r="O49" s="19">
        <f>ROUND(M49*N49,0)</f>
        <v>5338</v>
      </c>
      <c r="P49" s="19">
        <f>160+0+18</f>
        <v>178</v>
      </c>
      <c r="Q49" s="19">
        <f>503+263+57</f>
        <v>823</v>
      </c>
      <c r="R49" s="19"/>
      <c r="S49" s="19"/>
      <c r="T49" s="19"/>
      <c r="U49" s="19"/>
      <c r="V49" s="19"/>
      <c r="W49" s="19"/>
      <c r="X49" s="19">
        <f>+L49</f>
        <v>0</v>
      </c>
      <c r="Y49" s="19">
        <f>U49+V49+W49+X49</f>
        <v>0</v>
      </c>
      <c r="Z49" s="19">
        <f t="shared" ref="Z49:Z65" si="6">ROUND(Y49*N49,0)</f>
        <v>0</v>
      </c>
      <c r="AA49" s="19">
        <f>ROUND(Z49*10%,0)</f>
        <v>0</v>
      </c>
      <c r="AB49" s="19">
        <f>ROUND((Y49+Z49)*14.94%,0)</f>
        <v>0</v>
      </c>
      <c r="AC49" s="19"/>
      <c r="AD49" s="19"/>
      <c r="AE49" s="19"/>
      <c r="AF49" s="19"/>
      <c r="AG49" s="19"/>
      <c r="AH49" s="19"/>
      <c r="AI49" s="19"/>
      <c r="AJ49" s="19"/>
      <c r="AK49" s="19">
        <f>SUM(AF49:AG49)</f>
        <v>0</v>
      </c>
      <c r="AL49" s="19"/>
      <c r="AM49" s="19"/>
      <c r="AN49" s="19"/>
      <c r="AO49" s="19"/>
      <c r="AP49" s="19"/>
      <c r="AQ49" s="19"/>
      <c r="AR49" s="20">
        <v>1.4872399999999999</v>
      </c>
      <c r="AS49" s="18">
        <f>$AC$3</f>
        <v>42517</v>
      </c>
      <c r="AT49" s="45"/>
      <c r="AU49" s="35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</row>
    <row r="50" spans="2:60" s="16" customFormat="1" ht="13.5" hidden="1" customHeight="1" x14ac:dyDescent="0.2">
      <c r="B50" s="17">
        <v>2</v>
      </c>
      <c r="C50" s="17"/>
      <c r="D50" s="17"/>
      <c r="E50" s="17"/>
      <c r="F50" s="17" t="s">
        <v>76</v>
      </c>
      <c r="G50" s="36">
        <v>39895</v>
      </c>
      <c r="H50" s="18">
        <v>39898</v>
      </c>
      <c r="I50" s="19">
        <v>613.48</v>
      </c>
      <c r="J50" s="19">
        <v>33.340000000000003</v>
      </c>
      <c r="K50" s="19">
        <v>3.74</v>
      </c>
      <c r="L50" s="19">
        <v>0</v>
      </c>
      <c r="M50" s="19">
        <f t="shared" ref="M50" si="7">+I50+J50+K50+L50</f>
        <v>650.56000000000006</v>
      </c>
      <c r="N50" s="19">
        <v>7.07</v>
      </c>
      <c r="O50" s="19">
        <f t="shared" ref="O50:O65" si="8">ROUND(M50*N50,0)</f>
        <v>4599</v>
      </c>
      <c r="P50" s="19">
        <f>ROUND(O50*5%,0)</f>
        <v>230</v>
      </c>
      <c r="Q50" s="19">
        <f>ROUND((O50+P50)*14.94%,0)</f>
        <v>721</v>
      </c>
      <c r="R50" s="19"/>
      <c r="S50" s="19"/>
      <c r="T50" s="19"/>
      <c r="U50" s="19"/>
      <c r="V50" s="19"/>
      <c r="W50" s="19"/>
      <c r="X50" s="19">
        <f>+L50</f>
        <v>0</v>
      </c>
      <c r="Y50" s="19">
        <f t="shared" ref="Y50:Y65" si="9">U50+V50+W50+X50</f>
        <v>0</v>
      </c>
      <c r="Z50" s="19">
        <f t="shared" si="6"/>
        <v>0</v>
      </c>
      <c r="AA50" s="19">
        <f>ROUND(Z50*10%,0)</f>
        <v>0</v>
      </c>
      <c r="AB50" s="19">
        <f>ROUND((Y50+Z50)*14.94%,0)</f>
        <v>0</v>
      </c>
      <c r="AC50" s="19"/>
      <c r="AD50" s="19"/>
      <c r="AE50" s="19"/>
      <c r="AF50" s="19"/>
      <c r="AG50" s="19"/>
      <c r="AH50" s="19"/>
      <c r="AI50" s="19"/>
      <c r="AJ50" s="19"/>
      <c r="AK50" s="19">
        <f t="shared" ref="AK50:AK65" si="10">SUM(AF50:AG50)</f>
        <v>0</v>
      </c>
      <c r="AL50" s="19"/>
      <c r="AM50" s="19"/>
      <c r="AN50" s="19"/>
      <c r="AO50" s="19"/>
      <c r="AP50" s="19"/>
      <c r="AQ50" s="19"/>
      <c r="AR50" s="20">
        <v>1.50543</v>
      </c>
      <c r="AS50" s="18">
        <f t="shared" ref="AS50:AS65" si="11">$AC$3</f>
        <v>42517</v>
      </c>
      <c r="AT50" s="45"/>
      <c r="AU50" s="35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</row>
    <row r="51" spans="2:60" s="16" customFormat="1" ht="13.5" hidden="1" customHeight="1" x14ac:dyDescent="0.2">
      <c r="B51" s="17">
        <v>3</v>
      </c>
      <c r="C51" s="17"/>
      <c r="D51" s="17"/>
      <c r="E51" s="17"/>
      <c r="F51" s="17" t="s">
        <v>77</v>
      </c>
      <c r="G51" s="36">
        <v>40219</v>
      </c>
      <c r="H51" s="18">
        <v>40222</v>
      </c>
      <c r="I51" s="19">
        <v>1616.4</v>
      </c>
      <c r="J51" s="19">
        <v>99.86</v>
      </c>
      <c r="K51" s="19">
        <v>4.42</v>
      </c>
      <c r="L51" s="19">
        <v>0</v>
      </c>
      <c r="M51" s="19">
        <f>+I51+J51+K51+L51</f>
        <v>1720.68</v>
      </c>
      <c r="N51" s="19">
        <v>7.07</v>
      </c>
      <c r="O51" s="19">
        <f t="shared" si="8"/>
        <v>12165</v>
      </c>
      <c r="P51" s="19">
        <v>608</v>
      </c>
      <c r="Q51" s="19">
        <v>1906</v>
      </c>
      <c r="R51" s="19"/>
      <c r="S51" s="19"/>
      <c r="T51" s="19"/>
      <c r="U51" s="19"/>
      <c r="V51" s="19"/>
      <c r="W51" s="19"/>
      <c r="X51" s="19">
        <v>0</v>
      </c>
      <c r="Y51" s="19">
        <f t="shared" si="9"/>
        <v>0</v>
      </c>
      <c r="Z51" s="19">
        <f t="shared" si="6"/>
        <v>0</v>
      </c>
      <c r="AA51" s="19">
        <f>ROUND(Z51*10%,0)</f>
        <v>0</v>
      </c>
      <c r="AB51" s="19">
        <f t="shared" ref="AB51:AB54" si="12">ROUND((Y51+Z51)*14.94%,0)</f>
        <v>0</v>
      </c>
      <c r="AC51" s="19"/>
      <c r="AD51" s="19"/>
      <c r="AE51" s="19"/>
      <c r="AF51" s="19"/>
      <c r="AG51" s="19"/>
      <c r="AH51" s="19"/>
      <c r="AI51" s="19"/>
      <c r="AJ51" s="19"/>
      <c r="AK51" s="19">
        <f t="shared" si="10"/>
        <v>0</v>
      </c>
      <c r="AL51" s="19"/>
      <c r="AM51" s="19"/>
      <c r="AN51" s="19"/>
      <c r="AO51" s="19"/>
      <c r="AP51" s="19"/>
      <c r="AQ51" s="19"/>
      <c r="AR51" s="20">
        <v>1.5380499999999999</v>
      </c>
      <c r="AS51" s="18">
        <f t="shared" si="11"/>
        <v>42517</v>
      </c>
      <c r="AT51" s="45"/>
      <c r="AU51" s="35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</row>
    <row r="52" spans="2:60" s="16" customFormat="1" ht="13.5" hidden="1" customHeight="1" x14ac:dyDescent="0.2">
      <c r="B52" s="17">
        <v>3</v>
      </c>
      <c r="C52" s="17"/>
      <c r="D52" s="17"/>
      <c r="E52" s="17"/>
      <c r="F52" s="17" t="s">
        <v>77</v>
      </c>
      <c r="G52" s="36">
        <v>40219</v>
      </c>
      <c r="H52" s="18">
        <v>40222</v>
      </c>
      <c r="I52" s="19">
        <v>5484.64</v>
      </c>
      <c r="J52" s="19">
        <v>338.85</v>
      </c>
      <c r="K52" s="19">
        <v>8.2200000000000006</v>
      </c>
      <c r="L52" s="19">
        <v>0</v>
      </c>
      <c r="M52" s="19">
        <f t="shared" ref="M52:M65" si="13">+I52+J52+K52+L52</f>
        <v>5831.7100000000009</v>
      </c>
      <c r="N52" s="19">
        <v>7.07</v>
      </c>
      <c r="O52" s="19">
        <f t="shared" si="8"/>
        <v>41230</v>
      </c>
      <c r="P52" s="19">
        <v>4123</v>
      </c>
      <c r="Q52" s="19">
        <v>6776</v>
      </c>
      <c r="R52" s="19"/>
      <c r="S52" s="19"/>
      <c r="T52" s="19"/>
      <c r="U52" s="19"/>
      <c r="V52" s="19"/>
      <c r="W52" s="19"/>
      <c r="X52" s="19">
        <v>0</v>
      </c>
      <c r="Y52" s="19">
        <f t="shared" si="9"/>
        <v>0</v>
      </c>
      <c r="Z52" s="19">
        <f t="shared" si="6"/>
        <v>0</v>
      </c>
      <c r="AA52" s="19">
        <f>ROUND(Z52*20%,0)</f>
        <v>0</v>
      </c>
      <c r="AB52" s="19">
        <f t="shared" si="12"/>
        <v>0</v>
      </c>
      <c r="AC52" s="19"/>
      <c r="AD52" s="19"/>
      <c r="AE52" s="19"/>
      <c r="AF52" s="19"/>
      <c r="AG52" s="19"/>
      <c r="AH52" s="19"/>
      <c r="AI52" s="19"/>
      <c r="AJ52" s="19"/>
      <c r="AK52" s="19">
        <f t="shared" si="10"/>
        <v>0</v>
      </c>
      <c r="AL52" s="19"/>
      <c r="AM52" s="19"/>
      <c r="AN52" s="19"/>
      <c r="AO52" s="19"/>
      <c r="AP52" s="19"/>
      <c r="AQ52" s="19"/>
      <c r="AR52" s="20">
        <v>1.5380499999999999</v>
      </c>
      <c r="AS52" s="18">
        <f t="shared" si="11"/>
        <v>42517</v>
      </c>
      <c r="AT52" s="45"/>
      <c r="AU52" s="35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</row>
    <row r="53" spans="2:60" s="16" customFormat="1" ht="13.5" hidden="1" customHeight="1" x14ac:dyDescent="0.2">
      <c r="B53" s="17">
        <v>4</v>
      </c>
      <c r="C53" s="17"/>
      <c r="D53" s="17"/>
      <c r="E53" s="17"/>
      <c r="F53" s="17" t="s">
        <v>78</v>
      </c>
      <c r="G53" s="36">
        <v>40276</v>
      </c>
      <c r="H53" s="18">
        <v>40279</v>
      </c>
      <c r="I53" s="19">
        <v>10201.18</v>
      </c>
      <c r="J53" s="19">
        <v>827.74</v>
      </c>
      <c r="K53" s="19">
        <v>48.96</v>
      </c>
      <c r="L53" s="19">
        <v>0</v>
      </c>
      <c r="M53" s="19">
        <f t="shared" si="13"/>
        <v>11077.88</v>
      </c>
      <c r="N53" s="19">
        <v>7.07</v>
      </c>
      <c r="O53" s="19">
        <f t="shared" si="8"/>
        <v>78321</v>
      </c>
      <c r="P53" s="19">
        <v>7832</v>
      </c>
      <c r="Q53" s="19">
        <v>12871</v>
      </c>
      <c r="R53" s="19"/>
      <c r="S53" s="19"/>
      <c r="T53" s="19"/>
      <c r="U53" s="19"/>
      <c r="V53" s="19"/>
      <c r="W53" s="19"/>
      <c r="X53" s="19">
        <v>0</v>
      </c>
      <c r="Y53" s="19">
        <f t="shared" si="9"/>
        <v>0</v>
      </c>
      <c r="Z53" s="19">
        <f t="shared" si="6"/>
        <v>0</v>
      </c>
      <c r="AA53" s="19">
        <f>ROUND(Z53*20%,0)</f>
        <v>0</v>
      </c>
      <c r="AB53" s="19">
        <f t="shared" si="12"/>
        <v>0</v>
      </c>
      <c r="AC53" s="19"/>
      <c r="AD53" s="19"/>
      <c r="AE53" s="19"/>
      <c r="AF53" s="19"/>
      <c r="AG53" s="19"/>
      <c r="AH53" s="19"/>
      <c r="AI53" s="19"/>
      <c r="AJ53" s="19"/>
      <c r="AK53" s="19">
        <f t="shared" si="10"/>
        <v>0</v>
      </c>
      <c r="AL53" s="19"/>
      <c r="AM53" s="19"/>
      <c r="AN53" s="19"/>
      <c r="AO53" s="19"/>
      <c r="AP53" s="19"/>
      <c r="AQ53" s="19"/>
      <c r="AR53" s="20">
        <v>1.5383899999999999</v>
      </c>
      <c r="AS53" s="18">
        <f t="shared" si="11"/>
        <v>42517</v>
      </c>
      <c r="AT53" s="45"/>
      <c r="AU53" s="35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</row>
    <row r="54" spans="2:60" s="16" customFormat="1" ht="13.5" hidden="1" customHeight="1" x14ac:dyDescent="0.2">
      <c r="B54" s="17">
        <v>5</v>
      </c>
      <c r="C54" s="17"/>
      <c r="D54" s="17"/>
      <c r="E54" s="17"/>
      <c r="F54" s="17" t="s">
        <v>79</v>
      </c>
      <c r="G54" s="36">
        <v>40276</v>
      </c>
      <c r="H54" s="18">
        <v>40279</v>
      </c>
      <c r="I54" s="19">
        <v>15364.16</v>
      </c>
      <c r="J54" s="19">
        <v>1658.82</v>
      </c>
      <c r="K54" s="19">
        <v>73.75</v>
      </c>
      <c r="L54" s="19">
        <v>0</v>
      </c>
      <c r="M54" s="19">
        <f t="shared" si="13"/>
        <v>17096.73</v>
      </c>
      <c r="N54" s="19">
        <v>7.07</v>
      </c>
      <c r="O54" s="19">
        <f t="shared" si="8"/>
        <v>120874</v>
      </c>
      <c r="P54" s="19">
        <v>12087</v>
      </c>
      <c r="Q54" s="19">
        <v>19864</v>
      </c>
      <c r="R54" s="19"/>
      <c r="S54" s="19"/>
      <c r="T54" s="19"/>
      <c r="U54" s="19"/>
      <c r="V54" s="19"/>
      <c r="W54" s="19"/>
      <c r="X54" s="19">
        <v>0</v>
      </c>
      <c r="Y54" s="19">
        <f t="shared" si="9"/>
        <v>0</v>
      </c>
      <c r="Z54" s="19">
        <f t="shared" si="6"/>
        <v>0</v>
      </c>
      <c r="AA54" s="19">
        <f>ROUND(Z54*20%,0)</f>
        <v>0</v>
      </c>
      <c r="AB54" s="19">
        <f t="shared" si="12"/>
        <v>0</v>
      </c>
      <c r="AC54" s="19"/>
      <c r="AD54" s="19"/>
      <c r="AE54" s="19"/>
      <c r="AF54" s="19"/>
      <c r="AG54" s="19"/>
      <c r="AH54" s="19"/>
      <c r="AI54" s="19"/>
      <c r="AJ54" s="19"/>
      <c r="AK54" s="19">
        <f t="shared" si="10"/>
        <v>0</v>
      </c>
      <c r="AL54" s="19"/>
      <c r="AM54" s="19"/>
      <c r="AN54" s="19"/>
      <c r="AO54" s="19"/>
      <c r="AP54" s="19"/>
      <c r="AQ54" s="19"/>
      <c r="AR54" s="20">
        <v>1.5383899999999999</v>
      </c>
      <c r="AS54" s="18">
        <f t="shared" si="11"/>
        <v>42517</v>
      </c>
      <c r="AT54" s="45"/>
      <c r="AU54" s="35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</row>
    <row r="55" spans="2:60" s="16" customFormat="1" ht="13.5" hidden="1" customHeight="1" x14ac:dyDescent="0.2">
      <c r="B55" s="17">
        <v>6</v>
      </c>
      <c r="C55" s="17"/>
      <c r="D55" s="17"/>
      <c r="E55" s="17"/>
      <c r="F55" s="17" t="s">
        <v>80</v>
      </c>
      <c r="G55" s="36">
        <v>40283</v>
      </c>
      <c r="H55" s="18">
        <v>40286</v>
      </c>
      <c r="I55" s="19">
        <f>3499.44+2682.81+1854.72</f>
        <v>8036.97</v>
      </c>
      <c r="J55" s="19">
        <f>325.56+249.59+172.55</f>
        <v>747.7</v>
      </c>
      <c r="K55" s="19">
        <f>16.79+12.87+8.9</f>
        <v>38.559999999999995</v>
      </c>
      <c r="L55" s="19">
        <v>0</v>
      </c>
      <c r="M55" s="19">
        <f t="shared" si="13"/>
        <v>8823.23</v>
      </c>
      <c r="N55" s="19">
        <v>7.07</v>
      </c>
      <c r="O55" s="19">
        <f t="shared" si="8"/>
        <v>62380</v>
      </c>
      <c r="P55" s="19">
        <f>2716+2082+1440</f>
        <v>6238</v>
      </c>
      <c r="Q55" s="19">
        <f>4464+3422+2366</f>
        <v>10252</v>
      </c>
      <c r="R55" s="19"/>
      <c r="S55" s="19"/>
      <c r="T55" s="19"/>
      <c r="U55" s="19"/>
      <c r="V55" s="19"/>
      <c r="W55" s="19"/>
      <c r="X55" s="19">
        <v>0</v>
      </c>
      <c r="Y55" s="19">
        <f t="shared" si="9"/>
        <v>0</v>
      </c>
      <c r="Z55" s="19">
        <f t="shared" si="6"/>
        <v>0</v>
      </c>
      <c r="AA55" s="19">
        <f>ROUND(Z55*20%,0)</f>
        <v>0</v>
      </c>
      <c r="AB55" s="19">
        <f>ROUND((Y55+Z55)*14.94%,0)</f>
        <v>0</v>
      </c>
      <c r="AC55" s="19"/>
      <c r="AD55" s="19"/>
      <c r="AE55" s="19"/>
      <c r="AF55" s="19"/>
      <c r="AG55" s="19"/>
      <c r="AH55" s="19"/>
      <c r="AI55" s="19"/>
      <c r="AJ55" s="19"/>
      <c r="AK55" s="19">
        <f t="shared" si="10"/>
        <v>0</v>
      </c>
      <c r="AL55" s="19"/>
      <c r="AM55" s="19"/>
      <c r="AN55" s="19"/>
      <c r="AO55" s="19"/>
      <c r="AP55" s="19"/>
      <c r="AQ55" s="19"/>
      <c r="AR55" s="20">
        <v>1.5386</v>
      </c>
      <c r="AS55" s="18">
        <f t="shared" si="11"/>
        <v>42517</v>
      </c>
      <c r="AT55" s="45"/>
      <c r="AU55" s="35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</row>
    <row r="56" spans="2:60" s="16" customFormat="1" ht="13.5" hidden="1" customHeight="1" x14ac:dyDescent="0.2">
      <c r="B56" s="17">
        <v>7</v>
      </c>
      <c r="C56" s="17"/>
      <c r="D56" s="17"/>
      <c r="E56" s="17"/>
      <c r="F56" s="17" t="s">
        <v>81</v>
      </c>
      <c r="G56" s="36">
        <v>40333</v>
      </c>
      <c r="H56" s="18">
        <v>40336</v>
      </c>
      <c r="I56" s="19">
        <v>4852.96</v>
      </c>
      <c r="J56" s="19">
        <v>500.98</v>
      </c>
      <c r="K56" s="19">
        <v>23.29</v>
      </c>
      <c r="L56" s="19">
        <v>0</v>
      </c>
      <c r="M56" s="19">
        <f t="shared" si="13"/>
        <v>5377.2300000000005</v>
      </c>
      <c r="N56" s="19">
        <v>7.07</v>
      </c>
      <c r="O56" s="19">
        <f t="shared" si="8"/>
        <v>38017</v>
      </c>
      <c r="P56" s="19">
        <v>3802</v>
      </c>
      <c r="Q56" s="19">
        <v>6248</v>
      </c>
      <c r="R56" s="19"/>
      <c r="S56" s="19"/>
      <c r="T56" s="19"/>
      <c r="U56" s="19"/>
      <c r="V56" s="19"/>
      <c r="W56" s="19"/>
      <c r="X56" s="19">
        <f t="shared" ref="X56:X65" si="14">+L56</f>
        <v>0</v>
      </c>
      <c r="Y56" s="19">
        <f t="shared" si="9"/>
        <v>0</v>
      </c>
      <c r="Z56" s="19">
        <f t="shared" si="6"/>
        <v>0</v>
      </c>
      <c r="AA56" s="19">
        <f>ROUND(Z56*20%,0)</f>
        <v>0</v>
      </c>
      <c r="AB56" s="19">
        <f t="shared" ref="AB56:AB65" si="15">ROUND((Y56+Z56)*14.94%,0)</f>
        <v>0</v>
      </c>
      <c r="AC56" s="19"/>
      <c r="AD56" s="19"/>
      <c r="AE56" s="19"/>
      <c r="AF56" s="19"/>
      <c r="AG56" s="19"/>
      <c r="AH56" s="19"/>
      <c r="AI56" s="19"/>
      <c r="AJ56" s="19"/>
      <c r="AK56" s="19">
        <f t="shared" si="10"/>
        <v>0</v>
      </c>
      <c r="AL56" s="19"/>
      <c r="AM56" s="19"/>
      <c r="AN56" s="19"/>
      <c r="AO56" s="19"/>
      <c r="AP56" s="19"/>
      <c r="AQ56" s="19"/>
      <c r="AR56" s="20">
        <v>1.54051</v>
      </c>
      <c r="AS56" s="18">
        <f t="shared" si="11"/>
        <v>42517</v>
      </c>
      <c r="AT56" s="45"/>
      <c r="AU56" s="35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</row>
    <row r="57" spans="2:60" s="16" customFormat="1" ht="13.5" hidden="1" customHeight="1" x14ac:dyDescent="0.2">
      <c r="B57" s="17">
        <v>8</v>
      </c>
      <c r="C57" s="17"/>
      <c r="D57" s="17"/>
      <c r="E57" s="17"/>
      <c r="F57" s="17" t="s">
        <v>82</v>
      </c>
      <c r="G57" s="36">
        <v>40367</v>
      </c>
      <c r="H57" s="18">
        <v>40370</v>
      </c>
      <c r="I57" s="19">
        <v>536</v>
      </c>
      <c r="J57" s="19">
        <v>47.6</v>
      </c>
      <c r="K57" s="19">
        <v>2.57</v>
      </c>
      <c r="L57" s="19">
        <v>0</v>
      </c>
      <c r="M57" s="19">
        <f t="shared" si="13"/>
        <v>586.17000000000007</v>
      </c>
      <c r="N57" s="19">
        <v>7.07</v>
      </c>
      <c r="O57" s="19">
        <f t="shared" si="8"/>
        <v>4144</v>
      </c>
      <c r="P57" s="19">
        <v>207</v>
      </c>
      <c r="Q57" s="19">
        <v>650</v>
      </c>
      <c r="R57" s="19"/>
      <c r="S57" s="19"/>
      <c r="T57" s="19"/>
      <c r="U57" s="19"/>
      <c r="V57" s="19"/>
      <c r="W57" s="19"/>
      <c r="X57" s="19">
        <f t="shared" si="14"/>
        <v>0</v>
      </c>
      <c r="Y57" s="19">
        <f t="shared" si="9"/>
        <v>0</v>
      </c>
      <c r="Z57" s="19">
        <f t="shared" si="6"/>
        <v>0</v>
      </c>
      <c r="AA57" s="19">
        <f>ROUND(Z57*10%,0)</f>
        <v>0</v>
      </c>
      <c r="AB57" s="19">
        <f t="shared" si="15"/>
        <v>0</v>
      </c>
      <c r="AC57" s="19"/>
      <c r="AD57" s="19"/>
      <c r="AE57" s="19"/>
      <c r="AF57" s="19"/>
      <c r="AG57" s="19"/>
      <c r="AH57" s="19"/>
      <c r="AI57" s="19"/>
      <c r="AJ57" s="19"/>
      <c r="AK57" s="19">
        <f t="shared" si="10"/>
        <v>0</v>
      </c>
      <c r="AL57" s="19"/>
      <c r="AM57" s="19"/>
      <c r="AN57" s="19"/>
      <c r="AO57" s="19"/>
      <c r="AP57" s="19"/>
      <c r="AQ57" s="19"/>
      <c r="AR57" s="20">
        <v>1.5426599999999999</v>
      </c>
      <c r="AS57" s="18">
        <f t="shared" si="11"/>
        <v>42517</v>
      </c>
      <c r="AT57" s="45"/>
      <c r="AU57" s="35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</row>
    <row r="58" spans="2:60" s="16" customFormat="1" ht="13.5" hidden="1" customHeight="1" x14ac:dyDescent="0.2">
      <c r="B58" s="17">
        <v>8</v>
      </c>
      <c r="C58" s="17"/>
      <c r="D58" s="17"/>
      <c r="E58" s="17"/>
      <c r="F58" s="17" t="s">
        <v>82</v>
      </c>
      <c r="G58" s="36">
        <v>40367</v>
      </c>
      <c r="H58" s="18">
        <v>40370</v>
      </c>
      <c r="I58" s="19">
        <v>5404.66</v>
      </c>
      <c r="J58" s="19">
        <v>480</v>
      </c>
      <c r="K58" s="19">
        <v>25.94</v>
      </c>
      <c r="L58" s="19">
        <v>0</v>
      </c>
      <c r="M58" s="19">
        <f t="shared" si="13"/>
        <v>5910.5999999999995</v>
      </c>
      <c r="N58" s="19">
        <v>7.07</v>
      </c>
      <c r="O58" s="19">
        <f t="shared" si="8"/>
        <v>41788</v>
      </c>
      <c r="P58" s="19">
        <v>4179</v>
      </c>
      <c r="Q58" s="19">
        <v>6867</v>
      </c>
      <c r="R58" s="19"/>
      <c r="S58" s="19"/>
      <c r="T58" s="19"/>
      <c r="U58" s="19"/>
      <c r="V58" s="19"/>
      <c r="W58" s="19"/>
      <c r="X58" s="19">
        <f t="shared" si="14"/>
        <v>0</v>
      </c>
      <c r="Y58" s="19">
        <f t="shared" si="9"/>
        <v>0</v>
      </c>
      <c r="Z58" s="19">
        <f t="shared" si="6"/>
        <v>0</v>
      </c>
      <c r="AA58" s="19">
        <f t="shared" ref="AA58:AA65" si="16">ROUND(Z58*20%,0)</f>
        <v>0</v>
      </c>
      <c r="AB58" s="19">
        <f t="shared" si="15"/>
        <v>0</v>
      </c>
      <c r="AC58" s="19"/>
      <c r="AD58" s="19"/>
      <c r="AE58" s="19"/>
      <c r="AF58" s="19"/>
      <c r="AG58" s="19"/>
      <c r="AH58" s="19"/>
      <c r="AI58" s="19"/>
      <c r="AJ58" s="19"/>
      <c r="AK58" s="19">
        <f t="shared" si="10"/>
        <v>0</v>
      </c>
      <c r="AL58" s="19"/>
      <c r="AM58" s="19"/>
      <c r="AN58" s="19"/>
      <c r="AO58" s="19"/>
      <c r="AP58" s="19"/>
      <c r="AQ58" s="19"/>
      <c r="AR58" s="20">
        <v>1.5426599999999999</v>
      </c>
      <c r="AS58" s="18">
        <f t="shared" si="11"/>
        <v>42517</v>
      </c>
      <c r="AT58" s="45"/>
      <c r="AU58" s="35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</row>
    <row r="59" spans="2:60" s="16" customFormat="1" ht="13.5" hidden="1" customHeight="1" x14ac:dyDescent="0.2">
      <c r="B59" s="17">
        <v>9</v>
      </c>
      <c r="C59" s="17"/>
      <c r="D59" s="17"/>
      <c r="E59" s="17"/>
      <c r="F59" s="17" t="s">
        <v>83</v>
      </c>
      <c r="G59" s="36">
        <v>40385</v>
      </c>
      <c r="H59" s="18">
        <v>40388</v>
      </c>
      <c r="I59" s="19">
        <v>12249.63</v>
      </c>
      <c r="J59" s="19">
        <v>957.32</v>
      </c>
      <c r="K59" s="19">
        <v>18.37</v>
      </c>
      <c r="L59" s="19">
        <v>0</v>
      </c>
      <c r="M59" s="19">
        <f t="shared" si="13"/>
        <v>13225.32</v>
      </c>
      <c r="N59" s="19">
        <v>7.07</v>
      </c>
      <c r="O59" s="19">
        <f t="shared" si="8"/>
        <v>93503</v>
      </c>
      <c r="P59" s="19">
        <v>0</v>
      </c>
      <c r="Q59" s="19">
        <v>13969</v>
      </c>
      <c r="R59" s="19"/>
      <c r="S59" s="19"/>
      <c r="T59" s="19"/>
      <c r="U59" s="19"/>
      <c r="V59" s="19"/>
      <c r="W59" s="19"/>
      <c r="X59" s="19">
        <f t="shared" si="14"/>
        <v>0</v>
      </c>
      <c r="Y59" s="19">
        <f t="shared" si="9"/>
        <v>0</v>
      </c>
      <c r="Z59" s="19">
        <f t="shared" si="6"/>
        <v>0</v>
      </c>
      <c r="AA59" s="19">
        <f t="shared" si="16"/>
        <v>0</v>
      </c>
      <c r="AB59" s="19">
        <f t="shared" si="15"/>
        <v>0</v>
      </c>
      <c r="AC59" s="19"/>
      <c r="AD59" s="19"/>
      <c r="AE59" s="19"/>
      <c r="AF59" s="19"/>
      <c r="AG59" s="19"/>
      <c r="AH59" s="19"/>
      <c r="AI59" s="19"/>
      <c r="AJ59" s="19"/>
      <c r="AK59" s="19">
        <f t="shared" si="10"/>
        <v>0</v>
      </c>
      <c r="AL59" s="19"/>
      <c r="AM59" s="19"/>
      <c r="AN59" s="19"/>
      <c r="AO59" s="19"/>
      <c r="AP59" s="19"/>
      <c r="AQ59" s="19"/>
      <c r="AR59" s="20">
        <v>1.54356</v>
      </c>
      <c r="AS59" s="18">
        <f t="shared" si="11"/>
        <v>42517</v>
      </c>
      <c r="AT59" s="45"/>
      <c r="AU59" s="35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</row>
    <row r="60" spans="2:60" s="16" customFormat="1" ht="13.5" hidden="1" customHeight="1" x14ac:dyDescent="0.2">
      <c r="B60" s="17">
        <v>10</v>
      </c>
      <c r="C60" s="17"/>
      <c r="D60" s="17"/>
      <c r="E60" s="17"/>
      <c r="F60" s="17" t="s">
        <v>84</v>
      </c>
      <c r="G60" s="36">
        <v>40413</v>
      </c>
      <c r="H60" s="18">
        <v>40416</v>
      </c>
      <c r="I60" s="19">
        <f>3599.4+5832.4+6048.79</f>
        <v>15480.59</v>
      </c>
      <c r="J60" s="19">
        <f>249.15+403.73+418.7</f>
        <v>1071.58</v>
      </c>
      <c r="K60" s="19">
        <f>17.27+27.99+29.03</f>
        <v>74.289999999999992</v>
      </c>
      <c r="L60" s="19">
        <v>0</v>
      </c>
      <c r="M60" s="19">
        <f t="shared" si="13"/>
        <v>16626.46</v>
      </c>
      <c r="N60" s="19">
        <v>7.07</v>
      </c>
      <c r="O60" s="19">
        <f t="shared" si="8"/>
        <v>117549</v>
      </c>
      <c r="P60" s="19">
        <f>2733+4429+4593</f>
        <v>11755</v>
      </c>
      <c r="Q60" s="19">
        <f>4492+7278+7548</f>
        <v>19318</v>
      </c>
      <c r="R60" s="19"/>
      <c r="S60" s="19"/>
      <c r="T60" s="19"/>
      <c r="U60" s="19"/>
      <c r="V60" s="19"/>
      <c r="W60" s="19"/>
      <c r="X60" s="19">
        <f t="shared" si="14"/>
        <v>0</v>
      </c>
      <c r="Y60" s="19">
        <f t="shared" si="9"/>
        <v>0</v>
      </c>
      <c r="Z60" s="19">
        <f t="shared" si="6"/>
        <v>0</v>
      </c>
      <c r="AA60" s="19">
        <f t="shared" si="16"/>
        <v>0</v>
      </c>
      <c r="AB60" s="19">
        <f t="shared" si="15"/>
        <v>0</v>
      </c>
      <c r="AC60" s="19"/>
      <c r="AD60" s="19"/>
      <c r="AE60" s="19"/>
      <c r="AF60" s="19"/>
      <c r="AG60" s="19"/>
      <c r="AH60" s="19"/>
      <c r="AI60" s="19"/>
      <c r="AJ60" s="19"/>
      <c r="AK60" s="19">
        <f t="shared" si="10"/>
        <v>0</v>
      </c>
      <c r="AL60" s="19"/>
      <c r="AM60" s="19"/>
      <c r="AN60" s="19"/>
      <c r="AO60" s="19"/>
      <c r="AP60" s="19"/>
      <c r="AQ60" s="19"/>
      <c r="AR60" s="20">
        <v>1.5456000000000001</v>
      </c>
      <c r="AS60" s="18">
        <f t="shared" si="11"/>
        <v>42517</v>
      </c>
      <c r="AT60" s="45"/>
      <c r="AU60" s="35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</row>
    <row r="61" spans="2:60" s="16" customFormat="1" ht="13.5" hidden="1" customHeight="1" x14ac:dyDescent="0.2">
      <c r="B61" s="17">
        <v>11</v>
      </c>
      <c r="C61" s="17"/>
      <c r="D61" s="17"/>
      <c r="E61" s="17"/>
      <c r="F61" s="17" t="s">
        <v>85</v>
      </c>
      <c r="G61" s="36">
        <v>40427</v>
      </c>
      <c r="H61" s="18">
        <v>40430</v>
      </c>
      <c r="I61" s="19">
        <v>1440.32</v>
      </c>
      <c r="J61" s="19">
        <v>62.66</v>
      </c>
      <c r="K61" s="19">
        <v>6.91</v>
      </c>
      <c r="L61" s="19">
        <v>0</v>
      </c>
      <c r="M61" s="19">
        <f t="shared" si="13"/>
        <v>1509.89</v>
      </c>
      <c r="N61" s="19">
        <v>7.07</v>
      </c>
      <c r="O61" s="19">
        <f t="shared" si="8"/>
        <v>10675</v>
      </c>
      <c r="P61" s="19">
        <v>1068</v>
      </c>
      <c r="Q61" s="19">
        <v>1754</v>
      </c>
      <c r="R61" s="19"/>
      <c r="S61" s="19"/>
      <c r="T61" s="19"/>
      <c r="U61" s="19"/>
      <c r="V61" s="19"/>
      <c r="W61" s="19"/>
      <c r="X61" s="19">
        <f t="shared" si="14"/>
        <v>0</v>
      </c>
      <c r="Y61" s="19">
        <f t="shared" si="9"/>
        <v>0</v>
      </c>
      <c r="Z61" s="19">
        <f t="shared" si="6"/>
        <v>0</v>
      </c>
      <c r="AA61" s="19">
        <f t="shared" si="16"/>
        <v>0</v>
      </c>
      <c r="AB61" s="19">
        <f t="shared" si="15"/>
        <v>0</v>
      </c>
      <c r="AC61" s="19"/>
      <c r="AD61" s="19"/>
      <c r="AE61" s="19"/>
      <c r="AF61" s="19"/>
      <c r="AG61" s="19"/>
      <c r="AH61" s="19"/>
      <c r="AI61" s="19"/>
      <c r="AJ61" s="19"/>
      <c r="AK61" s="19">
        <f t="shared" si="10"/>
        <v>0</v>
      </c>
      <c r="AL61" s="19"/>
      <c r="AM61" s="19"/>
      <c r="AN61" s="19"/>
      <c r="AO61" s="19"/>
      <c r="AP61" s="19"/>
      <c r="AQ61" s="19"/>
      <c r="AR61" s="20">
        <v>1.5468599999999999</v>
      </c>
      <c r="AS61" s="18">
        <f>$AC$3</f>
        <v>42517</v>
      </c>
      <c r="AT61" s="45"/>
      <c r="AU61" s="35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</row>
    <row r="62" spans="2:60" s="16" customFormat="1" ht="13.5" hidden="1" customHeight="1" x14ac:dyDescent="0.2">
      <c r="B62" s="17">
        <v>12</v>
      </c>
      <c r="C62" s="17"/>
      <c r="D62" s="17"/>
      <c r="E62" s="17"/>
      <c r="F62" s="17" t="s">
        <v>86</v>
      </c>
      <c r="G62" s="36">
        <v>40458</v>
      </c>
      <c r="H62" s="18">
        <v>40461</v>
      </c>
      <c r="I62" s="19">
        <v>13600.38</v>
      </c>
      <c r="J62" s="19">
        <v>1057.0999999999999</v>
      </c>
      <c r="K62" s="19">
        <v>65.28</v>
      </c>
      <c r="L62" s="19">
        <v>0</v>
      </c>
      <c r="M62" s="19">
        <f t="shared" si="13"/>
        <v>14722.76</v>
      </c>
      <c r="N62" s="19">
        <v>7.07</v>
      </c>
      <c r="O62" s="19">
        <f t="shared" si="8"/>
        <v>104090</v>
      </c>
      <c r="P62" s="19">
        <v>10409</v>
      </c>
      <c r="Q62" s="19">
        <v>17106</v>
      </c>
      <c r="R62" s="19"/>
      <c r="S62" s="19"/>
      <c r="T62" s="19"/>
      <c r="U62" s="19"/>
      <c r="V62" s="19"/>
      <c r="W62" s="19"/>
      <c r="X62" s="19">
        <f t="shared" si="14"/>
        <v>0</v>
      </c>
      <c r="Y62" s="19">
        <f t="shared" si="9"/>
        <v>0</v>
      </c>
      <c r="Z62" s="19">
        <f t="shared" si="6"/>
        <v>0</v>
      </c>
      <c r="AA62" s="19">
        <f t="shared" si="16"/>
        <v>0</v>
      </c>
      <c r="AB62" s="19">
        <f t="shared" si="15"/>
        <v>0</v>
      </c>
      <c r="AC62" s="19"/>
      <c r="AD62" s="19"/>
      <c r="AE62" s="19"/>
      <c r="AF62" s="19"/>
      <c r="AG62" s="19"/>
      <c r="AH62" s="19"/>
      <c r="AI62" s="19"/>
      <c r="AJ62" s="19"/>
      <c r="AK62" s="19">
        <f t="shared" si="10"/>
        <v>0</v>
      </c>
      <c r="AL62" s="19"/>
      <c r="AM62" s="19"/>
      <c r="AN62" s="19"/>
      <c r="AO62" s="19"/>
      <c r="AP62" s="19"/>
      <c r="AQ62" s="19"/>
      <c r="AR62" s="20">
        <v>1.5502499999999999</v>
      </c>
      <c r="AS62" s="18">
        <f t="shared" si="11"/>
        <v>42517</v>
      </c>
      <c r="AT62" s="45"/>
      <c r="AU62" s="35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</row>
    <row r="63" spans="2:60" s="16" customFormat="1" ht="13.5" hidden="1" customHeight="1" x14ac:dyDescent="0.2">
      <c r="B63" s="17">
        <v>13</v>
      </c>
      <c r="C63" s="17"/>
      <c r="D63" s="17"/>
      <c r="E63" s="17"/>
      <c r="F63" s="17" t="s">
        <v>87</v>
      </c>
      <c r="G63" s="36">
        <v>40471</v>
      </c>
      <c r="H63" s="18">
        <v>40474</v>
      </c>
      <c r="I63" s="19">
        <v>2332.96</v>
      </c>
      <c r="J63" s="19">
        <v>220.85</v>
      </c>
      <c r="K63" s="19">
        <v>11.19</v>
      </c>
      <c r="L63" s="19">
        <v>0</v>
      </c>
      <c r="M63" s="19">
        <f t="shared" si="13"/>
        <v>2565</v>
      </c>
      <c r="N63" s="19">
        <v>7.07</v>
      </c>
      <c r="O63" s="19">
        <f t="shared" si="8"/>
        <v>18135</v>
      </c>
      <c r="P63" s="19">
        <v>1813</v>
      </c>
      <c r="Q63" s="19">
        <v>2980</v>
      </c>
      <c r="R63" s="19"/>
      <c r="S63" s="19"/>
      <c r="T63" s="19"/>
      <c r="U63" s="19"/>
      <c r="V63" s="19"/>
      <c r="W63" s="19"/>
      <c r="X63" s="19">
        <f t="shared" si="14"/>
        <v>0</v>
      </c>
      <c r="Y63" s="19">
        <f t="shared" si="9"/>
        <v>0</v>
      </c>
      <c r="Z63" s="19">
        <f t="shared" si="6"/>
        <v>0</v>
      </c>
      <c r="AA63" s="19">
        <f t="shared" si="16"/>
        <v>0</v>
      </c>
      <c r="AB63" s="19">
        <f t="shared" si="15"/>
        <v>0</v>
      </c>
      <c r="AC63" s="19"/>
      <c r="AD63" s="19"/>
      <c r="AE63" s="19"/>
      <c r="AF63" s="19"/>
      <c r="AG63" s="19"/>
      <c r="AH63" s="19"/>
      <c r="AI63" s="19"/>
      <c r="AJ63" s="19"/>
      <c r="AK63" s="19">
        <f t="shared" si="10"/>
        <v>0</v>
      </c>
      <c r="AL63" s="19"/>
      <c r="AM63" s="19"/>
      <c r="AN63" s="19"/>
      <c r="AO63" s="19"/>
      <c r="AP63" s="19"/>
      <c r="AQ63" s="19"/>
      <c r="AR63" s="20">
        <v>1.5519400000000001</v>
      </c>
      <c r="AS63" s="18">
        <f t="shared" si="11"/>
        <v>42517</v>
      </c>
      <c r="AT63" s="45"/>
      <c r="AU63" s="35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</row>
    <row r="64" spans="2:60" s="16" customFormat="1" ht="13.5" hidden="1" customHeight="1" x14ac:dyDescent="0.2">
      <c r="B64" s="17">
        <v>14</v>
      </c>
      <c r="C64" s="17"/>
      <c r="D64" s="17"/>
      <c r="E64" s="17"/>
      <c r="F64" s="17" t="s">
        <v>88</v>
      </c>
      <c r="G64" s="36">
        <v>40490</v>
      </c>
      <c r="H64" s="18">
        <v>40493</v>
      </c>
      <c r="I64" s="19">
        <v>15337.32</v>
      </c>
      <c r="J64" s="19">
        <v>979.86</v>
      </c>
      <c r="K64" s="19">
        <v>73.61</v>
      </c>
      <c r="L64" s="19">
        <v>0</v>
      </c>
      <c r="M64" s="19">
        <f t="shared" si="13"/>
        <v>16390.79</v>
      </c>
      <c r="N64" s="19">
        <v>7.07</v>
      </c>
      <c r="O64" s="19">
        <f t="shared" si="8"/>
        <v>115883</v>
      </c>
      <c r="P64" s="19">
        <v>11588</v>
      </c>
      <c r="Q64" s="19">
        <v>19044</v>
      </c>
      <c r="R64" s="19"/>
      <c r="S64" s="19"/>
      <c r="T64" s="19"/>
      <c r="U64" s="19"/>
      <c r="V64" s="19"/>
      <c r="W64" s="19"/>
      <c r="X64" s="19">
        <f t="shared" si="14"/>
        <v>0</v>
      </c>
      <c r="Y64" s="19">
        <f t="shared" si="9"/>
        <v>0</v>
      </c>
      <c r="Z64" s="19">
        <f t="shared" si="6"/>
        <v>0</v>
      </c>
      <c r="AA64" s="19">
        <f t="shared" si="16"/>
        <v>0</v>
      </c>
      <c r="AB64" s="19">
        <f t="shared" si="15"/>
        <v>0</v>
      </c>
      <c r="AC64" s="19"/>
      <c r="AD64" s="19"/>
      <c r="AE64" s="19"/>
      <c r="AF64" s="19"/>
      <c r="AG64" s="19"/>
      <c r="AH64" s="19"/>
      <c r="AI64" s="19"/>
      <c r="AJ64" s="19"/>
      <c r="AK64" s="19">
        <f t="shared" si="10"/>
        <v>0</v>
      </c>
      <c r="AL64" s="19"/>
      <c r="AM64" s="19"/>
      <c r="AN64" s="19"/>
      <c r="AO64" s="19"/>
      <c r="AP64" s="19"/>
      <c r="AQ64" s="19"/>
      <c r="AR64" s="20">
        <v>1.5545599999999999</v>
      </c>
      <c r="AS64" s="18">
        <f t="shared" si="11"/>
        <v>42517</v>
      </c>
      <c r="AT64" s="45"/>
      <c r="AU64" s="35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</row>
    <row r="65" spans="1:60" s="16" customFormat="1" ht="13.5" hidden="1" customHeight="1" x14ac:dyDescent="0.2">
      <c r="B65" s="17">
        <v>15</v>
      </c>
      <c r="C65" s="17"/>
      <c r="D65" s="17"/>
      <c r="E65" s="17"/>
      <c r="F65" s="17" t="s">
        <v>89</v>
      </c>
      <c r="G65" s="36">
        <v>40521</v>
      </c>
      <c r="H65" s="18">
        <v>40524</v>
      </c>
      <c r="I65" s="19">
        <v>6637.62</v>
      </c>
      <c r="J65" s="19">
        <v>321.26</v>
      </c>
      <c r="K65" s="19">
        <v>31.86</v>
      </c>
      <c r="L65" s="19">
        <v>0</v>
      </c>
      <c r="M65" s="19">
        <f t="shared" si="13"/>
        <v>6990.74</v>
      </c>
      <c r="N65" s="19">
        <v>7.05</v>
      </c>
      <c r="O65" s="19">
        <f t="shared" si="8"/>
        <v>49285</v>
      </c>
      <c r="P65" s="19">
        <v>4929</v>
      </c>
      <c r="Q65" s="19">
        <v>8100</v>
      </c>
      <c r="R65" s="19"/>
      <c r="S65" s="19"/>
      <c r="T65" s="19"/>
      <c r="U65" s="19"/>
      <c r="V65" s="19"/>
      <c r="W65" s="19"/>
      <c r="X65" s="19">
        <f t="shared" si="14"/>
        <v>0</v>
      </c>
      <c r="Y65" s="19">
        <f t="shared" si="9"/>
        <v>0</v>
      </c>
      <c r="Z65" s="19">
        <f t="shared" si="6"/>
        <v>0</v>
      </c>
      <c r="AA65" s="19">
        <f t="shared" si="16"/>
        <v>0</v>
      </c>
      <c r="AB65" s="19">
        <f t="shared" si="15"/>
        <v>0</v>
      </c>
      <c r="AC65" s="19"/>
      <c r="AD65" s="19"/>
      <c r="AE65" s="19"/>
      <c r="AF65" s="19"/>
      <c r="AG65" s="19"/>
      <c r="AH65" s="19"/>
      <c r="AI65" s="19"/>
      <c r="AJ65" s="19"/>
      <c r="AK65" s="19">
        <f t="shared" si="10"/>
        <v>0</v>
      </c>
      <c r="AL65" s="19"/>
      <c r="AM65" s="19"/>
      <c r="AN65" s="19"/>
      <c r="AO65" s="19"/>
      <c r="AP65" s="19"/>
      <c r="AQ65" s="19"/>
      <c r="AR65" s="20">
        <v>1.5601400000000001</v>
      </c>
      <c r="AS65" s="18">
        <f t="shared" si="11"/>
        <v>42517</v>
      </c>
      <c r="AT65" s="45"/>
      <c r="AU65" s="35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</row>
    <row r="66" spans="1:60" s="16" customFormat="1" ht="13.5" hidden="1" customHeight="1" x14ac:dyDescent="0.2">
      <c r="B66" s="164" t="s">
        <v>39</v>
      </c>
      <c r="C66" s="165"/>
      <c r="D66" s="165"/>
      <c r="E66" s="165"/>
      <c r="F66" s="165"/>
      <c r="G66" s="165"/>
      <c r="H66" s="165"/>
      <c r="I66" s="46">
        <f>SUM(I49:I65)</f>
        <v>119900.13</v>
      </c>
      <c r="J66" s="46">
        <f>SUM(J49:J65)</f>
        <v>9445.340000000002</v>
      </c>
      <c r="K66" s="46">
        <f>SUM(K49:K65)</f>
        <v>515.31999999999994</v>
      </c>
      <c r="L66" s="46">
        <f>SUM(L49:L65)</f>
        <v>0</v>
      </c>
      <c r="M66" s="46">
        <f>SUM(M49:M65)</f>
        <v>129860.79</v>
      </c>
      <c r="N66" s="46"/>
      <c r="O66" s="46">
        <f t="shared" ref="O66:Q66" si="17">SUM(O49:O65)</f>
        <v>917976</v>
      </c>
      <c r="P66" s="46">
        <f t="shared" si="17"/>
        <v>81046</v>
      </c>
      <c r="Q66" s="46">
        <f t="shared" si="17"/>
        <v>149249</v>
      </c>
      <c r="R66" s="46"/>
      <c r="S66" s="46"/>
      <c r="T66" s="46"/>
      <c r="U66" s="46"/>
      <c r="V66" s="46"/>
      <c r="W66" s="46"/>
      <c r="X66" s="46">
        <f t="shared" ref="X66:AA66" si="18">SUM(X49:X65)</f>
        <v>0</v>
      </c>
      <c r="Y66" s="46">
        <f t="shared" si="18"/>
        <v>0</v>
      </c>
      <c r="Z66" s="46">
        <f t="shared" si="18"/>
        <v>0</v>
      </c>
      <c r="AA66" s="46">
        <f t="shared" si="18"/>
        <v>0</v>
      </c>
      <c r="AB66" s="46">
        <f t="shared" ref="AB66" si="19">SUM(AB49:AB65)</f>
        <v>0</v>
      </c>
      <c r="AC66" s="46"/>
      <c r="AD66" s="46"/>
      <c r="AE66" s="46"/>
      <c r="AF66" s="46">
        <f t="shared" ref="AF66:AG66" si="20">SUM(AF49:AF65)</f>
        <v>0</v>
      </c>
      <c r="AG66" s="46">
        <f t="shared" si="20"/>
        <v>0</v>
      </c>
      <c r="AH66" s="46"/>
      <c r="AI66" s="46"/>
      <c r="AJ66" s="46"/>
      <c r="AK66" s="46">
        <f t="shared" ref="AK66" si="21">SUM(AK49:AK65)</f>
        <v>0</v>
      </c>
      <c r="AL66" s="46"/>
      <c r="AM66" s="46"/>
      <c r="AN66" s="46"/>
      <c r="AO66" s="46"/>
      <c r="AP66" s="46"/>
      <c r="AQ66" s="46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</row>
    <row r="67" spans="1:60" s="16" customFormat="1" ht="13.5" hidden="1" customHeight="1" x14ac:dyDescent="0.25">
      <c r="B67" s="79"/>
      <c r="C67" s="79"/>
      <c r="D67" s="79"/>
      <c r="E67" s="79"/>
      <c r="F67" s="79"/>
      <c r="G67" s="79"/>
      <c r="H67" s="79"/>
      <c r="I67" s="79"/>
      <c r="J67" s="79"/>
      <c r="K67" s="79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43"/>
      <c r="AS67" s="2"/>
    </row>
    <row r="68" spans="1:60" s="16" customFormat="1" ht="13.5" customHeight="1" x14ac:dyDescent="0.25">
      <c r="B68" s="79"/>
      <c r="C68" s="79"/>
      <c r="D68" s="79"/>
      <c r="E68" s="79"/>
      <c r="F68" s="79"/>
      <c r="G68" s="79"/>
      <c r="H68" s="79"/>
      <c r="I68" s="79"/>
      <c r="J68" s="79"/>
      <c r="K68" s="79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43"/>
      <c r="AS68" s="2"/>
    </row>
    <row r="69" spans="1:60" s="16" customFormat="1" ht="58.5" customHeight="1" x14ac:dyDescent="0.5">
      <c r="A69" s="177" t="s">
        <v>145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31"/>
      <c r="L69" s="105"/>
      <c r="M69" s="105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43"/>
      <c r="AS69" s="2"/>
    </row>
    <row r="70" spans="1:60" s="2" customFormat="1" x14ac:dyDescent="0.25">
      <c r="B70"/>
      <c r="C70"/>
      <c r="D70"/>
      <c r="E70"/>
      <c r="F70"/>
      <c r="G70"/>
      <c r="H70" s="22"/>
      <c r="I70"/>
      <c r="P70" s="29"/>
      <c r="AR70" s="43"/>
    </row>
    <row r="71" spans="1:60" s="2" customFormat="1" ht="33" customHeight="1" x14ac:dyDescent="0.25">
      <c r="A71" s="178" t="s">
        <v>204</v>
      </c>
      <c r="B71" s="178"/>
      <c r="C71" s="178"/>
      <c r="D71" s="178"/>
      <c r="E71" s="178"/>
      <c r="F71" s="178"/>
      <c r="G71" s="178"/>
      <c r="H71" s="178"/>
      <c r="I71" s="178"/>
      <c r="J71" s="178"/>
      <c r="P71" s="3"/>
      <c r="AR71" s="43"/>
    </row>
    <row r="72" spans="1:60" x14ac:dyDescent="0.25">
      <c r="A72" s="114" t="s">
        <v>177</v>
      </c>
      <c r="B72" s="114"/>
      <c r="C72" s="114"/>
      <c r="D72" s="114"/>
      <c r="E72" s="114"/>
      <c r="F72" s="114"/>
      <c r="G72" s="114"/>
      <c r="H72" s="114"/>
      <c r="I72" s="114"/>
      <c r="J72" s="120"/>
    </row>
    <row r="73" spans="1:60" x14ac:dyDescent="0.25">
      <c r="A73" s="114"/>
      <c r="B73" s="114"/>
      <c r="C73" s="114"/>
      <c r="D73" s="114"/>
      <c r="E73" s="114"/>
      <c r="F73" s="114"/>
      <c r="G73" s="114"/>
      <c r="H73" s="114"/>
      <c r="I73" s="114"/>
      <c r="J73" s="120"/>
    </row>
    <row r="74" spans="1:60" x14ac:dyDescent="0.25">
      <c r="A74" s="114" t="s">
        <v>202</v>
      </c>
      <c r="B74" s="114"/>
      <c r="C74" s="221"/>
      <c r="D74" s="221"/>
      <c r="E74" s="221"/>
      <c r="F74" s="114"/>
      <c r="G74" s="114"/>
      <c r="H74" s="114"/>
      <c r="I74" s="114"/>
      <c r="J74" s="120"/>
    </row>
    <row r="75" spans="1:60" x14ac:dyDescent="0.25">
      <c r="A75" s="220"/>
      <c r="B75" s="220"/>
      <c r="C75" s="220"/>
      <c r="D75" s="220"/>
      <c r="E75" s="220"/>
      <c r="F75" s="114"/>
      <c r="G75" s="114"/>
      <c r="H75" s="114"/>
      <c r="I75" s="114"/>
      <c r="J75" s="120"/>
    </row>
    <row r="76" spans="1:60" x14ac:dyDescent="0.25">
      <c r="A76" s="180" t="s">
        <v>197</v>
      </c>
      <c r="B76" s="181"/>
      <c r="C76" s="219"/>
      <c r="D76" s="219"/>
      <c r="E76" s="219"/>
      <c r="F76" s="114"/>
      <c r="G76" s="114"/>
      <c r="H76" s="114"/>
      <c r="I76" s="114"/>
      <c r="J76" s="120"/>
    </row>
    <row r="77" spans="1:60" x14ac:dyDescent="0.25">
      <c r="A77" s="123"/>
      <c r="B77" s="124"/>
      <c r="C77" s="125"/>
      <c r="D77" s="126"/>
    </row>
    <row r="78" spans="1:60" ht="42.75" customHeight="1" x14ac:dyDescent="0.25">
      <c r="A78" s="175" t="s">
        <v>9</v>
      </c>
      <c r="B78" s="175" t="s">
        <v>10</v>
      </c>
      <c r="C78" s="175" t="s">
        <v>109</v>
      </c>
      <c r="D78" s="174" t="s">
        <v>120</v>
      </c>
      <c r="E78" s="174"/>
      <c r="F78" s="174"/>
      <c r="G78" s="174"/>
      <c r="H78" s="174"/>
      <c r="I78" s="110" t="s">
        <v>125</v>
      </c>
      <c r="J78" s="127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</row>
    <row r="79" spans="1:60" ht="27" customHeight="1" x14ac:dyDescent="0.25">
      <c r="A79" s="175"/>
      <c r="B79" s="175"/>
      <c r="C79" s="175"/>
      <c r="D79" s="110" t="s">
        <v>19</v>
      </c>
      <c r="E79" s="110" t="s">
        <v>20</v>
      </c>
      <c r="F79" s="110" t="s">
        <v>124</v>
      </c>
      <c r="G79" s="110" t="s">
        <v>151</v>
      </c>
      <c r="H79" s="110" t="s">
        <v>154</v>
      </c>
      <c r="I79" s="110" t="s">
        <v>123</v>
      </c>
      <c r="J79" s="127"/>
      <c r="K79" s="112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</row>
    <row r="80" spans="1:60" x14ac:dyDescent="0.25">
      <c r="A80" s="17">
        <v>1</v>
      </c>
      <c r="B80" s="17" t="s">
        <v>75</v>
      </c>
      <c r="C80" s="36">
        <v>39850</v>
      </c>
      <c r="D80" s="19">
        <v>10</v>
      </c>
      <c r="E80" s="19">
        <v>20</v>
      </c>
      <c r="F80" s="19">
        <v>15</v>
      </c>
      <c r="G80" s="19">
        <v>1</v>
      </c>
      <c r="H80" s="19">
        <v>0</v>
      </c>
      <c r="I80" s="19">
        <f>SUM(D80:H80)</f>
        <v>46</v>
      </c>
      <c r="J80" s="127"/>
      <c r="K80" s="113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</row>
    <row r="81" spans="1:45" x14ac:dyDescent="0.25">
      <c r="A81" s="17">
        <v>2</v>
      </c>
      <c r="B81" s="17" t="s">
        <v>76</v>
      </c>
      <c r="C81" s="36">
        <v>39895</v>
      </c>
      <c r="D81" s="19">
        <v>10</v>
      </c>
      <c r="E81" s="19">
        <v>20</v>
      </c>
      <c r="F81" s="19">
        <v>15</v>
      </c>
      <c r="G81" s="19">
        <v>1</v>
      </c>
      <c r="H81" s="19">
        <v>0</v>
      </c>
      <c r="I81" s="19">
        <f t="shared" ref="I81:I86" si="22">SUM(D81:H81)</f>
        <v>46</v>
      </c>
      <c r="J81" s="127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</row>
    <row r="82" spans="1:45" x14ac:dyDescent="0.25">
      <c r="A82" s="17">
        <v>3</v>
      </c>
      <c r="B82" s="17" t="s">
        <v>77</v>
      </c>
      <c r="C82" s="36">
        <v>40219</v>
      </c>
      <c r="D82" s="19">
        <v>10</v>
      </c>
      <c r="E82" s="19">
        <v>20</v>
      </c>
      <c r="F82" s="19">
        <v>15</v>
      </c>
      <c r="G82" s="19">
        <v>1</v>
      </c>
      <c r="H82" s="19">
        <v>0</v>
      </c>
      <c r="I82" s="19">
        <f t="shared" si="22"/>
        <v>46</v>
      </c>
      <c r="J82" s="127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</row>
    <row r="83" spans="1:45" x14ac:dyDescent="0.25">
      <c r="A83" s="17">
        <v>3</v>
      </c>
      <c r="B83" s="17" t="s">
        <v>77</v>
      </c>
      <c r="C83" s="36">
        <v>40219</v>
      </c>
      <c r="D83" s="19">
        <v>10</v>
      </c>
      <c r="E83" s="19">
        <v>20</v>
      </c>
      <c r="F83" s="19">
        <v>15</v>
      </c>
      <c r="G83" s="19">
        <v>1</v>
      </c>
      <c r="H83" s="19">
        <v>0</v>
      </c>
      <c r="I83" s="19">
        <f t="shared" si="22"/>
        <v>46</v>
      </c>
      <c r="J83" s="127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</row>
    <row r="84" spans="1:45" x14ac:dyDescent="0.25">
      <c r="A84" s="17">
        <v>4</v>
      </c>
      <c r="B84" s="17" t="s">
        <v>78</v>
      </c>
      <c r="C84" s="36">
        <v>40276</v>
      </c>
      <c r="D84" s="19">
        <v>10</v>
      </c>
      <c r="E84" s="19">
        <v>20</v>
      </c>
      <c r="F84" s="19">
        <v>15</v>
      </c>
      <c r="G84" s="19">
        <v>1</v>
      </c>
      <c r="H84" s="19">
        <v>0</v>
      </c>
      <c r="I84" s="19">
        <f t="shared" si="22"/>
        <v>46</v>
      </c>
      <c r="J84" s="127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</row>
    <row r="85" spans="1:45" x14ac:dyDescent="0.25">
      <c r="A85" s="17">
        <v>5</v>
      </c>
      <c r="B85" s="17" t="s">
        <v>79</v>
      </c>
      <c r="C85" s="36">
        <v>40276</v>
      </c>
      <c r="D85" s="19">
        <v>10</v>
      </c>
      <c r="E85" s="19">
        <v>20</v>
      </c>
      <c r="F85" s="19">
        <v>15</v>
      </c>
      <c r="G85" s="19">
        <v>1</v>
      </c>
      <c r="H85" s="19">
        <v>0</v>
      </c>
      <c r="I85" s="19">
        <f t="shared" si="22"/>
        <v>46</v>
      </c>
      <c r="J85" s="127"/>
      <c r="N85" s="3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</row>
    <row r="86" spans="1:45" x14ac:dyDescent="0.25">
      <c r="A86" s="17">
        <v>6</v>
      </c>
      <c r="B86" s="17" t="s">
        <v>80</v>
      </c>
      <c r="C86" s="36">
        <v>40283</v>
      </c>
      <c r="D86" s="19">
        <v>10</v>
      </c>
      <c r="E86" s="19">
        <v>20</v>
      </c>
      <c r="F86" s="19">
        <v>15</v>
      </c>
      <c r="G86" s="19">
        <v>1</v>
      </c>
      <c r="H86" s="19">
        <v>0</v>
      </c>
      <c r="I86" s="19">
        <f t="shared" si="22"/>
        <v>46</v>
      </c>
      <c r="J86" s="127"/>
      <c r="N86" s="3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</row>
    <row r="87" spans="1:45" x14ac:dyDescent="0.25">
      <c r="A87" s="86" t="s">
        <v>188</v>
      </c>
      <c r="B87" s="128"/>
      <c r="C87" s="86"/>
      <c r="D87" s="83"/>
      <c r="E87" s="83"/>
      <c r="F87" s="83"/>
      <c r="G87" s="83"/>
      <c r="H87" s="83"/>
      <c r="I87" s="83">
        <f>SUM(I80:I86)</f>
        <v>322</v>
      </c>
      <c r="J87" s="12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</row>
    <row r="88" spans="1:45" x14ac:dyDescent="0.25">
      <c r="A88" s="86" t="s">
        <v>189</v>
      </c>
      <c r="B88" s="128"/>
      <c r="C88" s="86"/>
      <c r="D88" s="83"/>
      <c r="E88" s="83"/>
      <c r="F88" s="83"/>
      <c r="G88" s="83"/>
      <c r="H88" s="83"/>
      <c r="I88" s="128"/>
      <c r="J88" s="129" t="s">
        <v>203</v>
      </c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</row>
    <row r="89" spans="1:45" x14ac:dyDescent="0.25">
      <c r="A89" s="86" t="s">
        <v>190</v>
      </c>
      <c r="B89" s="128"/>
      <c r="C89" s="86"/>
      <c r="D89" s="83"/>
      <c r="E89" s="83"/>
      <c r="F89" s="83"/>
      <c r="G89" s="83"/>
      <c r="H89" s="83"/>
      <c r="I89" s="83"/>
      <c r="J89" s="129" t="s">
        <v>178</v>
      </c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</row>
    <row r="90" spans="1:45" x14ac:dyDescent="0.25">
      <c r="A90" s="86" t="s">
        <v>191</v>
      </c>
      <c r="B90" s="128"/>
      <c r="C90" s="86"/>
      <c r="D90" s="83"/>
      <c r="E90" s="83"/>
      <c r="F90" s="83"/>
      <c r="G90" s="83"/>
      <c r="H90" s="83"/>
      <c r="I90" s="128" t="s">
        <v>126</v>
      </c>
      <c r="J90" s="129" t="s">
        <v>179</v>
      </c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</row>
    <row r="91" spans="1:45" x14ac:dyDescent="0.25">
      <c r="A91" s="86" t="s">
        <v>192</v>
      </c>
      <c r="B91" s="128"/>
      <c r="C91" s="86"/>
      <c r="D91" s="83"/>
      <c r="E91" s="83"/>
      <c r="F91" s="83"/>
      <c r="G91" s="83"/>
      <c r="H91" s="83"/>
      <c r="I91" s="128" t="s">
        <v>126</v>
      </c>
      <c r="J91" s="129" t="s">
        <v>180</v>
      </c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</row>
    <row r="92" spans="1:45" x14ac:dyDescent="0.25">
      <c r="A92" s="86" t="s">
        <v>187</v>
      </c>
      <c r="B92" s="128"/>
      <c r="C92" s="86"/>
      <c r="D92" s="83"/>
      <c r="E92" s="83"/>
      <c r="F92" s="83"/>
      <c r="G92" s="83"/>
      <c r="H92" s="83"/>
      <c r="I92" s="128"/>
      <c r="J92" s="129" t="s">
        <v>181</v>
      </c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</row>
    <row r="93" spans="1:45" x14ac:dyDescent="0.25">
      <c r="A93" s="86" t="s">
        <v>193</v>
      </c>
      <c r="B93" s="128"/>
      <c r="C93" s="86"/>
      <c r="D93" s="83"/>
      <c r="E93" s="83"/>
      <c r="F93" s="83"/>
      <c r="G93" s="83"/>
      <c r="H93" s="83"/>
      <c r="I93" s="128"/>
      <c r="J93" s="129" t="s">
        <v>182</v>
      </c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</row>
    <row r="94" spans="1:45" x14ac:dyDescent="0.25">
      <c r="A94" s="86" t="s">
        <v>194</v>
      </c>
      <c r="B94" s="128"/>
      <c r="C94" s="86"/>
      <c r="D94" s="83"/>
      <c r="E94" s="83"/>
      <c r="F94" s="83"/>
      <c r="G94" s="83"/>
      <c r="H94" s="83"/>
      <c r="I94" s="130" t="s">
        <v>150</v>
      </c>
      <c r="J94" s="129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</row>
    <row r="95" spans="1:45" s="31" customFormat="1" x14ac:dyDescent="0.25">
      <c r="A95" s="81"/>
      <c r="B95" s="98"/>
      <c r="C95" s="81"/>
      <c r="D95" s="82"/>
      <c r="E95" s="82"/>
      <c r="F95" s="82"/>
      <c r="G95" s="82"/>
      <c r="H95" s="82"/>
      <c r="I95" s="117"/>
      <c r="J95" s="118"/>
      <c r="K95" s="82"/>
      <c r="L95" s="82"/>
    </row>
    <row r="96" spans="1:45" s="114" customFormat="1" ht="48" customHeight="1" x14ac:dyDescent="0.25">
      <c r="A96" s="182" t="s">
        <v>183</v>
      </c>
      <c r="B96" s="182"/>
      <c r="C96" s="182"/>
      <c r="D96" s="182"/>
      <c r="E96" s="182"/>
      <c r="F96" s="182"/>
      <c r="G96" s="182"/>
      <c r="H96" s="182"/>
      <c r="I96" s="182"/>
      <c r="J96" s="182"/>
      <c r="K96" s="119"/>
    </row>
    <row r="97" spans="1:45" s="114" customFormat="1" ht="15" customHeight="1" x14ac:dyDescent="0.25">
      <c r="A97" s="132"/>
      <c r="B97" s="178" t="s">
        <v>184</v>
      </c>
      <c r="C97" s="178"/>
      <c r="D97" s="178"/>
      <c r="E97" s="178"/>
      <c r="F97" s="178"/>
      <c r="G97" s="178"/>
      <c r="H97" s="178"/>
      <c r="I97" s="178"/>
      <c r="J97" s="178"/>
      <c r="K97" s="119"/>
    </row>
    <row r="98" spans="1:45" s="114" customFormat="1" ht="31.5" customHeight="1" x14ac:dyDescent="0.25">
      <c r="A98" s="132"/>
      <c r="B98" s="178" t="s">
        <v>185</v>
      </c>
      <c r="C98" s="178"/>
      <c r="D98" s="178"/>
      <c r="E98" s="178"/>
      <c r="F98" s="178"/>
      <c r="G98" s="178"/>
      <c r="H98" s="178"/>
      <c r="I98" s="178"/>
      <c r="J98" s="178"/>
      <c r="K98" s="119"/>
    </row>
    <row r="99" spans="1:45" s="114" customFormat="1" x14ac:dyDescent="0.25">
      <c r="A99" s="133"/>
      <c r="B99" s="134"/>
      <c r="C99" s="133"/>
      <c r="D99" s="135"/>
      <c r="E99" s="135"/>
      <c r="F99" s="135"/>
      <c r="G99" s="135"/>
      <c r="H99" s="135"/>
      <c r="I99" s="135"/>
      <c r="J99" s="135"/>
      <c r="K99" s="119"/>
      <c r="O99" s="120"/>
      <c r="P99" s="121"/>
    </row>
    <row r="100" spans="1:45" s="114" customFormat="1" ht="31.5" customHeight="1" x14ac:dyDescent="0.25">
      <c r="A100" s="179" t="s">
        <v>198</v>
      </c>
      <c r="B100" s="179"/>
      <c r="C100" s="179"/>
      <c r="D100" s="179"/>
      <c r="E100" s="179"/>
      <c r="F100" s="179"/>
      <c r="G100" s="179"/>
      <c r="H100" s="179"/>
      <c r="I100" s="179"/>
      <c r="J100" s="179"/>
      <c r="K100" s="122"/>
      <c r="L100" s="136" t="s">
        <v>199</v>
      </c>
      <c r="M100" s="136"/>
      <c r="N100" s="136"/>
      <c r="O100" s="136"/>
      <c r="P100" s="136"/>
      <c r="Q100" s="136"/>
    </row>
    <row r="101" spans="1:45" s="114" customFormat="1" ht="40.5" customHeight="1" x14ac:dyDescent="0.25">
      <c r="A101" s="178" t="s">
        <v>196</v>
      </c>
      <c r="B101" s="178"/>
      <c r="C101" s="178"/>
      <c r="D101" s="178"/>
      <c r="E101" s="178"/>
      <c r="F101" s="178"/>
      <c r="G101" s="178"/>
      <c r="H101" s="178"/>
      <c r="I101" s="178"/>
      <c r="J101" s="178"/>
      <c r="K101" s="122"/>
      <c r="L101" s="136" t="s">
        <v>199</v>
      </c>
      <c r="M101" s="136"/>
      <c r="N101" s="136"/>
      <c r="O101" s="136"/>
      <c r="P101" s="136"/>
      <c r="Q101" s="136"/>
    </row>
    <row r="102" spans="1:45" s="115" customFormat="1" ht="40.5" customHeight="1" x14ac:dyDescent="0.25">
      <c r="A102" s="178" t="s">
        <v>201</v>
      </c>
      <c r="B102" s="178"/>
      <c r="C102" s="178"/>
      <c r="D102" s="178"/>
      <c r="E102" s="178"/>
      <c r="F102" s="178"/>
      <c r="G102" s="178"/>
      <c r="H102" s="178"/>
      <c r="I102" s="178"/>
      <c r="J102" s="178"/>
      <c r="K102" s="116"/>
      <c r="L102" s="137" t="s">
        <v>200</v>
      </c>
      <c r="M102" s="137"/>
      <c r="N102" s="137"/>
      <c r="O102" s="137"/>
      <c r="P102" s="137"/>
      <c r="Q102" s="137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43"/>
      <c r="AS102" s="116"/>
    </row>
    <row r="103" spans="1:45" s="115" customFormat="1" ht="65.25" customHeight="1" x14ac:dyDescent="0.25">
      <c r="A103" s="178" t="s">
        <v>206</v>
      </c>
      <c r="B103" s="178"/>
      <c r="C103" s="178"/>
      <c r="D103" s="178"/>
      <c r="E103" s="178"/>
      <c r="F103" s="178"/>
      <c r="G103" s="178"/>
      <c r="H103" s="178"/>
      <c r="I103" s="178"/>
      <c r="J103" s="178"/>
      <c r="K103" s="116"/>
      <c r="L103" s="137" t="s">
        <v>200</v>
      </c>
      <c r="M103" s="137"/>
      <c r="N103" s="137"/>
      <c r="O103" s="137"/>
      <c r="P103" s="137"/>
      <c r="Q103" s="137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43"/>
      <c r="AS103" s="116"/>
    </row>
    <row r="104" spans="1:45" s="115" customFormat="1" ht="88.5" customHeight="1" x14ac:dyDescent="0.25">
      <c r="A104" s="178" t="s">
        <v>205</v>
      </c>
      <c r="B104" s="178"/>
      <c r="C104" s="178"/>
      <c r="D104" s="178"/>
      <c r="E104" s="178"/>
      <c r="F104" s="178"/>
      <c r="G104" s="178"/>
      <c r="H104" s="178"/>
      <c r="I104" s="178"/>
      <c r="J104" s="178"/>
      <c r="K104" s="116"/>
      <c r="L104" s="137" t="s">
        <v>200</v>
      </c>
      <c r="M104" s="137"/>
      <c r="N104" s="137"/>
      <c r="O104" s="137"/>
      <c r="P104" s="137"/>
      <c r="Q104" s="137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43"/>
      <c r="AS104" s="116"/>
    </row>
    <row r="105" spans="1:45" ht="21" customHeight="1" x14ac:dyDescent="0.25">
      <c r="A105" s="114" t="s">
        <v>195</v>
      </c>
      <c r="B105" s="114"/>
      <c r="C105" s="114"/>
      <c r="D105" s="114"/>
      <c r="E105" s="114"/>
      <c r="F105" s="114"/>
      <c r="G105" s="114"/>
      <c r="H105" s="114"/>
      <c r="I105" s="114"/>
      <c r="J105" s="120"/>
    </row>
    <row r="106" spans="1:45" ht="50.25" customHeight="1" x14ac:dyDescent="0.25">
      <c r="A106" s="222"/>
      <c r="B106" s="222"/>
      <c r="C106" s="222"/>
      <c r="D106" s="222"/>
      <c r="E106" s="222"/>
      <c r="F106" s="222"/>
      <c r="G106" s="222"/>
      <c r="H106" s="222"/>
      <c r="I106" s="222"/>
      <c r="J106" s="222"/>
    </row>
    <row r="108" spans="1:45" ht="60" hidden="1" customHeight="1" x14ac:dyDescent="0.5">
      <c r="A108" s="173" t="s">
        <v>160</v>
      </c>
      <c r="B108" s="173"/>
      <c r="C108" s="173"/>
      <c r="D108" s="173"/>
      <c r="E108" s="173"/>
      <c r="F108" s="173"/>
    </row>
    <row r="109" spans="1:45" hidden="1" x14ac:dyDescent="0.25"/>
    <row r="110" spans="1:45" ht="27.75" hidden="1" customHeight="1" x14ac:dyDescent="0.25">
      <c r="B110" s="100" t="s">
        <v>161</v>
      </c>
      <c r="C110" s="100" t="s">
        <v>162</v>
      </c>
      <c r="D110" s="100" t="s">
        <v>163</v>
      </c>
      <c r="E110" s="100" t="s">
        <v>164</v>
      </c>
    </row>
    <row r="111" spans="1:45" ht="25.5" hidden="1" x14ac:dyDescent="0.25">
      <c r="B111" s="106">
        <v>167</v>
      </c>
      <c r="C111" s="107"/>
      <c r="D111" s="108" t="s">
        <v>165</v>
      </c>
      <c r="E111" s="107"/>
    </row>
    <row r="112" spans="1:45" ht="25.5" hidden="1" x14ac:dyDescent="0.25">
      <c r="B112" s="106">
        <v>169</v>
      </c>
      <c r="C112" s="107"/>
      <c r="D112" s="108" t="s">
        <v>166</v>
      </c>
      <c r="E112" s="107"/>
    </row>
    <row r="113" spans="2:45" ht="25.5" hidden="1" x14ac:dyDescent="0.25">
      <c r="B113" s="106">
        <v>216</v>
      </c>
      <c r="C113" s="107"/>
      <c r="D113" s="108" t="s">
        <v>167</v>
      </c>
      <c r="E113" s="107" t="s">
        <v>128</v>
      </c>
    </row>
    <row r="114" spans="2:45" ht="33" hidden="1" customHeight="1" x14ac:dyDescent="0.25">
      <c r="B114" s="106">
        <v>217</v>
      </c>
      <c r="C114" s="107"/>
      <c r="D114" s="108" t="s">
        <v>168</v>
      </c>
      <c r="E114" s="107" t="s">
        <v>128</v>
      </c>
      <c r="V114" s="43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</row>
    <row r="115" spans="2:45" ht="25.5" hidden="1" x14ac:dyDescent="0.25">
      <c r="B115" s="106">
        <v>218</v>
      </c>
      <c r="C115" s="107"/>
      <c r="D115" s="108" t="s">
        <v>169</v>
      </c>
      <c r="E115" s="107" t="s">
        <v>128</v>
      </c>
      <c r="V115" s="43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</row>
    <row r="116" spans="2:45" ht="25.5" hidden="1" x14ac:dyDescent="0.25">
      <c r="B116" s="106">
        <v>219</v>
      </c>
      <c r="C116" s="107"/>
      <c r="D116" s="108" t="s">
        <v>170</v>
      </c>
      <c r="E116" s="107" t="s">
        <v>128</v>
      </c>
      <c r="V116" s="43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</row>
    <row r="117" spans="2:45" ht="63.75" hidden="1" x14ac:dyDescent="0.25">
      <c r="B117" s="106">
        <v>235</v>
      </c>
      <c r="C117" s="107"/>
      <c r="D117" s="108" t="s">
        <v>171</v>
      </c>
      <c r="E117" s="107" t="s">
        <v>46</v>
      </c>
      <c r="V117" s="43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</row>
    <row r="118" spans="2:45" ht="25.5" hidden="1" x14ac:dyDescent="0.25">
      <c r="B118" s="106">
        <v>236</v>
      </c>
      <c r="C118" s="107"/>
      <c r="D118" s="108" t="s">
        <v>172</v>
      </c>
      <c r="E118" s="107"/>
    </row>
    <row r="119" spans="2:45" ht="21.75" hidden="1" customHeight="1" x14ac:dyDescent="0.25">
      <c r="B119" s="176" t="s">
        <v>21</v>
      </c>
      <c r="C119" s="176"/>
      <c r="D119" s="176"/>
      <c r="E119" s="107"/>
    </row>
    <row r="120" spans="2:45" ht="43.5" hidden="1" customHeight="1" x14ac:dyDescent="0.25">
      <c r="B120" s="171" t="s">
        <v>175</v>
      </c>
      <c r="C120" s="171"/>
      <c r="D120" s="171"/>
      <c r="E120" s="171"/>
    </row>
    <row r="121" spans="2:45" ht="34.5" hidden="1" customHeight="1" x14ac:dyDescent="0.25">
      <c r="B121" s="171" t="s">
        <v>174</v>
      </c>
      <c r="C121" s="171"/>
      <c r="D121" s="171"/>
      <c r="E121" s="171"/>
    </row>
  </sheetData>
  <mergeCells count="77">
    <mergeCell ref="A104:J104"/>
    <mergeCell ref="L104:Q104"/>
    <mergeCell ref="A106:J106"/>
    <mergeCell ref="A69:J69"/>
    <mergeCell ref="A102:J102"/>
    <mergeCell ref="A103:J103"/>
    <mergeCell ref="B97:J97"/>
    <mergeCell ref="B98:J98"/>
    <mergeCell ref="A100:J100"/>
    <mergeCell ref="A101:J101"/>
    <mergeCell ref="A76:B76"/>
    <mergeCell ref="A71:J71"/>
    <mergeCell ref="A96:J96"/>
    <mergeCell ref="C76:E76"/>
    <mergeCell ref="C74:E74"/>
    <mergeCell ref="B120:E120"/>
    <mergeCell ref="B121:E121"/>
    <mergeCell ref="B43:L43"/>
    <mergeCell ref="A108:F108"/>
    <mergeCell ref="D78:H78"/>
    <mergeCell ref="H47:H48"/>
    <mergeCell ref="E47:E48"/>
    <mergeCell ref="F47:F48"/>
    <mergeCell ref="G47:G48"/>
    <mergeCell ref="A78:A79"/>
    <mergeCell ref="B78:B79"/>
    <mergeCell ref="C78:C79"/>
    <mergeCell ref="B119:D119"/>
    <mergeCell ref="L100:Q100"/>
    <mergeCell ref="B32:K32"/>
    <mergeCell ref="B12:B13"/>
    <mergeCell ref="F12:F13"/>
    <mergeCell ref="B31:H31"/>
    <mergeCell ref="E39:E40"/>
    <mergeCell ref="C39:C40"/>
    <mergeCell ref="C12:C13"/>
    <mergeCell ref="D12:D13"/>
    <mergeCell ref="B66:H66"/>
    <mergeCell ref="AF47:AK47"/>
    <mergeCell ref="AL47:AQ47"/>
    <mergeCell ref="AR47:AR48"/>
    <mergeCell ref="AS47:AS48"/>
    <mergeCell ref="B47:B48"/>
    <mergeCell ref="C47:C48"/>
    <mergeCell ref="D47:D48"/>
    <mergeCell ref="U47:AE47"/>
    <mergeCell ref="I47:T47"/>
    <mergeCell ref="BF47:BF48"/>
    <mergeCell ref="BG47:BH47"/>
    <mergeCell ref="AT47:AT48"/>
    <mergeCell ref="AU47:AU48"/>
    <mergeCell ref="AV47:AZ47"/>
    <mergeCell ref="AB12:AB13"/>
    <mergeCell ref="BA47:BE47"/>
    <mergeCell ref="U12:Z12"/>
    <mergeCell ref="L39:L40"/>
    <mergeCell ref="M39:M40"/>
    <mergeCell ref="N39:N40"/>
    <mergeCell ref="AA12:AA13"/>
    <mergeCell ref="O39:O40"/>
    <mergeCell ref="P39:P40"/>
    <mergeCell ref="L101:Q101"/>
    <mergeCell ref="L102:Q102"/>
    <mergeCell ref="L103:Q103"/>
    <mergeCell ref="G12:G13"/>
    <mergeCell ref="E12:E13"/>
    <mergeCell ref="H12:H13"/>
    <mergeCell ref="A45:J45"/>
    <mergeCell ref="B41:B42"/>
    <mergeCell ref="I12:T12"/>
    <mergeCell ref="B39:B40"/>
    <mergeCell ref="F39:F40"/>
    <mergeCell ref="K39:K40"/>
    <mergeCell ref="H39:H40"/>
    <mergeCell ref="G39:G40"/>
    <mergeCell ref="J39:J40"/>
    <mergeCell ref="D39:D40"/>
  </mergeCells>
  <pageMargins left="0.31496062992125984" right="0" top="0.74803149606299213" bottom="0.74803149606299213" header="0.31496062992125984" footer="0.31496062992125984"/>
  <pageSetup orientation="portrait" r:id="rId1"/>
  <ignoredErrors>
    <ignoredError sqref="J89:J93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G143"/>
  <sheetViews>
    <sheetView topLeftCell="A17" zoomScaleNormal="100" workbookViewId="0">
      <selection activeCell="M38" sqref="M38"/>
    </sheetView>
  </sheetViews>
  <sheetFormatPr baseColWidth="10" defaultRowHeight="15" x14ac:dyDescent="0.25"/>
  <cols>
    <col min="1" max="1" width="0.7109375" customWidth="1"/>
    <col min="2" max="2" width="4.140625" customWidth="1"/>
    <col min="3" max="3" width="16.7109375" customWidth="1"/>
    <col min="4" max="4" width="7" customWidth="1"/>
    <col min="5" max="5" width="7.28515625" customWidth="1"/>
    <col min="6" max="6" width="8.7109375" customWidth="1"/>
    <col min="7" max="7" width="8.7109375" style="2" customWidth="1"/>
    <col min="8" max="8" width="8.85546875" style="2" customWidth="1"/>
    <col min="9" max="9" width="9.28515625" style="2" customWidth="1"/>
    <col min="10" max="10" width="9" style="2" customWidth="1"/>
    <col min="11" max="11" width="16.7109375" style="2" customWidth="1"/>
    <col min="12" max="12" width="10.140625" style="2" customWidth="1"/>
    <col min="13" max="13" width="10.140625" style="3" customWidth="1"/>
    <col min="14" max="14" width="11.28515625" style="2" customWidth="1"/>
    <col min="15" max="15" width="10.7109375" style="2" customWidth="1"/>
    <col min="16" max="16" width="10" style="2" customWidth="1"/>
    <col min="17" max="18" width="9.85546875" style="2" customWidth="1"/>
    <col min="19" max="19" width="9" style="2" customWidth="1"/>
    <col min="20" max="20" width="9.5703125" style="2" customWidth="1"/>
    <col min="21" max="21" width="10.5703125" style="2" customWidth="1"/>
    <col min="22" max="22" width="9.5703125" style="2" customWidth="1"/>
    <col min="23" max="23" width="10.42578125" style="2" customWidth="1"/>
    <col min="24" max="24" width="9.42578125" style="2" customWidth="1"/>
    <col min="25" max="25" width="10.7109375" style="2" customWidth="1"/>
    <col min="26" max="26" width="8.7109375" style="2" customWidth="1"/>
    <col min="27" max="27" width="10" style="43" customWidth="1"/>
    <col min="28" max="28" width="10.140625" style="2" bestFit="1" customWidth="1"/>
    <col min="29" max="29" width="8.42578125" style="2" customWidth="1"/>
    <col min="30" max="30" width="9.140625" style="2" customWidth="1"/>
    <col min="31" max="31" width="9" style="2" customWidth="1"/>
    <col min="32" max="32" width="17.42578125" style="2" customWidth="1"/>
    <col min="254" max="254" width="3" customWidth="1"/>
    <col min="255" max="255" width="4.140625" customWidth="1"/>
    <col min="256" max="256" width="14" bestFit="1" customWidth="1"/>
    <col min="257" max="257" width="8.28515625" bestFit="1" customWidth="1"/>
    <col min="258" max="258" width="8.28515625" customWidth="1"/>
    <col min="259" max="259" width="12.28515625" customWidth="1"/>
    <col min="260" max="260" width="11.5703125" customWidth="1"/>
    <col min="261" max="261" width="11.140625" customWidth="1"/>
    <col min="262" max="262" width="13.140625" customWidth="1"/>
    <col min="263" max="263" width="12.5703125" customWidth="1"/>
    <col min="264" max="264" width="10" customWidth="1"/>
    <col min="265" max="265" width="11.5703125" customWidth="1"/>
    <col min="266" max="266" width="8.7109375" bestFit="1" customWidth="1"/>
    <col min="267" max="267" width="9.85546875" customWidth="1"/>
    <col min="268" max="272" width="10.42578125" customWidth="1"/>
    <col min="273" max="273" width="13.140625" customWidth="1"/>
    <col min="274" max="274" width="10" customWidth="1"/>
    <col min="275" max="275" width="10.85546875" customWidth="1"/>
    <col min="276" max="279" width="9.5703125" customWidth="1"/>
    <col min="280" max="280" width="11.42578125" customWidth="1"/>
    <col min="281" max="281" width="9.140625" customWidth="1"/>
    <col min="282" max="282" width="9.28515625" customWidth="1"/>
    <col min="283" max="283" width="10.28515625" customWidth="1"/>
    <col min="284" max="284" width="10.140625" bestFit="1" customWidth="1"/>
    <col min="285" max="285" width="8.42578125" customWidth="1"/>
    <col min="286" max="286" width="9.140625" customWidth="1"/>
    <col min="287" max="287" width="9" customWidth="1"/>
    <col min="510" max="510" width="3" customWidth="1"/>
    <col min="511" max="511" width="4.140625" customWidth="1"/>
    <col min="512" max="512" width="14" bestFit="1" customWidth="1"/>
    <col min="513" max="513" width="8.28515625" bestFit="1" customWidth="1"/>
    <col min="514" max="514" width="8.28515625" customWidth="1"/>
    <col min="515" max="515" width="12.28515625" customWidth="1"/>
    <col min="516" max="516" width="11.5703125" customWidth="1"/>
    <col min="517" max="517" width="11.140625" customWidth="1"/>
    <col min="518" max="518" width="13.140625" customWidth="1"/>
    <col min="519" max="519" width="12.5703125" customWidth="1"/>
    <col min="520" max="520" width="10" customWidth="1"/>
    <col min="521" max="521" width="11.5703125" customWidth="1"/>
    <col min="522" max="522" width="8.7109375" bestFit="1" customWidth="1"/>
    <col min="523" max="523" width="9.85546875" customWidth="1"/>
    <col min="524" max="528" width="10.42578125" customWidth="1"/>
    <col min="529" max="529" width="13.140625" customWidth="1"/>
    <col min="530" max="530" width="10" customWidth="1"/>
    <col min="531" max="531" width="10.85546875" customWidth="1"/>
    <col min="532" max="535" width="9.5703125" customWidth="1"/>
    <col min="536" max="536" width="11.42578125" customWidth="1"/>
    <col min="537" max="537" width="9.140625" customWidth="1"/>
    <col min="538" max="538" width="9.28515625" customWidth="1"/>
    <col min="539" max="539" width="10.28515625" customWidth="1"/>
    <col min="540" max="540" width="10.140625" bestFit="1" customWidth="1"/>
    <col min="541" max="541" width="8.42578125" customWidth="1"/>
    <col min="542" max="542" width="9.140625" customWidth="1"/>
    <col min="543" max="543" width="9" customWidth="1"/>
    <col min="766" max="766" width="3" customWidth="1"/>
    <col min="767" max="767" width="4.140625" customWidth="1"/>
    <col min="768" max="768" width="14" bestFit="1" customWidth="1"/>
    <col min="769" max="769" width="8.28515625" bestFit="1" customWidth="1"/>
    <col min="770" max="770" width="8.28515625" customWidth="1"/>
    <col min="771" max="771" width="12.28515625" customWidth="1"/>
    <col min="772" max="772" width="11.5703125" customWidth="1"/>
    <col min="773" max="773" width="11.140625" customWidth="1"/>
    <col min="774" max="774" width="13.140625" customWidth="1"/>
    <col min="775" max="775" width="12.5703125" customWidth="1"/>
    <col min="776" max="776" width="10" customWidth="1"/>
    <col min="777" max="777" width="11.5703125" customWidth="1"/>
    <col min="778" max="778" width="8.7109375" bestFit="1" customWidth="1"/>
    <col min="779" max="779" width="9.85546875" customWidth="1"/>
    <col min="780" max="784" width="10.42578125" customWidth="1"/>
    <col min="785" max="785" width="13.140625" customWidth="1"/>
    <col min="786" max="786" width="10" customWidth="1"/>
    <col min="787" max="787" width="10.85546875" customWidth="1"/>
    <col min="788" max="791" width="9.5703125" customWidth="1"/>
    <col min="792" max="792" width="11.42578125" customWidth="1"/>
    <col min="793" max="793" width="9.140625" customWidth="1"/>
    <col min="794" max="794" width="9.28515625" customWidth="1"/>
    <col min="795" max="795" width="10.28515625" customWidth="1"/>
    <col min="796" max="796" width="10.140625" bestFit="1" customWidth="1"/>
    <col min="797" max="797" width="8.42578125" customWidth="1"/>
    <col min="798" max="798" width="9.140625" customWidth="1"/>
    <col min="799" max="799" width="9" customWidth="1"/>
    <col min="1022" max="1022" width="3" customWidth="1"/>
    <col min="1023" max="1023" width="4.140625" customWidth="1"/>
    <col min="1024" max="1024" width="14" bestFit="1" customWidth="1"/>
    <col min="1025" max="1025" width="8.28515625" bestFit="1" customWidth="1"/>
    <col min="1026" max="1026" width="8.28515625" customWidth="1"/>
    <col min="1027" max="1027" width="12.28515625" customWidth="1"/>
    <col min="1028" max="1028" width="11.5703125" customWidth="1"/>
    <col min="1029" max="1029" width="11.140625" customWidth="1"/>
    <col min="1030" max="1030" width="13.140625" customWidth="1"/>
    <col min="1031" max="1031" width="12.5703125" customWidth="1"/>
    <col min="1032" max="1032" width="10" customWidth="1"/>
    <col min="1033" max="1033" width="11.5703125" customWidth="1"/>
    <col min="1034" max="1034" width="8.7109375" bestFit="1" customWidth="1"/>
    <col min="1035" max="1035" width="9.85546875" customWidth="1"/>
    <col min="1036" max="1040" width="10.42578125" customWidth="1"/>
    <col min="1041" max="1041" width="13.140625" customWidth="1"/>
    <col min="1042" max="1042" width="10" customWidth="1"/>
    <col min="1043" max="1043" width="10.85546875" customWidth="1"/>
    <col min="1044" max="1047" width="9.5703125" customWidth="1"/>
    <col min="1048" max="1048" width="11.42578125" customWidth="1"/>
    <col min="1049" max="1049" width="9.140625" customWidth="1"/>
    <col min="1050" max="1050" width="9.28515625" customWidth="1"/>
    <col min="1051" max="1051" width="10.28515625" customWidth="1"/>
    <col min="1052" max="1052" width="10.140625" bestFit="1" customWidth="1"/>
    <col min="1053" max="1053" width="8.42578125" customWidth="1"/>
    <col min="1054" max="1054" width="9.140625" customWidth="1"/>
    <col min="1055" max="1055" width="9" customWidth="1"/>
    <col min="1278" max="1278" width="3" customWidth="1"/>
    <col min="1279" max="1279" width="4.140625" customWidth="1"/>
    <col min="1280" max="1280" width="14" bestFit="1" customWidth="1"/>
    <col min="1281" max="1281" width="8.28515625" bestFit="1" customWidth="1"/>
    <col min="1282" max="1282" width="8.28515625" customWidth="1"/>
    <col min="1283" max="1283" width="12.28515625" customWidth="1"/>
    <col min="1284" max="1284" width="11.5703125" customWidth="1"/>
    <col min="1285" max="1285" width="11.140625" customWidth="1"/>
    <col min="1286" max="1286" width="13.140625" customWidth="1"/>
    <col min="1287" max="1287" width="12.5703125" customWidth="1"/>
    <col min="1288" max="1288" width="10" customWidth="1"/>
    <col min="1289" max="1289" width="11.5703125" customWidth="1"/>
    <col min="1290" max="1290" width="8.7109375" bestFit="1" customWidth="1"/>
    <col min="1291" max="1291" width="9.85546875" customWidth="1"/>
    <col min="1292" max="1296" width="10.42578125" customWidth="1"/>
    <col min="1297" max="1297" width="13.140625" customWidth="1"/>
    <col min="1298" max="1298" width="10" customWidth="1"/>
    <col min="1299" max="1299" width="10.85546875" customWidth="1"/>
    <col min="1300" max="1303" width="9.5703125" customWidth="1"/>
    <col min="1304" max="1304" width="11.42578125" customWidth="1"/>
    <col min="1305" max="1305" width="9.140625" customWidth="1"/>
    <col min="1306" max="1306" width="9.28515625" customWidth="1"/>
    <col min="1307" max="1307" width="10.28515625" customWidth="1"/>
    <col min="1308" max="1308" width="10.140625" bestFit="1" customWidth="1"/>
    <col min="1309" max="1309" width="8.42578125" customWidth="1"/>
    <col min="1310" max="1310" width="9.140625" customWidth="1"/>
    <col min="1311" max="1311" width="9" customWidth="1"/>
    <col min="1534" max="1534" width="3" customWidth="1"/>
    <col min="1535" max="1535" width="4.140625" customWidth="1"/>
    <col min="1536" max="1536" width="14" bestFit="1" customWidth="1"/>
    <col min="1537" max="1537" width="8.28515625" bestFit="1" customWidth="1"/>
    <col min="1538" max="1538" width="8.28515625" customWidth="1"/>
    <col min="1539" max="1539" width="12.28515625" customWidth="1"/>
    <col min="1540" max="1540" width="11.5703125" customWidth="1"/>
    <col min="1541" max="1541" width="11.140625" customWidth="1"/>
    <col min="1542" max="1542" width="13.140625" customWidth="1"/>
    <col min="1543" max="1543" width="12.5703125" customWidth="1"/>
    <col min="1544" max="1544" width="10" customWidth="1"/>
    <col min="1545" max="1545" width="11.5703125" customWidth="1"/>
    <col min="1546" max="1546" width="8.7109375" bestFit="1" customWidth="1"/>
    <col min="1547" max="1547" width="9.85546875" customWidth="1"/>
    <col min="1548" max="1552" width="10.42578125" customWidth="1"/>
    <col min="1553" max="1553" width="13.140625" customWidth="1"/>
    <col min="1554" max="1554" width="10" customWidth="1"/>
    <col min="1555" max="1555" width="10.85546875" customWidth="1"/>
    <col min="1556" max="1559" width="9.5703125" customWidth="1"/>
    <col min="1560" max="1560" width="11.42578125" customWidth="1"/>
    <col min="1561" max="1561" width="9.140625" customWidth="1"/>
    <col min="1562" max="1562" width="9.28515625" customWidth="1"/>
    <col min="1563" max="1563" width="10.28515625" customWidth="1"/>
    <col min="1564" max="1564" width="10.140625" bestFit="1" customWidth="1"/>
    <col min="1565" max="1565" width="8.42578125" customWidth="1"/>
    <col min="1566" max="1566" width="9.140625" customWidth="1"/>
    <col min="1567" max="1567" width="9" customWidth="1"/>
    <col min="1790" max="1790" width="3" customWidth="1"/>
    <col min="1791" max="1791" width="4.140625" customWidth="1"/>
    <col min="1792" max="1792" width="14" bestFit="1" customWidth="1"/>
    <col min="1793" max="1793" width="8.28515625" bestFit="1" customWidth="1"/>
    <col min="1794" max="1794" width="8.28515625" customWidth="1"/>
    <col min="1795" max="1795" width="12.28515625" customWidth="1"/>
    <col min="1796" max="1796" width="11.5703125" customWidth="1"/>
    <col min="1797" max="1797" width="11.140625" customWidth="1"/>
    <col min="1798" max="1798" width="13.140625" customWidth="1"/>
    <col min="1799" max="1799" width="12.5703125" customWidth="1"/>
    <col min="1800" max="1800" width="10" customWidth="1"/>
    <col min="1801" max="1801" width="11.5703125" customWidth="1"/>
    <col min="1802" max="1802" width="8.7109375" bestFit="1" customWidth="1"/>
    <col min="1803" max="1803" width="9.85546875" customWidth="1"/>
    <col min="1804" max="1808" width="10.42578125" customWidth="1"/>
    <col min="1809" max="1809" width="13.140625" customWidth="1"/>
    <col min="1810" max="1810" width="10" customWidth="1"/>
    <col min="1811" max="1811" width="10.85546875" customWidth="1"/>
    <col min="1812" max="1815" width="9.5703125" customWidth="1"/>
    <col min="1816" max="1816" width="11.42578125" customWidth="1"/>
    <col min="1817" max="1817" width="9.140625" customWidth="1"/>
    <col min="1818" max="1818" width="9.28515625" customWidth="1"/>
    <col min="1819" max="1819" width="10.28515625" customWidth="1"/>
    <col min="1820" max="1820" width="10.140625" bestFit="1" customWidth="1"/>
    <col min="1821" max="1821" width="8.42578125" customWidth="1"/>
    <col min="1822" max="1822" width="9.140625" customWidth="1"/>
    <col min="1823" max="1823" width="9" customWidth="1"/>
    <col min="2046" max="2046" width="3" customWidth="1"/>
    <col min="2047" max="2047" width="4.140625" customWidth="1"/>
    <col min="2048" max="2048" width="14" bestFit="1" customWidth="1"/>
    <col min="2049" max="2049" width="8.28515625" bestFit="1" customWidth="1"/>
    <col min="2050" max="2050" width="8.28515625" customWidth="1"/>
    <col min="2051" max="2051" width="12.28515625" customWidth="1"/>
    <col min="2052" max="2052" width="11.5703125" customWidth="1"/>
    <col min="2053" max="2053" width="11.140625" customWidth="1"/>
    <col min="2054" max="2054" width="13.140625" customWidth="1"/>
    <col min="2055" max="2055" width="12.5703125" customWidth="1"/>
    <col min="2056" max="2056" width="10" customWidth="1"/>
    <col min="2057" max="2057" width="11.5703125" customWidth="1"/>
    <col min="2058" max="2058" width="8.7109375" bestFit="1" customWidth="1"/>
    <col min="2059" max="2059" width="9.85546875" customWidth="1"/>
    <col min="2060" max="2064" width="10.42578125" customWidth="1"/>
    <col min="2065" max="2065" width="13.140625" customWidth="1"/>
    <col min="2066" max="2066" width="10" customWidth="1"/>
    <col min="2067" max="2067" width="10.85546875" customWidth="1"/>
    <col min="2068" max="2071" width="9.5703125" customWidth="1"/>
    <col min="2072" max="2072" width="11.42578125" customWidth="1"/>
    <col min="2073" max="2073" width="9.140625" customWidth="1"/>
    <col min="2074" max="2074" width="9.28515625" customWidth="1"/>
    <col min="2075" max="2075" width="10.28515625" customWidth="1"/>
    <col min="2076" max="2076" width="10.140625" bestFit="1" customWidth="1"/>
    <col min="2077" max="2077" width="8.42578125" customWidth="1"/>
    <col min="2078" max="2078" width="9.140625" customWidth="1"/>
    <col min="2079" max="2079" width="9" customWidth="1"/>
    <col min="2302" max="2302" width="3" customWidth="1"/>
    <col min="2303" max="2303" width="4.140625" customWidth="1"/>
    <col min="2304" max="2304" width="14" bestFit="1" customWidth="1"/>
    <col min="2305" max="2305" width="8.28515625" bestFit="1" customWidth="1"/>
    <col min="2306" max="2306" width="8.28515625" customWidth="1"/>
    <col min="2307" max="2307" width="12.28515625" customWidth="1"/>
    <col min="2308" max="2308" width="11.5703125" customWidth="1"/>
    <col min="2309" max="2309" width="11.140625" customWidth="1"/>
    <col min="2310" max="2310" width="13.140625" customWidth="1"/>
    <col min="2311" max="2311" width="12.5703125" customWidth="1"/>
    <col min="2312" max="2312" width="10" customWidth="1"/>
    <col min="2313" max="2313" width="11.5703125" customWidth="1"/>
    <col min="2314" max="2314" width="8.7109375" bestFit="1" customWidth="1"/>
    <col min="2315" max="2315" width="9.85546875" customWidth="1"/>
    <col min="2316" max="2320" width="10.42578125" customWidth="1"/>
    <col min="2321" max="2321" width="13.140625" customWidth="1"/>
    <col min="2322" max="2322" width="10" customWidth="1"/>
    <col min="2323" max="2323" width="10.85546875" customWidth="1"/>
    <col min="2324" max="2327" width="9.5703125" customWidth="1"/>
    <col min="2328" max="2328" width="11.42578125" customWidth="1"/>
    <col min="2329" max="2329" width="9.140625" customWidth="1"/>
    <col min="2330" max="2330" width="9.28515625" customWidth="1"/>
    <col min="2331" max="2331" width="10.28515625" customWidth="1"/>
    <col min="2332" max="2332" width="10.140625" bestFit="1" customWidth="1"/>
    <col min="2333" max="2333" width="8.42578125" customWidth="1"/>
    <col min="2334" max="2334" width="9.140625" customWidth="1"/>
    <col min="2335" max="2335" width="9" customWidth="1"/>
    <col min="2558" max="2558" width="3" customWidth="1"/>
    <col min="2559" max="2559" width="4.140625" customWidth="1"/>
    <col min="2560" max="2560" width="14" bestFit="1" customWidth="1"/>
    <col min="2561" max="2561" width="8.28515625" bestFit="1" customWidth="1"/>
    <col min="2562" max="2562" width="8.28515625" customWidth="1"/>
    <col min="2563" max="2563" width="12.28515625" customWidth="1"/>
    <col min="2564" max="2564" width="11.5703125" customWidth="1"/>
    <col min="2565" max="2565" width="11.140625" customWidth="1"/>
    <col min="2566" max="2566" width="13.140625" customWidth="1"/>
    <col min="2567" max="2567" width="12.5703125" customWidth="1"/>
    <col min="2568" max="2568" width="10" customWidth="1"/>
    <col min="2569" max="2569" width="11.5703125" customWidth="1"/>
    <col min="2570" max="2570" width="8.7109375" bestFit="1" customWidth="1"/>
    <col min="2571" max="2571" width="9.85546875" customWidth="1"/>
    <col min="2572" max="2576" width="10.42578125" customWidth="1"/>
    <col min="2577" max="2577" width="13.140625" customWidth="1"/>
    <col min="2578" max="2578" width="10" customWidth="1"/>
    <col min="2579" max="2579" width="10.85546875" customWidth="1"/>
    <col min="2580" max="2583" width="9.5703125" customWidth="1"/>
    <col min="2584" max="2584" width="11.42578125" customWidth="1"/>
    <col min="2585" max="2585" width="9.140625" customWidth="1"/>
    <col min="2586" max="2586" width="9.28515625" customWidth="1"/>
    <col min="2587" max="2587" width="10.28515625" customWidth="1"/>
    <col min="2588" max="2588" width="10.140625" bestFit="1" customWidth="1"/>
    <col min="2589" max="2589" width="8.42578125" customWidth="1"/>
    <col min="2590" max="2590" width="9.140625" customWidth="1"/>
    <col min="2591" max="2591" width="9" customWidth="1"/>
    <col min="2814" max="2814" width="3" customWidth="1"/>
    <col min="2815" max="2815" width="4.140625" customWidth="1"/>
    <col min="2816" max="2816" width="14" bestFit="1" customWidth="1"/>
    <col min="2817" max="2817" width="8.28515625" bestFit="1" customWidth="1"/>
    <col min="2818" max="2818" width="8.28515625" customWidth="1"/>
    <col min="2819" max="2819" width="12.28515625" customWidth="1"/>
    <col min="2820" max="2820" width="11.5703125" customWidth="1"/>
    <col min="2821" max="2821" width="11.140625" customWidth="1"/>
    <col min="2822" max="2822" width="13.140625" customWidth="1"/>
    <col min="2823" max="2823" width="12.5703125" customWidth="1"/>
    <col min="2824" max="2824" width="10" customWidth="1"/>
    <col min="2825" max="2825" width="11.5703125" customWidth="1"/>
    <col min="2826" max="2826" width="8.7109375" bestFit="1" customWidth="1"/>
    <col min="2827" max="2827" width="9.85546875" customWidth="1"/>
    <col min="2828" max="2832" width="10.42578125" customWidth="1"/>
    <col min="2833" max="2833" width="13.140625" customWidth="1"/>
    <col min="2834" max="2834" width="10" customWidth="1"/>
    <col min="2835" max="2835" width="10.85546875" customWidth="1"/>
    <col min="2836" max="2839" width="9.5703125" customWidth="1"/>
    <col min="2840" max="2840" width="11.42578125" customWidth="1"/>
    <col min="2841" max="2841" width="9.140625" customWidth="1"/>
    <col min="2842" max="2842" width="9.28515625" customWidth="1"/>
    <col min="2843" max="2843" width="10.28515625" customWidth="1"/>
    <col min="2844" max="2844" width="10.140625" bestFit="1" customWidth="1"/>
    <col min="2845" max="2845" width="8.42578125" customWidth="1"/>
    <col min="2846" max="2846" width="9.140625" customWidth="1"/>
    <col min="2847" max="2847" width="9" customWidth="1"/>
    <col min="3070" max="3070" width="3" customWidth="1"/>
    <col min="3071" max="3071" width="4.140625" customWidth="1"/>
    <col min="3072" max="3072" width="14" bestFit="1" customWidth="1"/>
    <col min="3073" max="3073" width="8.28515625" bestFit="1" customWidth="1"/>
    <col min="3074" max="3074" width="8.28515625" customWidth="1"/>
    <col min="3075" max="3075" width="12.28515625" customWidth="1"/>
    <col min="3076" max="3076" width="11.5703125" customWidth="1"/>
    <col min="3077" max="3077" width="11.140625" customWidth="1"/>
    <col min="3078" max="3078" width="13.140625" customWidth="1"/>
    <col min="3079" max="3079" width="12.5703125" customWidth="1"/>
    <col min="3080" max="3080" width="10" customWidth="1"/>
    <col min="3081" max="3081" width="11.5703125" customWidth="1"/>
    <col min="3082" max="3082" width="8.7109375" bestFit="1" customWidth="1"/>
    <col min="3083" max="3083" width="9.85546875" customWidth="1"/>
    <col min="3084" max="3088" width="10.42578125" customWidth="1"/>
    <col min="3089" max="3089" width="13.140625" customWidth="1"/>
    <col min="3090" max="3090" width="10" customWidth="1"/>
    <col min="3091" max="3091" width="10.85546875" customWidth="1"/>
    <col min="3092" max="3095" width="9.5703125" customWidth="1"/>
    <col min="3096" max="3096" width="11.42578125" customWidth="1"/>
    <col min="3097" max="3097" width="9.140625" customWidth="1"/>
    <col min="3098" max="3098" width="9.28515625" customWidth="1"/>
    <col min="3099" max="3099" width="10.28515625" customWidth="1"/>
    <col min="3100" max="3100" width="10.140625" bestFit="1" customWidth="1"/>
    <col min="3101" max="3101" width="8.42578125" customWidth="1"/>
    <col min="3102" max="3102" width="9.140625" customWidth="1"/>
    <col min="3103" max="3103" width="9" customWidth="1"/>
    <col min="3326" max="3326" width="3" customWidth="1"/>
    <col min="3327" max="3327" width="4.140625" customWidth="1"/>
    <col min="3328" max="3328" width="14" bestFit="1" customWidth="1"/>
    <col min="3329" max="3329" width="8.28515625" bestFit="1" customWidth="1"/>
    <col min="3330" max="3330" width="8.28515625" customWidth="1"/>
    <col min="3331" max="3331" width="12.28515625" customWidth="1"/>
    <col min="3332" max="3332" width="11.5703125" customWidth="1"/>
    <col min="3333" max="3333" width="11.140625" customWidth="1"/>
    <col min="3334" max="3334" width="13.140625" customWidth="1"/>
    <col min="3335" max="3335" width="12.5703125" customWidth="1"/>
    <col min="3336" max="3336" width="10" customWidth="1"/>
    <col min="3337" max="3337" width="11.5703125" customWidth="1"/>
    <col min="3338" max="3338" width="8.7109375" bestFit="1" customWidth="1"/>
    <col min="3339" max="3339" width="9.85546875" customWidth="1"/>
    <col min="3340" max="3344" width="10.42578125" customWidth="1"/>
    <col min="3345" max="3345" width="13.140625" customWidth="1"/>
    <col min="3346" max="3346" width="10" customWidth="1"/>
    <col min="3347" max="3347" width="10.85546875" customWidth="1"/>
    <col min="3348" max="3351" width="9.5703125" customWidth="1"/>
    <col min="3352" max="3352" width="11.42578125" customWidth="1"/>
    <col min="3353" max="3353" width="9.140625" customWidth="1"/>
    <col min="3354" max="3354" width="9.28515625" customWidth="1"/>
    <col min="3355" max="3355" width="10.28515625" customWidth="1"/>
    <col min="3356" max="3356" width="10.140625" bestFit="1" customWidth="1"/>
    <col min="3357" max="3357" width="8.42578125" customWidth="1"/>
    <col min="3358" max="3358" width="9.140625" customWidth="1"/>
    <col min="3359" max="3359" width="9" customWidth="1"/>
    <col min="3582" max="3582" width="3" customWidth="1"/>
    <col min="3583" max="3583" width="4.140625" customWidth="1"/>
    <col min="3584" max="3584" width="14" bestFit="1" customWidth="1"/>
    <col min="3585" max="3585" width="8.28515625" bestFit="1" customWidth="1"/>
    <col min="3586" max="3586" width="8.28515625" customWidth="1"/>
    <col min="3587" max="3587" width="12.28515625" customWidth="1"/>
    <col min="3588" max="3588" width="11.5703125" customWidth="1"/>
    <col min="3589" max="3589" width="11.140625" customWidth="1"/>
    <col min="3590" max="3590" width="13.140625" customWidth="1"/>
    <col min="3591" max="3591" width="12.5703125" customWidth="1"/>
    <col min="3592" max="3592" width="10" customWidth="1"/>
    <col min="3593" max="3593" width="11.5703125" customWidth="1"/>
    <col min="3594" max="3594" width="8.7109375" bestFit="1" customWidth="1"/>
    <col min="3595" max="3595" width="9.85546875" customWidth="1"/>
    <col min="3596" max="3600" width="10.42578125" customWidth="1"/>
    <col min="3601" max="3601" width="13.140625" customWidth="1"/>
    <col min="3602" max="3602" width="10" customWidth="1"/>
    <col min="3603" max="3603" width="10.85546875" customWidth="1"/>
    <col min="3604" max="3607" width="9.5703125" customWidth="1"/>
    <col min="3608" max="3608" width="11.42578125" customWidth="1"/>
    <col min="3609" max="3609" width="9.140625" customWidth="1"/>
    <col min="3610" max="3610" width="9.28515625" customWidth="1"/>
    <col min="3611" max="3611" width="10.28515625" customWidth="1"/>
    <col min="3612" max="3612" width="10.140625" bestFit="1" customWidth="1"/>
    <col min="3613" max="3613" width="8.42578125" customWidth="1"/>
    <col min="3614" max="3614" width="9.140625" customWidth="1"/>
    <col min="3615" max="3615" width="9" customWidth="1"/>
    <col min="3838" max="3838" width="3" customWidth="1"/>
    <col min="3839" max="3839" width="4.140625" customWidth="1"/>
    <col min="3840" max="3840" width="14" bestFit="1" customWidth="1"/>
    <col min="3841" max="3841" width="8.28515625" bestFit="1" customWidth="1"/>
    <col min="3842" max="3842" width="8.28515625" customWidth="1"/>
    <col min="3843" max="3843" width="12.28515625" customWidth="1"/>
    <col min="3844" max="3844" width="11.5703125" customWidth="1"/>
    <col min="3845" max="3845" width="11.140625" customWidth="1"/>
    <col min="3846" max="3846" width="13.140625" customWidth="1"/>
    <col min="3847" max="3847" width="12.5703125" customWidth="1"/>
    <col min="3848" max="3848" width="10" customWidth="1"/>
    <col min="3849" max="3849" width="11.5703125" customWidth="1"/>
    <col min="3850" max="3850" width="8.7109375" bestFit="1" customWidth="1"/>
    <col min="3851" max="3851" width="9.85546875" customWidth="1"/>
    <col min="3852" max="3856" width="10.42578125" customWidth="1"/>
    <col min="3857" max="3857" width="13.140625" customWidth="1"/>
    <col min="3858" max="3858" width="10" customWidth="1"/>
    <col min="3859" max="3859" width="10.85546875" customWidth="1"/>
    <col min="3860" max="3863" width="9.5703125" customWidth="1"/>
    <col min="3864" max="3864" width="11.42578125" customWidth="1"/>
    <col min="3865" max="3865" width="9.140625" customWidth="1"/>
    <col min="3866" max="3866" width="9.28515625" customWidth="1"/>
    <col min="3867" max="3867" width="10.28515625" customWidth="1"/>
    <col min="3868" max="3868" width="10.140625" bestFit="1" customWidth="1"/>
    <col min="3869" max="3869" width="8.42578125" customWidth="1"/>
    <col min="3870" max="3870" width="9.140625" customWidth="1"/>
    <col min="3871" max="3871" width="9" customWidth="1"/>
    <col min="4094" max="4094" width="3" customWidth="1"/>
    <col min="4095" max="4095" width="4.140625" customWidth="1"/>
    <col min="4096" max="4096" width="14" bestFit="1" customWidth="1"/>
    <col min="4097" max="4097" width="8.28515625" bestFit="1" customWidth="1"/>
    <col min="4098" max="4098" width="8.28515625" customWidth="1"/>
    <col min="4099" max="4099" width="12.28515625" customWidth="1"/>
    <col min="4100" max="4100" width="11.5703125" customWidth="1"/>
    <col min="4101" max="4101" width="11.140625" customWidth="1"/>
    <col min="4102" max="4102" width="13.140625" customWidth="1"/>
    <col min="4103" max="4103" width="12.5703125" customWidth="1"/>
    <col min="4104" max="4104" width="10" customWidth="1"/>
    <col min="4105" max="4105" width="11.5703125" customWidth="1"/>
    <col min="4106" max="4106" width="8.7109375" bestFit="1" customWidth="1"/>
    <col min="4107" max="4107" width="9.85546875" customWidth="1"/>
    <col min="4108" max="4112" width="10.42578125" customWidth="1"/>
    <col min="4113" max="4113" width="13.140625" customWidth="1"/>
    <col min="4114" max="4114" width="10" customWidth="1"/>
    <col min="4115" max="4115" width="10.85546875" customWidth="1"/>
    <col min="4116" max="4119" width="9.5703125" customWidth="1"/>
    <col min="4120" max="4120" width="11.42578125" customWidth="1"/>
    <col min="4121" max="4121" width="9.140625" customWidth="1"/>
    <col min="4122" max="4122" width="9.28515625" customWidth="1"/>
    <col min="4123" max="4123" width="10.28515625" customWidth="1"/>
    <col min="4124" max="4124" width="10.140625" bestFit="1" customWidth="1"/>
    <col min="4125" max="4125" width="8.42578125" customWidth="1"/>
    <col min="4126" max="4126" width="9.140625" customWidth="1"/>
    <col min="4127" max="4127" width="9" customWidth="1"/>
    <col min="4350" max="4350" width="3" customWidth="1"/>
    <col min="4351" max="4351" width="4.140625" customWidth="1"/>
    <col min="4352" max="4352" width="14" bestFit="1" customWidth="1"/>
    <col min="4353" max="4353" width="8.28515625" bestFit="1" customWidth="1"/>
    <col min="4354" max="4354" width="8.28515625" customWidth="1"/>
    <col min="4355" max="4355" width="12.28515625" customWidth="1"/>
    <col min="4356" max="4356" width="11.5703125" customWidth="1"/>
    <col min="4357" max="4357" width="11.140625" customWidth="1"/>
    <col min="4358" max="4358" width="13.140625" customWidth="1"/>
    <col min="4359" max="4359" width="12.5703125" customWidth="1"/>
    <col min="4360" max="4360" width="10" customWidth="1"/>
    <col min="4361" max="4361" width="11.5703125" customWidth="1"/>
    <col min="4362" max="4362" width="8.7109375" bestFit="1" customWidth="1"/>
    <col min="4363" max="4363" width="9.85546875" customWidth="1"/>
    <col min="4364" max="4368" width="10.42578125" customWidth="1"/>
    <col min="4369" max="4369" width="13.140625" customWidth="1"/>
    <col min="4370" max="4370" width="10" customWidth="1"/>
    <col min="4371" max="4371" width="10.85546875" customWidth="1"/>
    <col min="4372" max="4375" width="9.5703125" customWidth="1"/>
    <col min="4376" max="4376" width="11.42578125" customWidth="1"/>
    <col min="4377" max="4377" width="9.140625" customWidth="1"/>
    <col min="4378" max="4378" width="9.28515625" customWidth="1"/>
    <col min="4379" max="4379" width="10.28515625" customWidth="1"/>
    <col min="4380" max="4380" width="10.140625" bestFit="1" customWidth="1"/>
    <col min="4381" max="4381" width="8.42578125" customWidth="1"/>
    <col min="4382" max="4382" width="9.140625" customWidth="1"/>
    <col min="4383" max="4383" width="9" customWidth="1"/>
    <col min="4606" max="4606" width="3" customWidth="1"/>
    <col min="4607" max="4607" width="4.140625" customWidth="1"/>
    <col min="4608" max="4608" width="14" bestFit="1" customWidth="1"/>
    <col min="4609" max="4609" width="8.28515625" bestFit="1" customWidth="1"/>
    <col min="4610" max="4610" width="8.28515625" customWidth="1"/>
    <col min="4611" max="4611" width="12.28515625" customWidth="1"/>
    <col min="4612" max="4612" width="11.5703125" customWidth="1"/>
    <col min="4613" max="4613" width="11.140625" customWidth="1"/>
    <col min="4614" max="4614" width="13.140625" customWidth="1"/>
    <col min="4615" max="4615" width="12.5703125" customWidth="1"/>
    <col min="4616" max="4616" width="10" customWidth="1"/>
    <col min="4617" max="4617" width="11.5703125" customWidth="1"/>
    <col min="4618" max="4618" width="8.7109375" bestFit="1" customWidth="1"/>
    <col min="4619" max="4619" width="9.85546875" customWidth="1"/>
    <col min="4620" max="4624" width="10.42578125" customWidth="1"/>
    <col min="4625" max="4625" width="13.140625" customWidth="1"/>
    <col min="4626" max="4626" width="10" customWidth="1"/>
    <col min="4627" max="4627" width="10.85546875" customWidth="1"/>
    <col min="4628" max="4631" width="9.5703125" customWidth="1"/>
    <col min="4632" max="4632" width="11.42578125" customWidth="1"/>
    <col min="4633" max="4633" width="9.140625" customWidth="1"/>
    <col min="4634" max="4634" width="9.28515625" customWidth="1"/>
    <col min="4635" max="4635" width="10.28515625" customWidth="1"/>
    <col min="4636" max="4636" width="10.140625" bestFit="1" customWidth="1"/>
    <col min="4637" max="4637" width="8.42578125" customWidth="1"/>
    <col min="4638" max="4638" width="9.140625" customWidth="1"/>
    <col min="4639" max="4639" width="9" customWidth="1"/>
    <col min="4862" max="4862" width="3" customWidth="1"/>
    <col min="4863" max="4863" width="4.140625" customWidth="1"/>
    <col min="4864" max="4864" width="14" bestFit="1" customWidth="1"/>
    <col min="4865" max="4865" width="8.28515625" bestFit="1" customWidth="1"/>
    <col min="4866" max="4866" width="8.28515625" customWidth="1"/>
    <col min="4867" max="4867" width="12.28515625" customWidth="1"/>
    <col min="4868" max="4868" width="11.5703125" customWidth="1"/>
    <col min="4869" max="4869" width="11.140625" customWidth="1"/>
    <col min="4870" max="4870" width="13.140625" customWidth="1"/>
    <col min="4871" max="4871" width="12.5703125" customWidth="1"/>
    <col min="4872" max="4872" width="10" customWidth="1"/>
    <col min="4873" max="4873" width="11.5703125" customWidth="1"/>
    <col min="4874" max="4874" width="8.7109375" bestFit="1" customWidth="1"/>
    <col min="4875" max="4875" width="9.85546875" customWidth="1"/>
    <col min="4876" max="4880" width="10.42578125" customWidth="1"/>
    <col min="4881" max="4881" width="13.140625" customWidth="1"/>
    <col min="4882" max="4882" width="10" customWidth="1"/>
    <col min="4883" max="4883" width="10.85546875" customWidth="1"/>
    <col min="4884" max="4887" width="9.5703125" customWidth="1"/>
    <col min="4888" max="4888" width="11.42578125" customWidth="1"/>
    <col min="4889" max="4889" width="9.140625" customWidth="1"/>
    <col min="4890" max="4890" width="9.28515625" customWidth="1"/>
    <col min="4891" max="4891" width="10.28515625" customWidth="1"/>
    <col min="4892" max="4892" width="10.140625" bestFit="1" customWidth="1"/>
    <col min="4893" max="4893" width="8.42578125" customWidth="1"/>
    <col min="4894" max="4894" width="9.140625" customWidth="1"/>
    <col min="4895" max="4895" width="9" customWidth="1"/>
    <col min="5118" max="5118" width="3" customWidth="1"/>
    <col min="5119" max="5119" width="4.140625" customWidth="1"/>
    <col min="5120" max="5120" width="14" bestFit="1" customWidth="1"/>
    <col min="5121" max="5121" width="8.28515625" bestFit="1" customWidth="1"/>
    <col min="5122" max="5122" width="8.28515625" customWidth="1"/>
    <col min="5123" max="5123" width="12.28515625" customWidth="1"/>
    <col min="5124" max="5124" width="11.5703125" customWidth="1"/>
    <col min="5125" max="5125" width="11.140625" customWidth="1"/>
    <col min="5126" max="5126" width="13.140625" customWidth="1"/>
    <col min="5127" max="5127" width="12.5703125" customWidth="1"/>
    <col min="5128" max="5128" width="10" customWidth="1"/>
    <col min="5129" max="5129" width="11.5703125" customWidth="1"/>
    <col min="5130" max="5130" width="8.7109375" bestFit="1" customWidth="1"/>
    <col min="5131" max="5131" width="9.85546875" customWidth="1"/>
    <col min="5132" max="5136" width="10.42578125" customWidth="1"/>
    <col min="5137" max="5137" width="13.140625" customWidth="1"/>
    <col min="5138" max="5138" width="10" customWidth="1"/>
    <col min="5139" max="5139" width="10.85546875" customWidth="1"/>
    <col min="5140" max="5143" width="9.5703125" customWidth="1"/>
    <col min="5144" max="5144" width="11.42578125" customWidth="1"/>
    <col min="5145" max="5145" width="9.140625" customWidth="1"/>
    <col min="5146" max="5146" width="9.28515625" customWidth="1"/>
    <col min="5147" max="5147" width="10.28515625" customWidth="1"/>
    <col min="5148" max="5148" width="10.140625" bestFit="1" customWidth="1"/>
    <col min="5149" max="5149" width="8.42578125" customWidth="1"/>
    <col min="5150" max="5150" width="9.140625" customWidth="1"/>
    <col min="5151" max="5151" width="9" customWidth="1"/>
    <col min="5374" max="5374" width="3" customWidth="1"/>
    <col min="5375" max="5375" width="4.140625" customWidth="1"/>
    <col min="5376" max="5376" width="14" bestFit="1" customWidth="1"/>
    <col min="5377" max="5377" width="8.28515625" bestFit="1" customWidth="1"/>
    <col min="5378" max="5378" width="8.28515625" customWidth="1"/>
    <col min="5379" max="5379" width="12.28515625" customWidth="1"/>
    <col min="5380" max="5380" width="11.5703125" customWidth="1"/>
    <col min="5381" max="5381" width="11.140625" customWidth="1"/>
    <col min="5382" max="5382" width="13.140625" customWidth="1"/>
    <col min="5383" max="5383" width="12.5703125" customWidth="1"/>
    <col min="5384" max="5384" width="10" customWidth="1"/>
    <col min="5385" max="5385" width="11.5703125" customWidth="1"/>
    <col min="5386" max="5386" width="8.7109375" bestFit="1" customWidth="1"/>
    <col min="5387" max="5387" width="9.85546875" customWidth="1"/>
    <col min="5388" max="5392" width="10.42578125" customWidth="1"/>
    <col min="5393" max="5393" width="13.140625" customWidth="1"/>
    <col min="5394" max="5394" width="10" customWidth="1"/>
    <col min="5395" max="5395" width="10.85546875" customWidth="1"/>
    <col min="5396" max="5399" width="9.5703125" customWidth="1"/>
    <col min="5400" max="5400" width="11.42578125" customWidth="1"/>
    <col min="5401" max="5401" width="9.140625" customWidth="1"/>
    <col min="5402" max="5402" width="9.28515625" customWidth="1"/>
    <col min="5403" max="5403" width="10.28515625" customWidth="1"/>
    <col min="5404" max="5404" width="10.140625" bestFit="1" customWidth="1"/>
    <col min="5405" max="5405" width="8.42578125" customWidth="1"/>
    <col min="5406" max="5406" width="9.140625" customWidth="1"/>
    <col min="5407" max="5407" width="9" customWidth="1"/>
    <col min="5630" max="5630" width="3" customWidth="1"/>
    <col min="5631" max="5631" width="4.140625" customWidth="1"/>
    <col min="5632" max="5632" width="14" bestFit="1" customWidth="1"/>
    <col min="5633" max="5633" width="8.28515625" bestFit="1" customWidth="1"/>
    <col min="5634" max="5634" width="8.28515625" customWidth="1"/>
    <col min="5635" max="5635" width="12.28515625" customWidth="1"/>
    <col min="5636" max="5636" width="11.5703125" customWidth="1"/>
    <col min="5637" max="5637" width="11.140625" customWidth="1"/>
    <col min="5638" max="5638" width="13.140625" customWidth="1"/>
    <col min="5639" max="5639" width="12.5703125" customWidth="1"/>
    <col min="5640" max="5640" width="10" customWidth="1"/>
    <col min="5641" max="5641" width="11.5703125" customWidth="1"/>
    <col min="5642" max="5642" width="8.7109375" bestFit="1" customWidth="1"/>
    <col min="5643" max="5643" width="9.85546875" customWidth="1"/>
    <col min="5644" max="5648" width="10.42578125" customWidth="1"/>
    <col min="5649" max="5649" width="13.140625" customWidth="1"/>
    <col min="5650" max="5650" width="10" customWidth="1"/>
    <col min="5651" max="5651" width="10.85546875" customWidth="1"/>
    <col min="5652" max="5655" width="9.5703125" customWidth="1"/>
    <col min="5656" max="5656" width="11.42578125" customWidth="1"/>
    <col min="5657" max="5657" width="9.140625" customWidth="1"/>
    <col min="5658" max="5658" width="9.28515625" customWidth="1"/>
    <col min="5659" max="5659" width="10.28515625" customWidth="1"/>
    <col min="5660" max="5660" width="10.140625" bestFit="1" customWidth="1"/>
    <col min="5661" max="5661" width="8.42578125" customWidth="1"/>
    <col min="5662" max="5662" width="9.140625" customWidth="1"/>
    <col min="5663" max="5663" width="9" customWidth="1"/>
    <col min="5886" max="5886" width="3" customWidth="1"/>
    <col min="5887" max="5887" width="4.140625" customWidth="1"/>
    <col min="5888" max="5888" width="14" bestFit="1" customWidth="1"/>
    <col min="5889" max="5889" width="8.28515625" bestFit="1" customWidth="1"/>
    <col min="5890" max="5890" width="8.28515625" customWidth="1"/>
    <col min="5891" max="5891" width="12.28515625" customWidth="1"/>
    <col min="5892" max="5892" width="11.5703125" customWidth="1"/>
    <col min="5893" max="5893" width="11.140625" customWidth="1"/>
    <col min="5894" max="5894" width="13.140625" customWidth="1"/>
    <col min="5895" max="5895" width="12.5703125" customWidth="1"/>
    <col min="5896" max="5896" width="10" customWidth="1"/>
    <col min="5897" max="5897" width="11.5703125" customWidth="1"/>
    <col min="5898" max="5898" width="8.7109375" bestFit="1" customWidth="1"/>
    <col min="5899" max="5899" width="9.85546875" customWidth="1"/>
    <col min="5900" max="5904" width="10.42578125" customWidth="1"/>
    <col min="5905" max="5905" width="13.140625" customWidth="1"/>
    <col min="5906" max="5906" width="10" customWidth="1"/>
    <col min="5907" max="5907" width="10.85546875" customWidth="1"/>
    <col min="5908" max="5911" width="9.5703125" customWidth="1"/>
    <col min="5912" max="5912" width="11.42578125" customWidth="1"/>
    <col min="5913" max="5913" width="9.140625" customWidth="1"/>
    <col min="5914" max="5914" width="9.28515625" customWidth="1"/>
    <col min="5915" max="5915" width="10.28515625" customWidth="1"/>
    <col min="5916" max="5916" width="10.140625" bestFit="1" customWidth="1"/>
    <col min="5917" max="5917" width="8.42578125" customWidth="1"/>
    <col min="5918" max="5918" width="9.140625" customWidth="1"/>
    <col min="5919" max="5919" width="9" customWidth="1"/>
    <col min="6142" max="6142" width="3" customWidth="1"/>
    <col min="6143" max="6143" width="4.140625" customWidth="1"/>
    <col min="6144" max="6144" width="14" bestFit="1" customWidth="1"/>
    <col min="6145" max="6145" width="8.28515625" bestFit="1" customWidth="1"/>
    <col min="6146" max="6146" width="8.28515625" customWidth="1"/>
    <col min="6147" max="6147" width="12.28515625" customWidth="1"/>
    <col min="6148" max="6148" width="11.5703125" customWidth="1"/>
    <col min="6149" max="6149" width="11.140625" customWidth="1"/>
    <col min="6150" max="6150" width="13.140625" customWidth="1"/>
    <col min="6151" max="6151" width="12.5703125" customWidth="1"/>
    <col min="6152" max="6152" width="10" customWidth="1"/>
    <col min="6153" max="6153" width="11.5703125" customWidth="1"/>
    <col min="6154" max="6154" width="8.7109375" bestFit="1" customWidth="1"/>
    <col min="6155" max="6155" width="9.85546875" customWidth="1"/>
    <col min="6156" max="6160" width="10.42578125" customWidth="1"/>
    <col min="6161" max="6161" width="13.140625" customWidth="1"/>
    <col min="6162" max="6162" width="10" customWidth="1"/>
    <col min="6163" max="6163" width="10.85546875" customWidth="1"/>
    <col min="6164" max="6167" width="9.5703125" customWidth="1"/>
    <col min="6168" max="6168" width="11.42578125" customWidth="1"/>
    <col min="6169" max="6169" width="9.140625" customWidth="1"/>
    <col min="6170" max="6170" width="9.28515625" customWidth="1"/>
    <col min="6171" max="6171" width="10.28515625" customWidth="1"/>
    <col min="6172" max="6172" width="10.140625" bestFit="1" customWidth="1"/>
    <col min="6173" max="6173" width="8.42578125" customWidth="1"/>
    <col min="6174" max="6174" width="9.140625" customWidth="1"/>
    <col min="6175" max="6175" width="9" customWidth="1"/>
    <col min="6398" max="6398" width="3" customWidth="1"/>
    <col min="6399" max="6399" width="4.140625" customWidth="1"/>
    <col min="6400" max="6400" width="14" bestFit="1" customWidth="1"/>
    <col min="6401" max="6401" width="8.28515625" bestFit="1" customWidth="1"/>
    <col min="6402" max="6402" width="8.28515625" customWidth="1"/>
    <col min="6403" max="6403" width="12.28515625" customWidth="1"/>
    <col min="6404" max="6404" width="11.5703125" customWidth="1"/>
    <col min="6405" max="6405" width="11.140625" customWidth="1"/>
    <col min="6406" max="6406" width="13.140625" customWidth="1"/>
    <col min="6407" max="6407" width="12.5703125" customWidth="1"/>
    <col min="6408" max="6408" width="10" customWidth="1"/>
    <col min="6409" max="6409" width="11.5703125" customWidth="1"/>
    <col min="6410" max="6410" width="8.7109375" bestFit="1" customWidth="1"/>
    <col min="6411" max="6411" width="9.85546875" customWidth="1"/>
    <col min="6412" max="6416" width="10.42578125" customWidth="1"/>
    <col min="6417" max="6417" width="13.140625" customWidth="1"/>
    <col min="6418" max="6418" width="10" customWidth="1"/>
    <col min="6419" max="6419" width="10.85546875" customWidth="1"/>
    <col min="6420" max="6423" width="9.5703125" customWidth="1"/>
    <col min="6424" max="6424" width="11.42578125" customWidth="1"/>
    <col min="6425" max="6425" width="9.140625" customWidth="1"/>
    <col min="6426" max="6426" width="9.28515625" customWidth="1"/>
    <col min="6427" max="6427" width="10.28515625" customWidth="1"/>
    <col min="6428" max="6428" width="10.140625" bestFit="1" customWidth="1"/>
    <col min="6429" max="6429" width="8.42578125" customWidth="1"/>
    <col min="6430" max="6430" width="9.140625" customWidth="1"/>
    <col min="6431" max="6431" width="9" customWidth="1"/>
    <col min="6654" max="6654" width="3" customWidth="1"/>
    <col min="6655" max="6655" width="4.140625" customWidth="1"/>
    <col min="6656" max="6656" width="14" bestFit="1" customWidth="1"/>
    <col min="6657" max="6657" width="8.28515625" bestFit="1" customWidth="1"/>
    <col min="6658" max="6658" width="8.28515625" customWidth="1"/>
    <col min="6659" max="6659" width="12.28515625" customWidth="1"/>
    <col min="6660" max="6660" width="11.5703125" customWidth="1"/>
    <col min="6661" max="6661" width="11.140625" customWidth="1"/>
    <col min="6662" max="6662" width="13.140625" customWidth="1"/>
    <col min="6663" max="6663" width="12.5703125" customWidth="1"/>
    <col min="6664" max="6664" width="10" customWidth="1"/>
    <col min="6665" max="6665" width="11.5703125" customWidth="1"/>
    <col min="6666" max="6666" width="8.7109375" bestFit="1" customWidth="1"/>
    <col min="6667" max="6667" width="9.85546875" customWidth="1"/>
    <col min="6668" max="6672" width="10.42578125" customWidth="1"/>
    <col min="6673" max="6673" width="13.140625" customWidth="1"/>
    <col min="6674" max="6674" width="10" customWidth="1"/>
    <col min="6675" max="6675" width="10.85546875" customWidth="1"/>
    <col min="6676" max="6679" width="9.5703125" customWidth="1"/>
    <col min="6680" max="6680" width="11.42578125" customWidth="1"/>
    <col min="6681" max="6681" width="9.140625" customWidth="1"/>
    <col min="6682" max="6682" width="9.28515625" customWidth="1"/>
    <col min="6683" max="6683" width="10.28515625" customWidth="1"/>
    <col min="6684" max="6684" width="10.140625" bestFit="1" customWidth="1"/>
    <col min="6685" max="6685" width="8.42578125" customWidth="1"/>
    <col min="6686" max="6686" width="9.140625" customWidth="1"/>
    <col min="6687" max="6687" width="9" customWidth="1"/>
    <col min="6910" max="6910" width="3" customWidth="1"/>
    <col min="6911" max="6911" width="4.140625" customWidth="1"/>
    <col min="6912" max="6912" width="14" bestFit="1" customWidth="1"/>
    <col min="6913" max="6913" width="8.28515625" bestFit="1" customWidth="1"/>
    <col min="6914" max="6914" width="8.28515625" customWidth="1"/>
    <col min="6915" max="6915" width="12.28515625" customWidth="1"/>
    <col min="6916" max="6916" width="11.5703125" customWidth="1"/>
    <col min="6917" max="6917" width="11.140625" customWidth="1"/>
    <col min="6918" max="6918" width="13.140625" customWidth="1"/>
    <col min="6919" max="6919" width="12.5703125" customWidth="1"/>
    <col min="6920" max="6920" width="10" customWidth="1"/>
    <col min="6921" max="6921" width="11.5703125" customWidth="1"/>
    <col min="6922" max="6922" width="8.7109375" bestFit="1" customWidth="1"/>
    <col min="6923" max="6923" width="9.85546875" customWidth="1"/>
    <col min="6924" max="6928" width="10.42578125" customWidth="1"/>
    <col min="6929" max="6929" width="13.140625" customWidth="1"/>
    <col min="6930" max="6930" width="10" customWidth="1"/>
    <col min="6931" max="6931" width="10.85546875" customWidth="1"/>
    <col min="6932" max="6935" width="9.5703125" customWidth="1"/>
    <col min="6936" max="6936" width="11.42578125" customWidth="1"/>
    <col min="6937" max="6937" width="9.140625" customWidth="1"/>
    <col min="6938" max="6938" width="9.28515625" customWidth="1"/>
    <col min="6939" max="6939" width="10.28515625" customWidth="1"/>
    <col min="6940" max="6940" width="10.140625" bestFit="1" customWidth="1"/>
    <col min="6941" max="6941" width="8.42578125" customWidth="1"/>
    <col min="6942" max="6942" width="9.140625" customWidth="1"/>
    <col min="6943" max="6943" width="9" customWidth="1"/>
    <col min="7166" max="7166" width="3" customWidth="1"/>
    <col min="7167" max="7167" width="4.140625" customWidth="1"/>
    <col min="7168" max="7168" width="14" bestFit="1" customWidth="1"/>
    <col min="7169" max="7169" width="8.28515625" bestFit="1" customWidth="1"/>
    <col min="7170" max="7170" width="8.28515625" customWidth="1"/>
    <col min="7171" max="7171" width="12.28515625" customWidth="1"/>
    <col min="7172" max="7172" width="11.5703125" customWidth="1"/>
    <col min="7173" max="7173" width="11.140625" customWidth="1"/>
    <col min="7174" max="7174" width="13.140625" customWidth="1"/>
    <col min="7175" max="7175" width="12.5703125" customWidth="1"/>
    <col min="7176" max="7176" width="10" customWidth="1"/>
    <col min="7177" max="7177" width="11.5703125" customWidth="1"/>
    <col min="7178" max="7178" width="8.7109375" bestFit="1" customWidth="1"/>
    <col min="7179" max="7179" width="9.85546875" customWidth="1"/>
    <col min="7180" max="7184" width="10.42578125" customWidth="1"/>
    <col min="7185" max="7185" width="13.140625" customWidth="1"/>
    <col min="7186" max="7186" width="10" customWidth="1"/>
    <col min="7187" max="7187" width="10.85546875" customWidth="1"/>
    <col min="7188" max="7191" width="9.5703125" customWidth="1"/>
    <col min="7192" max="7192" width="11.42578125" customWidth="1"/>
    <col min="7193" max="7193" width="9.140625" customWidth="1"/>
    <col min="7194" max="7194" width="9.28515625" customWidth="1"/>
    <col min="7195" max="7195" width="10.28515625" customWidth="1"/>
    <col min="7196" max="7196" width="10.140625" bestFit="1" customWidth="1"/>
    <col min="7197" max="7197" width="8.42578125" customWidth="1"/>
    <col min="7198" max="7198" width="9.140625" customWidth="1"/>
    <col min="7199" max="7199" width="9" customWidth="1"/>
    <col min="7422" max="7422" width="3" customWidth="1"/>
    <col min="7423" max="7423" width="4.140625" customWidth="1"/>
    <col min="7424" max="7424" width="14" bestFit="1" customWidth="1"/>
    <col min="7425" max="7425" width="8.28515625" bestFit="1" customWidth="1"/>
    <col min="7426" max="7426" width="8.28515625" customWidth="1"/>
    <col min="7427" max="7427" width="12.28515625" customWidth="1"/>
    <col min="7428" max="7428" width="11.5703125" customWidth="1"/>
    <col min="7429" max="7429" width="11.140625" customWidth="1"/>
    <col min="7430" max="7430" width="13.140625" customWidth="1"/>
    <col min="7431" max="7431" width="12.5703125" customWidth="1"/>
    <col min="7432" max="7432" width="10" customWidth="1"/>
    <col min="7433" max="7433" width="11.5703125" customWidth="1"/>
    <col min="7434" max="7434" width="8.7109375" bestFit="1" customWidth="1"/>
    <col min="7435" max="7435" width="9.85546875" customWidth="1"/>
    <col min="7436" max="7440" width="10.42578125" customWidth="1"/>
    <col min="7441" max="7441" width="13.140625" customWidth="1"/>
    <col min="7442" max="7442" width="10" customWidth="1"/>
    <col min="7443" max="7443" width="10.85546875" customWidth="1"/>
    <col min="7444" max="7447" width="9.5703125" customWidth="1"/>
    <col min="7448" max="7448" width="11.42578125" customWidth="1"/>
    <col min="7449" max="7449" width="9.140625" customWidth="1"/>
    <col min="7450" max="7450" width="9.28515625" customWidth="1"/>
    <col min="7451" max="7451" width="10.28515625" customWidth="1"/>
    <col min="7452" max="7452" width="10.140625" bestFit="1" customWidth="1"/>
    <col min="7453" max="7453" width="8.42578125" customWidth="1"/>
    <col min="7454" max="7454" width="9.140625" customWidth="1"/>
    <col min="7455" max="7455" width="9" customWidth="1"/>
    <col min="7678" max="7678" width="3" customWidth="1"/>
    <col min="7679" max="7679" width="4.140625" customWidth="1"/>
    <col min="7680" max="7680" width="14" bestFit="1" customWidth="1"/>
    <col min="7681" max="7681" width="8.28515625" bestFit="1" customWidth="1"/>
    <col min="7682" max="7682" width="8.28515625" customWidth="1"/>
    <col min="7683" max="7683" width="12.28515625" customWidth="1"/>
    <col min="7684" max="7684" width="11.5703125" customWidth="1"/>
    <col min="7685" max="7685" width="11.140625" customWidth="1"/>
    <col min="7686" max="7686" width="13.140625" customWidth="1"/>
    <col min="7687" max="7687" width="12.5703125" customWidth="1"/>
    <col min="7688" max="7688" width="10" customWidth="1"/>
    <col min="7689" max="7689" width="11.5703125" customWidth="1"/>
    <col min="7690" max="7690" width="8.7109375" bestFit="1" customWidth="1"/>
    <col min="7691" max="7691" width="9.85546875" customWidth="1"/>
    <col min="7692" max="7696" width="10.42578125" customWidth="1"/>
    <col min="7697" max="7697" width="13.140625" customWidth="1"/>
    <col min="7698" max="7698" width="10" customWidth="1"/>
    <col min="7699" max="7699" width="10.85546875" customWidth="1"/>
    <col min="7700" max="7703" width="9.5703125" customWidth="1"/>
    <col min="7704" max="7704" width="11.42578125" customWidth="1"/>
    <col min="7705" max="7705" width="9.140625" customWidth="1"/>
    <col min="7706" max="7706" width="9.28515625" customWidth="1"/>
    <col min="7707" max="7707" width="10.28515625" customWidth="1"/>
    <col min="7708" max="7708" width="10.140625" bestFit="1" customWidth="1"/>
    <col min="7709" max="7709" width="8.42578125" customWidth="1"/>
    <col min="7710" max="7710" width="9.140625" customWidth="1"/>
    <col min="7711" max="7711" width="9" customWidth="1"/>
    <col min="7934" max="7934" width="3" customWidth="1"/>
    <col min="7935" max="7935" width="4.140625" customWidth="1"/>
    <col min="7936" max="7936" width="14" bestFit="1" customWidth="1"/>
    <col min="7937" max="7937" width="8.28515625" bestFit="1" customWidth="1"/>
    <col min="7938" max="7938" width="8.28515625" customWidth="1"/>
    <col min="7939" max="7939" width="12.28515625" customWidth="1"/>
    <col min="7940" max="7940" width="11.5703125" customWidth="1"/>
    <col min="7941" max="7941" width="11.140625" customWidth="1"/>
    <col min="7942" max="7942" width="13.140625" customWidth="1"/>
    <col min="7943" max="7943" width="12.5703125" customWidth="1"/>
    <col min="7944" max="7944" width="10" customWidth="1"/>
    <col min="7945" max="7945" width="11.5703125" customWidth="1"/>
    <col min="7946" max="7946" width="8.7109375" bestFit="1" customWidth="1"/>
    <col min="7947" max="7947" width="9.85546875" customWidth="1"/>
    <col min="7948" max="7952" width="10.42578125" customWidth="1"/>
    <col min="7953" max="7953" width="13.140625" customWidth="1"/>
    <col min="7954" max="7954" width="10" customWidth="1"/>
    <col min="7955" max="7955" width="10.85546875" customWidth="1"/>
    <col min="7956" max="7959" width="9.5703125" customWidth="1"/>
    <col min="7960" max="7960" width="11.42578125" customWidth="1"/>
    <col min="7961" max="7961" width="9.140625" customWidth="1"/>
    <col min="7962" max="7962" width="9.28515625" customWidth="1"/>
    <col min="7963" max="7963" width="10.28515625" customWidth="1"/>
    <col min="7964" max="7964" width="10.140625" bestFit="1" customWidth="1"/>
    <col min="7965" max="7965" width="8.42578125" customWidth="1"/>
    <col min="7966" max="7966" width="9.140625" customWidth="1"/>
    <col min="7967" max="7967" width="9" customWidth="1"/>
    <col min="8190" max="8190" width="3" customWidth="1"/>
    <col min="8191" max="8191" width="4.140625" customWidth="1"/>
    <col min="8192" max="8192" width="14" bestFit="1" customWidth="1"/>
    <col min="8193" max="8193" width="8.28515625" bestFit="1" customWidth="1"/>
    <col min="8194" max="8194" width="8.28515625" customWidth="1"/>
    <col min="8195" max="8195" width="12.28515625" customWidth="1"/>
    <col min="8196" max="8196" width="11.5703125" customWidth="1"/>
    <col min="8197" max="8197" width="11.140625" customWidth="1"/>
    <col min="8198" max="8198" width="13.140625" customWidth="1"/>
    <col min="8199" max="8199" width="12.5703125" customWidth="1"/>
    <col min="8200" max="8200" width="10" customWidth="1"/>
    <col min="8201" max="8201" width="11.5703125" customWidth="1"/>
    <col min="8202" max="8202" width="8.7109375" bestFit="1" customWidth="1"/>
    <col min="8203" max="8203" width="9.85546875" customWidth="1"/>
    <col min="8204" max="8208" width="10.42578125" customWidth="1"/>
    <col min="8209" max="8209" width="13.140625" customWidth="1"/>
    <col min="8210" max="8210" width="10" customWidth="1"/>
    <col min="8211" max="8211" width="10.85546875" customWidth="1"/>
    <col min="8212" max="8215" width="9.5703125" customWidth="1"/>
    <col min="8216" max="8216" width="11.42578125" customWidth="1"/>
    <col min="8217" max="8217" width="9.140625" customWidth="1"/>
    <col min="8218" max="8218" width="9.28515625" customWidth="1"/>
    <col min="8219" max="8219" width="10.28515625" customWidth="1"/>
    <col min="8220" max="8220" width="10.140625" bestFit="1" customWidth="1"/>
    <col min="8221" max="8221" width="8.42578125" customWidth="1"/>
    <col min="8222" max="8222" width="9.140625" customWidth="1"/>
    <col min="8223" max="8223" width="9" customWidth="1"/>
    <col min="8446" max="8446" width="3" customWidth="1"/>
    <col min="8447" max="8447" width="4.140625" customWidth="1"/>
    <col min="8448" max="8448" width="14" bestFit="1" customWidth="1"/>
    <col min="8449" max="8449" width="8.28515625" bestFit="1" customWidth="1"/>
    <col min="8450" max="8450" width="8.28515625" customWidth="1"/>
    <col min="8451" max="8451" width="12.28515625" customWidth="1"/>
    <col min="8452" max="8452" width="11.5703125" customWidth="1"/>
    <col min="8453" max="8453" width="11.140625" customWidth="1"/>
    <col min="8454" max="8454" width="13.140625" customWidth="1"/>
    <col min="8455" max="8455" width="12.5703125" customWidth="1"/>
    <col min="8456" max="8456" width="10" customWidth="1"/>
    <col min="8457" max="8457" width="11.5703125" customWidth="1"/>
    <col min="8458" max="8458" width="8.7109375" bestFit="1" customWidth="1"/>
    <col min="8459" max="8459" width="9.85546875" customWidth="1"/>
    <col min="8460" max="8464" width="10.42578125" customWidth="1"/>
    <col min="8465" max="8465" width="13.140625" customWidth="1"/>
    <col min="8466" max="8466" width="10" customWidth="1"/>
    <col min="8467" max="8467" width="10.85546875" customWidth="1"/>
    <col min="8468" max="8471" width="9.5703125" customWidth="1"/>
    <col min="8472" max="8472" width="11.42578125" customWidth="1"/>
    <col min="8473" max="8473" width="9.140625" customWidth="1"/>
    <col min="8474" max="8474" width="9.28515625" customWidth="1"/>
    <col min="8475" max="8475" width="10.28515625" customWidth="1"/>
    <col min="8476" max="8476" width="10.140625" bestFit="1" customWidth="1"/>
    <col min="8477" max="8477" width="8.42578125" customWidth="1"/>
    <col min="8478" max="8478" width="9.140625" customWidth="1"/>
    <col min="8479" max="8479" width="9" customWidth="1"/>
    <col min="8702" max="8702" width="3" customWidth="1"/>
    <col min="8703" max="8703" width="4.140625" customWidth="1"/>
    <col min="8704" max="8704" width="14" bestFit="1" customWidth="1"/>
    <col min="8705" max="8705" width="8.28515625" bestFit="1" customWidth="1"/>
    <col min="8706" max="8706" width="8.28515625" customWidth="1"/>
    <col min="8707" max="8707" width="12.28515625" customWidth="1"/>
    <col min="8708" max="8708" width="11.5703125" customWidth="1"/>
    <col min="8709" max="8709" width="11.140625" customWidth="1"/>
    <col min="8710" max="8710" width="13.140625" customWidth="1"/>
    <col min="8711" max="8711" width="12.5703125" customWidth="1"/>
    <col min="8712" max="8712" width="10" customWidth="1"/>
    <col min="8713" max="8713" width="11.5703125" customWidth="1"/>
    <col min="8714" max="8714" width="8.7109375" bestFit="1" customWidth="1"/>
    <col min="8715" max="8715" width="9.85546875" customWidth="1"/>
    <col min="8716" max="8720" width="10.42578125" customWidth="1"/>
    <col min="8721" max="8721" width="13.140625" customWidth="1"/>
    <col min="8722" max="8722" width="10" customWidth="1"/>
    <col min="8723" max="8723" width="10.85546875" customWidth="1"/>
    <col min="8724" max="8727" width="9.5703125" customWidth="1"/>
    <col min="8728" max="8728" width="11.42578125" customWidth="1"/>
    <col min="8729" max="8729" width="9.140625" customWidth="1"/>
    <col min="8730" max="8730" width="9.28515625" customWidth="1"/>
    <col min="8731" max="8731" width="10.28515625" customWidth="1"/>
    <col min="8732" max="8732" width="10.140625" bestFit="1" customWidth="1"/>
    <col min="8733" max="8733" width="8.42578125" customWidth="1"/>
    <col min="8734" max="8734" width="9.140625" customWidth="1"/>
    <col min="8735" max="8735" width="9" customWidth="1"/>
    <col min="8958" max="8958" width="3" customWidth="1"/>
    <col min="8959" max="8959" width="4.140625" customWidth="1"/>
    <col min="8960" max="8960" width="14" bestFit="1" customWidth="1"/>
    <col min="8961" max="8961" width="8.28515625" bestFit="1" customWidth="1"/>
    <col min="8962" max="8962" width="8.28515625" customWidth="1"/>
    <col min="8963" max="8963" width="12.28515625" customWidth="1"/>
    <col min="8964" max="8964" width="11.5703125" customWidth="1"/>
    <col min="8965" max="8965" width="11.140625" customWidth="1"/>
    <col min="8966" max="8966" width="13.140625" customWidth="1"/>
    <col min="8967" max="8967" width="12.5703125" customWidth="1"/>
    <col min="8968" max="8968" width="10" customWidth="1"/>
    <col min="8969" max="8969" width="11.5703125" customWidth="1"/>
    <col min="8970" max="8970" width="8.7109375" bestFit="1" customWidth="1"/>
    <col min="8971" max="8971" width="9.85546875" customWidth="1"/>
    <col min="8972" max="8976" width="10.42578125" customWidth="1"/>
    <col min="8977" max="8977" width="13.140625" customWidth="1"/>
    <col min="8978" max="8978" width="10" customWidth="1"/>
    <col min="8979" max="8979" width="10.85546875" customWidth="1"/>
    <col min="8980" max="8983" width="9.5703125" customWidth="1"/>
    <col min="8984" max="8984" width="11.42578125" customWidth="1"/>
    <col min="8985" max="8985" width="9.140625" customWidth="1"/>
    <col min="8986" max="8986" width="9.28515625" customWidth="1"/>
    <col min="8987" max="8987" width="10.28515625" customWidth="1"/>
    <col min="8988" max="8988" width="10.140625" bestFit="1" customWidth="1"/>
    <col min="8989" max="8989" width="8.42578125" customWidth="1"/>
    <col min="8990" max="8990" width="9.140625" customWidth="1"/>
    <col min="8991" max="8991" width="9" customWidth="1"/>
    <col min="9214" max="9214" width="3" customWidth="1"/>
    <col min="9215" max="9215" width="4.140625" customWidth="1"/>
    <col min="9216" max="9216" width="14" bestFit="1" customWidth="1"/>
    <col min="9217" max="9217" width="8.28515625" bestFit="1" customWidth="1"/>
    <col min="9218" max="9218" width="8.28515625" customWidth="1"/>
    <col min="9219" max="9219" width="12.28515625" customWidth="1"/>
    <col min="9220" max="9220" width="11.5703125" customWidth="1"/>
    <col min="9221" max="9221" width="11.140625" customWidth="1"/>
    <col min="9222" max="9222" width="13.140625" customWidth="1"/>
    <col min="9223" max="9223" width="12.5703125" customWidth="1"/>
    <col min="9224" max="9224" width="10" customWidth="1"/>
    <col min="9225" max="9225" width="11.5703125" customWidth="1"/>
    <col min="9226" max="9226" width="8.7109375" bestFit="1" customWidth="1"/>
    <col min="9227" max="9227" width="9.85546875" customWidth="1"/>
    <col min="9228" max="9232" width="10.42578125" customWidth="1"/>
    <col min="9233" max="9233" width="13.140625" customWidth="1"/>
    <col min="9234" max="9234" width="10" customWidth="1"/>
    <col min="9235" max="9235" width="10.85546875" customWidth="1"/>
    <col min="9236" max="9239" width="9.5703125" customWidth="1"/>
    <col min="9240" max="9240" width="11.42578125" customWidth="1"/>
    <col min="9241" max="9241" width="9.140625" customWidth="1"/>
    <col min="9242" max="9242" width="9.28515625" customWidth="1"/>
    <col min="9243" max="9243" width="10.28515625" customWidth="1"/>
    <col min="9244" max="9244" width="10.140625" bestFit="1" customWidth="1"/>
    <col min="9245" max="9245" width="8.42578125" customWidth="1"/>
    <col min="9246" max="9246" width="9.140625" customWidth="1"/>
    <col min="9247" max="9247" width="9" customWidth="1"/>
    <col min="9470" max="9470" width="3" customWidth="1"/>
    <col min="9471" max="9471" width="4.140625" customWidth="1"/>
    <col min="9472" max="9472" width="14" bestFit="1" customWidth="1"/>
    <col min="9473" max="9473" width="8.28515625" bestFit="1" customWidth="1"/>
    <col min="9474" max="9474" width="8.28515625" customWidth="1"/>
    <col min="9475" max="9475" width="12.28515625" customWidth="1"/>
    <col min="9476" max="9476" width="11.5703125" customWidth="1"/>
    <col min="9477" max="9477" width="11.140625" customWidth="1"/>
    <col min="9478" max="9478" width="13.140625" customWidth="1"/>
    <col min="9479" max="9479" width="12.5703125" customWidth="1"/>
    <col min="9480" max="9480" width="10" customWidth="1"/>
    <col min="9481" max="9481" width="11.5703125" customWidth="1"/>
    <col min="9482" max="9482" width="8.7109375" bestFit="1" customWidth="1"/>
    <col min="9483" max="9483" width="9.85546875" customWidth="1"/>
    <col min="9484" max="9488" width="10.42578125" customWidth="1"/>
    <col min="9489" max="9489" width="13.140625" customWidth="1"/>
    <col min="9490" max="9490" width="10" customWidth="1"/>
    <col min="9491" max="9491" width="10.85546875" customWidth="1"/>
    <col min="9492" max="9495" width="9.5703125" customWidth="1"/>
    <col min="9496" max="9496" width="11.42578125" customWidth="1"/>
    <col min="9497" max="9497" width="9.140625" customWidth="1"/>
    <col min="9498" max="9498" width="9.28515625" customWidth="1"/>
    <col min="9499" max="9499" width="10.28515625" customWidth="1"/>
    <col min="9500" max="9500" width="10.140625" bestFit="1" customWidth="1"/>
    <col min="9501" max="9501" width="8.42578125" customWidth="1"/>
    <col min="9502" max="9502" width="9.140625" customWidth="1"/>
    <col min="9503" max="9503" width="9" customWidth="1"/>
    <col min="9726" max="9726" width="3" customWidth="1"/>
    <col min="9727" max="9727" width="4.140625" customWidth="1"/>
    <col min="9728" max="9728" width="14" bestFit="1" customWidth="1"/>
    <col min="9729" max="9729" width="8.28515625" bestFit="1" customWidth="1"/>
    <col min="9730" max="9730" width="8.28515625" customWidth="1"/>
    <col min="9731" max="9731" width="12.28515625" customWidth="1"/>
    <col min="9732" max="9732" width="11.5703125" customWidth="1"/>
    <col min="9733" max="9733" width="11.140625" customWidth="1"/>
    <col min="9734" max="9734" width="13.140625" customWidth="1"/>
    <col min="9735" max="9735" width="12.5703125" customWidth="1"/>
    <col min="9736" max="9736" width="10" customWidth="1"/>
    <col min="9737" max="9737" width="11.5703125" customWidth="1"/>
    <col min="9738" max="9738" width="8.7109375" bestFit="1" customWidth="1"/>
    <col min="9739" max="9739" width="9.85546875" customWidth="1"/>
    <col min="9740" max="9744" width="10.42578125" customWidth="1"/>
    <col min="9745" max="9745" width="13.140625" customWidth="1"/>
    <col min="9746" max="9746" width="10" customWidth="1"/>
    <col min="9747" max="9747" width="10.85546875" customWidth="1"/>
    <col min="9748" max="9751" width="9.5703125" customWidth="1"/>
    <col min="9752" max="9752" width="11.42578125" customWidth="1"/>
    <col min="9753" max="9753" width="9.140625" customWidth="1"/>
    <col min="9754" max="9754" width="9.28515625" customWidth="1"/>
    <col min="9755" max="9755" width="10.28515625" customWidth="1"/>
    <col min="9756" max="9756" width="10.140625" bestFit="1" customWidth="1"/>
    <col min="9757" max="9757" width="8.42578125" customWidth="1"/>
    <col min="9758" max="9758" width="9.140625" customWidth="1"/>
    <col min="9759" max="9759" width="9" customWidth="1"/>
    <col min="9982" max="9982" width="3" customWidth="1"/>
    <col min="9983" max="9983" width="4.140625" customWidth="1"/>
    <col min="9984" max="9984" width="14" bestFit="1" customWidth="1"/>
    <col min="9985" max="9985" width="8.28515625" bestFit="1" customWidth="1"/>
    <col min="9986" max="9986" width="8.28515625" customWidth="1"/>
    <col min="9987" max="9987" width="12.28515625" customWidth="1"/>
    <col min="9988" max="9988" width="11.5703125" customWidth="1"/>
    <col min="9989" max="9989" width="11.140625" customWidth="1"/>
    <col min="9990" max="9990" width="13.140625" customWidth="1"/>
    <col min="9991" max="9991" width="12.5703125" customWidth="1"/>
    <col min="9992" max="9992" width="10" customWidth="1"/>
    <col min="9993" max="9993" width="11.5703125" customWidth="1"/>
    <col min="9994" max="9994" width="8.7109375" bestFit="1" customWidth="1"/>
    <col min="9995" max="9995" width="9.85546875" customWidth="1"/>
    <col min="9996" max="10000" width="10.42578125" customWidth="1"/>
    <col min="10001" max="10001" width="13.140625" customWidth="1"/>
    <col min="10002" max="10002" width="10" customWidth="1"/>
    <col min="10003" max="10003" width="10.85546875" customWidth="1"/>
    <col min="10004" max="10007" width="9.5703125" customWidth="1"/>
    <col min="10008" max="10008" width="11.42578125" customWidth="1"/>
    <col min="10009" max="10009" width="9.140625" customWidth="1"/>
    <col min="10010" max="10010" width="9.28515625" customWidth="1"/>
    <col min="10011" max="10011" width="10.28515625" customWidth="1"/>
    <col min="10012" max="10012" width="10.140625" bestFit="1" customWidth="1"/>
    <col min="10013" max="10013" width="8.42578125" customWidth="1"/>
    <col min="10014" max="10014" width="9.140625" customWidth="1"/>
    <col min="10015" max="10015" width="9" customWidth="1"/>
    <col min="10238" max="10238" width="3" customWidth="1"/>
    <col min="10239" max="10239" width="4.140625" customWidth="1"/>
    <col min="10240" max="10240" width="14" bestFit="1" customWidth="1"/>
    <col min="10241" max="10241" width="8.28515625" bestFit="1" customWidth="1"/>
    <col min="10242" max="10242" width="8.28515625" customWidth="1"/>
    <col min="10243" max="10243" width="12.28515625" customWidth="1"/>
    <col min="10244" max="10244" width="11.5703125" customWidth="1"/>
    <col min="10245" max="10245" width="11.140625" customWidth="1"/>
    <col min="10246" max="10246" width="13.140625" customWidth="1"/>
    <col min="10247" max="10247" width="12.5703125" customWidth="1"/>
    <col min="10248" max="10248" width="10" customWidth="1"/>
    <col min="10249" max="10249" width="11.5703125" customWidth="1"/>
    <col min="10250" max="10250" width="8.7109375" bestFit="1" customWidth="1"/>
    <col min="10251" max="10251" width="9.85546875" customWidth="1"/>
    <col min="10252" max="10256" width="10.42578125" customWidth="1"/>
    <col min="10257" max="10257" width="13.140625" customWidth="1"/>
    <col min="10258" max="10258" width="10" customWidth="1"/>
    <col min="10259" max="10259" width="10.85546875" customWidth="1"/>
    <col min="10260" max="10263" width="9.5703125" customWidth="1"/>
    <col min="10264" max="10264" width="11.42578125" customWidth="1"/>
    <col min="10265" max="10265" width="9.140625" customWidth="1"/>
    <col min="10266" max="10266" width="9.28515625" customWidth="1"/>
    <col min="10267" max="10267" width="10.28515625" customWidth="1"/>
    <col min="10268" max="10268" width="10.140625" bestFit="1" customWidth="1"/>
    <col min="10269" max="10269" width="8.42578125" customWidth="1"/>
    <col min="10270" max="10270" width="9.140625" customWidth="1"/>
    <col min="10271" max="10271" width="9" customWidth="1"/>
    <col min="10494" max="10494" width="3" customWidth="1"/>
    <col min="10495" max="10495" width="4.140625" customWidth="1"/>
    <col min="10496" max="10496" width="14" bestFit="1" customWidth="1"/>
    <col min="10497" max="10497" width="8.28515625" bestFit="1" customWidth="1"/>
    <col min="10498" max="10498" width="8.28515625" customWidth="1"/>
    <col min="10499" max="10499" width="12.28515625" customWidth="1"/>
    <col min="10500" max="10500" width="11.5703125" customWidth="1"/>
    <col min="10501" max="10501" width="11.140625" customWidth="1"/>
    <col min="10502" max="10502" width="13.140625" customWidth="1"/>
    <col min="10503" max="10503" width="12.5703125" customWidth="1"/>
    <col min="10504" max="10504" width="10" customWidth="1"/>
    <col min="10505" max="10505" width="11.5703125" customWidth="1"/>
    <col min="10506" max="10506" width="8.7109375" bestFit="1" customWidth="1"/>
    <col min="10507" max="10507" width="9.85546875" customWidth="1"/>
    <col min="10508" max="10512" width="10.42578125" customWidth="1"/>
    <col min="10513" max="10513" width="13.140625" customWidth="1"/>
    <col min="10514" max="10514" width="10" customWidth="1"/>
    <col min="10515" max="10515" width="10.85546875" customWidth="1"/>
    <col min="10516" max="10519" width="9.5703125" customWidth="1"/>
    <col min="10520" max="10520" width="11.42578125" customWidth="1"/>
    <col min="10521" max="10521" width="9.140625" customWidth="1"/>
    <col min="10522" max="10522" width="9.28515625" customWidth="1"/>
    <col min="10523" max="10523" width="10.28515625" customWidth="1"/>
    <col min="10524" max="10524" width="10.140625" bestFit="1" customWidth="1"/>
    <col min="10525" max="10525" width="8.42578125" customWidth="1"/>
    <col min="10526" max="10526" width="9.140625" customWidth="1"/>
    <col min="10527" max="10527" width="9" customWidth="1"/>
    <col min="10750" max="10750" width="3" customWidth="1"/>
    <col min="10751" max="10751" width="4.140625" customWidth="1"/>
    <col min="10752" max="10752" width="14" bestFit="1" customWidth="1"/>
    <col min="10753" max="10753" width="8.28515625" bestFit="1" customWidth="1"/>
    <col min="10754" max="10754" width="8.28515625" customWidth="1"/>
    <col min="10755" max="10755" width="12.28515625" customWidth="1"/>
    <col min="10756" max="10756" width="11.5703125" customWidth="1"/>
    <col min="10757" max="10757" width="11.140625" customWidth="1"/>
    <col min="10758" max="10758" width="13.140625" customWidth="1"/>
    <col min="10759" max="10759" width="12.5703125" customWidth="1"/>
    <col min="10760" max="10760" width="10" customWidth="1"/>
    <col min="10761" max="10761" width="11.5703125" customWidth="1"/>
    <col min="10762" max="10762" width="8.7109375" bestFit="1" customWidth="1"/>
    <col min="10763" max="10763" width="9.85546875" customWidth="1"/>
    <col min="10764" max="10768" width="10.42578125" customWidth="1"/>
    <col min="10769" max="10769" width="13.140625" customWidth="1"/>
    <col min="10770" max="10770" width="10" customWidth="1"/>
    <col min="10771" max="10771" width="10.85546875" customWidth="1"/>
    <col min="10772" max="10775" width="9.5703125" customWidth="1"/>
    <col min="10776" max="10776" width="11.42578125" customWidth="1"/>
    <col min="10777" max="10777" width="9.140625" customWidth="1"/>
    <col min="10778" max="10778" width="9.28515625" customWidth="1"/>
    <col min="10779" max="10779" width="10.28515625" customWidth="1"/>
    <col min="10780" max="10780" width="10.140625" bestFit="1" customWidth="1"/>
    <col min="10781" max="10781" width="8.42578125" customWidth="1"/>
    <col min="10782" max="10782" width="9.140625" customWidth="1"/>
    <col min="10783" max="10783" width="9" customWidth="1"/>
    <col min="11006" max="11006" width="3" customWidth="1"/>
    <col min="11007" max="11007" width="4.140625" customWidth="1"/>
    <col min="11008" max="11008" width="14" bestFit="1" customWidth="1"/>
    <col min="11009" max="11009" width="8.28515625" bestFit="1" customWidth="1"/>
    <col min="11010" max="11010" width="8.28515625" customWidth="1"/>
    <col min="11011" max="11011" width="12.28515625" customWidth="1"/>
    <col min="11012" max="11012" width="11.5703125" customWidth="1"/>
    <col min="11013" max="11013" width="11.140625" customWidth="1"/>
    <col min="11014" max="11014" width="13.140625" customWidth="1"/>
    <col min="11015" max="11015" width="12.5703125" customWidth="1"/>
    <col min="11016" max="11016" width="10" customWidth="1"/>
    <col min="11017" max="11017" width="11.5703125" customWidth="1"/>
    <col min="11018" max="11018" width="8.7109375" bestFit="1" customWidth="1"/>
    <col min="11019" max="11019" width="9.85546875" customWidth="1"/>
    <col min="11020" max="11024" width="10.42578125" customWidth="1"/>
    <col min="11025" max="11025" width="13.140625" customWidth="1"/>
    <col min="11026" max="11026" width="10" customWidth="1"/>
    <col min="11027" max="11027" width="10.85546875" customWidth="1"/>
    <col min="11028" max="11031" width="9.5703125" customWidth="1"/>
    <col min="11032" max="11032" width="11.42578125" customWidth="1"/>
    <col min="11033" max="11033" width="9.140625" customWidth="1"/>
    <col min="11034" max="11034" width="9.28515625" customWidth="1"/>
    <col min="11035" max="11035" width="10.28515625" customWidth="1"/>
    <col min="11036" max="11036" width="10.140625" bestFit="1" customWidth="1"/>
    <col min="11037" max="11037" width="8.42578125" customWidth="1"/>
    <col min="11038" max="11038" width="9.140625" customWidth="1"/>
    <col min="11039" max="11039" width="9" customWidth="1"/>
    <col min="11262" max="11262" width="3" customWidth="1"/>
    <col min="11263" max="11263" width="4.140625" customWidth="1"/>
    <col min="11264" max="11264" width="14" bestFit="1" customWidth="1"/>
    <col min="11265" max="11265" width="8.28515625" bestFit="1" customWidth="1"/>
    <col min="11266" max="11266" width="8.28515625" customWidth="1"/>
    <col min="11267" max="11267" width="12.28515625" customWidth="1"/>
    <col min="11268" max="11268" width="11.5703125" customWidth="1"/>
    <col min="11269" max="11269" width="11.140625" customWidth="1"/>
    <col min="11270" max="11270" width="13.140625" customWidth="1"/>
    <col min="11271" max="11271" width="12.5703125" customWidth="1"/>
    <col min="11272" max="11272" width="10" customWidth="1"/>
    <col min="11273" max="11273" width="11.5703125" customWidth="1"/>
    <col min="11274" max="11274" width="8.7109375" bestFit="1" customWidth="1"/>
    <col min="11275" max="11275" width="9.85546875" customWidth="1"/>
    <col min="11276" max="11280" width="10.42578125" customWidth="1"/>
    <col min="11281" max="11281" width="13.140625" customWidth="1"/>
    <col min="11282" max="11282" width="10" customWidth="1"/>
    <col min="11283" max="11283" width="10.85546875" customWidth="1"/>
    <col min="11284" max="11287" width="9.5703125" customWidth="1"/>
    <col min="11288" max="11288" width="11.42578125" customWidth="1"/>
    <col min="11289" max="11289" width="9.140625" customWidth="1"/>
    <col min="11290" max="11290" width="9.28515625" customWidth="1"/>
    <col min="11291" max="11291" width="10.28515625" customWidth="1"/>
    <col min="11292" max="11292" width="10.140625" bestFit="1" customWidth="1"/>
    <col min="11293" max="11293" width="8.42578125" customWidth="1"/>
    <col min="11294" max="11294" width="9.140625" customWidth="1"/>
    <col min="11295" max="11295" width="9" customWidth="1"/>
    <col min="11518" max="11518" width="3" customWidth="1"/>
    <col min="11519" max="11519" width="4.140625" customWidth="1"/>
    <col min="11520" max="11520" width="14" bestFit="1" customWidth="1"/>
    <col min="11521" max="11521" width="8.28515625" bestFit="1" customWidth="1"/>
    <col min="11522" max="11522" width="8.28515625" customWidth="1"/>
    <col min="11523" max="11523" width="12.28515625" customWidth="1"/>
    <col min="11524" max="11524" width="11.5703125" customWidth="1"/>
    <col min="11525" max="11525" width="11.140625" customWidth="1"/>
    <col min="11526" max="11526" width="13.140625" customWidth="1"/>
    <col min="11527" max="11527" width="12.5703125" customWidth="1"/>
    <col min="11528" max="11528" width="10" customWidth="1"/>
    <col min="11529" max="11529" width="11.5703125" customWidth="1"/>
    <col min="11530" max="11530" width="8.7109375" bestFit="1" customWidth="1"/>
    <col min="11531" max="11531" width="9.85546875" customWidth="1"/>
    <col min="11532" max="11536" width="10.42578125" customWidth="1"/>
    <col min="11537" max="11537" width="13.140625" customWidth="1"/>
    <col min="11538" max="11538" width="10" customWidth="1"/>
    <col min="11539" max="11539" width="10.85546875" customWidth="1"/>
    <col min="11540" max="11543" width="9.5703125" customWidth="1"/>
    <col min="11544" max="11544" width="11.42578125" customWidth="1"/>
    <col min="11545" max="11545" width="9.140625" customWidth="1"/>
    <col min="11546" max="11546" width="9.28515625" customWidth="1"/>
    <col min="11547" max="11547" width="10.28515625" customWidth="1"/>
    <col min="11548" max="11548" width="10.140625" bestFit="1" customWidth="1"/>
    <col min="11549" max="11549" width="8.42578125" customWidth="1"/>
    <col min="11550" max="11550" width="9.140625" customWidth="1"/>
    <col min="11551" max="11551" width="9" customWidth="1"/>
    <col min="11774" max="11774" width="3" customWidth="1"/>
    <col min="11775" max="11775" width="4.140625" customWidth="1"/>
    <col min="11776" max="11776" width="14" bestFit="1" customWidth="1"/>
    <col min="11777" max="11777" width="8.28515625" bestFit="1" customWidth="1"/>
    <col min="11778" max="11778" width="8.28515625" customWidth="1"/>
    <col min="11779" max="11779" width="12.28515625" customWidth="1"/>
    <col min="11780" max="11780" width="11.5703125" customWidth="1"/>
    <col min="11781" max="11781" width="11.140625" customWidth="1"/>
    <col min="11782" max="11782" width="13.140625" customWidth="1"/>
    <col min="11783" max="11783" width="12.5703125" customWidth="1"/>
    <col min="11784" max="11784" width="10" customWidth="1"/>
    <col min="11785" max="11785" width="11.5703125" customWidth="1"/>
    <col min="11786" max="11786" width="8.7109375" bestFit="1" customWidth="1"/>
    <col min="11787" max="11787" width="9.85546875" customWidth="1"/>
    <col min="11788" max="11792" width="10.42578125" customWidth="1"/>
    <col min="11793" max="11793" width="13.140625" customWidth="1"/>
    <col min="11794" max="11794" width="10" customWidth="1"/>
    <col min="11795" max="11795" width="10.85546875" customWidth="1"/>
    <col min="11796" max="11799" width="9.5703125" customWidth="1"/>
    <col min="11800" max="11800" width="11.42578125" customWidth="1"/>
    <col min="11801" max="11801" width="9.140625" customWidth="1"/>
    <col min="11802" max="11802" width="9.28515625" customWidth="1"/>
    <col min="11803" max="11803" width="10.28515625" customWidth="1"/>
    <col min="11804" max="11804" width="10.140625" bestFit="1" customWidth="1"/>
    <col min="11805" max="11805" width="8.42578125" customWidth="1"/>
    <col min="11806" max="11806" width="9.140625" customWidth="1"/>
    <col min="11807" max="11807" width="9" customWidth="1"/>
    <col min="12030" max="12030" width="3" customWidth="1"/>
    <col min="12031" max="12031" width="4.140625" customWidth="1"/>
    <col min="12032" max="12032" width="14" bestFit="1" customWidth="1"/>
    <col min="12033" max="12033" width="8.28515625" bestFit="1" customWidth="1"/>
    <col min="12034" max="12034" width="8.28515625" customWidth="1"/>
    <col min="12035" max="12035" width="12.28515625" customWidth="1"/>
    <col min="12036" max="12036" width="11.5703125" customWidth="1"/>
    <col min="12037" max="12037" width="11.140625" customWidth="1"/>
    <col min="12038" max="12038" width="13.140625" customWidth="1"/>
    <col min="12039" max="12039" width="12.5703125" customWidth="1"/>
    <col min="12040" max="12040" width="10" customWidth="1"/>
    <col min="12041" max="12041" width="11.5703125" customWidth="1"/>
    <col min="12042" max="12042" width="8.7109375" bestFit="1" customWidth="1"/>
    <col min="12043" max="12043" width="9.85546875" customWidth="1"/>
    <col min="12044" max="12048" width="10.42578125" customWidth="1"/>
    <col min="12049" max="12049" width="13.140625" customWidth="1"/>
    <col min="12050" max="12050" width="10" customWidth="1"/>
    <col min="12051" max="12051" width="10.85546875" customWidth="1"/>
    <col min="12052" max="12055" width="9.5703125" customWidth="1"/>
    <col min="12056" max="12056" width="11.42578125" customWidth="1"/>
    <col min="12057" max="12057" width="9.140625" customWidth="1"/>
    <col min="12058" max="12058" width="9.28515625" customWidth="1"/>
    <col min="12059" max="12059" width="10.28515625" customWidth="1"/>
    <col min="12060" max="12060" width="10.140625" bestFit="1" customWidth="1"/>
    <col min="12061" max="12061" width="8.42578125" customWidth="1"/>
    <col min="12062" max="12062" width="9.140625" customWidth="1"/>
    <col min="12063" max="12063" width="9" customWidth="1"/>
    <col min="12286" max="12286" width="3" customWidth="1"/>
    <col min="12287" max="12287" width="4.140625" customWidth="1"/>
    <col min="12288" max="12288" width="14" bestFit="1" customWidth="1"/>
    <col min="12289" max="12289" width="8.28515625" bestFit="1" customWidth="1"/>
    <col min="12290" max="12290" width="8.28515625" customWidth="1"/>
    <col min="12291" max="12291" width="12.28515625" customWidth="1"/>
    <col min="12292" max="12292" width="11.5703125" customWidth="1"/>
    <col min="12293" max="12293" width="11.140625" customWidth="1"/>
    <col min="12294" max="12294" width="13.140625" customWidth="1"/>
    <col min="12295" max="12295" width="12.5703125" customWidth="1"/>
    <col min="12296" max="12296" width="10" customWidth="1"/>
    <col min="12297" max="12297" width="11.5703125" customWidth="1"/>
    <col min="12298" max="12298" width="8.7109375" bestFit="1" customWidth="1"/>
    <col min="12299" max="12299" width="9.85546875" customWidth="1"/>
    <col min="12300" max="12304" width="10.42578125" customWidth="1"/>
    <col min="12305" max="12305" width="13.140625" customWidth="1"/>
    <col min="12306" max="12306" width="10" customWidth="1"/>
    <col min="12307" max="12307" width="10.85546875" customWidth="1"/>
    <col min="12308" max="12311" width="9.5703125" customWidth="1"/>
    <col min="12312" max="12312" width="11.42578125" customWidth="1"/>
    <col min="12313" max="12313" width="9.140625" customWidth="1"/>
    <col min="12314" max="12314" width="9.28515625" customWidth="1"/>
    <col min="12315" max="12315" width="10.28515625" customWidth="1"/>
    <col min="12316" max="12316" width="10.140625" bestFit="1" customWidth="1"/>
    <col min="12317" max="12317" width="8.42578125" customWidth="1"/>
    <col min="12318" max="12318" width="9.140625" customWidth="1"/>
    <col min="12319" max="12319" width="9" customWidth="1"/>
    <col min="12542" max="12542" width="3" customWidth="1"/>
    <col min="12543" max="12543" width="4.140625" customWidth="1"/>
    <col min="12544" max="12544" width="14" bestFit="1" customWidth="1"/>
    <col min="12545" max="12545" width="8.28515625" bestFit="1" customWidth="1"/>
    <col min="12546" max="12546" width="8.28515625" customWidth="1"/>
    <col min="12547" max="12547" width="12.28515625" customWidth="1"/>
    <col min="12548" max="12548" width="11.5703125" customWidth="1"/>
    <col min="12549" max="12549" width="11.140625" customWidth="1"/>
    <col min="12550" max="12550" width="13.140625" customWidth="1"/>
    <col min="12551" max="12551" width="12.5703125" customWidth="1"/>
    <col min="12552" max="12552" width="10" customWidth="1"/>
    <col min="12553" max="12553" width="11.5703125" customWidth="1"/>
    <col min="12554" max="12554" width="8.7109375" bestFit="1" customWidth="1"/>
    <col min="12555" max="12555" width="9.85546875" customWidth="1"/>
    <col min="12556" max="12560" width="10.42578125" customWidth="1"/>
    <col min="12561" max="12561" width="13.140625" customWidth="1"/>
    <col min="12562" max="12562" width="10" customWidth="1"/>
    <col min="12563" max="12563" width="10.85546875" customWidth="1"/>
    <col min="12564" max="12567" width="9.5703125" customWidth="1"/>
    <col min="12568" max="12568" width="11.42578125" customWidth="1"/>
    <col min="12569" max="12569" width="9.140625" customWidth="1"/>
    <col min="12570" max="12570" width="9.28515625" customWidth="1"/>
    <col min="12571" max="12571" width="10.28515625" customWidth="1"/>
    <col min="12572" max="12572" width="10.140625" bestFit="1" customWidth="1"/>
    <col min="12573" max="12573" width="8.42578125" customWidth="1"/>
    <col min="12574" max="12574" width="9.140625" customWidth="1"/>
    <col min="12575" max="12575" width="9" customWidth="1"/>
    <col min="12798" max="12798" width="3" customWidth="1"/>
    <col min="12799" max="12799" width="4.140625" customWidth="1"/>
    <col min="12800" max="12800" width="14" bestFit="1" customWidth="1"/>
    <col min="12801" max="12801" width="8.28515625" bestFit="1" customWidth="1"/>
    <col min="12802" max="12802" width="8.28515625" customWidth="1"/>
    <col min="12803" max="12803" width="12.28515625" customWidth="1"/>
    <col min="12804" max="12804" width="11.5703125" customWidth="1"/>
    <col min="12805" max="12805" width="11.140625" customWidth="1"/>
    <col min="12806" max="12806" width="13.140625" customWidth="1"/>
    <col min="12807" max="12807" width="12.5703125" customWidth="1"/>
    <col min="12808" max="12808" width="10" customWidth="1"/>
    <col min="12809" max="12809" width="11.5703125" customWidth="1"/>
    <col min="12810" max="12810" width="8.7109375" bestFit="1" customWidth="1"/>
    <col min="12811" max="12811" width="9.85546875" customWidth="1"/>
    <col min="12812" max="12816" width="10.42578125" customWidth="1"/>
    <col min="12817" max="12817" width="13.140625" customWidth="1"/>
    <col min="12818" max="12818" width="10" customWidth="1"/>
    <col min="12819" max="12819" width="10.85546875" customWidth="1"/>
    <col min="12820" max="12823" width="9.5703125" customWidth="1"/>
    <col min="12824" max="12824" width="11.42578125" customWidth="1"/>
    <col min="12825" max="12825" width="9.140625" customWidth="1"/>
    <col min="12826" max="12826" width="9.28515625" customWidth="1"/>
    <col min="12827" max="12827" width="10.28515625" customWidth="1"/>
    <col min="12828" max="12828" width="10.140625" bestFit="1" customWidth="1"/>
    <col min="12829" max="12829" width="8.42578125" customWidth="1"/>
    <col min="12830" max="12830" width="9.140625" customWidth="1"/>
    <col min="12831" max="12831" width="9" customWidth="1"/>
    <col min="13054" max="13054" width="3" customWidth="1"/>
    <col min="13055" max="13055" width="4.140625" customWidth="1"/>
    <col min="13056" max="13056" width="14" bestFit="1" customWidth="1"/>
    <col min="13057" max="13057" width="8.28515625" bestFit="1" customWidth="1"/>
    <col min="13058" max="13058" width="8.28515625" customWidth="1"/>
    <col min="13059" max="13059" width="12.28515625" customWidth="1"/>
    <col min="13060" max="13060" width="11.5703125" customWidth="1"/>
    <col min="13061" max="13061" width="11.140625" customWidth="1"/>
    <col min="13062" max="13062" width="13.140625" customWidth="1"/>
    <col min="13063" max="13063" width="12.5703125" customWidth="1"/>
    <col min="13064" max="13064" width="10" customWidth="1"/>
    <col min="13065" max="13065" width="11.5703125" customWidth="1"/>
    <col min="13066" max="13066" width="8.7109375" bestFit="1" customWidth="1"/>
    <col min="13067" max="13067" width="9.85546875" customWidth="1"/>
    <col min="13068" max="13072" width="10.42578125" customWidth="1"/>
    <col min="13073" max="13073" width="13.140625" customWidth="1"/>
    <col min="13074" max="13074" width="10" customWidth="1"/>
    <col min="13075" max="13075" width="10.85546875" customWidth="1"/>
    <col min="13076" max="13079" width="9.5703125" customWidth="1"/>
    <col min="13080" max="13080" width="11.42578125" customWidth="1"/>
    <col min="13081" max="13081" width="9.140625" customWidth="1"/>
    <col min="13082" max="13082" width="9.28515625" customWidth="1"/>
    <col min="13083" max="13083" width="10.28515625" customWidth="1"/>
    <col min="13084" max="13084" width="10.140625" bestFit="1" customWidth="1"/>
    <col min="13085" max="13085" width="8.42578125" customWidth="1"/>
    <col min="13086" max="13086" width="9.140625" customWidth="1"/>
    <col min="13087" max="13087" width="9" customWidth="1"/>
    <col min="13310" max="13310" width="3" customWidth="1"/>
    <col min="13311" max="13311" width="4.140625" customWidth="1"/>
    <col min="13312" max="13312" width="14" bestFit="1" customWidth="1"/>
    <col min="13313" max="13313" width="8.28515625" bestFit="1" customWidth="1"/>
    <col min="13314" max="13314" width="8.28515625" customWidth="1"/>
    <col min="13315" max="13315" width="12.28515625" customWidth="1"/>
    <col min="13316" max="13316" width="11.5703125" customWidth="1"/>
    <col min="13317" max="13317" width="11.140625" customWidth="1"/>
    <col min="13318" max="13318" width="13.140625" customWidth="1"/>
    <col min="13319" max="13319" width="12.5703125" customWidth="1"/>
    <col min="13320" max="13320" width="10" customWidth="1"/>
    <col min="13321" max="13321" width="11.5703125" customWidth="1"/>
    <col min="13322" max="13322" width="8.7109375" bestFit="1" customWidth="1"/>
    <col min="13323" max="13323" width="9.85546875" customWidth="1"/>
    <col min="13324" max="13328" width="10.42578125" customWidth="1"/>
    <col min="13329" max="13329" width="13.140625" customWidth="1"/>
    <col min="13330" max="13330" width="10" customWidth="1"/>
    <col min="13331" max="13331" width="10.85546875" customWidth="1"/>
    <col min="13332" max="13335" width="9.5703125" customWidth="1"/>
    <col min="13336" max="13336" width="11.42578125" customWidth="1"/>
    <col min="13337" max="13337" width="9.140625" customWidth="1"/>
    <col min="13338" max="13338" width="9.28515625" customWidth="1"/>
    <col min="13339" max="13339" width="10.28515625" customWidth="1"/>
    <col min="13340" max="13340" width="10.140625" bestFit="1" customWidth="1"/>
    <col min="13341" max="13341" width="8.42578125" customWidth="1"/>
    <col min="13342" max="13342" width="9.140625" customWidth="1"/>
    <col min="13343" max="13343" width="9" customWidth="1"/>
    <col min="13566" max="13566" width="3" customWidth="1"/>
    <col min="13567" max="13567" width="4.140625" customWidth="1"/>
    <col min="13568" max="13568" width="14" bestFit="1" customWidth="1"/>
    <col min="13569" max="13569" width="8.28515625" bestFit="1" customWidth="1"/>
    <col min="13570" max="13570" width="8.28515625" customWidth="1"/>
    <col min="13571" max="13571" width="12.28515625" customWidth="1"/>
    <col min="13572" max="13572" width="11.5703125" customWidth="1"/>
    <col min="13573" max="13573" width="11.140625" customWidth="1"/>
    <col min="13574" max="13574" width="13.140625" customWidth="1"/>
    <col min="13575" max="13575" width="12.5703125" customWidth="1"/>
    <col min="13576" max="13576" width="10" customWidth="1"/>
    <col min="13577" max="13577" width="11.5703125" customWidth="1"/>
    <col min="13578" max="13578" width="8.7109375" bestFit="1" customWidth="1"/>
    <col min="13579" max="13579" width="9.85546875" customWidth="1"/>
    <col min="13580" max="13584" width="10.42578125" customWidth="1"/>
    <col min="13585" max="13585" width="13.140625" customWidth="1"/>
    <col min="13586" max="13586" width="10" customWidth="1"/>
    <col min="13587" max="13587" width="10.85546875" customWidth="1"/>
    <col min="13588" max="13591" width="9.5703125" customWidth="1"/>
    <col min="13592" max="13592" width="11.42578125" customWidth="1"/>
    <col min="13593" max="13593" width="9.140625" customWidth="1"/>
    <col min="13594" max="13594" width="9.28515625" customWidth="1"/>
    <col min="13595" max="13595" width="10.28515625" customWidth="1"/>
    <col min="13596" max="13596" width="10.140625" bestFit="1" customWidth="1"/>
    <col min="13597" max="13597" width="8.42578125" customWidth="1"/>
    <col min="13598" max="13598" width="9.140625" customWidth="1"/>
    <col min="13599" max="13599" width="9" customWidth="1"/>
    <col min="13822" max="13822" width="3" customWidth="1"/>
    <col min="13823" max="13823" width="4.140625" customWidth="1"/>
    <col min="13824" max="13824" width="14" bestFit="1" customWidth="1"/>
    <col min="13825" max="13825" width="8.28515625" bestFit="1" customWidth="1"/>
    <col min="13826" max="13826" width="8.28515625" customWidth="1"/>
    <col min="13827" max="13827" width="12.28515625" customWidth="1"/>
    <col min="13828" max="13828" width="11.5703125" customWidth="1"/>
    <col min="13829" max="13829" width="11.140625" customWidth="1"/>
    <col min="13830" max="13830" width="13.140625" customWidth="1"/>
    <col min="13831" max="13831" width="12.5703125" customWidth="1"/>
    <col min="13832" max="13832" width="10" customWidth="1"/>
    <col min="13833" max="13833" width="11.5703125" customWidth="1"/>
    <col min="13834" max="13834" width="8.7109375" bestFit="1" customWidth="1"/>
    <col min="13835" max="13835" width="9.85546875" customWidth="1"/>
    <col min="13836" max="13840" width="10.42578125" customWidth="1"/>
    <col min="13841" max="13841" width="13.140625" customWidth="1"/>
    <col min="13842" max="13842" width="10" customWidth="1"/>
    <col min="13843" max="13843" width="10.85546875" customWidth="1"/>
    <col min="13844" max="13847" width="9.5703125" customWidth="1"/>
    <col min="13848" max="13848" width="11.42578125" customWidth="1"/>
    <col min="13849" max="13849" width="9.140625" customWidth="1"/>
    <col min="13850" max="13850" width="9.28515625" customWidth="1"/>
    <col min="13851" max="13851" width="10.28515625" customWidth="1"/>
    <col min="13852" max="13852" width="10.140625" bestFit="1" customWidth="1"/>
    <col min="13853" max="13853" width="8.42578125" customWidth="1"/>
    <col min="13854" max="13854" width="9.140625" customWidth="1"/>
    <col min="13855" max="13855" width="9" customWidth="1"/>
    <col min="14078" max="14078" width="3" customWidth="1"/>
    <col min="14079" max="14079" width="4.140625" customWidth="1"/>
    <col min="14080" max="14080" width="14" bestFit="1" customWidth="1"/>
    <col min="14081" max="14081" width="8.28515625" bestFit="1" customWidth="1"/>
    <col min="14082" max="14082" width="8.28515625" customWidth="1"/>
    <col min="14083" max="14083" width="12.28515625" customWidth="1"/>
    <col min="14084" max="14084" width="11.5703125" customWidth="1"/>
    <col min="14085" max="14085" width="11.140625" customWidth="1"/>
    <col min="14086" max="14086" width="13.140625" customWidth="1"/>
    <col min="14087" max="14087" width="12.5703125" customWidth="1"/>
    <col min="14088" max="14088" width="10" customWidth="1"/>
    <col min="14089" max="14089" width="11.5703125" customWidth="1"/>
    <col min="14090" max="14090" width="8.7109375" bestFit="1" customWidth="1"/>
    <col min="14091" max="14091" width="9.85546875" customWidth="1"/>
    <col min="14092" max="14096" width="10.42578125" customWidth="1"/>
    <col min="14097" max="14097" width="13.140625" customWidth="1"/>
    <col min="14098" max="14098" width="10" customWidth="1"/>
    <col min="14099" max="14099" width="10.85546875" customWidth="1"/>
    <col min="14100" max="14103" width="9.5703125" customWidth="1"/>
    <col min="14104" max="14104" width="11.42578125" customWidth="1"/>
    <col min="14105" max="14105" width="9.140625" customWidth="1"/>
    <col min="14106" max="14106" width="9.28515625" customWidth="1"/>
    <col min="14107" max="14107" width="10.28515625" customWidth="1"/>
    <col min="14108" max="14108" width="10.140625" bestFit="1" customWidth="1"/>
    <col min="14109" max="14109" width="8.42578125" customWidth="1"/>
    <col min="14110" max="14110" width="9.140625" customWidth="1"/>
    <col min="14111" max="14111" width="9" customWidth="1"/>
    <col min="14334" max="14334" width="3" customWidth="1"/>
    <col min="14335" max="14335" width="4.140625" customWidth="1"/>
    <col min="14336" max="14336" width="14" bestFit="1" customWidth="1"/>
    <col min="14337" max="14337" width="8.28515625" bestFit="1" customWidth="1"/>
    <col min="14338" max="14338" width="8.28515625" customWidth="1"/>
    <col min="14339" max="14339" width="12.28515625" customWidth="1"/>
    <col min="14340" max="14340" width="11.5703125" customWidth="1"/>
    <col min="14341" max="14341" width="11.140625" customWidth="1"/>
    <col min="14342" max="14342" width="13.140625" customWidth="1"/>
    <col min="14343" max="14343" width="12.5703125" customWidth="1"/>
    <col min="14344" max="14344" width="10" customWidth="1"/>
    <col min="14345" max="14345" width="11.5703125" customWidth="1"/>
    <col min="14346" max="14346" width="8.7109375" bestFit="1" customWidth="1"/>
    <col min="14347" max="14347" width="9.85546875" customWidth="1"/>
    <col min="14348" max="14352" width="10.42578125" customWidth="1"/>
    <col min="14353" max="14353" width="13.140625" customWidth="1"/>
    <col min="14354" max="14354" width="10" customWidth="1"/>
    <col min="14355" max="14355" width="10.85546875" customWidth="1"/>
    <col min="14356" max="14359" width="9.5703125" customWidth="1"/>
    <col min="14360" max="14360" width="11.42578125" customWidth="1"/>
    <col min="14361" max="14361" width="9.140625" customWidth="1"/>
    <col min="14362" max="14362" width="9.28515625" customWidth="1"/>
    <col min="14363" max="14363" width="10.28515625" customWidth="1"/>
    <col min="14364" max="14364" width="10.140625" bestFit="1" customWidth="1"/>
    <col min="14365" max="14365" width="8.42578125" customWidth="1"/>
    <col min="14366" max="14366" width="9.140625" customWidth="1"/>
    <col min="14367" max="14367" width="9" customWidth="1"/>
    <col min="14590" max="14590" width="3" customWidth="1"/>
    <col min="14591" max="14591" width="4.140625" customWidth="1"/>
    <col min="14592" max="14592" width="14" bestFit="1" customWidth="1"/>
    <col min="14593" max="14593" width="8.28515625" bestFit="1" customWidth="1"/>
    <col min="14594" max="14594" width="8.28515625" customWidth="1"/>
    <col min="14595" max="14595" width="12.28515625" customWidth="1"/>
    <col min="14596" max="14596" width="11.5703125" customWidth="1"/>
    <col min="14597" max="14597" width="11.140625" customWidth="1"/>
    <col min="14598" max="14598" width="13.140625" customWidth="1"/>
    <col min="14599" max="14599" width="12.5703125" customWidth="1"/>
    <col min="14600" max="14600" width="10" customWidth="1"/>
    <col min="14601" max="14601" width="11.5703125" customWidth="1"/>
    <col min="14602" max="14602" width="8.7109375" bestFit="1" customWidth="1"/>
    <col min="14603" max="14603" width="9.85546875" customWidth="1"/>
    <col min="14604" max="14608" width="10.42578125" customWidth="1"/>
    <col min="14609" max="14609" width="13.140625" customWidth="1"/>
    <col min="14610" max="14610" width="10" customWidth="1"/>
    <col min="14611" max="14611" width="10.85546875" customWidth="1"/>
    <col min="14612" max="14615" width="9.5703125" customWidth="1"/>
    <col min="14616" max="14616" width="11.42578125" customWidth="1"/>
    <col min="14617" max="14617" width="9.140625" customWidth="1"/>
    <col min="14618" max="14618" width="9.28515625" customWidth="1"/>
    <col min="14619" max="14619" width="10.28515625" customWidth="1"/>
    <col min="14620" max="14620" width="10.140625" bestFit="1" customWidth="1"/>
    <col min="14621" max="14621" width="8.42578125" customWidth="1"/>
    <col min="14622" max="14622" width="9.140625" customWidth="1"/>
    <col min="14623" max="14623" width="9" customWidth="1"/>
    <col min="14846" max="14846" width="3" customWidth="1"/>
    <col min="14847" max="14847" width="4.140625" customWidth="1"/>
    <col min="14848" max="14848" width="14" bestFit="1" customWidth="1"/>
    <col min="14849" max="14849" width="8.28515625" bestFit="1" customWidth="1"/>
    <col min="14850" max="14850" width="8.28515625" customWidth="1"/>
    <col min="14851" max="14851" width="12.28515625" customWidth="1"/>
    <col min="14852" max="14852" width="11.5703125" customWidth="1"/>
    <col min="14853" max="14853" width="11.140625" customWidth="1"/>
    <col min="14854" max="14854" width="13.140625" customWidth="1"/>
    <col min="14855" max="14855" width="12.5703125" customWidth="1"/>
    <col min="14856" max="14856" width="10" customWidth="1"/>
    <col min="14857" max="14857" width="11.5703125" customWidth="1"/>
    <col min="14858" max="14858" width="8.7109375" bestFit="1" customWidth="1"/>
    <col min="14859" max="14859" width="9.85546875" customWidth="1"/>
    <col min="14860" max="14864" width="10.42578125" customWidth="1"/>
    <col min="14865" max="14865" width="13.140625" customWidth="1"/>
    <col min="14866" max="14866" width="10" customWidth="1"/>
    <col min="14867" max="14867" width="10.85546875" customWidth="1"/>
    <col min="14868" max="14871" width="9.5703125" customWidth="1"/>
    <col min="14872" max="14872" width="11.42578125" customWidth="1"/>
    <col min="14873" max="14873" width="9.140625" customWidth="1"/>
    <col min="14874" max="14874" width="9.28515625" customWidth="1"/>
    <col min="14875" max="14875" width="10.28515625" customWidth="1"/>
    <col min="14876" max="14876" width="10.140625" bestFit="1" customWidth="1"/>
    <col min="14877" max="14877" width="8.42578125" customWidth="1"/>
    <col min="14878" max="14878" width="9.140625" customWidth="1"/>
    <col min="14879" max="14879" width="9" customWidth="1"/>
    <col min="15102" max="15102" width="3" customWidth="1"/>
    <col min="15103" max="15103" width="4.140625" customWidth="1"/>
    <col min="15104" max="15104" width="14" bestFit="1" customWidth="1"/>
    <col min="15105" max="15105" width="8.28515625" bestFit="1" customWidth="1"/>
    <col min="15106" max="15106" width="8.28515625" customWidth="1"/>
    <col min="15107" max="15107" width="12.28515625" customWidth="1"/>
    <col min="15108" max="15108" width="11.5703125" customWidth="1"/>
    <col min="15109" max="15109" width="11.140625" customWidth="1"/>
    <col min="15110" max="15110" width="13.140625" customWidth="1"/>
    <col min="15111" max="15111" width="12.5703125" customWidth="1"/>
    <col min="15112" max="15112" width="10" customWidth="1"/>
    <col min="15113" max="15113" width="11.5703125" customWidth="1"/>
    <col min="15114" max="15114" width="8.7109375" bestFit="1" customWidth="1"/>
    <col min="15115" max="15115" width="9.85546875" customWidth="1"/>
    <col min="15116" max="15120" width="10.42578125" customWidth="1"/>
    <col min="15121" max="15121" width="13.140625" customWidth="1"/>
    <col min="15122" max="15122" width="10" customWidth="1"/>
    <col min="15123" max="15123" width="10.85546875" customWidth="1"/>
    <col min="15124" max="15127" width="9.5703125" customWidth="1"/>
    <col min="15128" max="15128" width="11.42578125" customWidth="1"/>
    <col min="15129" max="15129" width="9.140625" customWidth="1"/>
    <col min="15130" max="15130" width="9.28515625" customWidth="1"/>
    <col min="15131" max="15131" width="10.28515625" customWidth="1"/>
    <col min="15132" max="15132" width="10.140625" bestFit="1" customWidth="1"/>
    <col min="15133" max="15133" width="8.42578125" customWidth="1"/>
    <col min="15134" max="15134" width="9.140625" customWidth="1"/>
    <col min="15135" max="15135" width="9" customWidth="1"/>
    <col min="15358" max="15358" width="3" customWidth="1"/>
    <col min="15359" max="15359" width="4.140625" customWidth="1"/>
    <col min="15360" max="15360" width="14" bestFit="1" customWidth="1"/>
    <col min="15361" max="15361" width="8.28515625" bestFit="1" customWidth="1"/>
    <col min="15362" max="15362" width="8.28515625" customWidth="1"/>
    <col min="15363" max="15363" width="12.28515625" customWidth="1"/>
    <col min="15364" max="15364" width="11.5703125" customWidth="1"/>
    <col min="15365" max="15365" width="11.140625" customWidth="1"/>
    <col min="15366" max="15366" width="13.140625" customWidth="1"/>
    <col min="15367" max="15367" width="12.5703125" customWidth="1"/>
    <col min="15368" max="15368" width="10" customWidth="1"/>
    <col min="15369" max="15369" width="11.5703125" customWidth="1"/>
    <col min="15370" max="15370" width="8.7109375" bestFit="1" customWidth="1"/>
    <col min="15371" max="15371" width="9.85546875" customWidth="1"/>
    <col min="15372" max="15376" width="10.42578125" customWidth="1"/>
    <col min="15377" max="15377" width="13.140625" customWidth="1"/>
    <col min="15378" max="15378" width="10" customWidth="1"/>
    <col min="15379" max="15379" width="10.85546875" customWidth="1"/>
    <col min="15380" max="15383" width="9.5703125" customWidth="1"/>
    <col min="15384" max="15384" width="11.42578125" customWidth="1"/>
    <col min="15385" max="15385" width="9.140625" customWidth="1"/>
    <col min="15386" max="15386" width="9.28515625" customWidth="1"/>
    <col min="15387" max="15387" width="10.28515625" customWidth="1"/>
    <col min="15388" max="15388" width="10.140625" bestFit="1" customWidth="1"/>
    <col min="15389" max="15389" width="8.42578125" customWidth="1"/>
    <col min="15390" max="15390" width="9.140625" customWidth="1"/>
    <col min="15391" max="15391" width="9" customWidth="1"/>
    <col min="15614" max="15614" width="3" customWidth="1"/>
    <col min="15615" max="15615" width="4.140625" customWidth="1"/>
    <col min="15616" max="15616" width="14" bestFit="1" customWidth="1"/>
    <col min="15617" max="15617" width="8.28515625" bestFit="1" customWidth="1"/>
    <col min="15618" max="15618" width="8.28515625" customWidth="1"/>
    <col min="15619" max="15619" width="12.28515625" customWidth="1"/>
    <col min="15620" max="15620" width="11.5703125" customWidth="1"/>
    <col min="15621" max="15621" width="11.140625" customWidth="1"/>
    <col min="15622" max="15622" width="13.140625" customWidth="1"/>
    <col min="15623" max="15623" width="12.5703125" customWidth="1"/>
    <col min="15624" max="15624" width="10" customWidth="1"/>
    <col min="15625" max="15625" width="11.5703125" customWidth="1"/>
    <col min="15626" max="15626" width="8.7109375" bestFit="1" customWidth="1"/>
    <col min="15627" max="15627" width="9.85546875" customWidth="1"/>
    <col min="15628" max="15632" width="10.42578125" customWidth="1"/>
    <col min="15633" max="15633" width="13.140625" customWidth="1"/>
    <col min="15634" max="15634" width="10" customWidth="1"/>
    <col min="15635" max="15635" width="10.85546875" customWidth="1"/>
    <col min="15636" max="15639" width="9.5703125" customWidth="1"/>
    <col min="15640" max="15640" width="11.42578125" customWidth="1"/>
    <col min="15641" max="15641" width="9.140625" customWidth="1"/>
    <col min="15642" max="15642" width="9.28515625" customWidth="1"/>
    <col min="15643" max="15643" width="10.28515625" customWidth="1"/>
    <col min="15644" max="15644" width="10.140625" bestFit="1" customWidth="1"/>
    <col min="15645" max="15645" width="8.42578125" customWidth="1"/>
    <col min="15646" max="15646" width="9.140625" customWidth="1"/>
    <col min="15647" max="15647" width="9" customWidth="1"/>
    <col min="15870" max="15870" width="3" customWidth="1"/>
    <col min="15871" max="15871" width="4.140625" customWidth="1"/>
    <col min="15872" max="15872" width="14" bestFit="1" customWidth="1"/>
    <col min="15873" max="15873" width="8.28515625" bestFit="1" customWidth="1"/>
    <col min="15874" max="15874" width="8.28515625" customWidth="1"/>
    <col min="15875" max="15875" width="12.28515625" customWidth="1"/>
    <col min="15876" max="15876" width="11.5703125" customWidth="1"/>
    <col min="15877" max="15877" width="11.140625" customWidth="1"/>
    <col min="15878" max="15878" width="13.140625" customWidth="1"/>
    <col min="15879" max="15879" width="12.5703125" customWidth="1"/>
    <col min="15880" max="15880" width="10" customWidth="1"/>
    <col min="15881" max="15881" width="11.5703125" customWidth="1"/>
    <col min="15882" max="15882" width="8.7109375" bestFit="1" customWidth="1"/>
    <col min="15883" max="15883" width="9.85546875" customWidth="1"/>
    <col min="15884" max="15888" width="10.42578125" customWidth="1"/>
    <col min="15889" max="15889" width="13.140625" customWidth="1"/>
    <col min="15890" max="15890" width="10" customWidth="1"/>
    <col min="15891" max="15891" width="10.85546875" customWidth="1"/>
    <col min="15892" max="15895" width="9.5703125" customWidth="1"/>
    <col min="15896" max="15896" width="11.42578125" customWidth="1"/>
    <col min="15897" max="15897" width="9.140625" customWidth="1"/>
    <col min="15898" max="15898" width="9.28515625" customWidth="1"/>
    <col min="15899" max="15899" width="10.28515625" customWidth="1"/>
    <col min="15900" max="15900" width="10.140625" bestFit="1" customWidth="1"/>
    <col min="15901" max="15901" width="8.42578125" customWidth="1"/>
    <col min="15902" max="15902" width="9.140625" customWidth="1"/>
    <col min="15903" max="15903" width="9" customWidth="1"/>
    <col min="16126" max="16126" width="3" customWidth="1"/>
    <col min="16127" max="16127" width="4.140625" customWidth="1"/>
    <col min="16128" max="16128" width="14" bestFit="1" customWidth="1"/>
    <col min="16129" max="16129" width="8.28515625" bestFit="1" customWidth="1"/>
    <col min="16130" max="16130" width="8.28515625" customWidth="1"/>
    <col min="16131" max="16131" width="12.28515625" customWidth="1"/>
    <col min="16132" max="16132" width="11.5703125" customWidth="1"/>
    <col min="16133" max="16133" width="11.140625" customWidth="1"/>
    <col min="16134" max="16134" width="13.140625" customWidth="1"/>
    <col min="16135" max="16135" width="12.5703125" customWidth="1"/>
    <col min="16136" max="16136" width="10" customWidth="1"/>
    <col min="16137" max="16137" width="11.5703125" customWidth="1"/>
    <col min="16138" max="16138" width="8.7109375" bestFit="1" customWidth="1"/>
    <col min="16139" max="16139" width="9.85546875" customWidth="1"/>
    <col min="16140" max="16144" width="10.42578125" customWidth="1"/>
    <col min="16145" max="16145" width="13.140625" customWidth="1"/>
    <col min="16146" max="16146" width="10" customWidth="1"/>
    <col min="16147" max="16147" width="10.85546875" customWidth="1"/>
    <col min="16148" max="16151" width="9.5703125" customWidth="1"/>
    <col min="16152" max="16152" width="11.42578125" customWidth="1"/>
    <col min="16153" max="16153" width="9.140625" customWidth="1"/>
    <col min="16154" max="16154" width="9.28515625" customWidth="1"/>
    <col min="16155" max="16155" width="10.28515625" customWidth="1"/>
    <col min="16156" max="16156" width="10.140625" bestFit="1" customWidth="1"/>
    <col min="16157" max="16157" width="8.42578125" customWidth="1"/>
    <col min="16158" max="16158" width="9.140625" customWidth="1"/>
    <col min="16159" max="16159" width="9" customWidth="1"/>
  </cols>
  <sheetData>
    <row r="1" spans="1:32" ht="36.75" x14ac:dyDescent="0.7">
      <c r="B1" s="1" t="s">
        <v>0</v>
      </c>
      <c r="C1" s="1"/>
      <c r="D1" s="1"/>
      <c r="E1" s="1"/>
      <c r="F1" s="1"/>
    </row>
    <row r="2" spans="1:32" ht="15.75" thickBot="1" x14ac:dyDescent="0.3"/>
    <row r="3" spans="1:32" x14ac:dyDescent="0.25">
      <c r="B3" s="4" t="s">
        <v>1</v>
      </c>
      <c r="D3" s="5"/>
      <c r="E3" s="5"/>
      <c r="U3" s="6" t="s">
        <v>2</v>
      </c>
      <c r="W3" s="7">
        <v>41036</v>
      </c>
      <c r="X3" s="8"/>
    </row>
    <row r="4" spans="1:32" x14ac:dyDescent="0.25">
      <c r="B4" s="9" t="s">
        <v>3</v>
      </c>
      <c r="D4" s="5"/>
      <c r="E4" s="5"/>
      <c r="U4" s="6" t="s">
        <v>4</v>
      </c>
      <c r="W4" s="10">
        <v>1.75166</v>
      </c>
      <c r="X4" s="11"/>
    </row>
    <row r="5" spans="1:32" ht="15.75" thickBot="1" x14ac:dyDescent="0.3">
      <c r="B5" s="9" t="s">
        <v>5</v>
      </c>
      <c r="D5" s="5"/>
      <c r="E5" s="5"/>
      <c r="U5" s="6" t="s">
        <v>6</v>
      </c>
      <c r="W5" s="12">
        <v>0.1009</v>
      </c>
      <c r="X5" s="13"/>
    </row>
    <row r="6" spans="1:32" x14ac:dyDescent="0.25">
      <c r="B6" s="9" t="s">
        <v>7</v>
      </c>
      <c r="D6" s="5"/>
      <c r="E6" s="5"/>
      <c r="X6" s="14"/>
    </row>
    <row r="7" spans="1:32" x14ac:dyDescent="0.25">
      <c r="B7" s="9"/>
      <c r="D7" s="5"/>
      <c r="E7" s="5"/>
      <c r="X7" s="14"/>
    </row>
    <row r="8" spans="1:32" x14ac:dyDescent="0.25">
      <c r="B8" s="9" t="s">
        <v>90</v>
      </c>
      <c r="D8" s="5"/>
      <c r="E8" s="5"/>
      <c r="W8" s="48"/>
      <c r="X8" s="14"/>
    </row>
    <row r="9" spans="1:32" x14ac:dyDescent="0.25">
      <c r="B9" s="9" t="s">
        <v>8</v>
      </c>
      <c r="D9" s="5"/>
      <c r="E9" s="5"/>
    </row>
    <row r="11" spans="1:32" x14ac:dyDescent="0.25">
      <c r="AB11" s="43"/>
      <c r="AC11" s="43"/>
      <c r="AD11" s="43"/>
      <c r="AE11" s="43"/>
      <c r="AF11" s="43"/>
    </row>
    <row r="12" spans="1:32" ht="12.75" customHeight="1" x14ac:dyDescent="0.25">
      <c r="B12" s="138" t="s">
        <v>9</v>
      </c>
      <c r="C12" s="138" t="s">
        <v>10</v>
      </c>
      <c r="D12" s="138" t="s">
        <v>11</v>
      </c>
      <c r="E12" s="138" t="s">
        <v>12</v>
      </c>
      <c r="F12" s="167" t="s">
        <v>13</v>
      </c>
      <c r="G12" s="167"/>
      <c r="H12" s="167"/>
      <c r="I12" s="167"/>
      <c r="J12" s="167"/>
      <c r="K12" s="167"/>
      <c r="L12" s="167"/>
      <c r="M12" s="167"/>
      <c r="N12" s="167"/>
      <c r="O12" s="143" t="s">
        <v>14</v>
      </c>
      <c r="P12" s="144"/>
      <c r="Q12" s="144"/>
      <c r="R12" s="144"/>
      <c r="S12" s="144"/>
      <c r="T12" s="144"/>
      <c r="U12" s="144"/>
      <c r="V12" s="144"/>
      <c r="W12" s="145"/>
      <c r="X12" s="167" t="s">
        <v>15</v>
      </c>
      <c r="Y12" s="167"/>
      <c r="Z12" s="167"/>
      <c r="AB12" s="43"/>
      <c r="AC12" s="43"/>
      <c r="AD12" s="43"/>
      <c r="AE12" s="43"/>
      <c r="AF12" s="43"/>
    </row>
    <row r="13" spans="1:32" ht="22.5" x14ac:dyDescent="0.25">
      <c r="B13" s="138"/>
      <c r="C13" s="138"/>
      <c r="D13" s="138"/>
      <c r="E13" s="138"/>
      <c r="F13" s="60" t="s">
        <v>52</v>
      </c>
      <c r="G13" s="60" t="s">
        <v>53</v>
      </c>
      <c r="H13" s="60" t="s">
        <v>54</v>
      </c>
      <c r="I13" s="60" t="s">
        <v>55</v>
      </c>
      <c r="J13" s="60" t="s">
        <v>56</v>
      </c>
      <c r="K13" s="59" t="s">
        <v>16</v>
      </c>
      <c r="L13" s="60" t="s">
        <v>17</v>
      </c>
      <c r="M13" s="60" t="s">
        <v>60</v>
      </c>
      <c r="N13" s="60" t="s">
        <v>18</v>
      </c>
      <c r="O13" s="60" t="s">
        <v>59</v>
      </c>
      <c r="P13" s="60" t="s">
        <v>52</v>
      </c>
      <c r="Q13" s="60" t="s">
        <v>57</v>
      </c>
      <c r="R13" s="60" t="s">
        <v>54</v>
      </c>
      <c r="S13" s="60" t="s">
        <v>55</v>
      </c>
      <c r="T13" s="60" t="s">
        <v>56</v>
      </c>
      <c r="U13" s="60" t="s">
        <v>17</v>
      </c>
      <c r="V13" s="60" t="s">
        <v>19</v>
      </c>
      <c r="W13" s="60" t="s">
        <v>18</v>
      </c>
      <c r="X13" s="60" t="s">
        <v>19</v>
      </c>
      <c r="Y13" s="60" t="s">
        <v>20</v>
      </c>
      <c r="Z13" s="60" t="s">
        <v>21</v>
      </c>
      <c r="AB13" s="43"/>
      <c r="AC13" s="43"/>
      <c r="AD13" s="43"/>
      <c r="AE13" s="43"/>
      <c r="AF13" s="43"/>
    </row>
    <row r="14" spans="1:32" s="31" customFormat="1" x14ac:dyDescent="0.25">
      <c r="A14" s="49"/>
      <c r="B14" s="17">
        <v>1</v>
      </c>
      <c r="C14" s="17" t="s">
        <v>75</v>
      </c>
      <c r="D14" s="36">
        <v>39850</v>
      </c>
      <c r="E14" s="18">
        <v>39853</v>
      </c>
      <c r="F14" s="19">
        <f>427.25+234.76+48.85</f>
        <v>710.86</v>
      </c>
      <c r="G14" s="19">
        <f>23.94+13.15+2.73</f>
        <v>39.82</v>
      </c>
      <c r="H14" s="19">
        <f>2.62+1.44+0.3</f>
        <v>4.3600000000000003</v>
      </c>
      <c r="I14" s="19">
        <v>0</v>
      </c>
      <c r="J14" s="19">
        <f>+F14+G14+H14+I14</f>
        <v>755.04000000000008</v>
      </c>
      <c r="K14" s="19">
        <v>7.07</v>
      </c>
      <c r="L14" s="19">
        <f>ROUND(J14*K14,0)</f>
        <v>5338</v>
      </c>
      <c r="M14" s="19">
        <f>160+0+18</f>
        <v>178</v>
      </c>
      <c r="N14" s="19">
        <f>503+263+57</f>
        <v>823</v>
      </c>
      <c r="O14" s="19">
        <v>0</v>
      </c>
      <c r="P14" s="19">
        <f t="shared" ref="P14:S15" si="0">+F14</f>
        <v>710.86</v>
      </c>
      <c r="Q14" s="19">
        <f t="shared" si="0"/>
        <v>39.82</v>
      </c>
      <c r="R14" s="19">
        <f t="shared" si="0"/>
        <v>4.3600000000000003</v>
      </c>
      <c r="S14" s="19">
        <f t="shared" si="0"/>
        <v>0</v>
      </c>
      <c r="T14" s="19">
        <f>P14+Q14+R14+S14</f>
        <v>755.04000000000008</v>
      </c>
      <c r="U14" s="19">
        <f t="shared" ref="U14:U30" si="1">ROUND(T14*K14,0)</f>
        <v>5338</v>
      </c>
      <c r="V14" s="19">
        <f>ROUND(U14*10%,0)</f>
        <v>534</v>
      </c>
      <c r="W14" s="19">
        <f>ROUND((U14+V14)*14.94%,0)</f>
        <v>877</v>
      </c>
      <c r="X14" s="19">
        <f t="shared" ref="X14:X30" si="2">+V14-M14</f>
        <v>356</v>
      </c>
      <c r="Y14" s="19">
        <f t="shared" ref="Y14:Y30" si="3">+W14-N14</f>
        <v>54</v>
      </c>
      <c r="Z14" s="19">
        <f>SUM(X14:Y14)</f>
        <v>410</v>
      </c>
      <c r="AA14" s="42"/>
      <c r="AB14" s="43"/>
      <c r="AC14" s="43"/>
      <c r="AD14" s="43"/>
      <c r="AE14" s="43"/>
      <c r="AF14" s="43"/>
    </row>
    <row r="15" spans="1:32" s="31" customFormat="1" x14ac:dyDescent="0.25">
      <c r="A15" s="49"/>
      <c r="B15" s="17">
        <v>2</v>
      </c>
      <c r="C15" s="17" t="s">
        <v>76</v>
      </c>
      <c r="D15" s="36">
        <v>39895</v>
      </c>
      <c r="E15" s="18">
        <v>39898</v>
      </c>
      <c r="F15" s="19">
        <v>613.48</v>
      </c>
      <c r="G15" s="19">
        <v>33.340000000000003</v>
      </c>
      <c r="H15" s="19">
        <v>3.74</v>
      </c>
      <c r="I15" s="19">
        <v>0</v>
      </c>
      <c r="J15" s="19">
        <f t="shared" ref="J15:J30" si="4">+F15+G15+H15+I15</f>
        <v>650.56000000000006</v>
      </c>
      <c r="K15" s="19">
        <v>7.07</v>
      </c>
      <c r="L15" s="19">
        <f t="shared" ref="L15:L30" si="5">ROUND(J15*K15,0)</f>
        <v>4599</v>
      </c>
      <c r="M15" s="19">
        <f>ROUND(L15*5%,0)</f>
        <v>230</v>
      </c>
      <c r="N15" s="19">
        <f>ROUND((L15+M15)*14.94%,0)</f>
        <v>721</v>
      </c>
      <c r="O15" s="19">
        <v>0</v>
      </c>
      <c r="P15" s="19">
        <f t="shared" si="0"/>
        <v>613.48</v>
      </c>
      <c r="Q15" s="19">
        <f t="shared" si="0"/>
        <v>33.340000000000003</v>
      </c>
      <c r="R15" s="19">
        <f t="shared" si="0"/>
        <v>3.74</v>
      </c>
      <c r="S15" s="19">
        <f t="shared" si="0"/>
        <v>0</v>
      </c>
      <c r="T15" s="19">
        <f t="shared" ref="T15:T30" si="6">P15+Q15+R15+S15</f>
        <v>650.56000000000006</v>
      </c>
      <c r="U15" s="19">
        <f t="shared" si="1"/>
        <v>4599</v>
      </c>
      <c r="V15" s="19">
        <f>ROUND(U15*10%,0)</f>
        <v>460</v>
      </c>
      <c r="W15" s="19">
        <f>ROUND((U15+V15)*14.94%,0)</f>
        <v>756</v>
      </c>
      <c r="X15" s="19">
        <f t="shared" si="2"/>
        <v>230</v>
      </c>
      <c r="Y15" s="19">
        <f t="shared" si="3"/>
        <v>35</v>
      </c>
      <c r="Z15" s="19">
        <f t="shared" ref="Z15:Z30" si="7">SUM(X15:Y15)</f>
        <v>265</v>
      </c>
      <c r="AA15" s="42"/>
      <c r="AB15" s="43"/>
      <c r="AC15" s="43"/>
      <c r="AD15" s="43"/>
      <c r="AE15" s="43"/>
      <c r="AF15" s="43"/>
    </row>
    <row r="16" spans="1:32" s="31" customFormat="1" x14ac:dyDescent="0.25">
      <c r="A16" s="49"/>
      <c r="B16" s="17">
        <v>3</v>
      </c>
      <c r="C16" s="17" t="s">
        <v>77</v>
      </c>
      <c r="D16" s="36">
        <v>40219</v>
      </c>
      <c r="E16" s="18">
        <v>40222</v>
      </c>
      <c r="F16" s="19">
        <v>1616.4</v>
      </c>
      <c r="G16" s="19">
        <v>99.86</v>
      </c>
      <c r="H16" s="19">
        <v>4.42</v>
      </c>
      <c r="I16" s="19">
        <v>0</v>
      </c>
      <c r="J16" s="19">
        <f>+F16+G16+H16+I16</f>
        <v>1720.68</v>
      </c>
      <c r="K16" s="19">
        <v>7.07</v>
      </c>
      <c r="L16" s="19">
        <f t="shared" si="5"/>
        <v>12165</v>
      </c>
      <c r="M16" s="19">
        <v>608</v>
      </c>
      <c r="N16" s="19">
        <v>1906</v>
      </c>
      <c r="O16" s="19">
        <v>0</v>
      </c>
      <c r="P16" s="19">
        <f t="shared" ref="P16:P30" si="8">+F16</f>
        <v>1616.4</v>
      </c>
      <c r="Q16" s="19">
        <f t="shared" ref="Q16:Q30" si="9">+G16</f>
        <v>99.86</v>
      </c>
      <c r="R16" s="19">
        <f t="shared" ref="R16:R30" si="10">+H16</f>
        <v>4.42</v>
      </c>
      <c r="S16" s="19">
        <v>0</v>
      </c>
      <c r="T16" s="19">
        <f t="shared" si="6"/>
        <v>1720.68</v>
      </c>
      <c r="U16" s="19">
        <f t="shared" si="1"/>
        <v>12165</v>
      </c>
      <c r="V16" s="19">
        <f>ROUND(U16*10%,0)</f>
        <v>1217</v>
      </c>
      <c r="W16" s="19">
        <f t="shared" ref="W16:W30" si="11">ROUND((U16+V16)*14.94%,0)</f>
        <v>1999</v>
      </c>
      <c r="X16" s="19">
        <f t="shared" si="2"/>
        <v>609</v>
      </c>
      <c r="Y16" s="19">
        <f t="shared" si="3"/>
        <v>93</v>
      </c>
      <c r="Z16" s="19">
        <f t="shared" si="7"/>
        <v>702</v>
      </c>
      <c r="AA16" s="42"/>
      <c r="AB16" s="43"/>
      <c r="AC16" s="43"/>
      <c r="AD16" s="43"/>
      <c r="AE16" s="43"/>
      <c r="AF16" s="43"/>
    </row>
    <row r="17" spans="1:32" s="31" customFormat="1" x14ac:dyDescent="0.25">
      <c r="A17" s="49"/>
      <c r="B17" s="17">
        <v>3</v>
      </c>
      <c r="C17" s="17" t="s">
        <v>77</v>
      </c>
      <c r="D17" s="36">
        <v>40219</v>
      </c>
      <c r="E17" s="18">
        <v>40222</v>
      </c>
      <c r="F17" s="19">
        <v>5484.64</v>
      </c>
      <c r="G17" s="19">
        <v>338.85</v>
      </c>
      <c r="H17" s="19">
        <v>8.2200000000000006</v>
      </c>
      <c r="I17" s="19">
        <v>0</v>
      </c>
      <c r="J17" s="19">
        <f t="shared" ref="J17" si="12">+F17+G17+H17+I17</f>
        <v>5831.7100000000009</v>
      </c>
      <c r="K17" s="19">
        <v>7.07</v>
      </c>
      <c r="L17" s="19">
        <f t="shared" ref="L17" si="13">ROUND(J17*K17,0)</f>
        <v>41230</v>
      </c>
      <c r="M17" s="19">
        <v>4123</v>
      </c>
      <c r="N17" s="19">
        <v>6776</v>
      </c>
      <c r="O17" s="19">
        <v>0</v>
      </c>
      <c r="P17" s="19">
        <f t="shared" si="8"/>
        <v>5484.64</v>
      </c>
      <c r="Q17" s="19">
        <f t="shared" si="9"/>
        <v>338.85</v>
      </c>
      <c r="R17" s="19">
        <f t="shared" si="10"/>
        <v>8.2200000000000006</v>
      </c>
      <c r="S17" s="19">
        <v>0</v>
      </c>
      <c r="T17" s="19">
        <f t="shared" ref="T17" si="14">P17+Q17+R17+S17</f>
        <v>5831.7100000000009</v>
      </c>
      <c r="U17" s="19">
        <f t="shared" si="1"/>
        <v>41230</v>
      </c>
      <c r="V17" s="19">
        <f>ROUND(U17*20%,0)</f>
        <v>8246</v>
      </c>
      <c r="W17" s="19">
        <f t="shared" ref="W17" si="15">ROUND((U17+V17)*14.94%,0)</f>
        <v>7392</v>
      </c>
      <c r="X17" s="19">
        <f t="shared" si="2"/>
        <v>4123</v>
      </c>
      <c r="Y17" s="19">
        <f t="shared" si="3"/>
        <v>616</v>
      </c>
      <c r="Z17" s="19">
        <f t="shared" si="7"/>
        <v>4739</v>
      </c>
      <c r="AA17" s="42"/>
      <c r="AB17" s="43"/>
      <c r="AC17" s="43"/>
      <c r="AD17" s="43"/>
      <c r="AE17" s="43"/>
      <c r="AF17" s="43"/>
    </row>
    <row r="18" spans="1:32" s="31" customFormat="1" x14ac:dyDescent="0.25">
      <c r="A18" s="49"/>
      <c r="B18" s="17">
        <v>4</v>
      </c>
      <c r="C18" s="17" t="s">
        <v>78</v>
      </c>
      <c r="D18" s="36">
        <v>40276</v>
      </c>
      <c r="E18" s="18">
        <v>40279</v>
      </c>
      <c r="F18" s="19">
        <v>10201.18</v>
      </c>
      <c r="G18" s="19">
        <v>827.74</v>
      </c>
      <c r="H18" s="19">
        <v>48.96</v>
      </c>
      <c r="I18" s="19">
        <v>0</v>
      </c>
      <c r="J18" s="19">
        <f t="shared" si="4"/>
        <v>11077.88</v>
      </c>
      <c r="K18" s="19">
        <v>7.07</v>
      </c>
      <c r="L18" s="19">
        <f t="shared" si="5"/>
        <v>78321</v>
      </c>
      <c r="M18" s="19">
        <v>7832</v>
      </c>
      <c r="N18" s="19">
        <v>12871</v>
      </c>
      <c r="O18" s="19">
        <v>0</v>
      </c>
      <c r="P18" s="19">
        <f t="shared" si="8"/>
        <v>10201.18</v>
      </c>
      <c r="Q18" s="19">
        <f t="shared" si="9"/>
        <v>827.74</v>
      </c>
      <c r="R18" s="19">
        <f t="shared" si="10"/>
        <v>48.96</v>
      </c>
      <c r="S18" s="19">
        <v>0</v>
      </c>
      <c r="T18" s="19">
        <f t="shared" si="6"/>
        <v>11077.88</v>
      </c>
      <c r="U18" s="19">
        <f t="shared" si="1"/>
        <v>78321</v>
      </c>
      <c r="V18" s="19">
        <f>ROUND(U18*20%,0)</f>
        <v>15664</v>
      </c>
      <c r="W18" s="19">
        <f t="shared" si="11"/>
        <v>14041</v>
      </c>
      <c r="X18" s="19">
        <f t="shared" si="2"/>
        <v>7832</v>
      </c>
      <c r="Y18" s="19">
        <f t="shared" si="3"/>
        <v>1170</v>
      </c>
      <c r="Z18" s="19">
        <f t="shared" si="7"/>
        <v>9002</v>
      </c>
      <c r="AA18" s="42"/>
      <c r="AB18" s="43"/>
      <c r="AC18" s="43"/>
      <c r="AD18" s="43"/>
      <c r="AE18" s="43"/>
      <c r="AF18" s="43"/>
    </row>
    <row r="19" spans="1:32" s="31" customFormat="1" x14ac:dyDescent="0.25">
      <c r="A19" s="49"/>
      <c r="B19" s="17">
        <v>5</v>
      </c>
      <c r="C19" s="17" t="s">
        <v>79</v>
      </c>
      <c r="D19" s="36">
        <v>40276</v>
      </c>
      <c r="E19" s="18">
        <v>40279</v>
      </c>
      <c r="F19" s="19">
        <v>15364.16</v>
      </c>
      <c r="G19" s="19">
        <v>1658.82</v>
      </c>
      <c r="H19" s="19">
        <v>73.75</v>
      </c>
      <c r="I19" s="19">
        <v>0</v>
      </c>
      <c r="J19" s="19">
        <f t="shared" si="4"/>
        <v>17096.73</v>
      </c>
      <c r="K19" s="19">
        <v>7.07</v>
      </c>
      <c r="L19" s="19">
        <f t="shared" si="5"/>
        <v>120874</v>
      </c>
      <c r="M19" s="19">
        <v>12087</v>
      </c>
      <c r="N19" s="19">
        <v>19864</v>
      </c>
      <c r="O19" s="19">
        <v>0</v>
      </c>
      <c r="P19" s="19">
        <f t="shared" si="8"/>
        <v>15364.16</v>
      </c>
      <c r="Q19" s="19">
        <f t="shared" si="9"/>
        <v>1658.82</v>
      </c>
      <c r="R19" s="19">
        <f t="shared" si="10"/>
        <v>73.75</v>
      </c>
      <c r="S19" s="19">
        <v>0</v>
      </c>
      <c r="T19" s="19">
        <f t="shared" si="6"/>
        <v>17096.73</v>
      </c>
      <c r="U19" s="19">
        <f t="shared" si="1"/>
        <v>120874</v>
      </c>
      <c r="V19" s="19">
        <f>ROUND(U19*20%,0)</f>
        <v>24175</v>
      </c>
      <c r="W19" s="19">
        <f t="shared" si="11"/>
        <v>21670</v>
      </c>
      <c r="X19" s="19">
        <f t="shared" si="2"/>
        <v>12088</v>
      </c>
      <c r="Y19" s="19">
        <f t="shared" si="3"/>
        <v>1806</v>
      </c>
      <c r="Z19" s="19">
        <f t="shared" si="7"/>
        <v>13894</v>
      </c>
      <c r="AA19" s="42"/>
      <c r="AB19" s="43"/>
      <c r="AC19" s="43"/>
      <c r="AD19" s="43"/>
      <c r="AE19" s="43"/>
      <c r="AF19" s="43"/>
    </row>
    <row r="20" spans="1:32" s="31" customFormat="1" x14ac:dyDescent="0.25">
      <c r="A20" s="49"/>
      <c r="B20" s="17">
        <v>6</v>
      </c>
      <c r="C20" s="17" t="s">
        <v>80</v>
      </c>
      <c r="D20" s="36">
        <v>40283</v>
      </c>
      <c r="E20" s="18">
        <v>40286</v>
      </c>
      <c r="F20" s="19">
        <f>3499.44+2682.81+1854.72</f>
        <v>8036.97</v>
      </c>
      <c r="G20" s="19">
        <f>325.56+249.59+172.55</f>
        <v>747.7</v>
      </c>
      <c r="H20" s="19">
        <f>16.79+12.87+8.9</f>
        <v>38.559999999999995</v>
      </c>
      <c r="I20" s="19">
        <v>0</v>
      </c>
      <c r="J20" s="19">
        <f t="shared" si="4"/>
        <v>8823.23</v>
      </c>
      <c r="K20" s="19">
        <v>7.07</v>
      </c>
      <c r="L20" s="19">
        <f t="shared" si="5"/>
        <v>62380</v>
      </c>
      <c r="M20" s="19">
        <f>2716+2082+1440</f>
        <v>6238</v>
      </c>
      <c r="N20" s="19">
        <f>4464+3422+2366</f>
        <v>10252</v>
      </c>
      <c r="O20" s="19">
        <v>0</v>
      </c>
      <c r="P20" s="19">
        <f t="shared" si="8"/>
        <v>8036.97</v>
      </c>
      <c r="Q20" s="19">
        <f t="shared" si="9"/>
        <v>747.7</v>
      </c>
      <c r="R20" s="19">
        <f t="shared" si="10"/>
        <v>38.559999999999995</v>
      </c>
      <c r="S20" s="19">
        <v>0</v>
      </c>
      <c r="T20" s="19">
        <f t="shared" si="6"/>
        <v>8823.23</v>
      </c>
      <c r="U20" s="19">
        <f t="shared" si="1"/>
        <v>62380</v>
      </c>
      <c r="V20" s="19">
        <f>ROUND(U20*20%,0)</f>
        <v>12476</v>
      </c>
      <c r="W20" s="19">
        <f>ROUND((U20+V20)*14.94%,0)</f>
        <v>11183</v>
      </c>
      <c r="X20" s="19">
        <f t="shared" si="2"/>
        <v>6238</v>
      </c>
      <c r="Y20" s="19">
        <f t="shared" si="3"/>
        <v>931</v>
      </c>
      <c r="Z20" s="19">
        <f t="shared" si="7"/>
        <v>7169</v>
      </c>
      <c r="AA20" s="42"/>
      <c r="AB20" s="43"/>
      <c r="AC20" s="43"/>
      <c r="AD20" s="43"/>
      <c r="AE20" s="43"/>
      <c r="AF20" s="43"/>
    </row>
    <row r="21" spans="1:32" s="31" customFormat="1" x14ac:dyDescent="0.25">
      <c r="A21" s="49"/>
      <c r="B21" s="17">
        <v>7</v>
      </c>
      <c r="C21" s="17" t="s">
        <v>81</v>
      </c>
      <c r="D21" s="36">
        <v>40333</v>
      </c>
      <c r="E21" s="18">
        <v>40336</v>
      </c>
      <c r="F21" s="19">
        <v>4852.96</v>
      </c>
      <c r="G21" s="19">
        <v>500.98</v>
      </c>
      <c r="H21" s="19">
        <v>23.29</v>
      </c>
      <c r="I21" s="19">
        <v>0</v>
      </c>
      <c r="J21" s="19">
        <f t="shared" si="4"/>
        <v>5377.2300000000005</v>
      </c>
      <c r="K21" s="19">
        <v>7.07</v>
      </c>
      <c r="L21" s="19">
        <f t="shared" si="5"/>
        <v>38017</v>
      </c>
      <c r="M21" s="19">
        <v>3802</v>
      </c>
      <c r="N21" s="19">
        <v>6248</v>
      </c>
      <c r="O21" s="19">
        <v>0</v>
      </c>
      <c r="P21" s="19">
        <f t="shared" si="8"/>
        <v>4852.96</v>
      </c>
      <c r="Q21" s="19">
        <f t="shared" si="9"/>
        <v>500.98</v>
      </c>
      <c r="R21" s="19">
        <f t="shared" si="10"/>
        <v>23.29</v>
      </c>
      <c r="S21" s="19">
        <f t="shared" ref="S21:S30" si="16">+I21</f>
        <v>0</v>
      </c>
      <c r="T21" s="19">
        <f t="shared" si="6"/>
        <v>5377.2300000000005</v>
      </c>
      <c r="U21" s="19">
        <f t="shared" si="1"/>
        <v>38017</v>
      </c>
      <c r="V21" s="19">
        <f>ROUND(U21*20%,0)</f>
        <v>7603</v>
      </c>
      <c r="W21" s="19">
        <f t="shared" si="11"/>
        <v>6816</v>
      </c>
      <c r="X21" s="19">
        <f t="shared" si="2"/>
        <v>3801</v>
      </c>
      <c r="Y21" s="19">
        <f t="shared" si="3"/>
        <v>568</v>
      </c>
      <c r="Z21" s="19">
        <f t="shared" si="7"/>
        <v>4369</v>
      </c>
      <c r="AA21" s="42"/>
      <c r="AB21" s="43"/>
      <c r="AC21" s="43"/>
      <c r="AD21" s="43"/>
      <c r="AE21" s="43"/>
      <c r="AF21" s="43"/>
    </row>
    <row r="22" spans="1:32" s="31" customFormat="1" x14ac:dyDescent="0.25">
      <c r="A22" s="49"/>
      <c r="B22" s="17">
        <v>8</v>
      </c>
      <c r="C22" s="17" t="s">
        <v>82</v>
      </c>
      <c r="D22" s="36">
        <v>40367</v>
      </c>
      <c r="E22" s="18">
        <v>40370</v>
      </c>
      <c r="F22" s="19">
        <v>536</v>
      </c>
      <c r="G22" s="19">
        <v>47.6</v>
      </c>
      <c r="H22" s="19">
        <v>2.57</v>
      </c>
      <c r="I22" s="19">
        <v>0</v>
      </c>
      <c r="J22" s="19">
        <f t="shared" si="4"/>
        <v>586.17000000000007</v>
      </c>
      <c r="K22" s="19">
        <v>7.07</v>
      </c>
      <c r="L22" s="19">
        <f t="shared" si="5"/>
        <v>4144</v>
      </c>
      <c r="M22" s="19">
        <v>207</v>
      </c>
      <c r="N22" s="19">
        <v>650</v>
      </c>
      <c r="O22" s="19">
        <v>0</v>
      </c>
      <c r="P22" s="19">
        <f t="shared" si="8"/>
        <v>536</v>
      </c>
      <c r="Q22" s="19">
        <f t="shared" si="9"/>
        <v>47.6</v>
      </c>
      <c r="R22" s="19">
        <f t="shared" si="10"/>
        <v>2.57</v>
      </c>
      <c r="S22" s="19">
        <f t="shared" si="16"/>
        <v>0</v>
      </c>
      <c r="T22" s="19">
        <f t="shared" si="6"/>
        <v>586.17000000000007</v>
      </c>
      <c r="U22" s="19">
        <f t="shared" si="1"/>
        <v>4144</v>
      </c>
      <c r="V22" s="19">
        <f>ROUND(U22*10%,0)</f>
        <v>414</v>
      </c>
      <c r="W22" s="19">
        <f t="shared" si="11"/>
        <v>681</v>
      </c>
      <c r="X22" s="19">
        <f t="shared" si="2"/>
        <v>207</v>
      </c>
      <c r="Y22" s="19">
        <f t="shared" si="3"/>
        <v>31</v>
      </c>
      <c r="Z22" s="19">
        <f t="shared" si="7"/>
        <v>238</v>
      </c>
      <c r="AA22" s="42"/>
      <c r="AB22" s="43"/>
      <c r="AC22" s="43"/>
      <c r="AD22" s="43"/>
      <c r="AE22" s="43"/>
      <c r="AF22" s="43"/>
    </row>
    <row r="23" spans="1:32" s="31" customFormat="1" x14ac:dyDescent="0.25">
      <c r="A23" s="49"/>
      <c r="B23" s="17">
        <v>8</v>
      </c>
      <c r="C23" s="17" t="s">
        <v>82</v>
      </c>
      <c r="D23" s="36">
        <v>40367</v>
      </c>
      <c r="E23" s="18">
        <v>40370</v>
      </c>
      <c r="F23" s="19">
        <v>5404.66</v>
      </c>
      <c r="G23" s="19">
        <v>480</v>
      </c>
      <c r="H23" s="19">
        <v>25.94</v>
      </c>
      <c r="I23" s="19">
        <v>0</v>
      </c>
      <c r="J23" s="19">
        <f t="shared" ref="J23" si="17">+F23+G23+H23+I23</f>
        <v>5910.5999999999995</v>
      </c>
      <c r="K23" s="19">
        <v>7.07</v>
      </c>
      <c r="L23" s="19">
        <f t="shared" ref="L23:L24" si="18">ROUND(J23*K23,0)</f>
        <v>41788</v>
      </c>
      <c r="M23" s="19">
        <v>4179</v>
      </c>
      <c r="N23" s="19">
        <v>6867</v>
      </c>
      <c r="O23" s="19">
        <v>0</v>
      </c>
      <c r="P23" s="19">
        <f t="shared" si="8"/>
        <v>5404.66</v>
      </c>
      <c r="Q23" s="19">
        <f t="shared" si="9"/>
        <v>480</v>
      </c>
      <c r="R23" s="19">
        <f t="shared" si="10"/>
        <v>25.94</v>
      </c>
      <c r="S23" s="19">
        <f t="shared" si="16"/>
        <v>0</v>
      </c>
      <c r="T23" s="19">
        <f t="shared" ref="T23" si="19">P23+Q23+R23+S23</f>
        <v>5910.5999999999995</v>
      </c>
      <c r="U23" s="19">
        <f t="shared" si="1"/>
        <v>41788</v>
      </c>
      <c r="V23" s="19">
        <f t="shared" ref="V23:V30" si="20">ROUND(U23*20%,0)</f>
        <v>8358</v>
      </c>
      <c r="W23" s="19">
        <f t="shared" ref="W23" si="21">ROUND((U23+V23)*14.94%,0)</f>
        <v>7492</v>
      </c>
      <c r="X23" s="19">
        <f t="shared" si="2"/>
        <v>4179</v>
      </c>
      <c r="Y23" s="19">
        <f t="shared" si="3"/>
        <v>625</v>
      </c>
      <c r="Z23" s="19">
        <f t="shared" si="7"/>
        <v>4804</v>
      </c>
      <c r="AA23" s="43"/>
      <c r="AB23" s="43"/>
      <c r="AC23" s="43"/>
      <c r="AD23" s="43"/>
      <c r="AE23" s="43"/>
      <c r="AF23" s="43"/>
    </row>
    <row r="24" spans="1:32" s="31" customFormat="1" x14ac:dyDescent="0.25">
      <c r="A24" s="49"/>
      <c r="B24" s="17">
        <v>9</v>
      </c>
      <c r="C24" s="17" t="s">
        <v>83</v>
      </c>
      <c r="D24" s="36">
        <v>40385</v>
      </c>
      <c r="E24" s="18">
        <v>40388</v>
      </c>
      <c r="F24" s="19">
        <v>12249.63</v>
      </c>
      <c r="G24" s="19">
        <v>957.32</v>
      </c>
      <c r="H24" s="19">
        <v>18.37</v>
      </c>
      <c r="I24" s="19">
        <v>0</v>
      </c>
      <c r="J24" s="19">
        <f t="shared" si="4"/>
        <v>13225.32</v>
      </c>
      <c r="K24" s="19">
        <v>7.07</v>
      </c>
      <c r="L24" s="19">
        <f t="shared" si="18"/>
        <v>93503</v>
      </c>
      <c r="M24" s="19">
        <v>0</v>
      </c>
      <c r="N24" s="19">
        <v>13969</v>
      </c>
      <c r="O24" s="19">
        <v>0</v>
      </c>
      <c r="P24" s="19">
        <f t="shared" si="8"/>
        <v>12249.63</v>
      </c>
      <c r="Q24" s="19">
        <f t="shared" si="9"/>
        <v>957.32</v>
      </c>
      <c r="R24" s="19">
        <f t="shared" si="10"/>
        <v>18.37</v>
      </c>
      <c r="S24" s="19">
        <f t="shared" si="16"/>
        <v>0</v>
      </c>
      <c r="T24" s="19">
        <f t="shared" si="6"/>
        <v>13225.32</v>
      </c>
      <c r="U24" s="19">
        <f t="shared" si="1"/>
        <v>93503</v>
      </c>
      <c r="V24" s="19">
        <f t="shared" si="20"/>
        <v>18701</v>
      </c>
      <c r="W24" s="19">
        <f t="shared" si="11"/>
        <v>16763</v>
      </c>
      <c r="X24" s="19">
        <f t="shared" si="2"/>
        <v>18701</v>
      </c>
      <c r="Y24" s="19">
        <f t="shared" si="3"/>
        <v>2794</v>
      </c>
      <c r="Z24" s="19">
        <f t="shared" si="7"/>
        <v>21495</v>
      </c>
      <c r="AA24" s="43"/>
      <c r="AB24" s="43"/>
      <c r="AC24" s="43"/>
      <c r="AD24" s="43"/>
      <c r="AE24" s="43"/>
      <c r="AF24" s="43"/>
    </row>
    <row r="25" spans="1:32" s="31" customFormat="1" x14ac:dyDescent="0.25">
      <c r="A25" s="49"/>
      <c r="B25" s="17">
        <v>10</v>
      </c>
      <c r="C25" s="17" t="s">
        <v>84</v>
      </c>
      <c r="D25" s="36">
        <v>40413</v>
      </c>
      <c r="E25" s="18">
        <v>40416</v>
      </c>
      <c r="F25" s="19">
        <f>3599.4+5832.4+6048.79</f>
        <v>15480.59</v>
      </c>
      <c r="G25" s="19">
        <f>249.15+403.73+418.7</f>
        <v>1071.58</v>
      </c>
      <c r="H25" s="19">
        <f>17.27+27.99+29.03</f>
        <v>74.289999999999992</v>
      </c>
      <c r="I25" s="19">
        <v>0</v>
      </c>
      <c r="J25" s="19">
        <f t="shared" si="4"/>
        <v>16626.46</v>
      </c>
      <c r="K25" s="19">
        <v>7.07</v>
      </c>
      <c r="L25" s="19">
        <f t="shared" si="5"/>
        <v>117549</v>
      </c>
      <c r="M25" s="19">
        <f>2733+4429+4593</f>
        <v>11755</v>
      </c>
      <c r="N25" s="19">
        <f>4492+7278+7548</f>
        <v>19318</v>
      </c>
      <c r="O25" s="19">
        <v>0</v>
      </c>
      <c r="P25" s="19">
        <f t="shared" si="8"/>
        <v>15480.59</v>
      </c>
      <c r="Q25" s="19">
        <f t="shared" si="9"/>
        <v>1071.58</v>
      </c>
      <c r="R25" s="19">
        <f t="shared" si="10"/>
        <v>74.289999999999992</v>
      </c>
      <c r="S25" s="19">
        <f t="shared" si="16"/>
        <v>0</v>
      </c>
      <c r="T25" s="19">
        <f t="shared" si="6"/>
        <v>16626.46</v>
      </c>
      <c r="U25" s="19">
        <f t="shared" si="1"/>
        <v>117549</v>
      </c>
      <c r="V25" s="19">
        <f t="shared" si="20"/>
        <v>23510</v>
      </c>
      <c r="W25" s="19">
        <f t="shared" si="11"/>
        <v>21074</v>
      </c>
      <c r="X25" s="19">
        <f t="shared" si="2"/>
        <v>11755</v>
      </c>
      <c r="Y25" s="19">
        <f t="shared" si="3"/>
        <v>1756</v>
      </c>
      <c r="Z25" s="19">
        <f t="shared" si="7"/>
        <v>13511</v>
      </c>
      <c r="AA25" s="43"/>
      <c r="AB25" s="43"/>
      <c r="AC25" s="43"/>
      <c r="AD25" s="43"/>
      <c r="AE25" s="43"/>
      <c r="AF25" s="43"/>
    </row>
    <row r="26" spans="1:32" s="31" customFormat="1" x14ac:dyDescent="0.25">
      <c r="A26" s="49"/>
      <c r="B26" s="17">
        <v>11</v>
      </c>
      <c r="C26" s="17" t="s">
        <v>85</v>
      </c>
      <c r="D26" s="36">
        <v>40427</v>
      </c>
      <c r="E26" s="18">
        <v>40430</v>
      </c>
      <c r="F26" s="19">
        <v>1440.32</v>
      </c>
      <c r="G26" s="19">
        <v>62.66</v>
      </c>
      <c r="H26" s="19">
        <v>6.91</v>
      </c>
      <c r="I26" s="19">
        <v>0</v>
      </c>
      <c r="J26" s="19">
        <f t="shared" si="4"/>
        <v>1509.89</v>
      </c>
      <c r="K26" s="19">
        <v>7.07</v>
      </c>
      <c r="L26" s="19">
        <f t="shared" si="5"/>
        <v>10675</v>
      </c>
      <c r="M26" s="19">
        <v>1068</v>
      </c>
      <c r="N26" s="19">
        <v>1754</v>
      </c>
      <c r="O26" s="19">
        <v>0</v>
      </c>
      <c r="P26" s="19">
        <f t="shared" si="8"/>
        <v>1440.32</v>
      </c>
      <c r="Q26" s="19">
        <f t="shared" si="9"/>
        <v>62.66</v>
      </c>
      <c r="R26" s="19">
        <f t="shared" si="10"/>
        <v>6.91</v>
      </c>
      <c r="S26" s="19">
        <f t="shared" si="16"/>
        <v>0</v>
      </c>
      <c r="T26" s="19">
        <f t="shared" si="6"/>
        <v>1509.89</v>
      </c>
      <c r="U26" s="19">
        <f t="shared" si="1"/>
        <v>10675</v>
      </c>
      <c r="V26" s="19">
        <f t="shared" si="20"/>
        <v>2135</v>
      </c>
      <c r="W26" s="19">
        <f t="shared" si="11"/>
        <v>1914</v>
      </c>
      <c r="X26" s="19">
        <f t="shared" si="2"/>
        <v>1067</v>
      </c>
      <c r="Y26" s="19">
        <f t="shared" si="3"/>
        <v>160</v>
      </c>
      <c r="Z26" s="19">
        <f t="shared" si="7"/>
        <v>1227</v>
      </c>
      <c r="AA26" s="43"/>
      <c r="AB26" s="43"/>
      <c r="AC26" s="43"/>
      <c r="AD26" s="43"/>
      <c r="AE26" s="43"/>
      <c r="AF26" s="43"/>
    </row>
    <row r="27" spans="1:32" s="31" customFormat="1" x14ac:dyDescent="0.25">
      <c r="B27" s="17">
        <v>12</v>
      </c>
      <c r="C27" s="17" t="s">
        <v>86</v>
      </c>
      <c r="D27" s="36">
        <v>40458</v>
      </c>
      <c r="E27" s="18">
        <v>40461</v>
      </c>
      <c r="F27" s="19">
        <v>13600.38</v>
      </c>
      <c r="G27" s="19">
        <v>1057.0999999999999</v>
      </c>
      <c r="H27" s="19">
        <v>65.28</v>
      </c>
      <c r="I27" s="19">
        <v>0</v>
      </c>
      <c r="J27" s="19">
        <f t="shared" si="4"/>
        <v>14722.76</v>
      </c>
      <c r="K27" s="19">
        <v>7.07</v>
      </c>
      <c r="L27" s="19">
        <f t="shared" si="5"/>
        <v>104090</v>
      </c>
      <c r="M27" s="19">
        <v>10409</v>
      </c>
      <c r="N27" s="19">
        <v>17106</v>
      </c>
      <c r="O27" s="19">
        <v>0</v>
      </c>
      <c r="P27" s="19">
        <f t="shared" si="8"/>
        <v>13600.38</v>
      </c>
      <c r="Q27" s="19">
        <f t="shared" si="9"/>
        <v>1057.0999999999999</v>
      </c>
      <c r="R27" s="19">
        <f t="shared" si="10"/>
        <v>65.28</v>
      </c>
      <c r="S27" s="19">
        <f t="shared" si="16"/>
        <v>0</v>
      </c>
      <c r="T27" s="19">
        <f t="shared" si="6"/>
        <v>14722.76</v>
      </c>
      <c r="U27" s="19">
        <f t="shared" si="1"/>
        <v>104090</v>
      </c>
      <c r="V27" s="19">
        <f t="shared" si="20"/>
        <v>20818</v>
      </c>
      <c r="W27" s="19">
        <f t="shared" si="11"/>
        <v>18661</v>
      </c>
      <c r="X27" s="19">
        <f t="shared" si="2"/>
        <v>10409</v>
      </c>
      <c r="Y27" s="19">
        <f t="shared" si="3"/>
        <v>1555</v>
      </c>
      <c r="Z27" s="19">
        <f t="shared" si="7"/>
        <v>11964</v>
      </c>
      <c r="AA27" s="43"/>
      <c r="AB27" s="43"/>
      <c r="AC27" s="43"/>
      <c r="AD27" s="43"/>
      <c r="AE27" s="43"/>
      <c r="AF27" s="43"/>
    </row>
    <row r="28" spans="1:32" s="31" customFormat="1" x14ac:dyDescent="0.25">
      <c r="B28" s="17">
        <v>13</v>
      </c>
      <c r="C28" s="17" t="s">
        <v>87</v>
      </c>
      <c r="D28" s="36">
        <v>40471</v>
      </c>
      <c r="E28" s="18">
        <v>40474</v>
      </c>
      <c r="F28" s="19">
        <v>2332.96</v>
      </c>
      <c r="G28" s="19">
        <v>220.85</v>
      </c>
      <c r="H28" s="19">
        <v>11.19</v>
      </c>
      <c r="I28" s="19">
        <v>0</v>
      </c>
      <c r="J28" s="19">
        <f t="shared" si="4"/>
        <v>2565</v>
      </c>
      <c r="K28" s="19">
        <v>7.07</v>
      </c>
      <c r="L28" s="19">
        <f t="shared" si="5"/>
        <v>18135</v>
      </c>
      <c r="M28" s="19">
        <v>1813</v>
      </c>
      <c r="N28" s="19">
        <v>2980</v>
      </c>
      <c r="O28" s="19">
        <v>0</v>
      </c>
      <c r="P28" s="19">
        <f t="shared" si="8"/>
        <v>2332.96</v>
      </c>
      <c r="Q28" s="19">
        <f t="shared" si="9"/>
        <v>220.85</v>
      </c>
      <c r="R28" s="19">
        <f t="shared" si="10"/>
        <v>11.19</v>
      </c>
      <c r="S28" s="19">
        <f t="shared" si="16"/>
        <v>0</v>
      </c>
      <c r="T28" s="19">
        <f t="shared" si="6"/>
        <v>2565</v>
      </c>
      <c r="U28" s="19">
        <f t="shared" si="1"/>
        <v>18135</v>
      </c>
      <c r="V28" s="19">
        <f t="shared" si="20"/>
        <v>3627</v>
      </c>
      <c r="W28" s="19">
        <f t="shared" si="11"/>
        <v>3251</v>
      </c>
      <c r="X28" s="19">
        <f t="shared" si="2"/>
        <v>1814</v>
      </c>
      <c r="Y28" s="19">
        <f t="shared" si="3"/>
        <v>271</v>
      </c>
      <c r="Z28" s="19">
        <f t="shared" si="7"/>
        <v>2085</v>
      </c>
      <c r="AA28" s="43"/>
      <c r="AB28" s="43"/>
      <c r="AC28" s="43"/>
      <c r="AD28" s="43"/>
      <c r="AE28" s="43"/>
      <c r="AF28" s="43"/>
    </row>
    <row r="29" spans="1:32" s="31" customFormat="1" x14ac:dyDescent="0.25">
      <c r="B29" s="17">
        <v>14</v>
      </c>
      <c r="C29" s="17" t="s">
        <v>88</v>
      </c>
      <c r="D29" s="36">
        <v>40490</v>
      </c>
      <c r="E29" s="18">
        <v>40493</v>
      </c>
      <c r="F29" s="19">
        <v>15337.32</v>
      </c>
      <c r="G29" s="19">
        <v>979.86</v>
      </c>
      <c r="H29" s="19">
        <v>73.61</v>
      </c>
      <c r="I29" s="19">
        <v>0</v>
      </c>
      <c r="J29" s="19">
        <f t="shared" ref="J29" si="22">+F29+G29+H29+I29</f>
        <v>16390.79</v>
      </c>
      <c r="K29" s="19">
        <v>7.07</v>
      </c>
      <c r="L29" s="19">
        <f t="shared" ref="L29" si="23">ROUND(J29*K29,0)</f>
        <v>115883</v>
      </c>
      <c r="M29" s="19">
        <v>11588</v>
      </c>
      <c r="N29" s="19">
        <v>19044</v>
      </c>
      <c r="O29" s="19">
        <v>0</v>
      </c>
      <c r="P29" s="19">
        <f t="shared" si="8"/>
        <v>15337.32</v>
      </c>
      <c r="Q29" s="19">
        <f t="shared" si="9"/>
        <v>979.86</v>
      </c>
      <c r="R29" s="19">
        <f t="shared" si="10"/>
        <v>73.61</v>
      </c>
      <c r="S29" s="19">
        <f t="shared" si="16"/>
        <v>0</v>
      </c>
      <c r="T29" s="19">
        <f t="shared" si="6"/>
        <v>16390.79</v>
      </c>
      <c r="U29" s="19">
        <f t="shared" si="1"/>
        <v>115883</v>
      </c>
      <c r="V29" s="19">
        <f t="shared" si="20"/>
        <v>23177</v>
      </c>
      <c r="W29" s="19">
        <f t="shared" si="11"/>
        <v>20776</v>
      </c>
      <c r="X29" s="19">
        <f t="shared" si="2"/>
        <v>11589</v>
      </c>
      <c r="Y29" s="19">
        <f t="shared" si="3"/>
        <v>1732</v>
      </c>
      <c r="Z29" s="19">
        <f t="shared" si="7"/>
        <v>13321</v>
      </c>
      <c r="AA29" s="43"/>
      <c r="AB29" s="43"/>
      <c r="AC29" s="43"/>
      <c r="AD29" s="43"/>
      <c r="AE29" s="43"/>
      <c r="AF29" s="43"/>
    </row>
    <row r="30" spans="1:32" s="31" customFormat="1" x14ac:dyDescent="0.25">
      <c r="B30" s="17">
        <v>15</v>
      </c>
      <c r="C30" s="17" t="s">
        <v>89</v>
      </c>
      <c r="D30" s="36">
        <v>40521</v>
      </c>
      <c r="E30" s="18">
        <v>40524</v>
      </c>
      <c r="F30" s="19">
        <v>6637.62</v>
      </c>
      <c r="G30" s="19">
        <v>321.26</v>
      </c>
      <c r="H30" s="19">
        <v>31.86</v>
      </c>
      <c r="I30" s="19">
        <v>0</v>
      </c>
      <c r="J30" s="19">
        <f t="shared" si="4"/>
        <v>6990.74</v>
      </c>
      <c r="K30" s="19">
        <v>7.05</v>
      </c>
      <c r="L30" s="19">
        <f t="shared" si="5"/>
        <v>49285</v>
      </c>
      <c r="M30" s="19">
        <v>4929</v>
      </c>
      <c r="N30" s="19">
        <v>8100</v>
      </c>
      <c r="O30" s="19">
        <v>0</v>
      </c>
      <c r="P30" s="19">
        <f t="shared" si="8"/>
        <v>6637.62</v>
      </c>
      <c r="Q30" s="19">
        <f t="shared" si="9"/>
        <v>321.26</v>
      </c>
      <c r="R30" s="19">
        <f t="shared" si="10"/>
        <v>31.86</v>
      </c>
      <c r="S30" s="19">
        <f t="shared" si="16"/>
        <v>0</v>
      </c>
      <c r="T30" s="19">
        <f t="shared" si="6"/>
        <v>6990.74</v>
      </c>
      <c r="U30" s="19">
        <f t="shared" si="1"/>
        <v>49285</v>
      </c>
      <c r="V30" s="19">
        <f t="shared" si="20"/>
        <v>9857</v>
      </c>
      <c r="W30" s="19">
        <f t="shared" si="11"/>
        <v>8836</v>
      </c>
      <c r="X30" s="19">
        <f t="shared" si="2"/>
        <v>4928</v>
      </c>
      <c r="Y30" s="19">
        <f t="shared" si="3"/>
        <v>736</v>
      </c>
      <c r="Z30" s="19">
        <f t="shared" si="7"/>
        <v>5664</v>
      </c>
      <c r="AA30" s="43"/>
      <c r="AB30" s="43"/>
      <c r="AC30" s="43"/>
      <c r="AD30" s="43"/>
      <c r="AE30" s="43"/>
      <c r="AF30" s="43"/>
    </row>
    <row r="31" spans="1:32" s="41" customFormat="1" x14ac:dyDescent="0.25">
      <c r="B31" s="164" t="s">
        <v>39</v>
      </c>
      <c r="C31" s="165"/>
      <c r="D31" s="165"/>
      <c r="E31" s="165"/>
      <c r="F31" s="46">
        <f>SUM(F14:F30)</f>
        <v>119900.13</v>
      </c>
      <c r="G31" s="46">
        <f>SUM(G14:G30)</f>
        <v>9445.340000000002</v>
      </c>
      <c r="H31" s="46">
        <f>SUM(H14:H30)</f>
        <v>515.31999999999994</v>
      </c>
      <c r="I31" s="46">
        <f>SUM(I14:I30)</f>
        <v>0</v>
      </c>
      <c r="J31" s="46">
        <f>SUM(J14:J30)</f>
        <v>129860.79</v>
      </c>
      <c r="K31" s="46"/>
      <c r="L31" s="46">
        <f t="shared" ref="L31:Z31" si="24">SUM(L14:L30)</f>
        <v>917976</v>
      </c>
      <c r="M31" s="46">
        <f t="shared" si="24"/>
        <v>81046</v>
      </c>
      <c r="N31" s="46">
        <f t="shared" si="24"/>
        <v>149249</v>
      </c>
      <c r="O31" s="46">
        <f t="shared" si="24"/>
        <v>0</v>
      </c>
      <c r="P31" s="46">
        <f t="shared" si="24"/>
        <v>119900.13</v>
      </c>
      <c r="Q31" s="46">
        <f t="shared" si="24"/>
        <v>9445.340000000002</v>
      </c>
      <c r="R31" s="46">
        <f t="shared" si="24"/>
        <v>515.31999999999994</v>
      </c>
      <c r="S31" s="46">
        <f t="shared" si="24"/>
        <v>0</v>
      </c>
      <c r="T31" s="46">
        <f t="shared" si="24"/>
        <v>129860.79</v>
      </c>
      <c r="U31" s="46">
        <f t="shared" si="24"/>
        <v>917976</v>
      </c>
      <c r="V31" s="46">
        <f t="shared" si="24"/>
        <v>180972</v>
      </c>
      <c r="W31" s="46">
        <f t="shared" si="24"/>
        <v>164182</v>
      </c>
      <c r="X31" s="46">
        <f t="shared" si="24"/>
        <v>99926</v>
      </c>
      <c r="Y31" s="46">
        <f t="shared" si="24"/>
        <v>14933</v>
      </c>
      <c r="Z31" s="46">
        <f t="shared" si="24"/>
        <v>114859</v>
      </c>
      <c r="AA31" s="43"/>
      <c r="AB31" s="43"/>
      <c r="AC31" s="43"/>
      <c r="AD31" s="43"/>
      <c r="AE31" s="43"/>
      <c r="AF31" s="43"/>
    </row>
    <row r="32" spans="1:32" s="31" customFormat="1" x14ac:dyDescent="0.25">
      <c r="D32" s="37"/>
      <c r="G32" s="30"/>
      <c r="H32" s="30"/>
      <c r="I32" s="30"/>
      <c r="J32" s="30"/>
      <c r="K32" s="30"/>
      <c r="L32" s="30"/>
      <c r="M32" s="32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43"/>
      <c r="AB32" s="43"/>
      <c r="AC32" s="43"/>
      <c r="AD32" s="43"/>
      <c r="AE32" s="43"/>
      <c r="AF32" s="43"/>
    </row>
    <row r="33" spans="2:33" s="33" customFormat="1" ht="23.25" customHeight="1" x14ac:dyDescent="0.25">
      <c r="B33" s="138" t="s">
        <v>22</v>
      </c>
      <c r="C33" s="138" t="s">
        <v>10</v>
      </c>
      <c r="D33" s="138" t="s">
        <v>11</v>
      </c>
      <c r="E33" s="138" t="s">
        <v>12</v>
      </c>
      <c r="F33" s="155" t="s">
        <v>23</v>
      </c>
      <c r="G33" s="156"/>
      <c r="H33" s="168" t="s">
        <v>63</v>
      </c>
      <c r="I33" s="138" t="s">
        <v>24</v>
      </c>
      <c r="J33" s="155" t="s">
        <v>25</v>
      </c>
      <c r="K33" s="157"/>
      <c r="L33" s="168" t="s">
        <v>64</v>
      </c>
      <c r="M33" s="155" t="s">
        <v>26</v>
      </c>
      <c r="N33" s="156"/>
      <c r="O33" s="156"/>
      <c r="P33" s="156"/>
      <c r="Q33" s="162" t="s">
        <v>27</v>
      </c>
      <c r="R33" s="162" t="s">
        <v>28</v>
      </c>
      <c r="S33" s="154" t="s">
        <v>29</v>
      </c>
      <c r="T33" s="154"/>
      <c r="U33" s="154"/>
      <c r="V33" s="160" t="s">
        <v>30</v>
      </c>
      <c r="W33" s="155" t="s">
        <v>31</v>
      </c>
      <c r="X33" s="157"/>
      <c r="Y33" s="30"/>
      <c r="Z33" s="30"/>
      <c r="AA33" s="42"/>
      <c r="AB33" s="30"/>
      <c r="AC33" s="30"/>
      <c r="AD33" s="30"/>
      <c r="AE33" s="30"/>
      <c r="AF33" s="30"/>
      <c r="AG33" s="31"/>
    </row>
    <row r="34" spans="2:33" s="33" customFormat="1" ht="33.75" x14ac:dyDescent="0.25">
      <c r="B34" s="138"/>
      <c r="C34" s="138"/>
      <c r="D34" s="138"/>
      <c r="E34" s="138"/>
      <c r="F34" s="60" t="s">
        <v>62</v>
      </c>
      <c r="G34" s="60" t="s">
        <v>18</v>
      </c>
      <c r="H34" s="169"/>
      <c r="I34" s="138"/>
      <c r="J34" s="60" t="s">
        <v>61</v>
      </c>
      <c r="K34" s="60" t="s">
        <v>32</v>
      </c>
      <c r="L34" s="169"/>
      <c r="M34" s="60" t="s">
        <v>33</v>
      </c>
      <c r="N34" s="60" t="s">
        <v>19</v>
      </c>
      <c r="O34" s="60" t="s">
        <v>20</v>
      </c>
      <c r="P34" s="60" t="s">
        <v>65</v>
      </c>
      <c r="Q34" s="163"/>
      <c r="R34" s="163"/>
      <c r="S34" s="60" t="s">
        <v>34</v>
      </c>
      <c r="T34" s="60" t="s">
        <v>35</v>
      </c>
      <c r="U34" s="60" t="s">
        <v>36</v>
      </c>
      <c r="V34" s="161"/>
      <c r="W34" s="60" t="s">
        <v>37</v>
      </c>
      <c r="X34" s="60" t="s">
        <v>38</v>
      </c>
      <c r="Y34" s="69" t="s">
        <v>91</v>
      </c>
      <c r="Z34" s="69" t="s">
        <v>92</v>
      </c>
      <c r="AA34" s="42"/>
      <c r="AB34" s="30"/>
      <c r="AC34" s="30"/>
      <c r="AD34" s="30"/>
      <c r="AE34" s="30"/>
      <c r="AF34" s="30"/>
      <c r="AG34" s="31"/>
    </row>
    <row r="35" spans="2:33" s="33" customFormat="1" x14ac:dyDescent="0.25">
      <c r="B35" s="17">
        <v>1</v>
      </c>
      <c r="C35" s="17" t="str">
        <f>C14</f>
        <v>2009/735/C-4462</v>
      </c>
      <c r="D35" s="36">
        <f t="shared" ref="D35:E38" si="25">+D14</f>
        <v>39850</v>
      </c>
      <c r="E35" s="18">
        <f t="shared" si="25"/>
        <v>39853</v>
      </c>
      <c r="F35" s="19">
        <f t="shared" ref="F35:G38" si="26">X14</f>
        <v>356</v>
      </c>
      <c r="G35" s="19">
        <f t="shared" si="26"/>
        <v>54</v>
      </c>
      <c r="H35" s="19">
        <f>+F35+G35</f>
        <v>410</v>
      </c>
      <c r="I35" s="20">
        <v>1.4872399999999999</v>
      </c>
      <c r="J35" s="19">
        <f>+F35/I35</f>
        <v>239.36957047954601</v>
      </c>
      <c r="K35" s="19">
        <f>+G35/I35</f>
        <v>36.30886743229069</v>
      </c>
      <c r="L35" s="19">
        <f>+J35+K35</f>
        <v>275.67843791183668</v>
      </c>
      <c r="M35" s="18">
        <f>$W$3</f>
        <v>41036</v>
      </c>
      <c r="N35" s="34">
        <f t="shared" ref="N35:N51" si="27">ROUND(($W$4/I35)*F35,0)</f>
        <v>419</v>
      </c>
      <c r="O35" s="34">
        <f t="shared" ref="O35:O51" si="28">ROUND(($W$4/I35)*G35,0)</f>
        <v>64</v>
      </c>
      <c r="P35" s="34">
        <f t="shared" ref="P35:P51" si="29">+N35+O35</f>
        <v>483</v>
      </c>
      <c r="Q35" s="45">
        <f t="shared" ref="Q35:Q51" si="30">+M35-E35</f>
        <v>1183</v>
      </c>
      <c r="R35" s="35">
        <f>(1+$W$5/360)^Q35</f>
        <v>1.3930870085736078</v>
      </c>
      <c r="S35" s="19">
        <f t="shared" ref="S35:S51" si="31">ROUND((N35*R35)-N35,0)</f>
        <v>165</v>
      </c>
      <c r="T35" s="19">
        <f>ROUND((O35*R35)-O35,0)</f>
        <v>25</v>
      </c>
      <c r="U35" s="19">
        <f>+S35+T35</f>
        <v>190</v>
      </c>
      <c r="V35" s="19">
        <f>+P35</f>
        <v>483</v>
      </c>
      <c r="W35" s="19">
        <f>+P35+U35+V35</f>
        <v>1156</v>
      </c>
      <c r="X35" s="19">
        <f>+W35/$W$4</f>
        <v>659.94542319856589</v>
      </c>
      <c r="Y35" s="68">
        <f>35.39+195.81+297.43</f>
        <v>528.63</v>
      </c>
      <c r="Z35" s="68">
        <f>+X35-Y35</f>
        <v>131.3154231985659</v>
      </c>
      <c r="AA35" s="42"/>
      <c r="AB35" s="30"/>
      <c r="AC35" s="30"/>
      <c r="AD35" s="30"/>
      <c r="AE35" s="30"/>
      <c r="AF35" s="30"/>
      <c r="AG35" s="31"/>
    </row>
    <row r="36" spans="2:33" s="33" customFormat="1" x14ac:dyDescent="0.25">
      <c r="B36" s="17">
        <v>2</v>
      </c>
      <c r="C36" s="17" t="str">
        <f>C15</f>
        <v>2009/735/C-7809</v>
      </c>
      <c r="D36" s="36">
        <f t="shared" si="25"/>
        <v>39895</v>
      </c>
      <c r="E36" s="18">
        <f t="shared" si="25"/>
        <v>39898</v>
      </c>
      <c r="F36" s="19">
        <f t="shared" si="26"/>
        <v>230</v>
      </c>
      <c r="G36" s="19">
        <f t="shared" si="26"/>
        <v>35</v>
      </c>
      <c r="H36" s="19">
        <f t="shared" ref="H36:H51" si="32">+F36+G36</f>
        <v>265</v>
      </c>
      <c r="I36" s="20">
        <v>1.50543</v>
      </c>
      <c r="J36" s="19">
        <f t="shared" ref="J36:J51" si="33">+F36/I36</f>
        <v>152.7802687604206</v>
      </c>
      <c r="K36" s="19">
        <f t="shared" ref="K36:K51" si="34">+G36/I36</f>
        <v>23.249171333107483</v>
      </c>
      <c r="L36" s="19">
        <f t="shared" ref="L36:L51" si="35">+J36+K36</f>
        <v>176.02944009352808</v>
      </c>
      <c r="M36" s="18">
        <f t="shared" ref="M36:M51" si="36">$W$3</f>
        <v>41036</v>
      </c>
      <c r="N36" s="34">
        <f t="shared" si="27"/>
        <v>268</v>
      </c>
      <c r="O36" s="34">
        <f t="shared" si="28"/>
        <v>41</v>
      </c>
      <c r="P36" s="34">
        <f t="shared" si="29"/>
        <v>309</v>
      </c>
      <c r="Q36" s="45">
        <f t="shared" si="30"/>
        <v>1138</v>
      </c>
      <c r="R36" s="35">
        <f t="shared" ref="R36:R51" si="37">(1+$W$5/360)^Q36</f>
        <v>1.3756294680476961</v>
      </c>
      <c r="S36" s="19">
        <f t="shared" si="31"/>
        <v>101</v>
      </c>
      <c r="T36" s="19">
        <f t="shared" ref="T36:T51" si="38">ROUND((O36*R36)-O36,0)</f>
        <v>15</v>
      </c>
      <c r="U36" s="19">
        <f t="shared" ref="U36:U51" si="39">+S36+T36</f>
        <v>116</v>
      </c>
      <c r="V36" s="19">
        <f t="shared" ref="V36:V51" si="40">+P36</f>
        <v>309</v>
      </c>
      <c r="W36" s="19">
        <f t="shared" ref="W36:W51" si="41">+P36+U36+V36</f>
        <v>734</v>
      </c>
      <c r="X36" s="19">
        <f t="shared" ref="X36:X51" si="42">+W36/$W$4</f>
        <v>419.03109050843199</v>
      </c>
      <c r="Y36" s="68">
        <v>418.46</v>
      </c>
      <c r="Z36" s="68">
        <f>+X36-Y36</f>
        <v>0.57109050843200748</v>
      </c>
      <c r="AA36" s="42"/>
      <c r="AB36" s="30"/>
      <c r="AC36" s="30"/>
      <c r="AD36" s="30"/>
      <c r="AE36" s="30"/>
      <c r="AF36" s="30"/>
      <c r="AG36" s="31"/>
    </row>
    <row r="37" spans="2:33" s="33" customFormat="1" x14ac:dyDescent="0.25">
      <c r="B37" s="17">
        <v>3</v>
      </c>
      <c r="C37" s="17" t="str">
        <f>C16</f>
        <v>2010/735/C-2482</v>
      </c>
      <c r="D37" s="36">
        <f t="shared" si="25"/>
        <v>40219</v>
      </c>
      <c r="E37" s="18">
        <f t="shared" si="25"/>
        <v>40222</v>
      </c>
      <c r="F37" s="19">
        <f t="shared" si="26"/>
        <v>609</v>
      </c>
      <c r="G37" s="19">
        <f t="shared" si="26"/>
        <v>93</v>
      </c>
      <c r="H37" s="19">
        <f t="shared" si="32"/>
        <v>702</v>
      </c>
      <c r="I37" s="20">
        <v>1.5380499999999999</v>
      </c>
      <c r="J37" s="19">
        <f t="shared" si="33"/>
        <v>395.95591820812069</v>
      </c>
      <c r="K37" s="19">
        <f t="shared" si="34"/>
        <v>60.466174701732719</v>
      </c>
      <c r="L37" s="19">
        <f t="shared" si="35"/>
        <v>456.4220929098534</v>
      </c>
      <c r="M37" s="18">
        <f t="shared" si="36"/>
        <v>41036</v>
      </c>
      <c r="N37" s="34">
        <f t="shared" si="27"/>
        <v>694</v>
      </c>
      <c r="O37" s="34">
        <f t="shared" si="28"/>
        <v>106</v>
      </c>
      <c r="P37" s="34">
        <f t="shared" si="29"/>
        <v>800</v>
      </c>
      <c r="Q37" s="45">
        <f t="shared" si="30"/>
        <v>814</v>
      </c>
      <c r="R37" s="35">
        <f t="shared" si="37"/>
        <v>1.2562287094012381</v>
      </c>
      <c r="S37" s="19">
        <f t="shared" si="31"/>
        <v>178</v>
      </c>
      <c r="T37" s="19">
        <f t="shared" si="38"/>
        <v>27</v>
      </c>
      <c r="U37" s="19">
        <f t="shared" si="39"/>
        <v>205</v>
      </c>
      <c r="V37" s="19">
        <f t="shared" si="40"/>
        <v>800</v>
      </c>
      <c r="W37" s="19">
        <f t="shared" si="41"/>
        <v>1805</v>
      </c>
      <c r="X37" s="19">
        <f t="shared" si="42"/>
        <v>1030.4511149423975</v>
      </c>
      <c r="Y37" s="68">
        <v>1023.6</v>
      </c>
      <c r="Z37" s="68">
        <f t="shared" ref="Z37:Z51" si="43">+X37-Y37</f>
        <v>6.8511149423974302</v>
      </c>
      <c r="AA37" s="42"/>
      <c r="AB37" s="30"/>
      <c r="AC37" s="30"/>
      <c r="AD37" s="30"/>
      <c r="AE37" s="30"/>
      <c r="AF37" s="30"/>
      <c r="AG37" s="31"/>
    </row>
    <row r="38" spans="2:33" s="33" customFormat="1" x14ac:dyDescent="0.25">
      <c r="B38" s="17">
        <v>3</v>
      </c>
      <c r="C38" s="17" t="str">
        <f>C17</f>
        <v>2010/735/C-2482</v>
      </c>
      <c r="D38" s="36">
        <f t="shared" si="25"/>
        <v>40219</v>
      </c>
      <c r="E38" s="18">
        <f t="shared" si="25"/>
        <v>40222</v>
      </c>
      <c r="F38" s="19">
        <f t="shared" si="26"/>
        <v>4123</v>
      </c>
      <c r="G38" s="19">
        <f t="shared" si="26"/>
        <v>616</v>
      </c>
      <c r="H38" s="19">
        <f t="shared" ref="H38" si="44">+F38+G38</f>
        <v>4739</v>
      </c>
      <c r="I38" s="20">
        <v>1.5380499999999999</v>
      </c>
      <c r="J38" s="19">
        <f t="shared" ref="J38" si="45">+F38/I38</f>
        <v>2680.6670784434837</v>
      </c>
      <c r="K38" s="19">
        <f t="shared" ref="K38" si="46">+G38/I38</f>
        <v>400.50713565878874</v>
      </c>
      <c r="L38" s="19">
        <f t="shared" ref="L38" si="47">+J38+K38</f>
        <v>3081.1742141022723</v>
      </c>
      <c r="M38" s="18">
        <f t="shared" si="36"/>
        <v>41036</v>
      </c>
      <c r="N38" s="34">
        <f t="shared" si="27"/>
        <v>4696</v>
      </c>
      <c r="O38" s="34">
        <f t="shared" si="28"/>
        <v>702</v>
      </c>
      <c r="P38" s="34">
        <f t="shared" si="29"/>
        <v>5398</v>
      </c>
      <c r="Q38" s="45">
        <f t="shared" si="30"/>
        <v>814</v>
      </c>
      <c r="R38" s="35">
        <f t="shared" ref="R38" si="48">(1+$W$5/360)^Q38</f>
        <v>1.2562287094012381</v>
      </c>
      <c r="S38" s="19">
        <f t="shared" si="31"/>
        <v>1203</v>
      </c>
      <c r="T38" s="19">
        <f t="shared" ref="T38" si="49">ROUND((O38*R38)-O38,0)</f>
        <v>180</v>
      </c>
      <c r="U38" s="19">
        <f t="shared" ref="U38" si="50">+S38+T38</f>
        <v>1383</v>
      </c>
      <c r="V38" s="19">
        <f t="shared" ref="V38" si="51">+P38</f>
        <v>5398</v>
      </c>
      <c r="W38" s="19">
        <f t="shared" ref="W38" si="52">+P38+U38+V38</f>
        <v>12179</v>
      </c>
      <c r="X38" s="19">
        <f t="shared" ref="X38" si="53">+W38/$W$4</f>
        <v>6952.8333124008086</v>
      </c>
      <c r="Y38" s="68">
        <v>6952.26</v>
      </c>
      <c r="Z38" s="68">
        <f t="shared" si="43"/>
        <v>0.57331240080839052</v>
      </c>
      <c r="AA38" s="42"/>
      <c r="AB38" s="30"/>
      <c r="AC38" s="30"/>
      <c r="AD38" s="30"/>
      <c r="AE38" s="30"/>
      <c r="AF38" s="30"/>
      <c r="AG38" s="31"/>
    </row>
    <row r="39" spans="2:33" s="33" customFormat="1" x14ac:dyDescent="0.25">
      <c r="B39" s="17">
        <v>4</v>
      </c>
      <c r="C39" s="17" t="str">
        <f t="shared" ref="C39:C44" si="54">C18</f>
        <v>2010/735/C-6176</v>
      </c>
      <c r="D39" s="36">
        <f t="shared" ref="D39:E51" si="55">+D18</f>
        <v>40276</v>
      </c>
      <c r="E39" s="18">
        <f t="shared" si="55"/>
        <v>40279</v>
      </c>
      <c r="F39" s="19">
        <f t="shared" ref="F39:G41" si="56">X18</f>
        <v>7832</v>
      </c>
      <c r="G39" s="19">
        <f t="shared" si="56"/>
        <v>1170</v>
      </c>
      <c r="H39" s="19">
        <f t="shared" si="32"/>
        <v>9002</v>
      </c>
      <c r="I39" s="20">
        <v>1.5383899999999999</v>
      </c>
      <c r="J39" s="19">
        <f t="shared" si="33"/>
        <v>5091.0367332080941</v>
      </c>
      <c r="K39" s="19">
        <f>+G39/I39</f>
        <v>760.53536489446765</v>
      </c>
      <c r="L39" s="19">
        <f t="shared" si="35"/>
        <v>5851.5720981025615</v>
      </c>
      <c r="M39" s="18">
        <f t="shared" si="36"/>
        <v>41036</v>
      </c>
      <c r="N39" s="34">
        <f t="shared" si="27"/>
        <v>8918</v>
      </c>
      <c r="O39" s="34">
        <f t="shared" si="28"/>
        <v>1332</v>
      </c>
      <c r="P39" s="34">
        <f t="shared" si="29"/>
        <v>10250</v>
      </c>
      <c r="Q39" s="45">
        <f t="shared" si="30"/>
        <v>757</v>
      </c>
      <c r="R39" s="35">
        <f t="shared" si="37"/>
        <v>1.2363216379052058</v>
      </c>
      <c r="S39" s="19">
        <f t="shared" si="31"/>
        <v>2108</v>
      </c>
      <c r="T39" s="19">
        <f t="shared" si="38"/>
        <v>315</v>
      </c>
      <c r="U39" s="19">
        <f t="shared" si="39"/>
        <v>2423</v>
      </c>
      <c r="V39" s="19">
        <f t="shared" si="40"/>
        <v>10250</v>
      </c>
      <c r="W39" s="19">
        <f t="shared" si="41"/>
        <v>22923</v>
      </c>
      <c r="X39" s="19">
        <f t="shared" si="42"/>
        <v>13086.443716246304</v>
      </c>
      <c r="Y39" s="68">
        <v>13086.44</v>
      </c>
      <c r="Z39" s="68">
        <f t="shared" si="43"/>
        <v>3.7162463031563675E-3</v>
      </c>
      <c r="AA39" s="42"/>
      <c r="AB39" s="30"/>
      <c r="AC39" s="30"/>
      <c r="AD39" s="30"/>
      <c r="AE39" s="30"/>
      <c r="AF39" s="30"/>
      <c r="AG39" s="31"/>
    </row>
    <row r="40" spans="2:33" s="33" customFormat="1" x14ac:dyDescent="0.25">
      <c r="B40" s="17">
        <v>5</v>
      </c>
      <c r="C40" s="17" t="str">
        <f t="shared" si="54"/>
        <v>2010/735/C-6177</v>
      </c>
      <c r="D40" s="36">
        <f t="shared" si="55"/>
        <v>40276</v>
      </c>
      <c r="E40" s="18">
        <f t="shared" si="55"/>
        <v>40279</v>
      </c>
      <c r="F40" s="19">
        <f t="shared" si="56"/>
        <v>12088</v>
      </c>
      <c r="G40" s="19">
        <f t="shared" si="56"/>
        <v>1806</v>
      </c>
      <c r="H40" s="19">
        <f t="shared" si="32"/>
        <v>13894</v>
      </c>
      <c r="I40" s="20">
        <v>1.5383899999999999</v>
      </c>
      <c r="J40" s="19">
        <f t="shared" si="33"/>
        <v>7857.5653767900212</v>
      </c>
      <c r="K40" s="19">
        <f t="shared" si="34"/>
        <v>1173.9545888883833</v>
      </c>
      <c r="L40" s="19">
        <f t="shared" si="35"/>
        <v>9031.5199656784043</v>
      </c>
      <c r="M40" s="18">
        <f t="shared" si="36"/>
        <v>41036</v>
      </c>
      <c r="N40" s="34">
        <f t="shared" si="27"/>
        <v>13764</v>
      </c>
      <c r="O40" s="34">
        <f t="shared" si="28"/>
        <v>2056</v>
      </c>
      <c r="P40" s="34">
        <f t="shared" si="29"/>
        <v>15820</v>
      </c>
      <c r="Q40" s="45">
        <f t="shared" si="30"/>
        <v>757</v>
      </c>
      <c r="R40" s="35">
        <f t="shared" si="37"/>
        <v>1.2363216379052058</v>
      </c>
      <c r="S40" s="19">
        <f t="shared" si="31"/>
        <v>3253</v>
      </c>
      <c r="T40" s="19">
        <f t="shared" si="38"/>
        <v>486</v>
      </c>
      <c r="U40" s="19">
        <f t="shared" si="39"/>
        <v>3739</v>
      </c>
      <c r="V40" s="19">
        <f t="shared" si="40"/>
        <v>15820</v>
      </c>
      <c r="W40" s="19">
        <f t="shared" si="41"/>
        <v>35379</v>
      </c>
      <c r="X40" s="19">
        <f t="shared" si="42"/>
        <v>20197.412739915282</v>
      </c>
      <c r="Y40" s="68">
        <v>20197.41</v>
      </c>
      <c r="Z40" s="68">
        <f t="shared" si="43"/>
        <v>2.7399152822908945E-3</v>
      </c>
      <c r="AA40" s="42"/>
      <c r="AB40" s="30"/>
      <c r="AC40" s="30"/>
      <c r="AD40" s="30"/>
      <c r="AE40" s="30"/>
      <c r="AF40" s="30"/>
      <c r="AG40" s="31"/>
    </row>
    <row r="41" spans="2:33" s="33" customFormat="1" x14ac:dyDescent="0.25">
      <c r="B41" s="17">
        <v>6</v>
      </c>
      <c r="C41" s="17" t="str">
        <f t="shared" si="54"/>
        <v>2010/735/C-6749</v>
      </c>
      <c r="D41" s="36">
        <f t="shared" si="55"/>
        <v>40283</v>
      </c>
      <c r="E41" s="18">
        <f t="shared" si="55"/>
        <v>40286</v>
      </c>
      <c r="F41" s="19">
        <f t="shared" si="56"/>
        <v>6238</v>
      </c>
      <c r="G41" s="19">
        <f t="shared" si="56"/>
        <v>931</v>
      </c>
      <c r="H41" s="19">
        <f t="shared" si="32"/>
        <v>7169</v>
      </c>
      <c r="I41" s="20">
        <v>1.5386</v>
      </c>
      <c r="J41" s="19">
        <f t="shared" si="33"/>
        <v>4054.3351098401145</v>
      </c>
      <c r="K41" s="19">
        <f t="shared" si="34"/>
        <v>605.09554140127386</v>
      </c>
      <c r="L41" s="19">
        <f t="shared" si="35"/>
        <v>4659.4306512413887</v>
      </c>
      <c r="M41" s="18">
        <f t="shared" si="36"/>
        <v>41036</v>
      </c>
      <c r="N41" s="34">
        <f t="shared" si="27"/>
        <v>7102</v>
      </c>
      <c r="O41" s="34">
        <f t="shared" si="28"/>
        <v>1060</v>
      </c>
      <c r="P41" s="34">
        <f t="shared" si="29"/>
        <v>8162</v>
      </c>
      <c r="Q41" s="45">
        <f t="shared" si="30"/>
        <v>750</v>
      </c>
      <c r="R41" s="35">
        <f t="shared" si="37"/>
        <v>1.2338987606120426</v>
      </c>
      <c r="S41" s="19">
        <f t="shared" si="31"/>
        <v>1661</v>
      </c>
      <c r="T41" s="19">
        <f t="shared" si="38"/>
        <v>248</v>
      </c>
      <c r="U41" s="19">
        <f t="shared" si="39"/>
        <v>1909</v>
      </c>
      <c r="V41" s="19">
        <f t="shared" si="40"/>
        <v>8162</v>
      </c>
      <c r="W41" s="19">
        <f t="shared" si="41"/>
        <v>18233</v>
      </c>
      <c r="X41" s="19">
        <f t="shared" si="42"/>
        <v>10408.983478528939</v>
      </c>
      <c r="Y41" s="68">
        <f>5877.85+4532.84</f>
        <v>10410.69</v>
      </c>
      <c r="Z41" s="68">
        <f t="shared" si="43"/>
        <v>-1.706521471061933</v>
      </c>
      <c r="AA41" s="42"/>
      <c r="AB41" s="30"/>
      <c r="AC41" s="30"/>
      <c r="AD41" s="30"/>
      <c r="AE41" s="30"/>
      <c r="AF41" s="30"/>
      <c r="AG41" s="31"/>
    </row>
    <row r="42" spans="2:33" s="33" customFormat="1" x14ac:dyDescent="0.25">
      <c r="B42" s="17">
        <v>7</v>
      </c>
      <c r="C42" s="17" t="str">
        <f t="shared" si="54"/>
        <v>2010/735/C-10526</v>
      </c>
      <c r="D42" s="36">
        <f t="shared" si="55"/>
        <v>40333</v>
      </c>
      <c r="E42" s="18">
        <f t="shared" si="55"/>
        <v>40336</v>
      </c>
      <c r="F42" s="19">
        <f t="shared" ref="F42:G42" si="57">X21</f>
        <v>3801</v>
      </c>
      <c r="G42" s="19">
        <f t="shared" si="57"/>
        <v>568</v>
      </c>
      <c r="H42" s="19">
        <f t="shared" si="32"/>
        <v>4369</v>
      </c>
      <c r="I42" s="20">
        <v>1.54051</v>
      </c>
      <c r="J42" s="19">
        <f t="shared" si="33"/>
        <v>2467.3647038967615</v>
      </c>
      <c r="K42" s="19">
        <f t="shared" si="34"/>
        <v>368.70906388144186</v>
      </c>
      <c r="L42" s="19">
        <f t="shared" si="35"/>
        <v>2836.0737677782035</v>
      </c>
      <c r="M42" s="18">
        <f t="shared" si="36"/>
        <v>41036</v>
      </c>
      <c r="N42" s="34">
        <f t="shared" si="27"/>
        <v>4322</v>
      </c>
      <c r="O42" s="34">
        <f t="shared" si="28"/>
        <v>646</v>
      </c>
      <c r="P42" s="34">
        <f t="shared" si="29"/>
        <v>4968</v>
      </c>
      <c r="Q42" s="45">
        <f t="shared" si="30"/>
        <v>700</v>
      </c>
      <c r="R42" s="35">
        <f t="shared" si="37"/>
        <v>1.2167300276723845</v>
      </c>
      <c r="S42" s="19">
        <f t="shared" si="31"/>
        <v>937</v>
      </c>
      <c r="T42" s="19">
        <f t="shared" si="38"/>
        <v>140</v>
      </c>
      <c r="U42" s="19">
        <f t="shared" si="39"/>
        <v>1077</v>
      </c>
      <c r="V42" s="19">
        <f t="shared" si="40"/>
        <v>4968</v>
      </c>
      <c r="W42" s="19">
        <f t="shared" si="41"/>
        <v>11013</v>
      </c>
      <c r="X42" s="19">
        <f t="shared" si="42"/>
        <v>6287.1790187593479</v>
      </c>
      <c r="Y42" s="68">
        <v>6287.18</v>
      </c>
      <c r="Z42" s="68">
        <f t="shared" si="43"/>
        <v>-9.8124065243609948E-4</v>
      </c>
      <c r="AA42" s="42"/>
      <c r="AB42" s="30"/>
      <c r="AC42" s="30"/>
      <c r="AD42" s="30"/>
      <c r="AE42" s="30"/>
      <c r="AF42" s="30"/>
      <c r="AG42" s="31"/>
    </row>
    <row r="43" spans="2:33" s="33" customFormat="1" x14ac:dyDescent="0.25">
      <c r="B43" s="17">
        <v>8</v>
      </c>
      <c r="C43" s="17" t="str">
        <f t="shared" si="54"/>
        <v>2010/735/C-12591</v>
      </c>
      <c r="D43" s="36">
        <f t="shared" si="55"/>
        <v>40367</v>
      </c>
      <c r="E43" s="18">
        <f t="shared" si="55"/>
        <v>40370</v>
      </c>
      <c r="F43" s="19">
        <f t="shared" ref="F43:G43" si="58">X22</f>
        <v>207</v>
      </c>
      <c r="G43" s="19">
        <f t="shared" si="58"/>
        <v>31</v>
      </c>
      <c r="H43" s="19">
        <f t="shared" si="32"/>
        <v>238</v>
      </c>
      <c r="I43" s="20">
        <v>1.5426599999999999</v>
      </c>
      <c r="J43" s="19">
        <f t="shared" si="33"/>
        <v>134.18381237602583</v>
      </c>
      <c r="K43" s="19">
        <f t="shared" si="34"/>
        <v>20.095160307520779</v>
      </c>
      <c r="L43" s="19">
        <f t="shared" si="35"/>
        <v>154.27897268354661</v>
      </c>
      <c r="M43" s="18">
        <f t="shared" si="36"/>
        <v>41036</v>
      </c>
      <c r="N43" s="34">
        <f t="shared" si="27"/>
        <v>235</v>
      </c>
      <c r="O43" s="34">
        <f t="shared" si="28"/>
        <v>35</v>
      </c>
      <c r="P43" s="34">
        <f t="shared" si="29"/>
        <v>270</v>
      </c>
      <c r="Q43" s="45">
        <f t="shared" si="30"/>
        <v>666</v>
      </c>
      <c r="R43" s="35">
        <f t="shared" si="37"/>
        <v>1.2051919463828527</v>
      </c>
      <c r="S43" s="19">
        <f t="shared" si="31"/>
        <v>48</v>
      </c>
      <c r="T43" s="19">
        <f t="shared" si="38"/>
        <v>7</v>
      </c>
      <c r="U43" s="19">
        <f t="shared" si="39"/>
        <v>55</v>
      </c>
      <c r="V43" s="19">
        <f t="shared" si="40"/>
        <v>270</v>
      </c>
      <c r="W43" s="19">
        <f t="shared" si="41"/>
        <v>595</v>
      </c>
      <c r="X43" s="19">
        <f t="shared" si="42"/>
        <v>339.67779135220303</v>
      </c>
      <c r="Y43" s="68">
        <v>341.39</v>
      </c>
      <c r="Z43" s="68">
        <f t="shared" si="43"/>
        <v>-1.712208647796956</v>
      </c>
      <c r="AA43" s="42"/>
      <c r="AB43" s="30"/>
      <c r="AC43" s="30"/>
      <c r="AD43" s="30"/>
      <c r="AE43" s="30"/>
      <c r="AF43" s="30"/>
      <c r="AG43" s="31"/>
    </row>
    <row r="44" spans="2:33" s="33" customFormat="1" x14ac:dyDescent="0.25">
      <c r="B44" s="17">
        <v>8</v>
      </c>
      <c r="C44" s="17" t="str">
        <f t="shared" si="54"/>
        <v>2010/735/C-12591</v>
      </c>
      <c r="D44" s="36">
        <f t="shared" si="55"/>
        <v>40367</v>
      </c>
      <c r="E44" s="18">
        <f t="shared" si="55"/>
        <v>40370</v>
      </c>
      <c r="F44" s="19">
        <f t="shared" ref="F44" si="59">X23</f>
        <v>4179</v>
      </c>
      <c r="G44" s="19">
        <f t="shared" ref="G44" si="60">Y23</f>
        <v>625</v>
      </c>
      <c r="H44" s="19">
        <f t="shared" ref="H44" si="61">+F44+G44</f>
        <v>4804</v>
      </c>
      <c r="I44" s="20">
        <v>1.5426599999999999</v>
      </c>
      <c r="J44" s="19">
        <f t="shared" ref="J44" si="62">+F44/I44</f>
        <v>2708.9572556493331</v>
      </c>
      <c r="K44" s="19">
        <f t="shared" ref="K44" si="63">+G44/I44</f>
        <v>405.14436103872532</v>
      </c>
      <c r="L44" s="19">
        <f t="shared" ref="L44" si="64">+J44+K44</f>
        <v>3114.1016166880586</v>
      </c>
      <c r="M44" s="18">
        <f t="shared" si="36"/>
        <v>41036</v>
      </c>
      <c r="N44" s="34">
        <f t="shared" si="27"/>
        <v>4745</v>
      </c>
      <c r="O44" s="34">
        <f t="shared" si="28"/>
        <v>710</v>
      </c>
      <c r="P44" s="34">
        <f t="shared" si="29"/>
        <v>5455</v>
      </c>
      <c r="Q44" s="45">
        <f t="shared" si="30"/>
        <v>666</v>
      </c>
      <c r="R44" s="35">
        <f t="shared" si="37"/>
        <v>1.2051919463828527</v>
      </c>
      <c r="S44" s="19">
        <f t="shared" si="31"/>
        <v>974</v>
      </c>
      <c r="T44" s="19">
        <f t="shared" ref="T44" si="65">ROUND((O44*R44)-O44,0)</f>
        <v>146</v>
      </c>
      <c r="U44" s="19">
        <f t="shared" ref="U44" si="66">+S44+T44</f>
        <v>1120</v>
      </c>
      <c r="V44" s="19">
        <f t="shared" ref="V44" si="67">+P44</f>
        <v>5455</v>
      </c>
      <c r="W44" s="19">
        <f t="shared" ref="W44" si="68">+P44+U44+V44</f>
        <v>12030</v>
      </c>
      <c r="X44" s="19">
        <f t="shared" si="42"/>
        <v>6867.7711428016855</v>
      </c>
      <c r="Y44" s="68">
        <v>6867.77</v>
      </c>
      <c r="Z44" s="68">
        <f t="shared" si="43"/>
        <v>1.1428016850913991E-3</v>
      </c>
      <c r="AA44" s="42"/>
      <c r="AB44" s="30"/>
      <c r="AC44" s="30"/>
      <c r="AD44" s="30"/>
      <c r="AE44" s="30"/>
      <c r="AF44" s="30"/>
      <c r="AG44" s="31"/>
    </row>
    <row r="45" spans="2:33" s="33" customFormat="1" x14ac:dyDescent="0.25">
      <c r="B45" s="17">
        <v>9</v>
      </c>
      <c r="C45" s="17" t="str">
        <f t="shared" ref="C45:C51" si="69">C24</f>
        <v>2010/735/C-13463</v>
      </c>
      <c r="D45" s="36">
        <f t="shared" si="55"/>
        <v>40385</v>
      </c>
      <c r="E45" s="18">
        <f t="shared" si="55"/>
        <v>40388</v>
      </c>
      <c r="F45" s="19">
        <f t="shared" ref="F45:G45" si="70">X24</f>
        <v>18701</v>
      </c>
      <c r="G45" s="19">
        <f t="shared" si="70"/>
        <v>2794</v>
      </c>
      <c r="H45" s="19">
        <f t="shared" si="32"/>
        <v>21495</v>
      </c>
      <c r="I45" s="20">
        <v>1.54356</v>
      </c>
      <c r="J45" s="19">
        <f t="shared" si="33"/>
        <v>12115.499235533442</v>
      </c>
      <c r="K45" s="19">
        <f t="shared" si="34"/>
        <v>1810.1013242115628</v>
      </c>
      <c r="L45" s="19">
        <f t="shared" si="35"/>
        <v>13925.600559745004</v>
      </c>
      <c r="M45" s="18">
        <f t="shared" si="36"/>
        <v>41036</v>
      </c>
      <c r="N45" s="34">
        <f t="shared" si="27"/>
        <v>21222</v>
      </c>
      <c r="O45" s="34">
        <f t="shared" si="28"/>
        <v>3171</v>
      </c>
      <c r="P45" s="34">
        <f t="shared" si="29"/>
        <v>24393</v>
      </c>
      <c r="Q45" s="45">
        <f t="shared" si="30"/>
        <v>648</v>
      </c>
      <c r="R45" s="35">
        <f t="shared" si="37"/>
        <v>1.1991279121670098</v>
      </c>
      <c r="S45" s="19">
        <f t="shared" si="31"/>
        <v>4226</v>
      </c>
      <c r="T45" s="19">
        <f t="shared" si="38"/>
        <v>631</v>
      </c>
      <c r="U45" s="19">
        <f t="shared" si="39"/>
        <v>4857</v>
      </c>
      <c r="V45" s="19">
        <f t="shared" si="40"/>
        <v>24393</v>
      </c>
      <c r="W45" s="19">
        <f t="shared" si="41"/>
        <v>53643</v>
      </c>
      <c r="X45" s="19">
        <f t="shared" si="42"/>
        <v>30624.093716817191</v>
      </c>
      <c r="Y45" s="68">
        <v>30626.95</v>
      </c>
      <c r="Z45" s="68">
        <f t="shared" si="43"/>
        <v>-2.8562831828094204</v>
      </c>
      <c r="AA45" s="42"/>
      <c r="AB45" s="30"/>
      <c r="AC45" s="30"/>
      <c r="AD45" s="30"/>
      <c r="AE45" s="30"/>
      <c r="AF45" s="30"/>
      <c r="AG45" s="31"/>
    </row>
    <row r="46" spans="2:33" s="33" customFormat="1" x14ac:dyDescent="0.25">
      <c r="B46" s="17">
        <v>10</v>
      </c>
      <c r="C46" s="17" t="str">
        <f t="shared" si="69"/>
        <v>2010/701/C-24923</v>
      </c>
      <c r="D46" s="36">
        <f t="shared" si="55"/>
        <v>40413</v>
      </c>
      <c r="E46" s="18">
        <f t="shared" si="55"/>
        <v>40416</v>
      </c>
      <c r="F46" s="19">
        <f t="shared" ref="F46:G46" si="71">X25</f>
        <v>11755</v>
      </c>
      <c r="G46" s="19">
        <f t="shared" si="71"/>
        <v>1756</v>
      </c>
      <c r="H46" s="19">
        <f t="shared" si="32"/>
        <v>13511</v>
      </c>
      <c r="I46" s="20">
        <v>1.5456000000000001</v>
      </c>
      <c r="J46" s="19">
        <f t="shared" si="33"/>
        <v>7605.4606625258793</v>
      </c>
      <c r="K46" s="19">
        <f t="shared" si="34"/>
        <v>1136.1283643892339</v>
      </c>
      <c r="L46" s="19">
        <f t="shared" si="35"/>
        <v>8741.5890269151132</v>
      </c>
      <c r="M46" s="18">
        <f t="shared" si="36"/>
        <v>41036</v>
      </c>
      <c r="N46" s="34">
        <f t="shared" si="27"/>
        <v>13322</v>
      </c>
      <c r="O46" s="34">
        <f t="shared" si="28"/>
        <v>1990</v>
      </c>
      <c r="P46" s="34">
        <f t="shared" si="29"/>
        <v>15312</v>
      </c>
      <c r="Q46" s="45">
        <f t="shared" si="30"/>
        <v>620</v>
      </c>
      <c r="R46" s="35">
        <f t="shared" si="37"/>
        <v>1.189755560317056</v>
      </c>
      <c r="S46" s="19">
        <f t="shared" si="31"/>
        <v>2528</v>
      </c>
      <c r="T46" s="19">
        <f t="shared" si="38"/>
        <v>378</v>
      </c>
      <c r="U46" s="19">
        <f t="shared" si="39"/>
        <v>2906</v>
      </c>
      <c r="V46" s="19">
        <f t="shared" si="40"/>
        <v>15312</v>
      </c>
      <c r="W46" s="19">
        <f t="shared" si="41"/>
        <v>33530</v>
      </c>
      <c r="X46" s="19">
        <f t="shared" si="42"/>
        <v>19141.842595024147</v>
      </c>
      <c r="Y46" s="68">
        <f>4450.64+7480.33+7208.02</f>
        <v>19138.990000000002</v>
      </c>
      <c r="Z46" s="68">
        <f t="shared" si="43"/>
        <v>2.8525950241455575</v>
      </c>
      <c r="AA46" s="42"/>
      <c r="AB46" s="30"/>
      <c r="AC46" s="30"/>
      <c r="AD46" s="30"/>
      <c r="AE46" s="30"/>
      <c r="AF46" s="30"/>
      <c r="AG46" s="31"/>
    </row>
    <row r="47" spans="2:33" s="33" customFormat="1" x14ac:dyDescent="0.25">
      <c r="B47" s="17">
        <v>11</v>
      </c>
      <c r="C47" s="17" t="str">
        <f t="shared" si="69"/>
        <v>2010/701/C-26897</v>
      </c>
      <c r="D47" s="36">
        <f t="shared" si="55"/>
        <v>40427</v>
      </c>
      <c r="E47" s="18">
        <f t="shared" si="55"/>
        <v>40430</v>
      </c>
      <c r="F47" s="19">
        <f t="shared" ref="F47:G47" si="72">X26</f>
        <v>1067</v>
      </c>
      <c r="G47" s="19">
        <f t="shared" si="72"/>
        <v>160</v>
      </c>
      <c r="H47" s="19">
        <f t="shared" si="32"/>
        <v>1227</v>
      </c>
      <c r="I47" s="20">
        <v>1.5468599999999999</v>
      </c>
      <c r="J47" s="19">
        <f t="shared" si="33"/>
        <v>689.78446659684789</v>
      </c>
      <c r="K47" s="19">
        <f t="shared" si="34"/>
        <v>103.43534644376351</v>
      </c>
      <c r="L47" s="19">
        <f t="shared" si="35"/>
        <v>793.21981304061137</v>
      </c>
      <c r="M47" s="18">
        <f>$W$3</f>
        <v>41036</v>
      </c>
      <c r="N47" s="34">
        <f t="shared" si="27"/>
        <v>1208</v>
      </c>
      <c r="O47" s="34">
        <f t="shared" si="28"/>
        <v>181</v>
      </c>
      <c r="P47" s="34">
        <f t="shared" si="29"/>
        <v>1389</v>
      </c>
      <c r="Q47" s="45">
        <f t="shared" si="30"/>
        <v>606</v>
      </c>
      <c r="R47" s="35">
        <f t="shared" si="37"/>
        <v>1.1850968905515977</v>
      </c>
      <c r="S47" s="19">
        <f t="shared" si="31"/>
        <v>224</v>
      </c>
      <c r="T47" s="19">
        <f t="shared" si="38"/>
        <v>34</v>
      </c>
      <c r="U47" s="19">
        <f t="shared" si="39"/>
        <v>258</v>
      </c>
      <c r="V47" s="19">
        <f t="shared" si="40"/>
        <v>1389</v>
      </c>
      <c r="W47" s="19">
        <f t="shared" si="41"/>
        <v>3036</v>
      </c>
      <c r="X47" s="19">
        <f t="shared" si="42"/>
        <v>1733.2130664626698</v>
      </c>
      <c r="Y47" s="68">
        <v>1733.21</v>
      </c>
      <c r="Z47" s="68">
        <f t="shared" si="43"/>
        <v>3.066462669721659E-3</v>
      </c>
      <c r="AA47" s="42"/>
      <c r="AB47" s="30"/>
      <c r="AC47" s="30"/>
      <c r="AD47" s="30"/>
      <c r="AE47" s="30"/>
      <c r="AF47" s="30"/>
      <c r="AG47" s="31"/>
    </row>
    <row r="48" spans="2:33" s="33" customFormat="1" x14ac:dyDescent="0.25">
      <c r="B48" s="17">
        <v>12</v>
      </c>
      <c r="C48" s="17" t="str">
        <f t="shared" si="69"/>
        <v>2010/701/C-33977</v>
      </c>
      <c r="D48" s="36">
        <f t="shared" si="55"/>
        <v>40458</v>
      </c>
      <c r="E48" s="18">
        <f t="shared" si="55"/>
        <v>40461</v>
      </c>
      <c r="F48" s="19">
        <f t="shared" ref="F48:G48" si="73">X27</f>
        <v>10409</v>
      </c>
      <c r="G48" s="19">
        <f t="shared" si="73"/>
        <v>1555</v>
      </c>
      <c r="H48" s="19">
        <f t="shared" si="32"/>
        <v>11964</v>
      </c>
      <c r="I48" s="20">
        <v>1.5502499999999999</v>
      </c>
      <c r="J48" s="19">
        <f t="shared" si="33"/>
        <v>6714.400903080149</v>
      </c>
      <c r="K48" s="19">
        <f t="shared" si="34"/>
        <v>1003.0640219319465</v>
      </c>
      <c r="L48" s="19">
        <f t="shared" si="35"/>
        <v>7717.4649250120956</v>
      </c>
      <c r="M48" s="18">
        <f t="shared" si="36"/>
        <v>41036</v>
      </c>
      <c r="N48" s="34">
        <f t="shared" si="27"/>
        <v>11761</v>
      </c>
      <c r="O48" s="34">
        <f t="shared" si="28"/>
        <v>1757</v>
      </c>
      <c r="P48" s="34">
        <f t="shared" si="29"/>
        <v>13518</v>
      </c>
      <c r="Q48" s="45">
        <f t="shared" si="30"/>
        <v>575</v>
      </c>
      <c r="R48" s="35">
        <f t="shared" si="37"/>
        <v>1.1748460781509491</v>
      </c>
      <c r="S48" s="19">
        <f t="shared" si="31"/>
        <v>2056</v>
      </c>
      <c r="T48" s="19">
        <f t="shared" si="38"/>
        <v>307</v>
      </c>
      <c r="U48" s="19">
        <f t="shared" si="39"/>
        <v>2363</v>
      </c>
      <c r="V48" s="19">
        <f t="shared" si="40"/>
        <v>13518</v>
      </c>
      <c r="W48" s="19">
        <f t="shared" si="41"/>
        <v>29399</v>
      </c>
      <c r="X48" s="19">
        <f t="shared" si="42"/>
        <v>16783.508215064569</v>
      </c>
      <c r="Y48" s="68">
        <v>16788.080000000002</v>
      </c>
      <c r="Z48" s="68">
        <f t="shared" si="43"/>
        <v>-4.5717849354332429</v>
      </c>
      <c r="AA48" s="42"/>
      <c r="AB48" s="30"/>
      <c r="AC48" s="30"/>
      <c r="AD48" s="30"/>
      <c r="AE48" s="30"/>
      <c r="AF48" s="30"/>
      <c r="AG48" s="31"/>
    </row>
    <row r="49" spans="2:33" s="33" customFormat="1" x14ac:dyDescent="0.25">
      <c r="B49" s="17">
        <v>13</v>
      </c>
      <c r="C49" s="17" t="str">
        <f t="shared" si="69"/>
        <v>2010/701/C-39653</v>
      </c>
      <c r="D49" s="36">
        <f t="shared" si="55"/>
        <v>40471</v>
      </c>
      <c r="E49" s="18">
        <f t="shared" si="55"/>
        <v>40474</v>
      </c>
      <c r="F49" s="19">
        <f t="shared" ref="F49:G49" si="74">X28</f>
        <v>1814</v>
      </c>
      <c r="G49" s="19">
        <f t="shared" si="74"/>
        <v>271</v>
      </c>
      <c r="H49" s="19">
        <f t="shared" si="32"/>
        <v>2085</v>
      </c>
      <c r="I49" s="20">
        <v>1.5519400000000001</v>
      </c>
      <c r="J49" s="19">
        <f t="shared" si="33"/>
        <v>1168.8596208616311</v>
      </c>
      <c r="K49" s="19">
        <f t="shared" si="34"/>
        <v>174.62015284096034</v>
      </c>
      <c r="L49" s="19">
        <f t="shared" si="35"/>
        <v>1343.4797737025915</v>
      </c>
      <c r="M49" s="18">
        <f t="shared" si="36"/>
        <v>41036</v>
      </c>
      <c r="N49" s="34">
        <f t="shared" si="27"/>
        <v>2047</v>
      </c>
      <c r="O49" s="34">
        <f t="shared" si="28"/>
        <v>306</v>
      </c>
      <c r="P49" s="34">
        <f t="shared" si="29"/>
        <v>2353</v>
      </c>
      <c r="Q49" s="45">
        <f t="shared" si="30"/>
        <v>562</v>
      </c>
      <c r="R49" s="35">
        <f t="shared" si="37"/>
        <v>1.1705737826311351</v>
      </c>
      <c r="S49" s="19">
        <f t="shared" si="31"/>
        <v>349</v>
      </c>
      <c r="T49" s="19">
        <f t="shared" si="38"/>
        <v>52</v>
      </c>
      <c r="U49" s="19">
        <f t="shared" si="39"/>
        <v>401</v>
      </c>
      <c r="V49" s="19">
        <f t="shared" si="40"/>
        <v>2353</v>
      </c>
      <c r="W49" s="19">
        <f t="shared" si="41"/>
        <v>5107</v>
      </c>
      <c r="X49" s="19">
        <f t="shared" si="42"/>
        <v>2915.5201351860519</v>
      </c>
      <c r="Y49" s="68">
        <v>2916.66</v>
      </c>
      <c r="Z49" s="68">
        <f t="shared" si="43"/>
        <v>-1.1398648139479519</v>
      </c>
      <c r="AA49" s="42"/>
      <c r="AB49" s="30"/>
      <c r="AC49" s="30"/>
      <c r="AD49" s="30"/>
      <c r="AE49" s="30"/>
      <c r="AF49" s="30"/>
      <c r="AG49" s="31"/>
    </row>
    <row r="50" spans="2:33" s="33" customFormat="1" x14ac:dyDescent="0.25">
      <c r="B50" s="17">
        <v>14</v>
      </c>
      <c r="C50" s="17" t="str">
        <f t="shared" si="69"/>
        <v>2010/701/C-39807</v>
      </c>
      <c r="D50" s="36">
        <f t="shared" si="55"/>
        <v>40490</v>
      </c>
      <c r="E50" s="18">
        <f t="shared" si="55"/>
        <v>40493</v>
      </c>
      <c r="F50" s="19">
        <f t="shared" ref="F50:G50" si="75">X29</f>
        <v>11589</v>
      </c>
      <c r="G50" s="19">
        <f t="shared" si="75"/>
        <v>1732</v>
      </c>
      <c r="H50" s="19">
        <f t="shared" si="32"/>
        <v>13321</v>
      </c>
      <c r="I50" s="20">
        <v>1.5545599999999999</v>
      </c>
      <c r="J50" s="19">
        <f t="shared" si="33"/>
        <v>7454.8425277892138</v>
      </c>
      <c r="K50" s="19">
        <f t="shared" si="34"/>
        <v>1114.1416220666943</v>
      </c>
      <c r="L50" s="19">
        <f t="shared" si="35"/>
        <v>8568.9841498559072</v>
      </c>
      <c r="M50" s="18">
        <f t="shared" si="36"/>
        <v>41036</v>
      </c>
      <c r="N50" s="34">
        <f t="shared" si="27"/>
        <v>13058</v>
      </c>
      <c r="O50" s="34">
        <f t="shared" si="28"/>
        <v>1952</v>
      </c>
      <c r="P50" s="34">
        <f t="shared" si="29"/>
        <v>15010</v>
      </c>
      <c r="Q50" s="45">
        <f t="shared" si="30"/>
        <v>543</v>
      </c>
      <c r="R50" s="35">
        <f t="shared" si="37"/>
        <v>1.1643575893351248</v>
      </c>
      <c r="S50" s="19">
        <f t="shared" si="31"/>
        <v>2146</v>
      </c>
      <c r="T50" s="19">
        <f t="shared" si="38"/>
        <v>321</v>
      </c>
      <c r="U50" s="19">
        <f t="shared" si="39"/>
        <v>2467</v>
      </c>
      <c r="V50" s="19">
        <f t="shared" si="40"/>
        <v>15010</v>
      </c>
      <c r="W50" s="19">
        <f t="shared" si="41"/>
        <v>32487</v>
      </c>
      <c r="X50" s="19">
        <f t="shared" si="42"/>
        <v>18546.407407830287</v>
      </c>
      <c r="Y50" s="68">
        <v>18551.55</v>
      </c>
      <c r="Z50" s="68">
        <f t="shared" si="43"/>
        <v>-5.1425921697118611</v>
      </c>
      <c r="AA50" s="42"/>
      <c r="AB50" s="30"/>
      <c r="AC50" s="30"/>
      <c r="AD50" s="30"/>
      <c r="AE50" s="30"/>
      <c r="AF50" s="30"/>
      <c r="AG50" s="31"/>
    </row>
    <row r="51" spans="2:33" s="33" customFormat="1" x14ac:dyDescent="0.25">
      <c r="B51" s="17">
        <v>15</v>
      </c>
      <c r="C51" s="17" t="str">
        <f t="shared" si="69"/>
        <v>2010/701/C-46014</v>
      </c>
      <c r="D51" s="36">
        <f t="shared" si="55"/>
        <v>40521</v>
      </c>
      <c r="E51" s="18">
        <f t="shared" si="55"/>
        <v>40524</v>
      </c>
      <c r="F51" s="19">
        <f t="shared" ref="F51:G51" si="76">X30</f>
        <v>4928</v>
      </c>
      <c r="G51" s="19">
        <f t="shared" si="76"/>
        <v>736</v>
      </c>
      <c r="H51" s="19">
        <f t="shared" si="32"/>
        <v>5664</v>
      </c>
      <c r="I51" s="20">
        <v>1.5601400000000001</v>
      </c>
      <c r="J51" s="19">
        <f t="shared" si="33"/>
        <v>3158.6908867152947</v>
      </c>
      <c r="K51" s="19">
        <f t="shared" si="34"/>
        <v>471.75253502890763</v>
      </c>
      <c r="L51" s="19">
        <f t="shared" si="35"/>
        <v>3630.4434217442022</v>
      </c>
      <c r="M51" s="18">
        <f t="shared" si="36"/>
        <v>41036</v>
      </c>
      <c r="N51" s="34">
        <f t="shared" si="27"/>
        <v>5533</v>
      </c>
      <c r="O51" s="34">
        <f t="shared" si="28"/>
        <v>826</v>
      </c>
      <c r="P51" s="34">
        <f t="shared" si="29"/>
        <v>6359</v>
      </c>
      <c r="Q51" s="45">
        <f t="shared" si="30"/>
        <v>512</v>
      </c>
      <c r="R51" s="35">
        <f t="shared" si="37"/>
        <v>1.1542861670651781</v>
      </c>
      <c r="S51" s="19">
        <f t="shared" si="31"/>
        <v>854</v>
      </c>
      <c r="T51" s="19">
        <f t="shared" si="38"/>
        <v>127</v>
      </c>
      <c r="U51" s="19">
        <f t="shared" si="39"/>
        <v>981</v>
      </c>
      <c r="V51" s="19">
        <f t="shared" si="40"/>
        <v>6359</v>
      </c>
      <c r="W51" s="19">
        <f t="shared" si="41"/>
        <v>13699</v>
      </c>
      <c r="X51" s="19">
        <f t="shared" si="42"/>
        <v>7820.5816197207223</v>
      </c>
      <c r="Y51" s="68">
        <v>7824.01</v>
      </c>
      <c r="Z51" s="68">
        <f t="shared" si="43"/>
        <v>-3.428380279277917</v>
      </c>
      <c r="AA51" s="42"/>
      <c r="AB51" s="30"/>
      <c r="AC51" s="30"/>
      <c r="AD51" s="30"/>
      <c r="AE51" s="30"/>
      <c r="AF51" s="30"/>
      <c r="AG51" s="31"/>
    </row>
    <row r="52" spans="2:33" s="16" customFormat="1" ht="13.5" customHeight="1" x14ac:dyDescent="0.25">
      <c r="B52" s="213" t="s">
        <v>39</v>
      </c>
      <c r="C52" s="214"/>
      <c r="D52" s="214"/>
      <c r="E52" s="214"/>
      <c r="F52" s="21">
        <f>SUM(F35:F51)</f>
        <v>99926</v>
      </c>
      <c r="G52" s="21">
        <f>SUM(G35:G51)</f>
        <v>14933</v>
      </c>
      <c r="H52" s="21">
        <f>SUM(H35:H51)</f>
        <v>114859</v>
      </c>
      <c r="I52" s="21"/>
      <c r="J52" s="21">
        <f>SUM(J35:J51)</f>
        <v>64689.75413075438</v>
      </c>
      <c r="K52" s="21">
        <f>SUM(K35:K51)</f>
        <v>9667.3087964508013</v>
      </c>
      <c r="L52" s="21">
        <f>SUM(L35:L51)</f>
        <v>74357.062927205174</v>
      </c>
      <c r="M52" s="21"/>
      <c r="N52" s="21">
        <f>SUM(N35:N51)</f>
        <v>113314</v>
      </c>
      <c r="O52" s="21">
        <f>SUM(O35:O51)</f>
        <v>16935</v>
      </c>
      <c r="P52" s="21">
        <f>SUM(P35:P51)</f>
        <v>130249</v>
      </c>
      <c r="Q52" s="21">
        <f>SUM(Q35:Q51)</f>
        <v>12311</v>
      </c>
      <c r="R52" s="21"/>
      <c r="S52" s="21">
        <f t="shared" ref="S52:V52" si="77">SUM(S35:S51)</f>
        <v>23011</v>
      </c>
      <c r="T52" s="21">
        <f t="shared" si="77"/>
        <v>3439</v>
      </c>
      <c r="U52" s="21">
        <f t="shared" si="77"/>
        <v>26450</v>
      </c>
      <c r="V52" s="21">
        <f t="shared" si="77"/>
        <v>130249</v>
      </c>
      <c r="W52" s="21">
        <f>SUM(W35:W51)</f>
        <v>286948</v>
      </c>
      <c r="X52" s="21">
        <f>SUM(X35:X51)</f>
        <v>163814.89558475965</v>
      </c>
      <c r="Y52" s="70">
        <f>SUM(Y35:Y51)</f>
        <v>163693.28</v>
      </c>
      <c r="Z52" s="71">
        <f>+X52-Y52</f>
        <v>121.61558475965285</v>
      </c>
      <c r="AA52" s="43"/>
      <c r="AB52" s="2"/>
      <c r="AC52" s="2"/>
      <c r="AD52" s="2"/>
      <c r="AE52" s="2"/>
      <c r="AF52" s="2"/>
      <c r="AG52"/>
    </row>
    <row r="53" spans="2:33" x14ac:dyDescent="0.25">
      <c r="X53" s="15"/>
    </row>
    <row r="54" spans="2:33" hidden="1" x14ac:dyDescent="0.25">
      <c r="B54" s="23" t="s">
        <v>40</v>
      </c>
      <c r="C54" s="23" t="s">
        <v>41</v>
      </c>
      <c r="D54" s="23"/>
      <c r="E54" s="23"/>
      <c r="F54" s="23"/>
      <c r="G54" s="24"/>
      <c r="H54" s="24"/>
      <c r="I54" s="24"/>
      <c r="J54" s="24"/>
      <c r="K54" s="24"/>
      <c r="L54" s="24"/>
      <c r="M54" s="25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2"/>
    </row>
    <row r="55" spans="2:33" hidden="1" x14ac:dyDescent="0.25">
      <c r="B55" s="23" t="s">
        <v>42</v>
      </c>
      <c r="C55" s="23" t="s">
        <v>43</v>
      </c>
      <c r="D55" s="23"/>
      <c r="E55" s="23"/>
      <c r="F55" s="23"/>
      <c r="G55" s="24"/>
      <c r="H55" s="24"/>
      <c r="I55" s="24"/>
      <c r="J55" s="24"/>
      <c r="K55" s="24"/>
      <c r="L55" s="24"/>
      <c r="M55" s="25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/>
      <c r="Y55"/>
      <c r="Z55"/>
      <c r="AA55" s="44"/>
      <c r="AB55"/>
      <c r="AC55"/>
      <c r="AD55"/>
      <c r="AE55"/>
      <c r="AF55"/>
    </row>
    <row r="56" spans="2:33" hidden="1" x14ac:dyDescent="0.25">
      <c r="B56" s="23" t="s">
        <v>44</v>
      </c>
      <c r="C56" s="23" t="s">
        <v>45</v>
      </c>
      <c r="D56" s="23"/>
      <c r="E56" s="23"/>
      <c r="F56" s="23"/>
      <c r="G56" s="24"/>
      <c r="H56" s="24"/>
      <c r="I56" s="24"/>
      <c r="J56" s="24"/>
      <c r="K56" s="24"/>
      <c r="L56" s="24"/>
      <c r="M56" s="25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/>
      <c r="Y56"/>
      <c r="Z56"/>
      <c r="AA56" s="44"/>
      <c r="AB56"/>
      <c r="AC56"/>
      <c r="AD56"/>
      <c r="AE56"/>
      <c r="AF56"/>
    </row>
    <row r="57" spans="2:33" hidden="1" x14ac:dyDescent="0.25">
      <c r="X57"/>
      <c r="Y57"/>
      <c r="Z57"/>
      <c r="AA57" s="44"/>
      <c r="AB57"/>
      <c r="AC57"/>
      <c r="AD57"/>
      <c r="AE57"/>
      <c r="AF57"/>
    </row>
    <row r="58" spans="2:33" hidden="1" x14ac:dyDescent="0.25">
      <c r="B58" s="26" t="s">
        <v>46</v>
      </c>
      <c r="C58" s="26" t="s">
        <v>47</v>
      </c>
      <c r="G58" s="22"/>
      <c r="X58"/>
      <c r="Y58"/>
      <c r="Z58"/>
      <c r="AA58" s="44"/>
      <c r="AB58"/>
      <c r="AC58"/>
      <c r="AD58"/>
      <c r="AE58"/>
      <c r="AF58"/>
    </row>
    <row r="59" spans="2:33" hidden="1" x14ac:dyDescent="0.25">
      <c r="B59" s="27"/>
      <c r="C59" s="27" t="s">
        <v>48</v>
      </c>
      <c r="G59" s="22"/>
      <c r="X59"/>
      <c r="Y59"/>
      <c r="Z59"/>
      <c r="AA59" s="44"/>
      <c r="AB59"/>
      <c r="AC59"/>
      <c r="AD59"/>
      <c r="AE59"/>
      <c r="AF59"/>
    </row>
    <row r="60" spans="2:33" s="2" customFormat="1" hidden="1" x14ac:dyDescent="0.25">
      <c r="B60" s="27"/>
      <c r="C60" s="27" t="s">
        <v>49</v>
      </c>
      <c r="D60"/>
      <c r="E60"/>
      <c r="F60"/>
      <c r="M60" s="3"/>
      <c r="AA60" s="43"/>
    </row>
    <row r="61" spans="2:33" s="2" customFormat="1" hidden="1" x14ac:dyDescent="0.25">
      <c r="B61" s="27"/>
      <c r="C61" s="27" t="s">
        <v>50</v>
      </c>
      <c r="D61"/>
      <c r="E61"/>
      <c r="F61"/>
      <c r="G61" s="22"/>
      <c r="M61" s="3"/>
      <c r="AA61" s="43"/>
    </row>
    <row r="62" spans="2:33" s="2" customFormat="1" hidden="1" x14ac:dyDescent="0.25">
      <c r="B62" s="27"/>
      <c r="C62" s="27"/>
      <c r="D62"/>
      <c r="E62"/>
      <c r="F62"/>
      <c r="G62" s="22"/>
      <c r="M62" s="3"/>
      <c r="AA62" s="43"/>
    </row>
    <row r="63" spans="2:33" s="2" customFormat="1" ht="45" hidden="1" customHeight="1" x14ac:dyDescent="0.25">
      <c r="B63"/>
      <c r="C63"/>
      <c r="D63"/>
      <c r="E63"/>
      <c r="F63"/>
      <c r="G63" s="162" t="s">
        <v>22</v>
      </c>
      <c r="H63" s="215" t="s">
        <v>10</v>
      </c>
      <c r="I63" s="216"/>
      <c r="J63" s="162" t="s">
        <v>11</v>
      </c>
      <c r="K63" s="162" t="s">
        <v>58</v>
      </c>
      <c r="L63" s="162" t="s">
        <v>51</v>
      </c>
      <c r="M63" s="168" t="s">
        <v>66</v>
      </c>
      <c r="N63" s="168" t="s">
        <v>36</v>
      </c>
      <c r="O63" s="162" t="s">
        <v>67</v>
      </c>
      <c r="P63" s="155" t="s">
        <v>31</v>
      </c>
      <c r="Q63" s="157"/>
      <c r="AA63" s="43"/>
    </row>
    <row r="64" spans="2:33" s="2" customFormat="1" ht="15" hidden="1" customHeight="1" x14ac:dyDescent="0.25">
      <c r="B64"/>
      <c r="C64"/>
      <c r="D64"/>
      <c r="E64"/>
      <c r="F64"/>
      <c r="G64" s="163"/>
      <c r="H64" s="217"/>
      <c r="I64" s="218"/>
      <c r="J64" s="163"/>
      <c r="K64" s="163"/>
      <c r="L64" s="163"/>
      <c r="M64" s="169"/>
      <c r="N64" s="169"/>
      <c r="O64" s="163"/>
      <c r="P64" s="47" t="s">
        <v>37</v>
      </c>
      <c r="Q64" s="47" t="s">
        <v>38</v>
      </c>
      <c r="AA64" s="43"/>
    </row>
    <row r="65" spans="2:27" s="2" customFormat="1" ht="16.5" hidden="1" customHeight="1" x14ac:dyDescent="0.25">
      <c r="B65"/>
      <c r="C65"/>
      <c r="D65"/>
      <c r="E65"/>
      <c r="F65"/>
      <c r="G65" s="17">
        <f t="shared" ref="G65:G81" si="78">+B14</f>
        <v>1</v>
      </c>
      <c r="H65" s="200" t="str">
        <f t="shared" ref="H65:H81" si="79">+C14</f>
        <v>2009/735/C-4462</v>
      </c>
      <c r="I65" s="201"/>
      <c r="J65" s="38">
        <f t="shared" ref="J65:J81" si="80">+D14</f>
        <v>39850</v>
      </c>
      <c r="K65" s="39">
        <f t="shared" ref="K65:K81" si="81">+T14</f>
        <v>755.04000000000008</v>
      </c>
      <c r="L65" s="39">
        <f t="shared" ref="L65:L81" si="82">+U14</f>
        <v>5338</v>
      </c>
      <c r="M65" s="39">
        <f t="shared" ref="M65:M81" si="83">+P35</f>
        <v>483</v>
      </c>
      <c r="N65" s="39">
        <f t="shared" ref="N65:N81" si="84">+U35</f>
        <v>190</v>
      </c>
      <c r="O65" s="39">
        <f t="shared" ref="O65:O81" si="85">+V35</f>
        <v>483</v>
      </c>
      <c r="P65" s="39">
        <f>+M65+N65+O65</f>
        <v>1156</v>
      </c>
      <c r="Q65" s="39">
        <f>+P65/$W$4</f>
        <v>659.94542319856589</v>
      </c>
      <c r="AA65" s="43"/>
    </row>
    <row r="66" spans="2:27" s="2" customFormat="1" ht="16.5" hidden="1" customHeight="1" x14ac:dyDescent="0.25">
      <c r="B66"/>
      <c r="C66"/>
      <c r="D66"/>
      <c r="E66"/>
      <c r="F66"/>
      <c r="G66" s="17">
        <f t="shared" si="78"/>
        <v>2</v>
      </c>
      <c r="H66" s="200" t="str">
        <f t="shared" si="79"/>
        <v>2009/735/C-7809</v>
      </c>
      <c r="I66" s="201"/>
      <c r="J66" s="38">
        <f t="shared" si="80"/>
        <v>39895</v>
      </c>
      <c r="K66" s="39">
        <f t="shared" si="81"/>
        <v>650.56000000000006</v>
      </c>
      <c r="L66" s="39">
        <f t="shared" si="82"/>
        <v>4599</v>
      </c>
      <c r="M66" s="39">
        <f t="shared" si="83"/>
        <v>309</v>
      </c>
      <c r="N66" s="39">
        <f t="shared" si="84"/>
        <v>116</v>
      </c>
      <c r="O66" s="39">
        <f t="shared" si="85"/>
        <v>309</v>
      </c>
      <c r="P66" s="39">
        <f t="shared" ref="P66:P81" si="86">+M66+N66+O66</f>
        <v>734</v>
      </c>
      <c r="Q66" s="39">
        <f t="shared" ref="Q66:Q81" si="87">+P66/$W$4</f>
        <v>419.03109050843199</v>
      </c>
      <c r="AA66" s="43"/>
    </row>
    <row r="67" spans="2:27" s="2" customFormat="1" ht="16.5" hidden="1" customHeight="1" x14ac:dyDescent="0.25">
      <c r="B67"/>
      <c r="C67"/>
      <c r="D67"/>
      <c r="E67"/>
      <c r="F67"/>
      <c r="G67" s="63">
        <f t="shared" si="78"/>
        <v>3</v>
      </c>
      <c r="H67" s="200" t="str">
        <f t="shared" si="79"/>
        <v>2010/735/C-2482</v>
      </c>
      <c r="I67" s="201"/>
      <c r="J67" s="38">
        <f t="shared" si="80"/>
        <v>40219</v>
      </c>
      <c r="K67" s="39">
        <f t="shared" si="81"/>
        <v>1720.68</v>
      </c>
      <c r="L67" s="39">
        <f t="shared" si="82"/>
        <v>12165</v>
      </c>
      <c r="M67" s="39">
        <f t="shared" si="83"/>
        <v>800</v>
      </c>
      <c r="N67" s="39">
        <f t="shared" si="84"/>
        <v>205</v>
      </c>
      <c r="O67" s="39">
        <f t="shared" si="85"/>
        <v>800</v>
      </c>
      <c r="P67" s="39">
        <f t="shared" si="86"/>
        <v>1805</v>
      </c>
      <c r="Q67" s="39">
        <f t="shared" si="87"/>
        <v>1030.4511149423975</v>
      </c>
      <c r="AA67" s="43"/>
    </row>
    <row r="68" spans="2:27" s="2" customFormat="1" ht="16.5" hidden="1" customHeight="1" x14ac:dyDescent="0.25">
      <c r="B68"/>
      <c r="C68"/>
      <c r="D68"/>
      <c r="E68"/>
      <c r="F68"/>
      <c r="G68" s="63">
        <f t="shared" si="78"/>
        <v>3</v>
      </c>
      <c r="H68" s="200" t="str">
        <f t="shared" si="79"/>
        <v>2010/735/C-2482</v>
      </c>
      <c r="I68" s="201"/>
      <c r="J68" s="38">
        <f t="shared" si="80"/>
        <v>40219</v>
      </c>
      <c r="K68" s="39">
        <f t="shared" si="81"/>
        <v>5831.7100000000009</v>
      </c>
      <c r="L68" s="39">
        <f t="shared" si="82"/>
        <v>41230</v>
      </c>
      <c r="M68" s="39">
        <f t="shared" si="83"/>
        <v>5398</v>
      </c>
      <c r="N68" s="39">
        <f t="shared" si="84"/>
        <v>1383</v>
      </c>
      <c r="O68" s="39">
        <f t="shared" si="85"/>
        <v>5398</v>
      </c>
      <c r="P68" s="39">
        <f t="shared" si="86"/>
        <v>12179</v>
      </c>
      <c r="Q68" s="39">
        <f t="shared" si="87"/>
        <v>6952.8333124008086</v>
      </c>
      <c r="AA68" s="43"/>
    </row>
    <row r="69" spans="2:27" s="2" customFormat="1" ht="16.5" hidden="1" customHeight="1" x14ac:dyDescent="0.25">
      <c r="B69"/>
      <c r="C69"/>
      <c r="D69"/>
      <c r="E69"/>
      <c r="F69"/>
      <c r="G69" s="17">
        <f t="shared" si="78"/>
        <v>4</v>
      </c>
      <c r="H69" s="200" t="str">
        <f t="shared" si="79"/>
        <v>2010/735/C-6176</v>
      </c>
      <c r="I69" s="201"/>
      <c r="J69" s="38">
        <f t="shared" si="80"/>
        <v>40276</v>
      </c>
      <c r="K69" s="39">
        <f t="shared" si="81"/>
        <v>11077.88</v>
      </c>
      <c r="L69" s="39">
        <f t="shared" si="82"/>
        <v>78321</v>
      </c>
      <c r="M69" s="39">
        <f t="shared" si="83"/>
        <v>10250</v>
      </c>
      <c r="N69" s="39">
        <f t="shared" si="84"/>
        <v>2423</v>
      </c>
      <c r="O69" s="39">
        <f t="shared" si="85"/>
        <v>10250</v>
      </c>
      <c r="P69" s="39">
        <f t="shared" si="86"/>
        <v>22923</v>
      </c>
      <c r="Q69" s="39">
        <f t="shared" si="87"/>
        <v>13086.443716246304</v>
      </c>
      <c r="AA69" s="43"/>
    </row>
    <row r="70" spans="2:27" s="2" customFormat="1" ht="16.5" hidden="1" customHeight="1" x14ac:dyDescent="0.25">
      <c r="B70"/>
      <c r="C70"/>
      <c r="D70"/>
      <c r="E70"/>
      <c r="F70"/>
      <c r="G70" s="17">
        <f t="shared" si="78"/>
        <v>5</v>
      </c>
      <c r="H70" s="200" t="str">
        <f t="shared" si="79"/>
        <v>2010/735/C-6177</v>
      </c>
      <c r="I70" s="201"/>
      <c r="J70" s="38">
        <f t="shared" si="80"/>
        <v>40276</v>
      </c>
      <c r="K70" s="39">
        <f t="shared" si="81"/>
        <v>17096.73</v>
      </c>
      <c r="L70" s="39">
        <f t="shared" si="82"/>
        <v>120874</v>
      </c>
      <c r="M70" s="39">
        <f t="shared" si="83"/>
        <v>15820</v>
      </c>
      <c r="N70" s="39">
        <f t="shared" si="84"/>
        <v>3739</v>
      </c>
      <c r="O70" s="39">
        <f t="shared" si="85"/>
        <v>15820</v>
      </c>
      <c r="P70" s="39">
        <f t="shared" si="86"/>
        <v>35379</v>
      </c>
      <c r="Q70" s="39">
        <f t="shared" si="87"/>
        <v>20197.412739915282</v>
      </c>
      <c r="AA70" s="43"/>
    </row>
    <row r="71" spans="2:27" s="2" customFormat="1" ht="16.5" hidden="1" customHeight="1" x14ac:dyDescent="0.25">
      <c r="B71"/>
      <c r="C71"/>
      <c r="D71"/>
      <c r="E71"/>
      <c r="F71"/>
      <c r="G71" s="17">
        <f t="shared" si="78"/>
        <v>6</v>
      </c>
      <c r="H71" s="200" t="str">
        <f t="shared" si="79"/>
        <v>2010/735/C-6749</v>
      </c>
      <c r="I71" s="201"/>
      <c r="J71" s="38">
        <f t="shared" si="80"/>
        <v>40283</v>
      </c>
      <c r="K71" s="39">
        <f t="shared" si="81"/>
        <v>8823.23</v>
      </c>
      <c r="L71" s="39">
        <f t="shared" si="82"/>
        <v>62380</v>
      </c>
      <c r="M71" s="39">
        <f t="shared" si="83"/>
        <v>8162</v>
      </c>
      <c r="N71" s="39">
        <f t="shared" si="84"/>
        <v>1909</v>
      </c>
      <c r="O71" s="39">
        <f t="shared" si="85"/>
        <v>8162</v>
      </c>
      <c r="P71" s="39">
        <f t="shared" si="86"/>
        <v>18233</v>
      </c>
      <c r="Q71" s="39">
        <f t="shared" si="87"/>
        <v>10408.983478528939</v>
      </c>
      <c r="AA71" s="43"/>
    </row>
    <row r="72" spans="2:27" s="2" customFormat="1" ht="16.5" hidden="1" customHeight="1" x14ac:dyDescent="0.25">
      <c r="B72"/>
      <c r="C72"/>
      <c r="D72"/>
      <c r="E72"/>
      <c r="F72"/>
      <c r="G72" s="17">
        <f t="shared" si="78"/>
        <v>7</v>
      </c>
      <c r="H72" s="200" t="str">
        <f t="shared" si="79"/>
        <v>2010/735/C-10526</v>
      </c>
      <c r="I72" s="201"/>
      <c r="J72" s="38">
        <f t="shared" si="80"/>
        <v>40333</v>
      </c>
      <c r="K72" s="39">
        <f t="shared" si="81"/>
        <v>5377.2300000000005</v>
      </c>
      <c r="L72" s="39">
        <f t="shared" si="82"/>
        <v>38017</v>
      </c>
      <c r="M72" s="39">
        <f t="shared" si="83"/>
        <v>4968</v>
      </c>
      <c r="N72" s="39">
        <f t="shared" si="84"/>
        <v>1077</v>
      </c>
      <c r="O72" s="39">
        <f t="shared" si="85"/>
        <v>4968</v>
      </c>
      <c r="P72" s="39">
        <f t="shared" si="86"/>
        <v>11013</v>
      </c>
      <c r="Q72" s="39">
        <f t="shared" si="87"/>
        <v>6287.1790187593479</v>
      </c>
      <c r="AA72" s="43"/>
    </row>
    <row r="73" spans="2:27" s="2" customFormat="1" ht="16.5" hidden="1" customHeight="1" x14ac:dyDescent="0.25">
      <c r="B73"/>
      <c r="C73"/>
      <c r="D73"/>
      <c r="E73"/>
      <c r="F73"/>
      <c r="G73" s="63">
        <f t="shared" si="78"/>
        <v>8</v>
      </c>
      <c r="H73" s="200" t="str">
        <f t="shared" si="79"/>
        <v>2010/735/C-12591</v>
      </c>
      <c r="I73" s="201"/>
      <c r="J73" s="38">
        <f t="shared" si="80"/>
        <v>40367</v>
      </c>
      <c r="K73" s="39">
        <f t="shared" si="81"/>
        <v>586.17000000000007</v>
      </c>
      <c r="L73" s="39">
        <f t="shared" si="82"/>
        <v>4144</v>
      </c>
      <c r="M73" s="39">
        <f t="shared" si="83"/>
        <v>270</v>
      </c>
      <c r="N73" s="39">
        <f t="shared" si="84"/>
        <v>55</v>
      </c>
      <c r="O73" s="39">
        <f t="shared" si="85"/>
        <v>270</v>
      </c>
      <c r="P73" s="39">
        <f t="shared" si="86"/>
        <v>595</v>
      </c>
      <c r="Q73" s="39">
        <f t="shared" si="87"/>
        <v>339.67779135220303</v>
      </c>
      <c r="AA73" s="43"/>
    </row>
    <row r="74" spans="2:27" s="2" customFormat="1" ht="16.5" hidden="1" customHeight="1" x14ac:dyDescent="0.25">
      <c r="B74"/>
      <c r="C74"/>
      <c r="D74"/>
      <c r="E74"/>
      <c r="F74"/>
      <c r="G74" s="63">
        <f t="shared" si="78"/>
        <v>8</v>
      </c>
      <c r="H74" s="200" t="str">
        <f t="shared" si="79"/>
        <v>2010/735/C-12591</v>
      </c>
      <c r="I74" s="201"/>
      <c r="J74" s="38">
        <f t="shared" si="80"/>
        <v>40367</v>
      </c>
      <c r="K74" s="39">
        <f t="shared" si="81"/>
        <v>5910.5999999999995</v>
      </c>
      <c r="L74" s="39">
        <f t="shared" si="82"/>
        <v>41788</v>
      </c>
      <c r="M74" s="39">
        <f t="shared" si="83"/>
        <v>5455</v>
      </c>
      <c r="N74" s="39">
        <f t="shared" si="84"/>
        <v>1120</v>
      </c>
      <c r="O74" s="39">
        <f t="shared" si="85"/>
        <v>5455</v>
      </c>
      <c r="P74" s="39">
        <f t="shared" si="86"/>
        <v>12030</v>
      </c>
      <c r="Q74" s="39">
        <f t="shared" si="87"/>
        <v>6867.7711428016855</v>
      </c>
      <c r="AA74" s="43"/>
    </row>
    <row r="75" spans="2:27" s="2" customFormat="1" ht="16.5" hidden="1" customHeight="1" x14ac:dyDescent="0.25">
      <c r="B75"/>
      <c r="C75"/>
      <c r="D75"/>
      <c r="E75"/>
      <c r="F75"/>
      <c r="G75" s="17">
        <f t="shared" si="78"/>
        <v>9</v>
      </c>
      <c r="H75" s="200" t="str">
        <f t="shared" si="79"/>
        <v>2010/735/C-13463</v>
      </c>
      <c r="I75" s="201"/>
      <c r="J75" s="38">
        <f t="shared" si="80"/>
        <v>40385</v>
      </c>
      <c r="K75" s="39">
        <f t="shared" si="81"/>
        <v>13225.32</v>
      </c>
      <c r="L75" s="39">
        <f t="shared" si="82"/>
        <v>93503</v>
      </c>
      <c r="M75" s="39">
        <f t="shared" si="83"/>
        <v>24393</v>
      </c>
      <c r="N75" s="39">
        <f t="shared" si="84"/>
        <v>4857</v>
      </c>
      <c r="O75" s="39">
        <f t="shared" si="85"/>
        <v>24393</v>
      </c>
      <c r="P75" s="39">
        <f t="shared" si="86"/>
        <v>53643</v>
      </c>
      <c r="Q75" s="39">
        <f t="shared" si="87"/>
        <v>30624.093716817191</v>
      </c>
      <c r="AA75" s="43"/>
    </row>
    <row r="76" spans="2:27" s="2" customFormat="1" ht="16.5" hidden="1" customHeight="1" x14ac:dyDescent="0.25">
      <c r="B76"/>
      <c r="C76"/>
      <c r="D76"/>
      <c r="E76"/>
      <c r="F76"/>
      <c r="G76" s="17">
        <f t="shared" si="78"/>
        <v>10</v>
      </c>
      <c r="H76" s="200" t="str">
        <f t="shared" si="79"/>
        <v>2010/701/C-24923</v>
      </c>
      <c r="I76" s="201"/>
      <c r="J76" s="38">
        <f t="shared" si="80"/>
        <v>40413</v>
      </c>
      <c r="K76" s="39">
        <f t="shared" si="81"/>
        <v>16626.46</v>
      </c>
      <c r="L76" s="39">
        <f t="shared" si="82"/>
        <v>117549</v>
      </c>
      <c r="M76" s="39">
        <f t="shared" si="83"/>
        <v>15312</v>
      </c>
      <c r="N76" s="39">
        <f t="shared" si="84"/>
        <v>2906</v>
      </c>
      <c r="O76" s="39">
        <f t="shared" si="85"/>
        <v>15312</v>
      </c>
      <c r="P76" s="39">
        <f t="shared" si="86"/>
        <v>33530</v>
      </c>
      <c r="Q76" s="39">
        <f t="shared" si="87"/>
        <v>19141.842595024147</v>
      </c>
      <c r="AA76" s="43"/>
    </row>
    <row r="77" spans="2:27" s="2" customFormat="1" ht="16.5" hidden="1" customHeight="1" x14ac:dyDescent="0.25">
      <c r="B77"/>
      <c r="C77"/>
      <c r="D77"/>
      <c r="E77"/>
      <c r="F77"/>
      <c r="G77" s="17">
        <f t="shared" si="78"/>
        <v>11</v>
      </c>
      <c r="H77" s="200" t="str">
        <f t="shared" si="79"/>
        <v>2010/701/C-26897</v>
      </c>
      <c r="I77" s="201"/>
      <c r="J77" s="38">
        <f t="shared" si="80"/>
        <v>40427</v>
      </c>
      <c r="K77" s="39">
        <f t="shared" si="81"/>
        <v>1509.89</v>
      </c>
      <c r="L77" s="39">
        <f t="shared" si="82"/>
        <v>10675</v>
      </c>
      <c r="M77" s="39">
        <f t="shared" si="83"/>
        <v>1389</v>
      </c>
      <c r="N77" s="39">
        <f t="shared" si="84"/>
        <v>258</v>
      </c>
      <c r="O77" s="39">
        <f t="shared" si="85"/>
        <v>1389</v>
      </c>
      <c r="P77" s="39">
        <f t="shared" si="86"/>
        <v>3036</v>
      </c>
      <c r="Q77" s="39">
        <f t="shared" si="87"/>
        <v>1733.2130664626698</v>
      </c>
      <c r="AA77" s="43"/>
    </row>
    <row r="78" spans="2:27" s="2" customFormat="1" ht="16.5" hidden="1" customHeight="1" x14ac:dyDescent="0.25">
      <c r="B78"/>
      <c r="C78"/>
      <c r="D78"/>
      <c r="E78"/>
      <c r="F78"/>
      <c r="G78" s="17">
        <f t="shared" si="78"/>
        <v>12</v>
      </c>
      <c r="H78" s="200" t="str">
        <f t="shared" si="79"/>
        <v>2010/701/C-33977</v>
      </c>
      <c r="I78" s="201"/>
      <c r="J78" s="38">
        <f t="shared" si="80"/>
        <v>40458</v>
      </c>
      <c r="K78" s="39">
        <f t="shared" si="81"/>
        <v>14722.76</v>
      </c>
      <c r="L78" s="39">
        <f t="shared" si="82"/>
        <v>104090</v>
      </c>
      <c r="M78" s="39">
        <f t="shared" si="83"/>
        <v>13518</v>
      </c>
      <c r="N78" s="39">
        <f t="shared" si="84"/>
        <v>2363</v>
      </c>
      <c r="O78" s="39">
        <f t="shared" si="85"/>
        <v>13518</v>
      </c>
      <c r="P78" s="39">
        <f t="shared" si="86"/>
        <v>29399</v>
      </c>
      <c r="Q78" s="39">
        <f t="shared" si="87"/>
        <v>16783.508215064569</v>
      </c>
      <c r="AA78" s="43"/>
    </row>
    <row r="79" spans="2:27" s="2" customFormat="1" ht="16.5" hidden="1" customHeight="1" x14ac:dyDescent="0.25">
      <c r="B79"/>
      <c r="C79"/>
      <c r="D79"/>
      <c r="E79"/>
      <c r="F79"/>
      <c r="G79" s="17">
        <f t="shared" si="78"/>
        <v>13</v>
      </c>
      <c r="H79" s="200" t="str">
        <f t="shared" si="79"/>
        <v>2010/701/C-39653</v>
      </c>
      <c r="I79" s="201"/>
      <c r="J79" s="38">
        <f t="shared" si="80"/>
        <v>40471</v>
      </c>
      <c r="K79" s="39">
        <f t="shared" si="81"/>
        <v>2565</v>
      </c>
      <c r="L79" s="39">
        <f t="shared" si="82"/>
        <v>18135</v>
      </c>
      <c r="M79" s="39">
        <f t="shared" si="83"/>
        <v>2353</v>
      </c>
      <c r="N79" s="39">
        <f t="shared" si="84"/>
        <v>401</v>
      </c>
      <c r="O79" s="39">
        <f t="shared" si="85"/>
        <v>2353</v>
      </c>
      <c r="P79" s="39">
        <f t="shared" si="86"/>
        <v>5107</v>
      </c>
      <c r="Q79" s="39">
        <f t="shared" si="87"/>
        <v>2915.5201351860519</v>
      </c>
      <c r="AA79" s="43"/>
    </row>
    <row r="80" spans="2:27" s="2" customFormat="1" ht="16.5" hidden="1" customHeight="1" x14ac:dyDescent="0.25">
      <c r="B80"/>
      <c r="C80"/>
      <c r="D80"/>
      <c r="E80"/>
      <c r="F80"/>
      <c r="G80" s="17">
        <f t="shared" si="78"/>
        <v>14</v>
      </c>
      <c r="H80" s="200" t="str">
        <f t="shared" si="79"/>
        <v>2010/701/C-39807</v>
      </c>
      <c r="I80" s="201"/>
      <c r="J80" s="38">
        <f t="shared" si="80"/>
        <v>40490</v>
      </c>
      <c r="K80" s="39">
        <f t="shared" si="81"/>
        <v>16390.79</v>
      </c>
      <c r="L80" s="39">
        <f t="shared" si="82"/>
        <v>115883</v>
      </c>
      <c r="M80" s="39">
        <f t="shared" si="83"/>
        <v>15010</v>
      </c>
      <c r="N80" s="39">
        <f t="shared" si="84"/>
        <v>2467</v>
      </c>
      <c r="O80" s="39">
        <f t="shared" si="85"/>
        <v>15010</v>
      </c>
      <c r="P80" s="39">
        <f t="shared" si="86"/>
        <v>32487</v>
      </c>
      <c r="Q80" s="39">
        <f t="shared" si="87"/>
        <v>18546.407407830287</v>
      </c>
      <c r="AA80" s="43"/>
    </row>
    <row r="81" spans="2:27" s="2" customFormat="1" ht="16.5" hidden="1" customHeight="1" x14ac:dyDescent="0.25">
      <c r="B81"/>
      <c r="C81"/>
      <c r="D81"/>
      <c r="E81"/>
      <c r="F81"/>
      <c r="G81" s="17">
        <f t="shared" si="78"/>
        <v>15</v>
      </c>
      <c r="H81" s="200" t="str">
        <f t="shared" si="79"/>
        <v>2010/701/C-46014</v>
      </c>
      <c r="I81" s="201"/>
      <c r="J81" s="38">
        <f t="shared" si="80"/>
        <v>40521</v>
      </c>
      <c r="K81" s="39">
        <f t="shared" si="81"/>
        <v>6990.74</v>
      </c>
      <c r="L81" s="39">
        <f t="shared" si="82"/>
        <v>49285</v>
      </c>
      <c r="M81" s="39">
        <f t="shared" si="83"/>
        <v>6359</v>
      </c>
      <c r="N81" s="39">
        <f t="shared" si="84"/>
        <v>981</v>
      </c>
      <c r="O81" s="39">
        <f t="shared" si="85"/>
        <v>6359</v>
      </c>
      <c r="P81" s="39">
        <f t="shared" si="86"/>
        <v>13699</v>
      </c>
      <c r="Q81" s="39">
        <f t="shared" si="87"/>
        <v>7820.5816197207223</v>
      </c>
      <c r="AA81" s="43"/>
    </row>
    <row r="82" spans="2:27" s="2" customFormat="1" hidden="1" x14ac:dyDescent="0.25">
      <c r="B82"/>
      <c r="C82"/>
      <c r="D82"/>
      <c r="E82"/>
      <c r="F82"/>
      <c r="G82" s="203" t="s">
        <v>39</v>
      </c>
      <c r="H82" s="204"/>
      <c r="I82" s="204"/>
      <c r="J82" s="205"/>
      <c r="K82" s="40">
        <f t="shared" ref="K82:Q82" si="88">SUM(K65:K81)</f>
        <v>129860.79</v>
      </c>
      <c r="L82" s="40">
        <f t="shared" si="88"/>
        <v>917976</v>
      </c>
      <c r="M82" s="40">
        <f t="shared" si="88"/>
        <v>130249</v>
      </c>
      <c r="N82" s="40">
        <f t="shared" si="88"/>
        <v>26450</v>
      </c>
      <c r="O82" s="40">
        <f t="shared" si="88"/>
        <v>130249</v>
      </c>
      <c r="P82" s="40">
        <f t="shared" si="88"/>
        <v>286948</v>
      </c>
      <c r="Q82" s="40">
        <f t="shared" si="88"/>
        <v>163814.89558475965</v>
      </c>
      <c r="S82" s="28"/>
      <c r="T82" s="28"/>
      <c r="U82" s="28"/>
      <c r="V82" s="28"/>
      <c r="AA82" s="43"/>
    </row>
    <row r="83" spans="2:27" s="2" customFormat="1" hidden="1" x14ac:dyDescent="0.25">
      <c r="B83"/>
      <c r="C83"/>
      <c r="D83"/>
      <c r="E83"/>
      <c r="F83"/>
      <c r="G83" s="22"/>
      <c r="M83" s="3"/>
      <c r="AA83" s="43"/>
    </row>
    <row r="84" spans="2:27" s="2" customFormat="1" hidden="1" x14ac:dyDescent="0.25">
      <c r="B84"/>
      <c r="C84"/>
      <c r="D84"/>
      <c r="E84" s="22"/>
      <c r="F84"/>
      <c r="M84" s="29"/>
      <c r="AA84" s="43"/>
    </row>
    <row r="85" spans="2:27" s="2" customFormat="1" hidden="1" x14ac:dyDescent="0.25">
      <c r="B85"/>
      <c r="C85"/>
      <c r="D85"/>
      <c r="E85" s="22"/>
      <c r="F85"/>
      <c r="G85" s="22"/>
      <c r="M85" s="3"/>
      <c r="AA85" s="43"/>
    </row>
    <row r="86" spans="2:27" hidden="1" x14ac:dyDescent="0.25"/>
    <row r="87" spans="2:27" hidden="1" x14ac:dyDescent="0.25"/>
    <row r="88" spans="2:27" hidden="1" x14ac:dyDescent="0.25"/>
    <row r="89" spans="2:27" ht="15" hidden="1" customHeight="1" x14ac:dyDescent="0.25">
      <c r="J89" s="202" t="s">
        <v>68</v>
      </c>
      <c r="K89" s="212" t="s">
        <v>69</v>
      </c>
      <c r="L89" s="212"/>
      <c r="M89" s="202" t="s">
        <v>93</v>
      </c>
      <c r="N89" s="202" t="s">
        <v>70</v>
      </c>
      <c r="O89" s="64"/>
      <c r="P89" s="202" t="s">
        <v>71</v>
      </c>
      <c r="Q89" s="206" t="s">
        <v>72</v>
      </c>
      <c r="R89" s="202" t="s">
        <v>73</v>
      </c>
      <c r="S89" s="208" t="s">
        <v>94</v>
      </c>
      <c r="T89" s="209"/>
    </row>
    <row r="90" spans="2:27" hidden="1" x14ac:dyDescent="0.25">
      <c r="J90" s="202"/>
      <c r="K90" s="212"/>
      <c r="L90" s="212"/>
      <c r="M90" s="202"/>
      <c r="N90" s="202"/>
      <c r="O90" s="65"/>
      <c r="P90" s="202"/>
      <c r="Q90" s="207"/>
      <c r="R90" s="202"/>
      <c r="S90" s="210"/>
      <c r="T90" s="211"/>
    </row>
    <row r="91" spans="2:27" hidden="1" x14ac:dyDescent="0.25">
      <c r="J91" s="202"/>
      <c r="K91" s="50" t="s">
        <v>10</v>
      </c>
      <c r="L91" s="50" t="s">
        <v>74</v>
      </c>
      <c r="M91" s="51" t="s">
        <v>37</v>
      </c>
      <c r="N91" s="51" t="s">
        <v>38</v>
      </c>
      <c r="O91" s="51"/>
      <c r="P91" s="51" t="s">
        <v>38</v>
      </c>
      <c r="Q91" s="51" t="s">
        <v>38</v>
      </c>
      <c r="R91" s="51" t="s">
        <v>38</v>
      </c>
      <c r="S91" s="51" t="s">
        <v>37</v>
      </c>
      <c r="T91" s="51" t="s">
        <v>38</v>
      </c>
    </row>
    <row r="92" spans="2:27" hidden="1" x14ac:dyDescent="0.25">
      <c r="J92" s="52">
        <f>+B14</f>
        <v>1</v>
      </c>
      <c r="K92" s="53" t="str">
        <f>+C14</f>
        <v>2009/735/C-4462</v>
      </c>
      <c r="L92" s="54">
        <f>+D14</f>
        <v>39850</v>
      </c>
      <c r="M92" s="66">
        <f>+L65</f>
        <v>5338</v>
      </c>
      <c r="N92" s="67">
        <f>+M65/$W$4</f>
        <v>275.73844239178834</v>
      </c>
      <c r="O92" s="67"/>
      <c r="P92" s="66">
        <f>+N65/$W$4</f>
        <v>108.46853841498921</v>
      </c>
      <c r="Q92" s="66">
        <f>N92+P92</f>
        <v>384.20698080677755</v>
      </c>
      <c r="R92" s="67">
        <f>+O65/$W$4</f>
        <v>275.73844239178834</v>
      </c>
      <c r="S92" s="55">
        <f>+N92+P92+R92</f>
        <v>659.94542319856589</v>
      </c>
      <c r="T92" s="55">
        <f>+S92*$W$4</f>
        <v>1156</v>
      </c>
    </row>
    <row r="93" spans="2:27" hidden="1" x14ac:dyDescent="0.25">
      <c r="J93" s="52">
        <v>2</v>
      </c>
      <c r="K93" s="53" t="str">
        <f t="shared" ref="K93:K106" si="89">+C15</f>
        <v>2009/735/C-7809</v>
      </c>
      <c r="L93" s="54">
        <f t="shared" ref="L93:L106" si="90">+D15</f>
        <v>39895</v>
      </c>
      <c r="M93" s="66">
        <f>+L66</f>
        <v>4599</v>
      </c>
      <c r="N93" s="67">
        <f>+M66/$W$4</f>
        <v>176.40409668542983</v>
      </c>
      <c r="O93" s="67"/>
      <c r="P93" s="66">
        <f t="shared" ref="P93" si="91">+N66/$W$4</f>
        <v>66.22289713757236</v>
      </c>
      <c r="Q93" s="66">
        <f t="shared" ref="Q93" si="92">N93+P93</f>
        <v>242.62699382300218</v>
      </c>
      <c r="R93" s="67">
        <f t="shared" ref="R93" si="93">+O66/$W$4</f>
        <v>176.40409668542983</v>
      </c>
      <c r="S93" s="55">
        <f t="shared" ref="S93:S106" si="94">+N93+P93+R93</f>
        <v>419.03109050843204</v>
      </c>
      <c r="T93" s="55">
        <f t="shared" ref="T93:T106" si="95">+S93*$W$4</f>
        <v>734.00000000000011</v>
      </c>
    </row>
    <row r="94" spans="2:27" hidden="1" x14ac:dyDescent="0.25">
      <c r="J94" s="52">
        <v>3</v>
      </c>
      <c r="K94" s="53" t="str">
        <f t="shared" si="89"/>
        <v>2010/735/C-2482</v>
      </c>
      <c r="L94" s="54">
        <f t="shared" si="90"/>
        <v>40219</v>
      </c>
      <c r="M94" s="66">
        <f>+L67+L68</f>
        <v>53395</v>
      </c>
      <c r="N94" s="67">
        <f>(M67+M68)/$W$4</f>
        <v>3538.3579005058059</v>
      </c>
      <c r="O94" s="67"/>
      <c r="P94" s="66">
        <f>(N67+N68)/$W$4</f>
        <v>906.56862633159403</v>
      </c>
      <c r="Q94" s="66">
        <f>N94+P94</f>
        <v>4444.9265268374002</v>
      </c>
      <c r="R94" s="67">
        <f>(O67+O68)/$W$4</f>
        <v>3538.3579005058059</v>
      </c>
      <c r="S94" s="55">
        <f t="shared" si="94"/>
        <v>7983.2844273432056</v>
      </c>
      <c r="T94" s="55">
        <f t="shared" si="95"/>
        <v>13984</v>
      </c>
    </row>
    <row r="95" spans="2:27" hidden="1" x14ac:dyDescent="0.25">
      <c r="J95" s="52">
        <v>4</v>
      </c>
      <c r="K95" s="53" t="str">
        <f t="shared" si="89"/>
        <v>2010/735/C-2482</v>
      </c>
      <c r="L95" s="54">
        <f t="shared" si="90"/>
        <v>40219</v>
      </c>
      <c r="M95" s="66">
        <f>+L69</f>
        <v>78321</v>
      </c>
      <c r="N95" s="67">
        <f>+M69/$W$4</f>
        <v>5851.5922039665229</v>
      </c>
      <c r="O95" s="67"/>
      <c r="P95" s="66">
        <f>+N69/$W$4</f>
        <v>1383.2593083132572</v>
      </c>
      <c r="Q95" s="66">
        <f>N95+P95</f>
        <v>7234.8515122797799</v>
      </c>
      <c r="R95" s="67">
        <f>+O69/$W$4</f>
        <v>5851.5922039665229</v>
      </c>
      <c r="S95" s="55">
        <f t="shared" si="94"/>
        <v>13086.443716246304</v>
      </c>
      <c r="T95" s="55">
        <f t="shared" si="95"/>
        <v>22923</v>
      </c>
    </row>
    <row r="96" spans="2:27" hidden="1" x14ac:dyDescent="0.25">
      <c r="J96" s="52">
        <v>5</v>
      </c>
      <c r="K96" s="53" t="str">
        <f t="shared" si="89"/>
        <v>2010/735/C-6176</v>
      </c>
      <c r="L96" s="54">
        <f t="shared" si="90"/>
        <v>40276</v>
      </c>
      <c r="M96" s="66">
        <f t="shared" ref="M96:M98" si="96">+L70</f>
        <v>120874</v>
      </c>
      <c r="N96" s="67">
        <f t="shared" ref="N96:N98" si="97">+M70/$W$4</f>
        <v>9031.4330406585759</v>
      </c>
      <c r="O96" s="67"/>
      <c r="P96" s="66">
        <f t="shared" ref="P96:P98" si="98">+N70/$W$4</f>
        <v>2134.5466585981299</v>
      </c>
      <c r="Q96" s="66">
        <f t="shared" ref="Q96:Q106" si="99">N96+P96</f>
        <v>11165.979699256706</v>
      </c>
      <c r="R96" s="67">
        <f t="shared" ref="R96:R98" si="100">+O70/$W$4</f>
        <v>9031.4330406585759</v>
      </c>
      <c r="S96" s="55">
        <f t="shared" si="94"/>
        <v>20197.412739915282</v>
      </c>
      <c r="T96" s="55">
        <f t="shared" si="95"/>
        <v>35379</v>
      </c>
    </row>
    <row r="97" spans="10:20" hidden="1" x14ac:dyDescent="0.25">
      <c r="J97" s="52">
        <v>6</v>
      </c>
      <c r="K97" s="53" t="str">
        <f t="shared" si="89"/>
        <v>2010/735/C-6177</v>
      </c>
      <c r="L97" s="54">
        <f t="shared" si="90"/>
        <v>40276</v>
      </c>
      <c r="M97" s="66">
        <f t="shared" si="96"/>
        <v>62380</v>
      </c>
      <c r="N97" s="67">
        <f t="shared" si="97"/>
        <v>4659.5800554902207</v>
      </c>
      <c r="O97" s="67"/>
      <c r="P97" s="66">
        <f t="shared" si="98"/>
        <v>1089.8233675484969</v>
      </c>
      <c r="Q97" s="66">
        <f t="shared" si="99"/>
        <v>5749.4034230387178</v>
      </c>
      <c r="R97" s="67">
        <f t="shared" si="100"/>
        <v>4659.5800554902207</v>
      </c>
      <c r="S97" s="55">
        <f t="shared" si="94"/>
        <v>10408.983478528939</v>
      </c>
      <c r="T97" s="55">
        <f t="shared" si="95"/>
        <v>18233</v>
      </c>
    </row>
    <row r="98" spans="10:20" hidden="1" x14ac:dyDescent="0.25">
      <c r="J98" s="52">
        <v>7</v>
      </c>
      <c r="K98" s="53" t="str">
        <f t="shared" si="89"/>
        <v>2010/735/C-6749</v>
      </c>
      <c r="L98" s="54">
        <f t="shared" si="90"/>
        <v>40283</v>
      </c>
      <c r="M98" s="66">
        <f t="shared" si="96"/>
        <v>38017</v>
      </c>
      <c r="N98" s="67">
        <f t="shared" si="97"/>
        <v>2836.1668360298231</v>
      </c>
      <c r="O98" s="67"/>
      <c r="P98" s="66">
        <f t="shared" si="98"/>
        <v>614.84534669970196</v>
      </c>
      <c r="Q98" s="66">
        <f t="shared" si="99"/>
        <v>3451.0121827295252</v>
      </c>
      <c r="R98" s="67">
        <f t="shared" si="100"/>
        <v>2836.1668360298231</v>
      </c>
      <c r="S98" s="55">
        <f t="shared" si="94"/>
        <v>6287.1790187593488</v>
      </c>
      <c r="T98" s="55">
        <f t="shared" si="95"/>
        <v>11013</v>
      </c>
    </row>
    <row r="99" spans="10:20" hidden="1" x14ac:dyDescent="0.25">
      <c r="J99" s="52">
        <v>8</v>
      </c>
      <c r="K99" s="53" t="str">
        <f t="shared" si="89"/>
        <v>2010/735/C-10526</v>
      </c>
      <c r="L99" s="54">
        <f t="shared" si="90"/>
        <v>40333</v>
      </c>
      <c r="M99" s="66">
        <f>+L73+L74</f>
        <v>45932</v>
      </c>
      <c r="N99" s="67">
        <f>(M73+M74)/$W$4</f>
        <v>3268.3283285569119</v>
      </c>
      <c r="O99" s="67"/>
      <c r="P99" s="66">
        <f>(N73+N74)/$W$4</f>
        <v>670.79227704006485</v>
      </c>
      <c r="Q99" s="66">
        <f>N99+P99</f>
        <v>3939.1206055969769</v>
      </c>
      <c r="R99" s="67">
        <f>(O73+O74)/$W$4</f>
        <v>3268.3283285569119</v>
      </c>
      <c r="S99" s="55">
        <f t="shared" si="94"/>
        <v>7207.4489341538883</v>
      </c>
      <c r="T99" s="55">
        <f t="shared" si="95"/>
        <v>12625</v>
      </c>
    </row>
    <row r="100" spans="10:20" hidden="1" x14ac:dyDescent="0.25">
      <c r="J100" s="52">
        <v>9</v>
      </c>
      <c r="K100" s="53" t="str">
        <f t="shared" si="89"/>
        <v>2010/735/C-12591</v>
      </c>
      <c r="L100" s="54">
        <f t="shared" si="90"/>
        <v>40367</v>
      </c>
      <c r="M100" s="66">
        <f>+L75</f>
        <v>93503</v>
      </c>
      <c r="N100" s="67">
        <f>+M75/$W$4</f>
        <v>13925.647671351746</v>
      </c>
      <c r="O100" s="67"/>
      <c r="P100" s="66">
        <f>+N75/$W$4</f>
        <v>2772.7983741136977</v>
      </c>
      <c r="Q100" s="66">
        <f>N100+P100</f>
        <v>16698.446045465444</v>
      </c>
      <c r="R100" s="67">
        <f>+O75/$W$4</f>
        <v>13925.647671351746</v>
      </c>
      <c r="S100" s="55">
        <f t="shared" si="94"/>
        <v>30624.093716817188</v>
      </c>
      <c r="T100" s="55">
        <f t="shared" si="95"/>
        <v>53642.999999999993</v>
      </c>
    </row>
    <row r="101" spans="10:20" hidden="1" x14ac:dyDescent="0.25">
      <c r="J101" s="52">
        <v>10</v>
      </c>
      <c r="K101" s="53" t="str">
        <f t="shared" si="89"/>
        <v>2010/735/C-12591</v>
      </c>
      <c r="L101" s="54">
        <f t="shared" si="90"/>
        <v>40367</v>
      </c>
      <c r="M101" s="66">
        <f t="shared" ref="M101:M106" si="101">+L76</f>
        <v>117549</v>
      </c>
      <c r="N101" s="67">
        <f t="shared" ref="N101:N106" si="102">+M76/$W$4</f>
        <v>8741.4224221595523</v>
      </c>
      <c r="O101" s="67"/>
      <c r="P101" s="66">
        <f t="shared" ref="P101:P106" si="103">+N76/$W$4</f>
        <v>1658.9977507050455</v>
      </c>
      <c r="Q101" s="66">
        <f t="shared" si="99"/>
        <v>10400.420172864598</v>
      </c>
      <c r="R101" s="67">
        <f t="shared" ref="R101:R106" si="104">+O76/$W$4</f>
        <v>8741.4224221595523</v>
      </c>
      <c r="S101" s="55">
        <f t="shared" si="94"/>
        <v>19141.842595024151</v>
      </c>
      <c r="T101" s="55">
        <f t="shared" si="95"/>
        <v>33530.000000000007</v>
      </c>
    </row>
    <row r="102" spans="10:20" hidden="1" x14ac:dyDescent="0.25">
      <c r="J102" s="52">
        <v>11</v>
      </c>
      <c r="K102" s="53" t="str">
        <f t="shared" si="89"/>
        <v>2010/735/C-13463</v>
      </c>
      <c r="L102" s="54">
        <f t="shared" si="90"/>
        <v>40385</v>
      </c>
      <c r="M102" s="66">
        <f t="shared" si="101"/>
        <v>10675</v>
      </c>
      <c r="N102" s="67">
        <f t="shared" si="102"/>
        <v>792.96210451800005</v>
      </c>
      <c r="O102" s="67"/>
      <c r="P102" s="66">
        <f t="shared" si="103"/>
        <v>147.28885742666955</v>
      </c>
      <c r="Q102" s="66">
        <f t="shared" si="99"/>
        <v>940.2509619446696</v>
      </c>
      <c r="R102" s="67">
        <f t="shared" si="104"/>
        <v>792.96210451800005</v>
      </c>
      <c r="S102" s="55">
        <f t="shared" si="94"/>
        <v>1733.2130664626698</v>
      </c>
      <c r="T102" s="55">
        <f t="shared" si="95"/>
        <v>3036</v>
      </c>
    </row>
    <row r="103" spans="10:20" hidden="1" x14ac:dyDescent="0.25">
      <c r="J103" s="52">
        <v>12</v>
      </c>
      <c r="K103" s="53" t="str">
        <f t="shared" si="89"/>
        <v>2010/701/C-24923</v>
      </c>
      <c r="L103" s="54">
        <f t="shared" si="90"/>
        <v>40413</v>
      </c>
      <c r="M103" s="66">
        <f t="shared" si="101"/>
        <v>104090</v>
      </c>
      <c r="N103" s="67">
        <f t="shared" si="102"/>
        <v>7717.2510647043373</v>
      </c>
      <c r="O103" s="67"/>
      <c r="P103" s="66">
        <f t="shared" si="103"/>
        <v>1349.0060856558921</v>
      </c>
      <c r="Q103" s="66">
        <f t="shared" si="99"/>
        <v>9066.2571503602303</v>
      </c>
      <c r="R103" s="67">
        <f t="shared" si="104"/>
        <v>7717.2510647043373</v>
      </c>
      <c r="S103" s="55">
        <f t="shared" si="94"/>
        <v>16783.508215064569</v>
      </c>
      <c r="T103" s="55">
        <f t="shared" si="95"/>
        <v>29399.000000000004</v>
      </c>
    </row>
    <row r="104" spans="10:20" hidden="1" x14ac:dyDescent="0.25">
      <c r="J104" s="52">
        <v>13</v>
      </c>
      <c r="K104" s="53" t="str">
        <f t="shared" si="89"/>
        <v>2010/701/C-26897</v>
      </c>
      <c r="L104" s="54">
        <f t="shared" si="90"/>
        <v>40427</v>
      </c>
      <c r="M104" s="66">
        <f t="shared" si="101"/>
        <v>18135</v>
      </c>
      <c r="N104" s="67">
        <f t="shared" si="102"/>
        <v>1343.297215212998</v>
      </c>
      <c r="O104" s="67"/>
      <c r="P104" s="66">
        <f t="shared" si="103"/>
        <v>228.92570476005616</v>
      </c>
      <c r="Q104" s="66">
        <f t="shared" si="99"/>
        <v>1572.2229199730541</v>
      </c>
      <c r="R104" s="67">
        <f t="shared" si="104"/>
        <v>1343.297215212998</v>
      </c>
      <c r="S104" s="55">
        <f t="shared" si="94"/>
        <v>2915.5201351860524</v>
      </c>
      <c r="T104" s="55">
        <f t="shared" si="95"/>
        <v>5107.0000000000009</v>
      </c>
    </row>
    <row r="105" spans="10:20" hidden="1" x14ac:dyDescent="0.25">
      <c r="J105" s="52">
        <v>14</v>
      </c>
      <c r="K105" s="53" t="str">
        <f t="shared" si="89"/>
        <v>2010/701/C-33977</v>
      </c>
      <c r="L105" s="54">
        <f t="shared" si="90"/>
        <v>40458</v>
      </c>
      <c r="M105" s="66">
        <f t="shared" si="101"/>
        <v>115883</v>
      </c>
      <c r="N105" s="67">
        <f t="shared" si="102"/>
        <v>8569.0145347841481</v>
      </c>
      <c r="O105" s="67"/>
      <c r="P105" s="66">
        <f t="shared" si="103"/>
        <v>1408.3783382619915</v>
      </c>
      <c r="Q105" s="66">
        <f t="shared" si="99"/>
        <v>9977.3928730461394</v>
      </c>
      <c r="R105" s="67">
        <f t="shared" si="104"/>
        <v>8569.0145347841481</v>
      </c>
      <c r="S105" s="55">
        <f t="shared" si="94"/>
        <v>18546.407407830287</v>
      </c>
      <c r="T105" s="55">
        <f t="shared" si="95"/>
        <v>32487</v>
      </c>
    </row>
    <row r="106" spans="10:20" hidden="1" x14ac:dyDescent="0.25">
      <c r="J106" s="52">
        <v>15</v>
      </c>
      <c r="K106" s="53" t="str">
        <f t="shared" si="89"/>
        <v>2010/701/C-39653</v>
      </c>
      <c r="L106" s="54">
        <f t="shared" si="90"/>
        <v>40471</v>
      </c>
      <c r="M106" s="66">
        <f t="shared" si="101"/>
        <v>49285</v>
      </c>
      <c r="N106" s="67">
        <f t="shared" si="102"/>
        <v>3630.2707146364019</v>
      </c>
      <c r="O106" s="67"/>
      <c r="P106" s="66">
        <f t="shared" si="103"/>
        <v>560.04019044791801</v>
      </c>
      <c r="Q106" s="66">
        <f t="shared" si="99"/>
        <v>4190.3109050843195</v>
      </c>
      <c r="R106" s="67">
        <f t="shared" si="104"/>
        <v>3630.2707146364019</v>
      </c>
      <c r="S106" s="55">
        <f t="shared" si="94"/>
        <v>7820.5816197207214</v>
      </c>
      <c r="T106" s="55">
        <f t="shared" si="95"/>
        <v>13698.999999999998</v>
      </c>
    </row>
    <row r="107" spans="10:20" hidden="1" x14ac:dyDescent="0.25">
      <c r="J107" s="56"/>
      <c r="K107" s="57" t="s">
        <v>39</v>
      </c>
      <c r="L107" s="57"/>
      <c r="M107" s="58">
        <f>SUM(M92:M106)</f>
        <v>917976</v>
      </c>
      <c r="N107" s="58">
        <f>SUM(N92:N106)</f>
        <v>74357.466631652263</v>
      </c>
      <c r="O107" s="58"/>
      <c r="P107" s="58">
        <f>SUM(P92:P106)</f>
        <v>15099.962321455079</v>
      </c>
      <c r="Q107" s="58">
        <f>SUM(Q92:Q106)</f>
        <v>89457.42895310733</v>
      </c>
      <c r="R107" s="58">
        <f>SUM(R92:R106)</f>
        <v>74357.466631652263</v>
      </c>
      <c r="S107" s="58">
        <f>SUM(S92:S106)</f>
        <v>163814.89558475965</v>
      </c>
      <c r="T107" s="58">
        <f>SUM(T92:T106)</f>
        <v>286948</v>
      </c>
    </row>
    <row r="108" spans="10:20" hidden="1" x14ac:dyDescent="0.25">
      <c r="J108"/>
      <c r="K108"/>
      <c r="L108"/>
      <c r="M108"/>
      <c r="N108"/>
      <c r="O108"/>
      <c r="P108"/>
      <c r="Q108"/>
      <c r="R108"/>
      <c r="S108"/>
      <c r="T108"/>
    </row>
    <row r="109" spans="10:20" ht="15.75" thickBot="1" x14ac:dyDescent="0.3">
      <c r="J109"/>
      <c r="K109"/>
      <c r="L109"/>
      <c r="M109"/>
      <c r="N109"/>
      <c r="O109"/>
      <c r="P109"/>
      <c r="Q109"/>
      <c r="R109"/>
      <c r="S109"/>
      <c r="T109"/>
    </row>
    <row r="110" spans="10:20" ht="60.75" thickBot="1" x14ac:dyDescent="0.3">
      <c r="J110" s="195" t="s">
        <v>68</v>
      </c>
      <c r="K110" s="197" t="s">
        <v>95</v>
      </c>
      <c r="L110" s="197" t="s">
        <v>11</v>
      </c>
      <c r="M110" s="197" t="s">
        <v>96</v>
      </c>
      <c r="N110" s="72" t="s">
        <v>97</v>
      </c>
      <c r="O110" s="72" t="s">
        <v>98</v>
      </c>
      <c r="P110" s="72" t="s">
        <v>21</v>
      </c>
      <c r="Q110"/>
      <c r="R110"/>
      <c r="S110"/>
      <c r="T110"/>
    </row>
    <row r="111" spans="10:20" ht="15.75" thickBot="1" x14ac:dyDescent="0.3">
      <c r="J111" s="196"/>
      <c r="K111" s="198"/>
      <c r="L111" s="198"/>
      <c r="M111" s="198"/>
      <c r="N111" s="73" t="s">
        <v>99</v>
      </c>
      <c r="O111" s="73" t="s">
        <v>99</v>
      </c>
      <c r="P111" s="73" t="s">
        <v>99</v>
      </c>
      <c r="Q111"/>
      <c r="R111"/>
      <c r="S111"/>
      <c r="T111"/>
    </row>
    <row r="112" spans="10:20" ht="15.75" thickBot="1" x14ac:dyDescent="0.3">
      <c r="J112" s="189">
        <v>1</v>
      </c>
      <c r="K112" s="189" t="str">
        <f>+C14</f>
        <v>2009/735/C-4462</v>
      </c>
      <c r="L112" s="199">
        <v>39850</v>
      </c>
      <c r="M112" s="74" t="s">
        <v>100</v>
      </c>
      <c r="N112" s="75">
        <f>+N35/$W$4</f>
        <v>239.20167155726568</v>
      </c>
      <c r="O112" s="75">
        <f>+S35/$W$4</f>
        <v>94.196362307753787</v>
      </c>
      <c r="P112" s="75">
        <f>+N112+O112</f>
        <v>333.39803386501944</v>
      </c>
      <c r="Q112"/>
      <c r="R112"/>
      <c r="S112"/>
      <c r="T112"/>
    </row>
    <row r="113" spans="10:20" ht="15.75" thickBot="1" x14ac:dyDescent="0.3">
      <c r="J113" s="190"/>
      <c r="K113" s="192"/>
      <c r="L113" s="194"/>
      <c r="M113" s="74" t="s">
        <v>101</v>
      </c>
      <c r="N113" s="75">
        <f>+O35/$W$4</f>
        <v>36.536770834522684</v>
      </c>
      <c r="O113" s="75">
        <f>+T35/$W$4</f>
        <v>14.272176107235422</v>
      </c>
      <c r="P113" s="75">
        <f>+N113+O113</f>
        <v>50.808946941758109</v>
      </c>
      <c r="Q113"/>
      <c r="R113"/>
      <c r="S113"/>
      <c r="T113"/>
    </row>
    <row r="114" spans="10:20" ht="15.75" thickBot="1" x14ac:dyDescent="0.3">
      <c r="J114" s="189">
        <v>2</v>
      </c>
      <c r="K114" s="191" t="str">
        <f>+C15</f>
        <v>2009/735/C-7809</v>
      </c>
      <c r="L114" s="193">
        <v>39895</v>
      </c>
      <c r="M114" s="74" t="s">
        <v>100</v>
      </c>
      <c r="N114" s="75">
        <f>+N36/$W$4</f>
        <v>152.99772786956373</v>
      </c>
      <c r="O114" s="75">
        <f>+S36/$W$4</f>
        <v>57.65959147323111</v>
      </c>
      <c r="P114" s="75">
        <f t="shared" ref="P114:P141" si="105">+N114+O114</f>
        <v>210.65731934279484</v>
      </c>
      <c r="Q114"/>
      <c r="R114"/>
      <c r="S114"/>
      <c r="T114"/>
    </row>
    <row r="115" spans="10:20" ht="15.75" thickBot="1" x14ac:dyDescent="0.3">
      <c r="J115" s="190"/>
      <c r="K115" s="192"/>
      <c r="L115" s="194"/>
      <c r="M115" s="74" t="s">
        <v>101</v>
      </c>
      <c r="N115" s="75">
        <f>+O36/$W$4</f>
        <v>23.406368815866092</v>
      </c>
      <c r="O115" s="75">
        <f>+T36/$W$4</f>
        <v>8.5633056643412537</v>
      </c>
      <c r="P115" s="75">
        <f>+N115+O115</f>
        <v>31.969674480207345</v>
      </c>
      <c r="Q115"/>
      <c r="R115"/>
      <c r="S115"/>
      <c r="T115"/>
    </row>
    <row r="116" spans="10:20" ht="15.75" thickBot="1" x14ac:dyDescent="0.3">
      <c r="J116" s="189">
        <v>3</v>
      </c>
      <c r="K116" s="191" t="str">
        <f>+C16</f>
        <v>2010/735/C-2482</v>
      </c>
      <c r="L116" s="193">
        <v>39895</v>
      </c>
      <c r="M116" s="74" t="s">
        <v>100</v>
      </c>
      <c r="N116" s="75">
        <f>(N37+N38)/$W$4</f>
        <v>3077.0811687199571</v>
      </c>
      <c r="O116" s="75">
        <f>(S37+S38)/$W$4</f>
        <v>788.39500816368468</v>
      </c>
      <c r="P116" s="75">
        <f t="shared" si="105"/>
        <v>3865.4761768836415</v>
      </c>
    </row>
    <row r="117" spans="10:20" ht="15.75" thickBot="1" x14ac:dyDescent="0.3">
      <c r="J117" s="190"/>
      <c r="K117" s="192"/>
      <c r="L117" s="194"/>
      <c r="M117" s="74" t="s">
        <v>101</v>
      </c>
      <c r="N117" s="75">
        <f>(O37+O38)/$W$4</f>
        <v>461.27673178584888</v>
      </c>
      <c r="O117" s="75">
        <f>(T37+T38)/$W$4</f>
        <v>118.1736181679093</v>
      </c>
      <c r="P117" s="75">
        <f t="shared" si="105"/>
        <v>579.45034995375818</v>
      </c>
    </row>
    <row r="118" spans="10:20" ht="15.75" thickBot="1" x14ac:dyDescent="0.3">
      <c r="J118" s="189">
        <v>4</v>
      </c>
      <c r="K118" s="191" t="str">
        <f>+C18</f>
        <v>2010/735/C-6176</v>
      </c>
      <c r="L118" s="193">
        <v>40219</v>
      </c>
      <c r="M118" s="74" t="s">
        <v>100</v>
      </c>
      <c r="N118" s="75">
        <f>+N39/$W$4</f>
        <v>5091.1706609730199</v>
      </c>
      <c r="O118" s="75">
        <f>+S39/$W$4</f>
        <v>1203.4298893620908</v>
      </c>
      <c r="P118" s="75">
        <f t="shared" si="105"/>
        <v>6294.6005503351107</v>
      </c>
    </row>
    <row r="119" spans="10:20" ht="15.75" thickBot="1" x14ac:dyDescent="0.3">
      <c r="J119" s="190"/>
      <c r="K119" s="192"/>
      <c r="L119" s="194"/>
      <c r="M119" s="74" t="s">
        <v>101</v>
      </c>
      <c r="N119" s="75">
        <f>+O39/$W$4</f>
        <v>760.42154299350329</v>
      </c>
      <c r="O119" s="75">
        <f>+T39/$W$4</f>
        <v>179.82941895116633</v>
      </c>
      <c r="P119" s="75">
        <f t="shared" si="105"/>
        <v>940.2509619446696</v>
      </c>
    </row>
    <row r="120" spans="10:20" ht="15.75" thickBot="1" x14ac:dyDescent="0.3">
      <c r="J120" s="189">
        <v>5</v>
      </c>
      <c r="K120" s="191" t="str">
        <f>+C40</f>
        <v>2010/735/C-6177</v>
      </c>
      <c r="L120" s="193">
        <v>40276</v>
      </c>
      <c r="M120" s="74" t="s">
        <v>100</v>
      </c>
      <c r="N120" s="75">
        <f>+N40/$W$4</f>
        <v>7857.6892775995339</v>
      </c>
      <c r="O120" s="75">
        <f>+S40/$W$4</f>
        <v>1857.0955550734732</v>
      </c>
      <c r="P120" s="75">
        <f t="shared" si="105"/>
        <v>9714.7848326730073</v>
      </c>
    </row>
    <row r="121" spans="10:20" ht="15.75" thickBot="1" x14ac:dyDescent="0.3">
      <c r="J121" s="190"/>
      <c r="K121" s="192"/>
      <c r="L121" s="194"/>
      <c r="M121" s="74" t="s">
        <v>101</v>
      </c>
      <c r="N121" s="75">
        <f>+O40/$W$4</f>
        <v>1173.7437630590412</v>
      </c>
      <c r="O121" s="75">
        <f>+T40/$W$4</f>
        <v>277.45110352465662</v>
      </c>
      <c r="P121" s="75">
        <f t="shared" si="105"/>
        <v>1451.1948665836978</v>
      </c>
    </row>
    <row r="122" spans="10:20" ht="15.75" thickBot="1" x14ac:dyDescent="0.3">
      <c r="J122" s="189">
        <v>6</v>
      </c>
      <c r="K122" s="191" t="str">
        <f>+C41</f>
        <v>2010/735/C-6749</v>
      </c>
      <c r="L122" s="193">
        <v>40276</v>
      </c>
      <c r="M122" s="74" t="s">
        <v>100</v>
      </c>
      <c r="N122" s="75">
        <f>+N41/$W$4</f>
        <v>4054.4397885434387</v>
      </c>
      <c r="O122" s="75">
        <f>+S41/$W$4</f>
        <v>948.24338056472152</v>
      </c>
      <c r="P122" s="75">
        <f t="shared" si="105"/>
        <v>5002.6831691081607</v>
      </c>
    </row>
    <row r="123" spans="10:20" ht="15.75" thickBot="1" x14ac:dyDescent="0.3">
      <c r="J123" s="190"/>
      <c r="K123" s="192"/>
      <c r="L123" s="194"/>
      <c r="M123" s="74" t="s">
        <v>101</v>
      </c>
      <c r="N123" s="75">
        <f>+O41/$W$4</f>
        <v>605.14026694678194</v>
      </c>
      <c r="O123" s="75">
        <f>+T41/$W$4</f>
        <v>141.5799869837754</v>
      </c>
      <c r="P123" s="75">
        <f t="shared" si="105"/>
        <v>746.72025393055731</v>
      </c>
    </row>
    <row r="124" spans="10:20" ht="15.75" thickBot="1" x14ac:dyDescent="0.3">
      <c r="J124" s="189">
        <v>7</v>
      </c>
      <c r="K124" s="191" t="str">
        <f>+C42</f>
        <v>2010/735/C-10526</v>
      </c>
      <c r="L124" s="193">
        <v>40283</v>
      </c>
      <c r="M124" s="74" t="s">
        <v>100</v>
      </c>
      <c r="N124" s="75">
        <f>+N42/$W$4</f>
        <v>2467.3738054188598</v>
      </c>
      <c r="O124" s="75">
        <f>+S42/$W$4</f>
        <v>534.92116049918366</v>
      </c>
      <c r="P124" s="75">
        <f t="shared" si="105"/>
        <v>3002.2949659180435</v>
      </c>
    </row>
    <row r="125" spans="10:20" ht="15.75" thickBot="1" x14ac:dyDescent="0.3">
      <c r="J125" s="190"/>
      <c r="K125" s="192"/>
      <c r="L125" s="194"/>
      <c r="M125" s="74" t="s">
        <v>101</v>
      </c>
      <c r="N125" s="75">
        <f>+O42/$W$4</f>
        <v>368.79303061096334</v>
      </c>
      <c r="O125" s="75">
        <f>+T42/$W$4</f>
        <v>79.924186200518363</v>
      </c>
      <c r="P125" s="75">
        <f t="shared" si="105"/>
        <v>448.71721681148171</v>
      </c>
    </row>
    <row r="126" spans="10:20" ht="15.75" thickBot="1" x14ac:dyDescent="0.3">
      <c r="J126" s="189">
        <v>8</v>
      </c>
      <c r="K126" s="191" t="str">
        <f>+C43</f>
        <v>2010/735/C-12591</v>
      </c>
      <c r="L126" s="193">
        <v>40333</v>
      </c>
      <c r="M126" s="74" t="s">
        <v>100</v>
      </c>
      <c r="N126" s="75">
        <f>(N43+N44)/$W$4</f>
        <v>2843.017480561296</v>
      </c>
      <c r="O126" s="75">
        <f>(S43+S44)/$W$4</f>
        <v>583.44655926378402</v>
      </c>
      <c r="P126" s="75">
        <f t="shared" si="105"/>
        <v>3426.4640398250799</v>
      </c>
    </row>
    <row r="127" spans="10:20" ht="15.75" thickBot="1" x14ac:dyDescent="0.3">
      <c r="J127" s="190"/>
      <c r="K127" s="192"/>
      <c r="L127" s="194"/>
      <c r="M127" s="74" t="s">
        <v>101</v>
      </c>
      <c r="N127" s="75">
        <f>(O43+O44)/$W$4</f>
        <v>425.31084799561557</v>
      </c>
      <c r="O127" s="75">
        <f>(T43+T44)/$W$4</f>
        <v>87.345717776280779</v>
      </c>
      <c r="P127" s="75">
        <f t="shared" si="105"/>
        <v>512.65656577189634</v>
      </c>
    </row>
    <row r="128" spans="10:20" ht="15.75" thickBot="1" x14ac:dyDescent="0.3">
      <c r="J128" s="189">
        <v>9</v>
      </c>
      <c r="K128" s="191" t="str">
        <f>+C45</f>
        <v>2010/735/C-13463</v>
      </c>
      <c r="L128" s="193">
        <v>40367</v>
      </c>
      <c r="M128" s="74" t="s">
        <v>100</v>
      </c>
      <c r="N128" s="75">
        <f>+N45/$W$4</f>
        <v>12115.364853910005</v>
      </c>
      <c r="O128" s="75">
        <f>+S45/$W$4</f>
        <v>2412.5686491670758</v>
      </c>
      <c r="P128" s="75">
        <f t="shared" si="105"/>
        <v>14527.933503077082</v>
      </c>
    </row>
    <row r="129" spans="10:17" ht="15.75" thickBot="1" x14ac:dyDescent="0.3">
      <c r="J129" s="190"/>
      <c r="K129" s="192"/>
      <c r="L129" s="194"/>
      <c r="M129" s="74" t="s">
        <v>101</v>
      </c>
      <c r="N129" s="75">
        <f>+O45/$W$4</f>
        <v>1810.2828174417409</v>
      </c>
      <c r="O129" s="75">
        <f>+T45/$W$4</f>
        <v>360.22972494662207</v>
      </c>
      <c r="P129" s="75">
        <f t="shared" si="105"/>
        <v>2170.5125423883628</v>
      </c>
    </row>
    <row r="130" spans="10:17" ht="15.75" thickBot="1" x14ac:dyDescent="0.3">
      <c r="J130" s="189">
        <v>10</v>
      </c>
      <c r="K130" s="191" t="str">
        <f>+C46</f>
        <v>2010/701/C-24923</v>
      </c>
      <c r="L130" s="193">
        <v>40385</v>
      </c>
      <c r="M130" s="74" t="s">
        <v>100</v>
      </c>
      <c r="N130" s="75">
        <f>+N46/$W$4</f>
        <v>7605.3572040236122</v>
      </c>
      <c r="O130" s="75">
        <f>+S46/$W$4</f>
        <v>1443.2024479636459</v>
      </c>
      <c r="P130" s="75">
        <f t="shared" si="105"/>
        <v>9048.5596519872579</v>
      </c>
    </row>
    <row r="131" spans="10:17" ht="15.75" thickBot="1" x14ac:dyDescent="0.3">
      <c r="J131" s="190"/>
      <c r="K131" s="192"/>
      <c r="L131" s="194"/>
      <c r="M131" s="74" t="s">
        <v>101</v>
      </c>
      <c r="N131" s="75">
        <f>+O46/$W$4</f>
        <v>1136.0652181359396</v>
      </c>
      <c r="O131" s="75">
        <f>+T46/$W$4</f>
        <v>215.79530274139958</v>
      </c>
      <c r="P131" s="75">
        <f t="shared" si="105"/>
        <v>1351.8605208773392</v>
      </c>
    </row>
    <row r="132" spans="10:17" ht="15.75" thickBot="1" x14ac:dyDescent="0.3">
      <c r="J132" s="189">
        <v>11</v>
      </c>
      <c r="K132" s="191" t="str">
        <f>+C47</f>
        <v>2010/701/C-26897</v>
      </c>
      <c r="L132" s="193">
        <v>40413</v>
      </c>
      <c r="M132" s="74" t="s">
        <v>100</v>
      </c>
      <c r="N132" s="75">
        <f>+N47/$W$4</f>
        <v>689.63154950161561</v>
      </c>
      <c r="O132" s="75">
        <f>+S47/$W$4</f>
        <v>127.87869792082938</v>
      </c>
      <c r="P132" s="75">
        <f t="shared" si="105"/>
        <v>817.51024742244499</v>
      </c>
    </row>
    <row r="133" spans="10:17" ht="15.75" thickBot="1" x14ac:dyDescent="0.3">
      <c r="J133" s="190"/>
      <c r="K133" s="192"/>
      <c r="L133" s="194"/>
      <c r="M133" s="74" t="s">
        <v>101</v>
      </c>
      <c r="N133" s="75">
        <f>+O47/$W$4</f>
        <v>103.33055501638445</v>
      </c>
      <c r="O133" s="75">
        <f>+T47/$W$4</f>
        <v>19.410159505840173</v>
      </c>
      <c r="P133" s="75">
        <f t="shared" si="105"/>
        <v>122.74071452222462</v>
      </c>
    </row>
    <row r="134" spans="10:17" ht="15.75" thickBot="1" x14ac:dyDescent="0.3">
      <c r="J134" s="189">
        <v>12</v>
      </c>
      <c r="K134" s="191" t="str">
        <f>+C48</f>
        <v>2010/701/C-33977</v>
      </c>
      <c r="L134" s="193">
        <v>40458</v>
      </c>
      <c r="M134" s="74" t="s">
        <v>100</v>
      </c>
      <c r="N134" s="75">
        <f>+N48/$W$4</f>
        <v>6714.2025278878318</v>
      </c>
      <c r="O134" s="75">
        <f>+S48/$W$4</f>
        <v>1173.7437630590412</v>
      </c>
      <c r="P134" s="75">
        <f t="shared" si="105"/>
        <v>7887.946290946873</v>
      </c>
    </row>
    <row r="135" spans="10:17" ht="15.75" thickBot="1" x14ac:dyDescent="0.3">
      <c r="J135" s="190"/>
      <c r="K135" s="192"/>
      <c r="L135" s="194"/>
      <c r="M135" s="74" t="s">
        <v>101</v>
      </c>
      <c r="N135" s="75">
        <f>+O48/$W$4</f>
        <v>1003.0485368165055</v>
      </c>
      <c r="O135" s="75">
        <f>+T48/$W$4</f>
        <v>175.26232259685099</v>
      </c>
      <c r="P135" s="75">
        <f t="shared" si="105"/>
        <v>1178.3108594133564</v>
      </c>
    </row>
    <row r="136" spans="10:17" ht="15.75" thickBot="1" x14ac:dyDescent="0.3">
      <c r="J136" s="189">
        <v>13</v>
      </c>
      <c r="K136" s="191" t="str">
        <f>+C49</f>
        <v>2010/701/C-39653</v>
      </c>
      <c r="L136" s="193">
        <v>40471</v>
      </c>
      <c r="M136" s="74" t="s">
        <v>100</v>
      </c>
      <c r="N136" s="75">
        <f>+N49/$W$4</f>
        <v>1168.6057796604364</v>
      </c>
      <c r="O136" s="75">
        <f>+S49/$W$4</f>
        <v>199.2395784570065</v>
      </c>
      <c r="P136" s="75">
        <f t="shared" si="105"/>
        <v>1367.8453581174429</v>
      </c>
    </row>
    <row r="137" spans="10:17" ht="15.75" thickBot="1" x14ac:dyDescent="0.3">
      <c r="J137" s="190"/>
      <c r="K137" s="192"/>
      <c r="L137" s="194"/>
      <c r="M137" s="74" t="s">
        <v>101</v>
      </c>
      <c r="N137" s="75">
        <f>+O49/$W$4</f>
        <v>174.69143555256156</v>
      </c>
      <c r="O137" s="75">
        <f>+T49/$W$4</f>
        <v>29.686126303049679</v>
      </c>
      <c r="P137" s="75">
        <f>+N137+O137</f>
        <v>204.37756185561125</v>
      </c>
    </row>
    <row r="138" spans="10:17" ht="15.75" thickBot="1" x14ac:dyDescent="0.3">
      <c r="J138" s="189">
        <v>14</v>
      </c>
      <c r="K138" s="191" t="str">
        <f>+C50</f>
        <v>2010/701/C-39807</v>
      </c>
      <c r="L138" s="193">
        <v>40490</v>
      </c>
      <c r="M138" s="74" t="s">
        <v>100</v>
      </c>
      <c r="N138" s="75">
        <f>+N50/$W$4</f>
        <v>7454.6430243312061</v>
      </c>
      <c r="O138" s="75">
        <f>+S50/$W$4</f>
        <v>1225.1235970450887</v>
      </c>
      <c r="P138" s="75">
        <f t="shared" si="105"/>
        <v>8679.766621376295</v>
      </c>
    </row>
    <row r="139" spans="10:17" ht="15.75" thickBot="1" x14ac:dyDescent="0.3">
      <c r="J139" s="190"/>
      <c r="K139" s="192"/>
      <c r="L139" s="194"/>
      <c r="M139" s="74" t="s">
        <v>101</v>
      </c>
      <c r="N139" s="75">
        <f>+O50/$W$4</f>
        <v>1114.3715104529417</v>
      </c>
      <c r="O139" s="75">
        <f>+T50/$W$4</f>
        <v>183.25474121690283</v>
      </c>
      <c r="P139" s="75">
        <f t="shared" si="105"/>
        <v>1297.6262516698446</v>
      </c>
    </row>
    <row r="140" spans="10:17" ht="15.75" thickBot="1" x14ac:dyDescent="0.3">
      <c r="J140" s="189">
        <v>15</v>
      </c>
      <c r="K140" s="191" t="str">
        <f>+C51</f>
        <v>2010/701/C-46014</v>
      </c>
      <c r="L140" s="193">
        <v>40521</v>
      </c>
      <c r="M140" s="74" t="s">
        <v>100</v>
      </c>
      <c r="N140" s="75">
        <f>+N51/$W$4</f>
        <v>3158.7180160533435</v>
      </c>
      <c r="O140" s="75">
        <f>+S51/$W$4</f>
        <v>487.53753582316205</v>
      </c>
      <c r="P140" s="75">
        <f t="shared" si="105"/>
        <v>3646.2555518765057</v>
      </c>
    </row>
    <row r="141" spans="10:17" ht="15.75" thickBot="1" x14ac:dyDescent="0.3">
      <c r="J141" s="190"/>
      <c r="K141" s="192"/>
      <c r="L141" s="194"/>
      <c r="M141" s="74" t="s">
        <v>101</v>
      </c>
      <c r="N141" s="75">
        <f>+O51/$W$4</f>
        <v>471.55269858305837</v>
      </c>
      <c r="O141" s="75">
        <f>+T51/$W$4</f>
        <v>72.502654624755948</v>
      </c>
      <c r="P141" s="75">
        <f t="shared" si="105"/>
        <v>544.05535320781428</v>
      </c>
    </row>
    <row r="142" spans="10:17" ht="15.75" thickBot="1" x14ac:dyDescent="0.3">
      <c r="J142" s="183" t="s">
        <v>102</v>
      </c>
      <c r="K142" s="184"/>
      <c r="L142" s="184"/>
      <c r="M142" s="184"/>
      <c r="N142" s="184"/>
      <c r="O142" s="185"/>
      <c r="P142" s="76">
        <f>+V52/W4</f>
        <v>74357.466631652263</v>
      </c>
    </row>
    <row r="143" spans="10:17" ht="15.75" thickBot="1" x14ac:dyDescent="0.3">
      <c r="J143" s="186" t="s">
        <v>103</v>
      </c>
      <c r="K143" s="187"/>
      <c r="L143" s="187"/>
      <c r="M143" s="187"/>
      <c r="N143" s="187"/>
      <c r="O143" s="188"/>
      <c r="P143" s="76">
        <f>SUM(P112:P142)</f>
        <v>163814.89558475959</v>
      </c>
      <c r="Q143" s="2">
        <f>+P143-X52</f>
        <v>0</v>
      </c>
    </row>
  </sheetData>
  <mergeCells count="110">
    <mergeCell ref="P63:Q63"/>
    <mergeCell ref="O63:O64"/>
    <mergeCell ref="N63:N64"/>
    <mergeCell ref="M63:M64"/>
    <mergeCell ref="L63:L64"/>
    <mergeCell ref="H68:I68"/>
    <mergeCell ref="K63:K64"/>
    <mergeCell ref="B33:B34"/>
    <mergeCell ref="C33:C34"/>
    <mergeCell ref="D33:D34"/>
    <mergeCell ref="E33:E34"/>
    <mergeCell ref="F33:G33"/>
    <mergeCell ref="B52:E52"/>
    <mergeCell ref="G63:G64"/>
    <mergeCell ref="H63:I64"/>
    <mergeCell ref="H33:H34"/>
    <mergeCell ref="H67:I67"/>
    <mergeCell ref="H66:I66"/>
    <mergeCell ref="H65:I65"/>
    <mergeCell ref="J63:J64"/>
    <mergeCell ref="W33:X33"/>
    <mergeCell ref="B12:B13"/>
    <mergeCell ref="C12:C13"/>
    <mergeCell ref="D12:D13"/>
    <mergeCell ref="E12:E13"/>
    <mergeCell ref="B31:E31"/>
    <mergeCell ref="F12:N12"/>
    <mergeCell ref="I33:I34"/>
    <mergeCell ref="J33:K33"/>
    <mergeCell ref="M33:P33"/>
    <mergeCell ref="Q33:Q34"/>
    <mergeCell ref="O12:W12"/>
    <mergeCell ref="X12:Z12"/>
    <mergeCell ref="L33:L34"/>
    <mergeCell ref="R33:R34"/>
    <mergeCell ref="S33:U33"/>
    <mergeCell ref="V33:V34"/>
    <mergeCell ref="H69:I69"/>
    <mergeCell ref="H70:I70"/>
    <mergeCell ref="H71:I71"/>
    <mergeCell ref="H72:I72"/>
    <mergeCell ref="H73:I73"/>
    <mergeCell ref="Q89:Q90"/>
    <mergeCell ref="R89:R90"/>
    <mergeCell ref="S89:T90"/>
    <mergeCell ref="J89:J91"/>
    <mergeCell ref="K89:L90"/>
    <mergeCell ref="M89:M90"/>
    <mergeCell ref="P89:P90"/>
    <mergeCell ref="M110:M111"/>
    <mergeCell ref="J112:J113"/>
    <mergeCell ref="K112:K113"/>
    <mergeCell ref="L112:L113"/>
    <mergeCell ref="H79:I79"/>
    <mergeCell ref="H80:I80"/>
    <mergeCell ref="N89:N90"/>
    <mergeCell ref="H74:I74"/>
    <mergeCell ref="H75:I75"/>
    <mergeCell ref="H76:I76"/>
    <mergeCell ref="H77:I77"/>
    <mergeCell ref="H78:I78"/>
    <mergeCell ref="G82:J82"/>
    <mergeCell ref="H81:I81"/>
    <mergeCell ref="J114:J115"/>
    <mergeCell ref="K114:K115"/>
    <mergeCell ref="L114:L115"/>
    <mergeCell ref="J116:J117"/>
    <mergeCell ref="K116:K117"/>
    <mergeCell ref="L116:L117"/>
    <mergeCell ref="J110:J111"/>
    <mergeCell ref="K110:K111"/>
    <mergeCell ref="L110:L111"/>
    <mergeCell ref="J122:J123"/>
    <mergeCell ref="K122:K123"/>
    <mergeCell ref="L122:L123"/>
    <mergeCell ref="J124:J125"/>
    <mergeCell ref="K124:K125"/>
    <mergeCell ref="L124:L125"/>
    <mergeCell ref="J118:J119"/>
    <mergeCell ref="K118:K119"/>
    <mergeCell ref="L118:L119"/>
    <mergeCell ref="J120:J121"/>
    <mergeCell ref="K120:K121"/>
    <mergeCell ref="L120:L121"/>
    <mergeCell ref="J130:J131"/>
    <mergeCell ref="K130:K131"/>
    <mergeCell ref="L130:L131"/>
    <mergeCell ref="J132:J133"/>
    <mergeCell ref="K132:K133"/>
    <mergeCell ref="L132:L133"/>
    <mergeCell ref="J126:J127"/>
    <mergeCell ref="K126:K127"/>
    <mergeCell ref="L126:L127"/>
    <mergeCell ref="J128:J129"/>
    <mergeCell ref="K128:K129"/>
    <mergeCell ref="L128:L129"/>
    <mergeCell ref="J142:O142"/>
    <mergeCell ref="J143:O143"/>
    <mergeCell ref="J138:J139"/>
    <mergeCell ref="K138:K139"/>
    <mergeCell ref="L138:L139"/>
    <mergeCell ref="J140:J141"/>
    <mergeCell ref="K140:K141"/>
    <mergeCell ref="L140:L141"/>
    <mergeCell ref="J134:J135"/>
    <mergeCell ref="K134:K135"/>
    <mergeCell ref="L134:L135"/>
    <mergeCell ref="J136:J137"/>
    <mergeCell ref="K136:K137"/>
    <mergeCell ref="L136:L137"/>
  </mergeCells>
  <pageMargins left="0.31496062992125984" right="0" top="0.74803149606299213" bottom="0.74803149606299213" header="0.31496062992125984" footer="0.31496062992125984"/>
  <pageSetup scale="4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Calculo OP</vt:lpstr>
      <vt:lpstr>CALCULO ANTERIOR</vt:lpstr>
      <vt:lpstr>'CALCULO ANTERIOR'!Área_de_impresión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Ximena Averanga Flores</dc:creator>
  <cp:lastModifiedBy>Edgar Joaquin Arteaga Gutierrez</cp:lastModifiedBy>
  <cp:lastPrinted>2017-03-14T22:21:07Z</cp:lastPrinted>
  <dcterms:created xsi:type="dcterms:W3CDTF">2015-05-07T15:33:40Z</dcterms:created>
  <dcterms:modified xsi:type="dcterms:W3CDTF">2017-03-24T22:11:51Z</dcterms:modified>
</cp:coreProperties>
</file>