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nate/Desktop/VertLife_Project/MamPhy_v1_manuscript/CurrentBiology_MS2a_Jan2021/"/>
    </mc:Choice>
  </mc:AlternateContent>
  <xr:revisionPtr revIDLastSave="0" documentId="8_{F2EA8429-9838-B14D-A34F-EFF8CC532E8B}" xr6:coauthVersionLast="46" xr6:coauthVersionMax="46" xr10:uidLastSave="{00000000-0000-0000-0000-000000000000}"/>
  <bookViews>
    <workbookView xWindow="640" yWindow="460" windowWidth="27240" windowHeight="16440" activeTab="6" xr2:uid="{797D9EBA-C09B-A741-806E-8EEAB70BD144}"/>
  </bookViews>
  <sheets>
    <sheet name="S1 - earlyNodes" sheetId="5" r:id="rId1"/>
    <sheet name="S2 - BAMM shifts" sheetId="4" r:id="rId2"/>
    <sheet name="S3 - sqsFossils" sheetId="1" r:id="rId3"/>
    <sheet name="S4 - fossilRates" sheetId="2" r:id="rId4"/>
    <sheet name="S5 - pulledPushed" sheetId="3" r:id="rId5"/>
    <sheet name="S6 - clade tipRates" sheetId="7" r:id="rId6"/>
    <sheet name="S7 - silhouettes"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7" i="3" l="1"/>
  <c r="H78" i="5" l="1"/>
  <c r="H73" i="5"/>
  <c r="H75" i="5" s="1"/>
  <c r="H67" i="5"/>
  <c r="H68" i="5"/>
  <c r="I77" i="5"/>
  <c r="H77" i="5"/>
  <c r="H76" i="5"/>
  <c r="J62" i="5"/>
  <c r="I73" i="5"/>
  <c r="I69" i="5"/>
  <c r="H69" i="5"/>
  <c r="H71" i="5"/>
  <c r="H70" i="5"/>
  <c r="H74" i="5"/>
  <c r="I41" i="5"/>
  <c r="I6" i="5"/>
  <c r="I7" i="5"/>
  <c r="I55" i="5" l="1"/>
  <c r="I56" i="5"/>
  <c r="I59" i="5"/>
  <c r="I62" i="5"/>
  <c r="I57" i="5"/>
  <c r="I58" i="5"/>
  <c r="I61" i="5"/>
  <c r="I60" i="5"/>
  <c r="I51" i="5"/>
  <c r="I50" i="5"/>
  <c r="I52" i="5"/>
  <c r="I53" i="5"/>
  <c r="I49" i="5"/>
  <c r="I54" i="5"/>
  <c r="J54" i="5"/>
  <c r="AH17" i="3" l="1"/>
  <c r="AH7" i="3"/>
  <c r="AH23" i="3"/>
  <c r="AH22" i="3"/>
  <c r="AH21" i="3"/>
  <c r="AH20" i="3"/>
  <c r="AH19" i="3"/>
  <c r="AH18" i="3"/>
  <c r="AH16" i="3"/>
  <c r="AH15" i="3"/>
  <c r="AH14" i="3"/>
  <c r="AH13" i="3"/>
  <c r="AH12" i="3"/>
  <c r="AH11" i="3"/>
  <c r="AH10" i="3"/>
  <c r="AH9" i="3"/>
  <c r="AH8" i="3"/>
  <c r="AH6" i="3"/>
  <c r="AH5" i="3"/>
  <c r="V14" i="1"/>
  <c r="W14" i="1"/>
  <c r="V15" i="1"/>
  <c r="W15" i="1"/>
  <c r="J49" i="5"/>
  <c r="J53" i="5"/>
  <c r="J60" i="5"/>
  <c r="J61" i="5"/>
  <c r="J58" i="5"/>
  <c r="J57" i="5"/>
  <c r="J52" i="5"/>
  <c r="J59" i="5"/>
  <c r="J50" i="5"/>
  <c r="J56" i="5"/>
  <c r="J51" i="5"/>
  <c r="J55"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2" i="5"/>
  <c r="J43" i="5"/>
  <c r="J44" i="5"/>
  <c r="J45" i="5"/>
  <c r="J46" i="5"/>
  <c r="I37"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8" i="5"/>
  <c r="I39" i="5"/>
  <c r="I40" i="5"/>
  <c r="I42" i="5"/>
  <c r="I43" i="5"/>
  <c r="I44" i="5"/>
  <c r="I45" i="5"/>
  <c r="I46" i="5"/>
  <c r="I8" i="5"/>
  <c r="I76" i="5" l="1"/>
  <c r="J76" i="5"/>
  <c r="AI23" i="3"/>
  <c r="AK17" i="3"/>
  <c r="AJ17" i="3"/>
  <c r="I74" i="5"/>
  <c r="J74" i="5"/>
  <c r="I71" i="5"/>
  <c r="I70" i="5"/>
  <c r="J69" i="5"/>
  <c r="J70" i="5"/>
  <c r="AJ23" i="3" l="1"/>
  <c r="AK23" i="3" s="1"/>
  <c r="J71" i="5"/>
  <c r="J73" i="5" s="1"/>
  <c r="I75" i="5" l="1"/>
</calcChain>
</file>

<file path=xl/sharedStrings.xml><?xml version="1.0" encoding="utf-8"?>
<sst xmlns="http://schemas.openxmlformats.org/spreadsheetml/2006/main" count="1010" uniqueCount="413">
  <si>
    <t>Time</t>
  </si>
  <si>
    <t>raw richness</t>
  </si>
  <si>
    <t>Good's u</t>
  </si>
  <si>
    <t>subsampled richness</t>
  </si>
  <si>
    <t>subsampled u</t>
  </si>
  <si>
    <t>k</t>
  </si>
  <si>
    <t>Fisher's alpha</t>
  </si>
  <si>
    <t>Shannon's H</t>
  </si>
  <si>
    <t>Hurlbert's PIE</t>
  </si>
  <si>
    <t>dominance</t>
  </si>
  <si>
    <t>specimens</t>
  </si>
  <si>
    <t>singletons</t>
  </si>
  <si>
    <t>doubletons</t>
  </si>
  <si>
    <t>specimens drawn</t>
  </si>
  <si>
    <t xml:space="preserve"> </t>
  </si>
  <si>
    <t>q=0.1</t>
  </si>
  <si>
    <t>q=0.3</t>
  </si>
  <si>
    <t>q=0.5</t>
  </si>
  <si>
    <t>NA</t>
  </si>
  <si>
    <t>time</t>
  </si>
  <si>
    <t>LTT_low95</t>
  </si>
  <si>
    <t>LTT_high95</t>
  </si>
  <si>
    <t>LTT_med</t>
  </si>
  <si>
    <t>X</t>
  </si>
  <si>
    <t>N</t>
  </si>
  <si>
    <t>Bin</t>
  </si>
  <si>
    <t>Pulled lambda</t>
  </si>
  <si>
    <t>low95</t>
  </si>
  <si>
    <t>Pushed lambda</t>
  </si>
  <si>
    <t>high95</t>
  </si>
  <si>
    <t>med</t>
  </si>
  <si>
    <t>Divergence times</t>
  </si>
  <si>
    <t>Clade rate</t>
  </si>
  <si>
    <t>Background rate</t>
  </si>
  <si>
    <t>ID</t>
  </si>
  <si>
    <t>Clade</t>
  </si>
  <si>
    <t>Mean</t>
  </si>
  <si>
    <t>Low</t>
  </si>
  <si>
    <t>Up</t>
  </si>
  <si>
    <t>Richness</t>
  </si>
  <si>
    <t>Factor</t>
  </si>
  <si>
    <t>Direction</t>
  </si>
  <si>
    <t># Trees</t>
  </si>
  <si>
    <t>A</t>
  </si>
  <si>
    <t>Marsupialia</t>
  </si>
  <si>
    <t>up</t>
  </si>
  <si>
    <t>Marsup (minus Caenolestidae)</t>
  </si>
  <si>
    <t>DIPROTODONTIA</t>
  </si>
  <si>
    <t>B</t>
  </si>
  <si>
    <t>Macropodidae-Potoridae</t>
  </si>
  <si>
    <t>Macropodidae</t>
  </si>
  <si>
    <t>C</t>
  </si>
  <si>
    <t>Placentalia</t>
  </si>
  <si>
    <t>Boreoeutheria</t>
  </si>
  <si>
    <t>D</t>
  </si>
  <si>
    <t>CARNIVORA</t>
  </si>
  <si>
    <t>ARTIODACTYLA</t>
  </si>
  <si>
    <t>E</t>
  </si>
  <si>
    <t>Pecora</t>
  </si>
  <si>
    <t>Cervidae-Moschidae-Bovidae</t>
  </si>
  <si>
    <t>F</t>
  </si>
  <si>
    <t>Cetacea</t>
  </si>
  <si>
    <t>CHIROPTERA</t>
  </si>
  <si>
    <t>G</t>
  </si>
  <si>
    <t>Vespertilionid-related</t>
  </si>
  <si>
    <t>Mollosidae-Vespertilionidae</t>
  </si>
  <si>
    <t>up/down</t>
  </si>
  <si>
    <t>H</t>
  </si>
  <si>
    <t>Phyllostomidae</t>
  </si>
  <si>
    <t>Stenodermatinae</t>
  </si>
  <si>
    <t>I</t>
  </si>
  <si>
    <t>Pteropodidae</t>
  </si>
  <si>
    <t>Dobsonia-Rousettus</t>
  </si>
  <si>
    <t>J</t>
  </si>
  <si>
    <t>Pteropus</t>
  </si>
  <si>
    <t>K</t>
  </si>
  <si>
    <t>Rhinolophidae-Hipposideridae</t>
  </si>
  <si>
    <t>L</t>
  </si>
  <si>
    <t>Rhinolophidae</t>
  </si>
  <si>
    <t>EULIPOTYPHLA</t>
  </si>
  <si>
    <t>M</t>
  </si>
  <si>
    <t>Crocidurinae</t>
  </si>
  <si>
    <t>PRIMATES</t>
  </si>
  <si>
    <t>O</t>
  </si>
  <si>
    <t>Strepsirrhini</t>
  </si>
  <si>
    <t>down</t>
  </si>
  <si>
    <t>P</t>
  </si>
  <si>
    <t>LAGOMORPHA</t>
  </si>
  <si>
    <t>RODENTIA</t>
  </si>
  <si>
    <t>Q</t>
  </si>
  <si>
    <t>Ctenomyidae</t>
  </si>
  <si>
    <t>R</t>
  </si>
  <si>
    <t>Geomyoidea</t>
  </si>
  <si>
    <t>S</t>
  </si>
  <si>
    <t>Cricetidae-Muridae</t>
  </si>
  <si>
    <t>T</t>
  </si>
  <si>
    <t>Cricetidae</t>
  </si>
  <si>
    <t>Muridae</t>
  </si>
  <si>
    <t>U</t>
  </si>
  <si>
    <t>Murinae</t>
  </si>
  <si>
    <t>V</t>
  </si>
  <si>
    <t>Apomys-Melomys</t>
  </si>
  <si>
    <t>Anisomys-Melomys</t>
  </si>
  <si>
    <t>W</t>
  </si>
  <si>
    <t>Rattus-Srilankamys</t>
  </si>
  <si>
    <t>Gerbillinae</t>
  </si>
  <si>
    <t>Gerbillus</t>
  </si>
  <si>
    <t>posterior</t>
  </si>
  <si>
    <t>includeOrder</t>
  </si>
  <si>
    <t>Level</t>
  </si>
  <si>
    <t>Mammalia</t>
  </si>
  <si>
    <t>Metatheria-Placentalia</t>
  </si>
  <si>
    <t>Atlantogenata</t>
  </si>
  <si>
    <t>superordinal</t>
  </si>
  <si>
    <t>Afrotheria</t>
  </si>
  <si>
    <t>Afrosoricida-Macroscelidea</t>
  </si>
  <si>
    <t>ordinal</t>
  </si>
  <si>
    <t>infraordinal</t>
  </si>
  <si>
    <t>Sirenia-Proboscidea-Hyracoidea</t>
  </si>
  <si>
    <t>Xenarthra</t>
  </si>
  <si>
    <t>Laurasiatheria</t>
  </si>
  <si>
    <t>Carnivora-Philodota</t>
  </si>
  <si>
    <t>Euarchontoglires</t>
  </si>
  <si>
    <t># all</t>
  </si>
  <si>
    <t># placental</t>
  </si>
  <si>
    <t># marsupial</t>
  </si>
  <si>
    <t>total</t>
  </si>
  <si>
    <t>node in completed MCC tree</t>
  </si>
  <si>
    <t>Divergence time</t>
  </si>
  <si>
    <t>mean</t>
  </si>
  <si>
    <t>high 95% CI</t>
  </si>
  <si>
    <t>low 95% CI</t>
  </si>
  <si>
    <t>Clade name</t>
  </si>
  <si>
    <t>Tubulidentata+Afrosoricida-Macroscelidea</t>
  </si>
  <si>
    <t>Tenrecidae</t>
  </si>
  <si>
    <t>Perissodactyla-Artiodactyla</t>
  </si>
  <si>
    <t>Dermoptera-Scandentia-Primates</t>
  </si>
  <si>
    <t>Dermoptera-Scandentia</t>
  </si>
  <si>
    <t>Glires (Rodentia-Lagomorpha)</t>
  </si>
  <si>
    <t>Tarsiidae-Simiiformes</t>
  </si>
  <si>
    <t>Squirrel-related-to-GuineaPig-related</t>
  </si>
  <si>
    <t>Castorimorpha+Myomorpha</t>
  </si>
  <si>
    <t>Paucituberculata-rest of marsupials</t>
  </si>
  <si>
    <t>Microbiotheria-Notoryctemorphia-Peremelemorphia-Dasyurimorphia-Diprodontia</t>
  </si>
  <si>
    <t>Notoryctemorphia-Peremelemorphia-Dasyurimorphia-Diprodontia</t>
  </si>
  <si>
    <t>Notoryctemorphia-Peremelemorphia-Dasyurimorphia</t>
  </si>
  <si>
    <t>Peremelemorphia-Dasyurimorphia</t>
  </si>
  <si>
    <t>infraclass</t>
  </si>
  <si>
    <t>Afrosoricida</t>
  </si>
  <si>
    <t>Macroscelidea</t>
  </si>
  <si>
    <t>Pilosa</t>
  </si>
  <si>
    <t>Eulipotyphla</t>
  </si>
  <si>
    <t>Artiodactyla</t>
  </si>
  <si>
    <t>Chiroptera</t>
  </si>
  <si>
    <t>Scandentia</t>
  </si>
  <si>
    <t>Primates</t>
  </si>
  <si>
    <t>Rodentia</t>
  </si>
  <si>
    <t>GuineaPig-related</t>
  </si>
  <si>
    <t>Mouse-related</t>
  </si>
  <si>
    <t>Talpidae-Soricidae+Erinaceidae</t>
  </si>
  <si>
    <t>Soricidae+Erinaceidae</t>
  </si>
  <si>
    <t>Perissodactyla+Artiodactyla-Carnivora+Philodota</t>
  </si>
  <si>
    <t># preceding K-Pg</t>
  </si>
  <si>
    <t># overlapping K-Pg</t>
  </si>
  <si>
    <t>cladeNum</t>
  </si>
  <si>
    <t>clade</t>
  </si>
  <si>
    <t>Didelphimorphia</t>
  </si>
  <si>
    <t>Australidelphia</t>
  </si>
  <si>
    <t>Talpidae</t>
  </si>
  <si>
    <t>Erinaceidae</t>
  </si>
  <si>
    <t>Soricidae</t>
  </si>
  <si>
    <t>Feliformes</t>
  </si>
  <si>
    <t>Caniformes</t>
  </si>
  <si>
    <t>Suina</t>
  </si>
  <si>
    <t>Whippomorpha</t>
  </si>
  <si>
    <t>Ruminantia</t>
  </si>
  <si>
    <t>Yinpterochiroptera</t>
  </si>
  <si>
    <t>Yangochiroptera</t>
  </si>
  <si>
    <t>Catarrhini</t>
  </si>
  <si>
    <t>Platyrrhini</t>
  </si>
  <si>
    <t>Lagomorpha</t>
  </si>
  <si>
    <t>Guinea_pig-related</t>
  </si>
  <si>
    <t>Squirrel-related</t>
  </si>
  <si>
    <t>median</t>
  </si>
  <si>
    <t>BAMM</t>
  </si>
  <si>
    <t>Pulled speciation rate, t=0 (λ0)</t>
  </si>
  <si>
    <t>total shift factors</t>
  </si>
  <si>
    <t>Simiiformes</t>
  </si>
  <si>
    <t>Tip DR mean (observed)</t>
  </si>
  <si>
    <r>
      <rPr>
        <b/>
        <sz val="10"/>
        <color theme="1"/>
        <rFont val="Arial"/>
        <family val="2"/>
      </rPr>
      <t>Table S3.</t>
    </r>
    <r>
      <rPr>
        <sz val="10"/>
        <color theme="1"/>
        <rFont val="Arial"/>
        <family val="2"/>
      </rPr>
      <t xml:space="preserve"> Summary output from the "sqs()" function for three different levels of quorum subsampling of the fossil record within 5-million-year time bins: quorum (q) of 0.1, 0.3, and 0.5. These result correspond to those presented in Fig. 2b.</t>
    </r>
  </si>
  <si>
    <t>---</t>
  </si>
  <si>
    <t>Tip DR skew   (simulated)</t>
  </si>
  <si>
    <t>pVal</t>
  </si>
  <si>
    <t>different</t>
  </si>
  <si>
    <t>not different</t>
  </si>
  <si>
    <t>&lt; 0.0001</t>
  </si>
  <si>
    <t>Mann-Whitney test</t>
  </si>
  <si>
    <t>Compare Obs vs Sim</t>
  </si>
  <si>
    <t>Tip DR skew    (observed)</t>
  </si>
  <si>
    <r>
      <rPr>
        <b/>
        <sz val="10"/>
        <color theme="1"/>
        <rFont val="Arial"/>
        <family val="2"/>
      </rPr>
      <t xml:space="preserve">Table S6. </t>
    </r>
    <r>
      <rPr>
        <sz val="10"/>
        <color theme="1"/>
        <rFont val="Arial"/>
        <family val="2"/>
      </rPr>
      <t xml:space="preserve">Comparison of 20 mammal clades as presented in Fig. 4, with summaries across 100 observed timetrees relative to the harmonic mean of tip-level speciation rates (tip DR), pulled speciation rates at the present day (λ0), the cumulative magnitude of rate shift factors estimated with BAMM, and the skewness of tip DR values within each clade. Rate-constant birth-death simulations of trees the same age and species richness (100 trees) were performed to provide null expectations for the tip DR skewness values, which were compared using two-sided Mann-Whitney U tests. The observed and simulated clades were only compared across the 16 groups that were monophyletic in all analyses and contained &gt; 40 species. </t>
    </r>
  </si>
  <si>
    <t>Independent</t>
  </si>
  <si>
    <r>
      <rPr>
        <b/>
        <sz val="10"/>
        <color theme="1"/>
        <rFont val="Arial"/>
        <family val="2"/>
      </rPr>
      <t xml:space="preserve">Table S2. </t>
    </r>
    <r>
      <rPr>
        <sz val="10"/>
        <color theme="1"/>
        <rFont val="Arial"/>
        <family val="2"/>
      </rPr>
      <t>Summary of diversification rate shift recovered using BAMM on 10 mammal trees. For all maximum shift credibility (MSC) shifts present in at least 5 of the 10 trees, the average net diversification rates are summarized across all branches in the rate-shift (clade rate) and all branches outside that clade in Mammalia (background rate). Their ratio gave the rate shift factor. The 24 shiifts are given letters A-X, while related shifts have the same letter (even when in &lt; 5 trees). The mean and 95% HPD divergences are given for each rate-shift location. Rate-shifts in tipward clades that are independent from each other (i.e., non-nested) are coded with "1" and used to sum up the per-clade rate-shift factors reported in Fig. 4.</t>
    </r>
  </si>
  <si>
    <t>Chiroptera-Perissodactyla+Artiodactyla-Carnivora+Pholidota</t>
  </si>
  <si>
    <t>K-Pg timing</t>
  </si>
  <si>
    <t>PETM timing</t>
  </si>
  <si>
    <t>higher</t>
  </si>
  <si>
    <t>Myomorpha</t>
  </si>
  <si>
    <r>
      <rPr>
        <i/>
        <sz val="10"/>
        <color theme="1"/>
        <rFont val="Arial"/>
        <family val="2"/>
      </rPr>
      <t>Anolis</t>
    </r>
    <r>
      <rPr>
        <sz val="10"/>
        <color theme="1"/>
        <rFont val="Arial"/>
        <family val="2"/>
      </rPr>
      <t>-Mammalia</t>
    </r>
  </si>
  <si>
    <t>Muroidea</t>
  </si>
  <si>
    <t>Muroidea minus Platacanthomyidae</t>
  </si>
  <si>
    <t>Monotremata</t>
  </si>
  <si>
    <t>Sciuromorpha</t>
  </si>
  <si>
    <t>Castorimorpha</t>
  </si>
  <si>
    <t>Noctillioidea</t>
  </si>
  <si>
    <t>Diprodontia</t>
  </si>
  <si>
    <t>Paenungulata (Hyracoidea + Sirenia + Proboscidea)</t>
  </si>
  <si>
    <t>bin_1_6</t>
  </si>
  <si>
    <t>bin_6_11</t>
  </si>
  <si>
    <t>bin_11_16</t>
  </si>
  <si>
    <t>bin_16_21</t>
  </si>
  <si>
    <t>bin_21_26</t>
  </si>
  <si>
    <t>bin_26_31</t>
  </si>
  <si>
    <t>bin_31_36</t>
  </si>
  <si>
    <t>bin_36_41</t>
  </si>
  <si>
    <t>bin_41_46</t>
  </si>
  <si>
    <t>bin_46_51</t>
  </si>
  <si>
    <t>bin_51_56</t>
  </si>
  <si>
    <t>bin_56_61</t>
  </si>
  <si>
    <t>bin_61_66</t>
  </si>
  <si>
    <t>bin_66_71</t>
  </si>
  <si>
    <t>bin_71_76</t>
  </si>
  <si>
    <t>bin_76_81</t>
  </si>
  <si>
    <t>bin_81_86</t>
  </si>
  <si>
    <t>bin_86_91</t>
  </si>
  <si>
    <t>bin_91_96</t>
  </si>
  <si>
    <t>bin_96_101</t>
  </si>
  <si>
    <t>bin_101_106</t>
  </si>
  <si>
    <t>bin_106_111</t>
  </si>
  <si>
    <t>bin_111_116</t>
  </si>
  <si>
    <t>bin_116_121</t>
  </si>
  <si>
    <t>bin_121_126</t>
  </si>
  <si>
    <t>bin_126_131</t>
  </si>
  <si>
    <t>bin</t>
  </si>
  <si>
    <t>bottom</t>
  </si>
  <si>
    <t>top</t>
  </si>
  <si>
    <t>mid</t>
  </si>
  <si>
    <t>cat</t>
  </si>
  <si>
    <t>binNum</t>
  </si>
  <si>
    <t>t2d</t>
  </si>
  <si>
    <t>t2u</t>
  </si>
  <si>
    <t>t3</t>
  </si>
  <si>
    <t>tPart</t>
  </si>
  <si>
    <t>tGFd</t>
  </si>
  <si>
    <t>tGFu</t>
  </si>
  <si>
    <t>tSing</t>
  </si>
  <si>
    <t>tOri</t>
  </si>
  <si>
    <t>tExt</t>
  </si>
  <si>
    <t>tThrough</t>
  </si>
  <si>
    <t>divSIB</t>
  </si>
  <si>
    <t>divCSIB</t>
  </si>
  <si>
    <t>divRT</t>
  </si>
  <si>
    <t>divBC</t>
  </si>
  <si>
    <t>extProp</t>
  </si>
  <si>
    <t>oriProp</t>
  </si>
  <si>
    <t>extPC</t>
  </si>
  <si>
    <t>oriPC</t>
  </si>
  <si>
    <t>ext3t</t>
  </si>
  <si>
    <t>ori3t</t>
  </si>
  <si>
    <t>extC3t</t>
  </si>
  <si>
    <t>oriC3t</t>
  </si>
  <si>
    <t>extGF</t>
  </si>
  <si>
    <t>oriGF</t>
  </si>
  <si>
    <t>E2f3</t>
  </si>
  <si>
    <t>O2f3</t>
  </si>
  <si>
    <t>ext2f3</t>
  </si>
  <si>
    <t>ori2f3</t>
  </si>
  <si>
    <t>samp3t</t>
  </si>
  <si>
    <t>sampRange</t>
  </si>
  <si>
    <t>highExt</t>
  </si>
  <si>
    <t>lowExt</t>
  </si>
  <si>
    <t>highOri</t>
  </si>
  <si>
    <t>lowOri</t>
  </si>
  <si>
    <t>Neogene</t>
  </si>
  <si>
    <t>Paleogene</t>
  </si>
  <si>
    <t>Cretaceous</t>
  </si>
  <si>
    <t>Glossary</t>
  </si>
  <si>
    <t>bin name</t>
  </si>
  <si>
    <t>bottom age of interval, in millions of years</t>
  </si>
  <si>
    <t>top age of interval, in millions of years</t>
  </si>
  <si>
    <t>midpoint age of interval, in millions of years (used for plotting)</t>
  </si>
  <si>
    <t xml:space="preserve">geological time category </t>
  </si>
  <si>
    <t xml:space="preserve"> Bin number, or the numeric identifier of the bin.</t>
  </si>
  <si>
    <t xml:space="preserve"> Number of through-ranging taxa, taxa that have first occurrences before, and last occurrences after the focal bin.</t>
  </si>
  <si>
    <t xml:space="preserve"> Number of originating taxa, taxa that have first occurrences in the focal bin, and last occurrences after it.</t>
  </si>
  <si>
    <t xml:space="preserve"> Number of taxa getting extinct. These are taxa that have first occurrences before the focal bin, and last occurrences in it.</t>
  </si>
  <si>
    <t xml:space="preserve"> Number of stratigraphic singleton (single-interval) taxa, taxa that only occur in the focal bin.</t>
  </si>
  <si>
    <t xml:space="preserve"> Number of lower two timers (Alroy, 2008; 2014), taxa that are present in the _i_-1th and the ith bin (focal bin).</t>
  </si>
  <si>
    <t xml:space="preserve"> Number of upper two timers (Alroy, 2008; 2014), taxa that are present in the _i_th (focal) and the _i_+1th bin. (Alroy, 2008; 2014)</t>
  </si>
  <si>
    <t xml:space="preserve"> Number of upper gap-fillers (Alroy, 2014), taxa that occurr in bin _i_+2 and _i_-1, but were not found in _i_+1. (Alroy, 2014)</t>
  </si>
  <si>
    <t xml:space="preserve"> Number of lower gap-fillers (Alroy, 2014), taxa that occurr in bin _i_-2 and _i_+1, but were not found in _i_-1. (Alroy, 2014)</t>
  </si>
  <si>
    <t xml:space="preserve"> Number of three timer taxa (Alroy, 2008; 2014), present in bin _i_-1, _i_, and _i_+1. (Alroy, 2008; 2014)</t>
  </si>
  <si>
    <t xml:space="preserve"> Part timer taxa (Alroy, 2008; 2014), present in bin _i_-1,and _i_+1, but not in bin _i_.</t>
  </si>
  <si>
    <t xml:space="preserve"> Proportional extinctions including single-interval taxa_(tExt + tSing) / (tThrough + tOri + tExt + tSing)_.</t>
  </si>
  <si>
    <t xml:space="preserve"> Proportional originations including single-interval taxa _(tOri + tSing) / (tThrough + tOri + tExt + tSing)_.</t>
  </si>
  <si>
    <t xml:space="preserve"> Per capita extinction rates of Foote (1999). _-log(tExt/(tExt + tThrough))_.  Values are not normalized with bin lengths. Similar equations were used by Alroy (1996) but without taking the logarithm.</t>
  </si>
  <si>
    <t xml:space="preserve"> Per capita origination rates of Foote (1999). _-log(tOri/(tOri + tThrough))_. Values are not normalized with bin lengths. Similar equations were used by Alroy (1996) but without taking the logarithm.</t>
  </si>
  <si>
    <t xml:space="preserve"> Three-timer extinction rates of Alroy (2008). _log(t2d/t3)_.</t>
  </si>
  <si>
    <t xml:space="preserve"> Three-timer origination rates of Alroy (2008). _log(t2u/t3)_.</t>
  </si>
  <si>
    <t xml:space="preserve"> Corrected three-timer extinction rates of Alroy (2008). _ext3t[_i_] + log(samp3t[_i_+1])_.</t>
  </si>
  <si>
    <t xml:space="preserve"> Corrected three-timer origination rates of Alroy (2008). _ori3t[_i_] + log(samp3t[_i_-1])_.</t>
  </si>
  <si>
    <t xml:space="preserve"> Sampled-in-bin diversity (richness), the number of genera sampled in the focal bin.</t>
  </si>
  <si>
    <t xml:space="preserve"> Corrected sampled-in-bin diversity (richness). _divSIB/samp3t*totSamp3t_, where _totSamp3t_ is total three-timer sampling completeness of the dataset (Alroy, 2008).</t>
  </si>
  <si>
    <t xml:space="preserve"> Boundary-crosser diversity (richness), the number of taxa with ranges crossing the boundaries of the interval. _tExt + tOri + tThrough_.</t>
  </si>
  <si>
    <t xml:space="preserve"> Range-through diversity (richness), all taxa in the interval, based on the range-through assumption. _(tSing + tOri + tExt + tThrough)_.</t>
  </si>
  <si>
    <t xml:space="preserve"> Range-based sampling probability, without observed range end-points (Foote), _(divSIB - tExt - tOri- t-Sing)/tThrough_</t>
  </si>
  <si>
    <t xml:space="preserve"> Three-timer sampling completeness of Alroy (2008). _t3/(t3+tPart)_</t>
  </si>
  <si>
    <t xml:space="preserve"> Gap-filler extinction rates of Alroy(2014). _log((t2d + tPart)/(t3+tPart+tGFd))_</t>
  </si>
  <si>
    <t xml:space="preserve"> Gap-filler origination rates of Alroy(2014). _log((t2u + tPart)/(t3+tPart+tGFd))_</t>
  </si>
  <si>
    <t xml:space="preserve"> Second-for-third extinction propotions of Alroy (2015). As these metrics are based on an algorithmic approach, for the equations please refer to the Alroy (2015, p. 634, right column and Eq. 4)). See source code (&lt;URL  http://www.github.com/adamkocsis/divDyn&gt;) for the exact implementation, found in the ‘Metrics’ function in the diversityDynamics.R file.</t>
  </si>
  <si>
    <t xml:space="preserve"> Second-for-third origination propotions of Alroy (2015). Please see ‘E2f3’.</t>
  </si>
  <si>
    <t xml:space="preserve"> Second-for-third extinction rates (based on Alroy, 2015). Transformed to the usual rate form with _log(1/(1-E2f3))_.</t>
  </si>
  <si>
    <t xml:space="preserve"> Second-for-third origination rates (based on Alroy, 2015). Transformed to the usual rate form with _log(1/(1-O2f3))_.</t>
  </si>
  <si>
    <t>maximum value of 'extPC', 'ext3t', 'extC3t', 'extGF', 'E2f3', 'ext2f3'</t>
  </si>
  <si>
    <t>minimum value of 'extPC', 'ext3t', 'extC3t', 'extGF', 'E2f3', 'ext2f3'</t>
  </si>
  <si>
    <t>maximum value of 'oriPC', 'ori3t', 'oriC3t', 'oriGF', 'O2f3', 'ori2f3'</t>
  </si>
  <si>
    <t>minimum value of 'oriPC', 'ori3t', 'oriC3t', 'oriGF', 'O2f3', 'ori2f3'</t>
  </si>
  <si>
    <t>foldDifference_pushedPulled</t>
  </si>
  <si>
    <t>E(t)_low95</t>
  </si>
  <si>
    <t>E(t)_high95</t>
  </si>
  <si>
    <t>E(t)_med</t>
  </si>
  <si>
    <t>extPC_low95</t>
  </si>
  <si>
    <t>extPC_high95</t>
  </si>
  <si>
    <t>extPC_med</t>
  </si>
  <si>
    <t>ext3t_low95</t>
  </si>
  <si>
    <t>ext3t_high95</t>
  </si>
  <si>
    <t>ext3t_med</t>
  </si>
  <si>
    <t>extC3t_low95</t>
  </si>
  <si>
    <t>extC3t_high95</t>
  </si>
  <si>
    <t>extC3t_med</t>
  </si>
  <si>
    <t>extGF_low95</t>
  </si>
  <si>
    <t>extGF_high95</t>
  </si>
  <si>
    <t>extGF_med</t>
  </si>
  <si>
    <t>E2f3_low95</t>
  </si>
  <si>
    <t>E2f3_high95</t>
  </si>
  <si>
    <t>E2f3_med</t>
  </si>
  <si>
    <t>ext2f3_low95</t>
  </si>
  <si>
    <t>ext2f3_high95</t>
  </si>
  <si>
    <t>ext2f3_med</t>
  </si>
  <si>
    <t>all6Mu_low95</t>
  </si>
  <si>
    <t>all6Mu_high95</t>
  </si>
  <si>
    <t>all6Mu_med</t>
  </si>
  <si>
    <t>Fixed E(t)</t>
  </si>
  <si>
    <t>Fixed Mu</t>
  </si>
  <si>
    <r>
      <rPr>
        <b/>
        <sz val="10"/>
        <color theme="1"/>
        <rFont val="Arial"/>
        <family val="2"/>
      </rPr>
      <t>Table S1.</t>
    </r>
    <r>
      <rPr>
        <sz val="10"/>
        <color theme="1"/>
        <rFont val="Arial"/>
        <family val="2"/>
      </rPr>
      <t xml:space="preserve"> Summary of early diverging nodes in the backbone-and-patch timetree of mammals (Upham et al. 2019) relative to the Cretaceous-Paleogene (K-Pg) boundary and the Paleocene-Eocene Thermal Maximum (PETM). The 16 superordinal placental divergences that occurred before or overlap with the K-Pg event are displayed in Fig. 2a with their 95% highest posterior density (HPD) age interval. Also given is the node number in the maximum clade credibility (MCC) tree of the credible set of 10,000 node-dated completed timetrees, and the posterior probability for that node in the MCC tree.</t>
    </r>
  </si>
  <si>
    <t># overlapping PETM and K-Pg</t>
  </si>
  <si>
    <t># overlapping PETM only</t>
  </si>
  <si>
    <t>Post-K-Pg splits</t>
  </si>
  <si>
    <r>
      <rPr>
        <b/>
        <sz val="10"/>
        <color theme="1"/>
        <rFont val="Arial"/>
        <family val="2"/>
      </rPr>
      <t xml:space="preserve">Table S5. </t>
    </r>
    <r>
      <rPr>
        <sz val="10"/>
        <color theme="1"/>
        <rFont val="Arial"/>
        <family val="2"/>
      </rPr>
      <t>The accumulation of lineages through time (LTT) and rates through time (RTT) as presented in Fig. 3. We used 5-million-year time bins to summarize values across 100 timetrees, including the median values and 95% confidence intervals for the extant timetree LTT and pulled speciation rates (lambda). We then performed two types of fossil correction on the pulled rates to 'push' them to estimated true values of lambda, one that fixes extant + extinct lineages through time (Fixed E(t)), and one that fixes extinction rates through time (Fixed Mu).  From the Fixed Mu method, we used 6 different metrics of extinction rates to fix the homogeneous birth-death model when estimating lambda-- these were  'extPC', 'ext3t', 'extC3t', 'extGF', 'E2f3', and 'ext2f3' (defined in the Table S4 glossary)</t>
    </r>
  </si>
  <si>
    <r>
      <rPr>
        <b/>
        <sz val="10"/>
        <color theme="1"/>
        <rFont val="Arial"/>
        <family val="2"/>
      </rPr>
      <t xml:space="preserve">Table S4. </t>
    </r>
    <r>
      <rPr>
        <sz val="10"/>
        <color theme="1"/>
        <rFont val="Arial"/>
        <family val="2"/>
      </rPr>
      <t>The output from the 'divDyn' R function for calculating rates of origination and extinction upon the binned fossil genus durations.  All column values are defined in the glossary below the table.</t>
    </r>
  </si>
  <si>
    <t># overlapping K-Pg only</t>
  </si>
  <si>
    <t>Figure 1</t>
  </si>
  <si>
    <t>Web Dog; AussieIcons is licensed as Freeware, which means it is 100% free for both personal use and commercial use (https://www.fontspace.com/web-dog/aussieicons).</t>
  </si>
  <si>
    <t>Sarah Werning [phylopic.org, CC-BY4]</t>
  </si>
  <si>
    <t>Didelphis</t>
  </si>
  <si>
    <t>Sminthopsis</t>
  </si>
  <si>
    <t>Phascolarctos</t>
  </si>
  <si>
    <t>Gavin Prideaux [phylopic.org, CC-BY4]</t>
  </si>
  <si>
    <t>Macropus</t>
  </si>
  <si>
    <t>Yan Wong [phylopic.org, CC-BY4]</t>
  </si>
  <si>
    <t>(uncredited) [phylopic.org, no copyright]</t>
  </si>
  <si>
    <t>Proboscidea</t>
  </si>
  <si>
    <t>Stegodon</t>
  </si>
  <si>
    <t>Zimices [phylopic.org, CC-BY4]</t>
  </si>
  <si>
    <t>Iconian Fonts; Zoologic is licensed as Freeware, commercial use requires donation, which means it is free for personal use only. To use the font commercially, you will need to purchase a license or contact Iconian Fonts (https://www.fontspace.com/iconian-fonts/zoologic).</t>
  </si>
  <si>
    <t>Bos</t>
  </si>
  <si>
    <t>Cristopher Silva [phylopic.org, CC-BY4]</t>
  </si>
  <si>
    <t>Sus</t>
  </si>
  <si>
    <t xml:space="preserve">Alan Carr; Animals is licensed as Freeware, which means it is 100% free for both personal use and commercial use (https://www.fontspace.com/alan-carr/animals). </t>
  </si>
  <si>
    <t>Balaenoptera</t>
  </si>
  <si>
    <t>Vulpes</t>
  </si>
  <si>
    <t>Rebecca Groom [phylopic.org, CC-BY4]</t>
  </si>
  <si>
    <t>Leo</t>
  </si>
  <si>
    <t>Vespertilio</t>
  </si>
  <si>
    <t>Bat Graphic #1705318 (License: Personal Use) (http://clipart-library.com/clipart/8TzKn5dac.htm).</t>
  </si>
  <si>
    <t>Erinaceinae</t>
  </si>
  <si>
    <t>Erinaceus</t>
  </si>
  <si>
    <t>Claus Rebler [phylopic.org, CC-BY4]</t>
  </si>
  <si>
    <t>Solenodontidae</t>
  </si>
  <si>
    <t>Solenodon</t>
  </si>
  <si>
    <t>T Michael Keesey after Monika Betley [phylopic.org, CC-BY4]</t>
  </si>
  <si>
    <t>Sorex</t>
  </si>
  <si>
    <t>Becky Barnes [phylopic.org, CC-BY4]</t>
  </si>
  <si>
    <t>Condylura</t>
  </si>
  <si>
    <t>WindWalker64; WWFurryFriends is licensed as Shareware, which means it is free for personal use only. To use the font commercially, you will need to purchase a license or contact WindWalker64 (https://www.fontspace.com/windwalker64/wwfurryfriends).</t>
  </si>
  <si>
    <t>Papio</t>
  </si>
  <si>
    <t>Owen Jones [phylopic.org, CC-BY4]</t>
  </si>
  <si>
    <t>Lagothrix</t>
  </si>
  <si>
    <t>Galago</t>
  </si>
  <si>
    <t>Joseph Wolf 1863 vectorization by Dinah Challen [phylopic.org, CC-BY4]</t>
  </si>
  <si>
    <t>Lepus</t>
  </si>
  <si>
    <t>Jan A Venter Herbert H T Prins David A Balfour Rob Slotow vectorized by T Michael Keesey [phylopic.org, CC-BY4]</t>
  </si>
  <si>
    <t>Erethizon</t>
  </si>
  <si>
    <t xml:space="preserve">Fonts of Afrika; Afrika Wildlife B Mammals2 is licensed as Freeware, which means it is 100% free for both personal use and commercial use (https://www.fontspace.com/fonts-of-afrika/afrika-wildlife-b-mammals2). </t>
  </si>
  <si>
    <t>Rattus</t>
  </si>
  <si>
    <t>Spermophilus</t>
  </si>
  <si>
    <t>Figure 4</t>
  </si>
  <si>
    <t>Opposums</t>
  </si>
  <si>
    <r>
      <rPr>
        <b/>
        <sz val="12"/>
        <color theme="1"/>
        <rFont val="Arial"/>
        <family val="2"/>
      </rPr>
      <t>Table S7.</t>
    </r>
    <r>
      <rPr>
        <sz val="12"/>
        <color theme="1"/>
        <rFont val="Arial"/>
        <family val="2"/>
      </rPr>
      <t xml:space="preserve"> Details of the usage rights for the mammal artwork used in the manuscript.</t>
    </r>
  </si>
  <si>
    <t>Web Dog [AussieIcons, Freeware]</t>
  </si>
  <si>
    <t>WindWalker64 [WWFurryFriends, Shareware]</t>
  </si>
  <si>
    <t>Iconian Fonts [Zoologic, Freeware]</t>
  </si>
  <si>
    <t>Fonts of Afrika [Afrika Wildlife B Mammals2, Freeware]</t>
  </si>
  <si>
    <t>Alan Carr [Animals, Freeware]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</si>
</sst>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7">
    <font>
      <sz val="12"/>
      <color theme="1"/>
      <name val="Calibri"/>
      <family val="2"/>
      <scheme val="minor"/>
    </font>
    <font>
      <sz val="12"/>
      <color theme="1"/>
      <name val="ArialMT"/>
      <family val="2"/>
    </font>
    <font>
      <b/>
      <sz val="10"/>
      <color theme="1"/>
      <name val="Arial"/>
      <family val="2"/>
    </font>
    <font>
      <b/>
      <u/>
      <sz val="10"/>
      <color theme="1"/>
      <name val="Arial"/>
      <family val="2"/>
    </font>
    <font>
      <sz val="10"/>
      <color theme="1"/>
      <name val="Arial"/>
      <family val="2"/>
    </font>
    <font>
      <i/>
      <sz val="10"/>
      <color theme="1"/>
      <name val="Arial"/>
      <family val="2"/>
    </font>
    <font>
      <u/>
      <sz val="10"/>
      <color theme="1"/>
      <name val="Arial"/>
      <family val="2"/>
    </font>
    <font>
      <sz val="8"/>
      <name val="Calibri"/>
      <family val="2"/>
      <scheme val="minor"/>
    </font>
    <font>
      <sz val="10"/>
      <color rgb="FF0070C0"/>
      <name val="Arial"/>
      <family val="2"/>
    </font>
    <font>
      <sz val="10"/>
      <color rgb="FF00B050"/>
      <name val="Arial"/>
      <family val="2"/>
    </font>
    <font>
      <sz val="10"/>
      <color theme="7" tint="-0.249977111117893"/>
      <name val="Arial"/>
      <family val="2"/>
    </font>
    <font>
      <sz val="10"/>
      <color theme="5" tint="-0.249977111117893"/>
      <name val="Arial"/>
      <family val="2"/>
    </font>
    <font>
      <sz val="10"/>
      <color rgb="FF000000"/>
      <name val="Arial"/>
      <family val="2"/>
    </font>
    <font>
      <sz val="12"/>
      <color theme="1"/>
      <name val="Arial"/>
      <family val="2"/>
    </font>
    <font>
      <b/>
      <sz val="12"/>
      <color theme="1"/>
      <name val="Arial"/>
      <family val="2"/>
    </font>
    <font>
      <i/>
      <sz val="12"/>
      <color theme="1"/>
      <name val="Arial"/>
      <family val="2"/>
    </font>
    <font>
      <b/>
      <i/>
      <sz val="12"/>
      <color theme="1"/>
      <name val="Arial"/>
      <family val="2"/>
    </font>
  </fonts>
  <fills count="4">
    <fill>
      <patternFill patternType="none"/>
    </fill>
    <fill>
      <patternFill patternType="gray125"/>
    </fill>
    <fill>
      <patternFill patternType="solid">
        <fgColor rgb="FFFFFF00"/>
        <bgColor rgb="FF000000"/>
      </patternFill>
    </fill>
    <fill>
      <patternFill patternType="solid">
        <fgColor rgb="FFFFC000"/>
        <bgColor rgb="FF000000"/>
      </patternFill>
    </fill>
  </fills>
  <borders count="7">
    <border>
      <left/>
      <right/>
      <top/>
      <bottom/>
      <diagonal/>
    </border>
    <border>
      <left/>
      <right/>
      <top style="thin">
        <color auto="1"/>
      </top>
      <bottom/>
      <diagonal/>
    </border>
    <border>
      <left/>
      <right/>
      <top/>
      <bottom style="thin">
        <color auto="1"/>
      </bottom>
      <diagonal/>
    </border>
    <border>
      <left/>
      <right/>
      <top style="thin">
        <color indexed="64"/>
      </top>
      <bottom style="thin">
        <color indexed="64"/>
      </bottom>
      <diagonal/>
    </border>
    <border>
      <left style="thin">
        <color indexed="64"/>
      </left>
      <right/>
      <top style="thin">
        <color auto="1"/>
      </top>
      <bottom/>
      <diagonal/>
    </border>
    <border>
      <left style="thin">
        <color indexed="64"/>
      </left>
      <right/>
      <top/>
      <bottom/>
      <diagonal/>
    </border>
    <border>
      <left style="thin">
        <color indexed="64"/>
      </left>
      <right/>
      <top/>
      <bottom style="thin">
        <color auto="1"/>
      </bottom>
      <diagonal/>
    </border>
  </borders>
  <cellStyleXfs count="3">
    <xf numFmtId="0" fontId="0" fillId="0" borderId="0"/>
    <xf numFmtId="0" fontId="1" fillId="0" borderId="0"/>
    <xf numFmtId="0" fontId="13" fillId="0" borderId="0"/>
  </cellStyleXfs>
  <cellXfs count="123">
    <xf numFmtId="0" fontId="0" fillId="0" borderId="0" xfId="0"/>
    <xf numFmtId="0" fontId="2" fillId="0" borderId="1" xfId="1" applyFont="1" applyBorder="1"/>
    <xf numFmtId="0" fontId="2" fillId="0" borderId="1" xfId="1" applyFont="1" applyBorder="1" applyAlignment="1">
      <alignment horizontal="center"/>
    </xf>
    <xf numFmtId="164" fontId="2" fillId="0" borderId="1" xfId="1" applyNumberFormat="1" applyFont="1" applyBorder="1" applyAlignment="1">
      <alignment horizontal="center"/>
    </xf>
    <xf numFmtId="0" fontId="2" fillId="0" borderId="2" xfId="1" applyFont="1" applyBorder="1"/>
    <xf numFmtId="0" fontId="2" fillId="0" borderId="2" xfId="1" applyFont="1" applyBorder="1" applyAlignment="1">
      <alignment horizontal="center"/>
    </xf>
    <xf numFmtId="164" fontId="2" fillId="0" borderId="2" xfId="1" applyNumberFormat="1" applyFont="1" applyBorder="1" applyAlignment="1">
      <alignment horizontal="center"/>
    </xf>
    <xf numFmtId="0" fontId="4" fillId="0" borderId="0" xfId="1" applyFont="1"/>
    <xf numFmtId="164" fontId="4" fillId="0" borderId="0" xfId="1" applyNumberFormat="1" applyFont="1" applyAlignment="1">
      <alignment horizontal="center"/>
    </xf>
    <xf numFmtId="0" fontId="4" fillId="0" borderId="0" xfId="1" applyFont="1" applyAlignment="1">
      <alignment horizontal="center"/>
    </xf>
    <xf numFmtId="165" fontId="4" fillId="0" borderId="0" xfId="1" applyNumberFormat="1" applyFont="1" applyAlignment="1">
      <alignment horizontal="center"/>
    </xf>
    <xf numFmtId="0" fontId="4" fillId="0" borderId="0" xfId="1" applyFont="1" applyAlignment="1">
      <alignment horizontal="left" indent="1"/>
    </xf>
    <xf numFmtId="0" fontId="5" fillId="0" borderId="0" xfId="1" applyFont="1" applyAlignment="1">
      <alignment horizontal="left" indent="2"/>
    </xf>
    <xf numFmtId="0" fontId="4" fillId="0" borderId="2" xfId="1" applyFont="1" applyBorder="1"/>
    <xf numFmtId="164" fontId="4" fillId="0" borderId="2" xfId="1" applyNumberFormat="1" applyFont="1" applyBorder="1" applyAlignment="1">
      <alignment horizontal="center"/>
    </xf>
    <xf numFmtId="0" fontId="4" fillId="0" borderId="2" xfId="1" applyFont="1" applyBorder="1" applyAlignment="1">
      <alignment horizontal="center"/>
    </xf>
    <xf numFmtId="165" fontId="4" fillId="0" borderId="2" xfId="1" applyNumberFormat="1" applyFont="1" applyBorder="1" applyAlignment="1">
      <alignment horizontal="center"/>
    </xf>
    <xf numFmtId="164" fontId="4" fillId="0" borderId="0" xfId="1" applyNumberFormat="1" applyFont="1" applyFill="1" applyAlignment="1">
      <alignment horizontal="center"/>
    </xf>
    <xf numFmtId="0" fontId="4" fillId="0" borderId="0" xfId="0" applyFont="1"/>
    <xf numFmtId="166" fontId="4" fillId="0" borderId="0" xfId="0" applyNumberFormat="1" applyFont="1"/>
    <xf numFmtId="166" fontId="4" fillId="0" borderId="0" xfId="0" applyNumberFormat="1" applyFont="1" applyFill="1"/>
    <xf numFmtId="165" fontId="4" fillId="0" borderId="0" xfId="0" applyNumberFormat="1" applyFont="1"/>
    <xf numFmtId="0" fontId="2" fillId="0" borderId="0" xfId="0" applyFont="1" applyAlignment="1">
      <alignment wrapText="1"/>
    </xf>
    <xf numFmtId="0" fontId="2" fillId="0" borderId="0" xfId="0" applyFont="1"/>
    <xf numFmtId="0" fontId="2" fillId="0" borderId="3" xfId="0" applyFont="1" applyBorder="1"/>
    <xf numFmtId="0" fontId="4" fillId="0" borderId="2" xfId="0" applyFont="1" applyBorder="1"/>
    <xf numFmtId="165" fontId="4" fillId="0" borderId="2" xfId="0" applyNumberFormat="1" applyFont="1" applyBorder="1"/>
    <xf numFmtId="0" fontId="4" fillId="0" borderId="1" xfId="0" applyFont="1" applyBorder="1"/>
    <xf numFmtId="166" fontId="4" fillId="0" borderId="1" xfId="0" applyNumberFormat="1" applyFont="1" applyBorder="1"/>
    <xf numFmtId="166" fontId="3" fillId="0" borderId="1" xfId="0" applyNumberFormat="1" applyFont="1" applyBorder="1"/>
    <xf numFmtId="166" fontId="6" fillId="0" borderId="1" xfId="0" applyNumberFormat="1" applyFont="1" applyBorder="1"/>
    <xf numFmtId="0" fontId="2" fillId="0" borderId="2" xfId="0" applyFont="1" applyBorder="1" applyAlignment="1">
      <alignment wrapText="1"/>
    </xf>
    <xf numFmtId="166" fontId="2" fillId="0" borderId="2" xfId="0" applyNumberFormat="1" applyFont="1" applyBorder="1" applyAlignment="1">
      <alignment wrapText="1"/>
    </xf>
    <xf numFmtId="0" fontId="2" fillId="0" borderId="1" xfId="0" applyFont="1" applyBorder="1"/>
    <xf numFmtId="0" fontId="3" fillId="0" borderId="1" xfId="0" applyFont="1" applyBorder="1"/>
    <xf numFmtId="0" fontId="2" fillId="0" borderId="2" xfId="0" applyFont="1" applyBorder="1"/>
    <xf numFmtId="0" fontId="4" fillId="0" borderId="0" xfId="0" applyFont="1" applyAlignment="1">
      <alignment horizontal="center"/>
    </xf>
    <xf numFmtId="0" fontId="4" fillId="0" borderId="2" xfId="0" applyFont="1" applyBorder="1" applyAlignment="1">
      <alignment horizontal="left" vertical="top"/>
    </xf>
    <xf numFmtId="0" fontId="3" fillId="0" borderId="2" xfId="0" applyFont="1" applyBorder="1" applyAlignment="1">
      <alignment horizontal="center" vertical="top"/>
    </xf>
    <xf numFmtId="0" fontId="2" fillId="0" borderId="3" xfId="0" applyFont="1" applyBorder="1" applyAlignment="1">
      <alignment horizontal="center" wrapText="1"/>
    </xf>
    <xf numFmtId="0" fontId="4" fillId="0" borderId="2" xfId="0" applyFont="1" applyBorder="1" applyAlignment="1">
      <alignment horizontal="center"/>
    </xf>
    <xf numFmtId="0" fontId="4" fillId="0" borderId="0" xfId="1" applyFont="1" applyAlignment="1">
      <alignment horizontal="left" indent="2"/>
    </xf>
    <xf numFmtId="0" fontId="4" fillId="0" borderId="0" xfId="1" applyFont="1" applyAlignment="1">
      <alignment horizontal="left" indent="3"/>
    </xf>
    <xf numFmtId="0" fontId="5" fillId="0" borderId="0" xfId="1" applyFont="1" applyAlignment="1">
      <alignment horizontal="left" indent="4"/>
    </xf>
    <xf numFmtId="0" fontId="5" fillId="0" borderId="2" xfId="1" applyFont="1" applyBorder="1" applyAlignment="1">
      <alignment horizontal="left" indent="4"/>
    </xf>
    <xf numFmtId="0" fontId="2" fillId="0" borderId="3" xfId="0" applyFont="1" applyBorder="1" applyAlignment="1">
      <alignment horizontal="center"/>
    </xf>
    <xf numFmtId="165" fontId="4" fillId="0" borderId="0" xfId="0" applyNumberFormat="1" applyFont="1" applyAlignment="1">
      <alignment horizontal="center"/>
    </xf>
    <xf numFmtId="165" fontId="4" fillId="0" borderId="2" xfId="0" applyNumberFormat="1" applyFont="1" applyBorder="1" applyAlignment="1">
      <alignment horizontal="center"/>
    </xf>
    <xf numFmtId="0" fontId="2" fillId="0" borderId="3" xfId="0" applyFont="1" applyFill="1" applyBorder="1" applyAlignment="1">
      <alignment horizontal="center"/>
    </xf>
    <xf numFmtId="165" fontId="4" fillId="0" borderId="0" xfId="0" quotePrefix="1" applyNumberFormat="1" applyFont="1" applyFill="1" applyAlignment="1">
      <alignment horizontal="center"/>
    </xf>
    <xf numFmtId="0" fontId="4" fillId="0" borderId="0" xfId="0" applyFont="1" applyFill="1"/>
    <xf numFmtId="0" fontId="2" fillId="0" borderId="2" xfId="0" applyFont="1" applyBorder="1" applyAlignment="1">
      <alignment horizontal="center"/>
    </xf>
    <xf numFmtId="0" fontId="4" fillId="0" borderId="1" xfId="0" applyFont="1" applyBorder="1" applyAlignment="1">
      <alignment horizontal="center"/>
    </xf>
    <xf numFmtId="0" fontId="4" fillId="0" borderId="0" xfId="1" applyFont="1" applyAlignment="1">
      <alignment wrapText="1"/>
    </xf>
    <xf numFmtId="0" fontId="2" fillId="0" borderId="2" xfId="1" applyFont="1" applyBorder="1" applyAlignment="1">
      <alignment horizontal="center" wrapText="1"/>
    </xf>
    <xf numFmtId="0" fontId="2" fillId="0" borderId="2" xfId="1" applyFont="1" applyBorder="1" applyAlignment="1">
      <alignment wrapText="1"/>
    </xf>
    <xf numFmtId="0" fontId="2" fillId="0" borderId="0" xfId="1" applyFont="1"/>
    <xf numFmtId="0" fontId="8" fillId="0" borderId="0" xfId="1" applyFont="1" applyAlignment="1">
      <alignment horizontal="left" indent="1"/>
    </xf>
    <xf numFmtId="0" fontId="8" fillId="0" borderId="0" xfId="1" applyFont="1" applyAlignment="1">
      <alignment horizontal="left" indent="2"/>
    </xf>
    <xf numFmtId="0" fontId="8" fillId="0" borderId="0" xfId="1" applyFont="1" applyAlignment="1">
      <alignment horizontal="left" indent="3"/>
    </xf>
    <xf numFmtId="0" fontId="8" fillId="0" borderId="0" xfId="1" applyFont="1" applyAlignment="1">
      <alignment horizontal="left" indent="4"/>
    </xf>
    <xf numFmtId="0" fontId="8" fillId="0" borderId="0" xfId="1" applyFont="1" applyAlignment="1">
      <alignment horizontal="left" indent="5"/>
    </xf>
    <xf numFmtId="0" fontId="9" fillId="0" borderId="0" xfId="1" applyFont="1" applyAlignment="1">
      <alignment horizontal="left" indent="1"/>
    </xf>
    <xf numFmtId="0" fontId="9" fillId="0" borderId="0" xfId="1" applyFont="1" applyAlignment="1">
      <alignment horizontal="left" indent="4"/>
    </xf>
    <xf numFmtId="0" fontId="10" fillId="0" borderId="0" xfId="1" applyFont="1" applyAlignment="1">
      <alignment horizontal="left" indent="1"/>
    </xf>
    <xf numFmtId="0" fontId="10" fillId="0" borderId="0" xfId="1" applyFont="1" applyAlignment="1">
      <alignment horizontal="left" indent="4"/>
    </xf>
    <xf numFmtId="0" fontId="10" fillId="0" borderId="0" xfId="1" applyFont="1" applyAlignment="1">
      <alignment horizontal="left" indent="5"/>
    </xf>
    <xf numFmtId="0" fontId="10" fillId="0" borderId="0" xfId="1" applyFont="1" applyAlignment="1">
      <alignment horizontal="left" indent="6"/>
    </xf>
    <xf numFmtId="0" fontId="10" fillId="0" borderId="0" xfId="1" applyFont="1" applyAlignment="1">
      <alignment horizontal="left" indent="2"/>
    </xf>
    <xf numFmtId="0" fontId="10" fillId="0" borderId="0" xfId="1" applyFont="1" applyAlignment="1">
      <alignment horizontal="left" indent="3"/>
    </xf>
    <xf numFmtId="0" fontId="11" fillId="0" borderId="0" xfId="1" applyFont="1" applyAlignment="1">
      <alignment horizontal="left" indent="1"/>
    </xf>
    <xf numFmtId="0" fontId="11" fillId="0" borderId="0" xfId="1" applyFont="1" applyAlignment="1">
      <alignment horizontal="left" indent="2"/>
    </xf>
    <xf numFmtId="0" fontId="11" fillId="0" borderId="0" xfId="1" applyFont="1" applyAlignment="1">
      <alignment horizontal="left" indent="4"/>
    </xf>
    <xf numFmtId="0" fontId="11" fillId="0" borderId="0" xfId="1" applyFont="1" applyAlignment="1">
      <alignment horizontal="left" indent="3"/>
    </xf>
    <xf numFmtId="0" fontId="11" fillId="0" borderId="0" xfId="1" applyFont="1" applyAlignment="1">
      <alignment horizontal="left" indent="5"/>
    </xf>
    <xf numFmtId="0" fontId="11" fillId="0" borderId="0" xfId="1" applyFont="1" applyAlignment="1">
      <alignment horizontal="left" indent="6"/>
    </xf>
    <xf numFmtId="0" fontId="4" fillId="0" borderId="0" xfId="1" applyFont="1" applyAlignment="1">
      <alignment horizontal="left" indent="4"/>
    </xf>
    <xf numFmtId="0" fontId="12" fillId="0" borderId="0" xfId="0" applyFont="1"/>
    <xf numFmtId="1" fontId="4" fillId="0" borderId="0" xfId="0" applyNumberFormat="1" applyFont="1"/>
    <xf numFmtId="1" fontId="4" fillId="0" borderId="0" xfId="0" applyNumberFormat="1" applyFont="1" applyFill="1"/>
    <xf numFmtId="166" fontId="4" fillId="0" borderId="2" xfId="0" applyNumberFormat="1" applyFont="1" applyBorder="1"/>
    <xf numFmtId="1" fontId="4" fillId="0" borderId="2" xfId="0" applyNumberFormat="1" applyFont="1" applyBorder="1"/>
    <xf numFmtId="164" fontId="2" fillId="0" borderId="3" xfId="0" applyNumberFormat="1" applyFont="1" applyBorder="1"/>
    <xf numFmtId="164" fontId="4" fillId="0" borderId="1" xfId="0" applyNumberFormat="1" applyFont="1" applyBorder="1"/>
    <xf numFmtId="0" fontId="2" fillId="0" borderId="0" xfId="0" applyFont="1" applyBorder="1"/>
    <xf numFmtId="0" fontId="4" fillId="0" borderId="0" xfId="0" applyFont="1" applyBorder="1"/>
    <xf numFmtId="164" fontId="4" fillId="0" borderId="0" xfId="0" applyNumberFormat="1" applyFont="1" applyBorder="1"/>
    <xf numFmtId="165" fontId="4" fillId="0" borderId="0" xfId="0" applyNumberFormat="1" applyFont="1" applyBorder="1"/>
    <xf numFmtId="0" fontId="12" fillId="0" borderId="0" xfId="0" applyFont="1" applyBorder="1"/>
    <xf numFmtId="0" fontId="12" fillId="2" borderId="0" xfId="0" applyFont="1" applyFill="1" applyBorder="1"/>
    <xf numFmtId="0" fontId="12" fillId="3" borderId="0" xfId="0" applyFont="1" applyFill="1" applyBorder="1"/>
    <xf numFmtId="0" fontId="3" fillId="0" borderId="0" xfId="0" applyFont="1" applyBorder="1"/>
    <xf numFmtId="0" fontId="2" fillId="0" borderId="4" xfId="0" applyFont="1" applyBorder="1"/>
    <xf numFmtId="0" fontId="2" fillId="0" borderId="5" xfId="0" applyFont="1" applyBorder="1"/>
    <xf numFmtId="0" fontId="2" fillId="0" borderId="6" xfId="0" applyFont="1" applyBorder="1"/>
    <xf numFmtId="165" fontId="4" fillId="0" borderId="5" xfId="0" applyNumberFormat="1" applyFont="1" applyBorder="1"/>
    <xf numFmtId="165" fontId="4" fillId="0" borderId="6" xfId="0" applyNumberFormat="1" applyFont="1" applyBorder="1"/>
    <xf numFmtId="0" fontId="4" fillId="0" borderId="0" xfId="1" applyFont="1" applyBorder="1" applyAlignment="1">
      <alignment horizontal="center"/>
    </xf>
    <xf numFmtId="0" fontId="4" fillId="0" borderId="0" xfId="1" applyFont="1" applyBorder="1"/>
    <xf numFmtId="0" fontId="4" fillId="0" borderId="0" xfId="1" applyFont="1" applyBorder="1" applyAlignment="1">
      <alignment horizontal="left" indent="5"/>
    </xf>
    <xf numFmtId="0" fontId="4" fillId="0" borderId="0" xfId="0" applyFont="1" applyAlignment="1">
      <alignment horizontal="right"/>
    </xf>
    <xf numFmtId="0" fontId="2" fillId="0" borderId="0" xfId="1" applyFont="1" applyBorder="1" applyAlignment="1">
      <alignment horizontal="left"/>
    </xf>
    <xf numFmtId="0" fontId="4" fillId="0" borderId="2" xfId="0" applyFont="1" applyBorder="1" applyAlignment="1">
      <alignment horizontal="right"/>
    </xf>
    <xf numFmtId="0" fontId="4" fillId="0" borderId="0" xfId="0" applyFont="1" applyBorder="1" applyAlignment="1">
      <alignment horizontal="center"/>
    </xf>
    <xf numFmtId="0" fontId="4" fillId="0" borderId="0" xfId="0" applyFont="1" applyBorder="1" applyAlignment="1">
      <alignment horizontal="right"/>
    </xf>
    <xf numFmtId="0" fontId="12" fillId="0" borderId="2" xfId="0" applyFont="1" applyBorder="1"/>
    <xf numFmtId="0" fontId="15" fillId="0" borderId="0" xfId="2" applyFont="1" applyAlignment="1">
      <alignment vertical="top"/>
    </xf>
    <xf numFmtId="0" fontId="13" fillId="0" borderId="0" xfId="2" applyFont="1"/>
    <xf numFmtId="0" fontId="13" fillId="0" borderId="0" xfId="2" applyFont="1" applyAlignment="1">
      <alignment vertical="top"/>
    </xf>
    <xf numFmtId="0" fontId="13" fillId="0" borderId="0" xfId="2" applyFont="1" applyAlignment="1">
      <alignment vertical="top" wrapText="1"/>
    </xf>
    <xf numFmtId="0" fontId="14" fillId="0" borderId="0" xfId="2" applyFont="1" applyAlignment="1">
      <alignment vertical="top"/>
    </xf>
    <xf numFmtId="0" fontId="16" fillId="0" borderId="0" xfId="2" applyFont="1" applyAlignment="1">
      <alignment vertical="top"/>
    </xf>
    <xf numFmtId="0" fontId="13" fillId="0" borderId="0" xfId="2" applyFont="1" applyAlignment="1">
      <alignment horizontal="left" vertical="top"/>
    </xf>
    <xf numFmtId="0" fontId="3" fillId="0" borderId="1" xfId="1" applyFont="1" applyBorder="1" applyAlignment="1">
      <alignment horizontal="center"/>
    </xf>
    <xf numFmtId="0" fontId="4" fillId="0" borderId="0" xfId="1" applyFont="1" applyBorder="1" applyAlignment="1">
      <alignment horizontal="left" vertical="top" wrapText="1"/>
    </xf>
    <xf numFmtId="165" fontId="2" fillId="0" borderId="1" xfId="1" applyNumberFormat="1" applyFont="1" applyBorder="1" applyAlignment="1">
      <alignment horizontal="center" wrapText="1"/>
    </xf>
    <xf numFmtId="165" fontId="2" fillId="0" borderId="2" xfId="1" applyNumberFormat="1" applyFont="1" applyBorder="1" applyAlignment="1">
      <alignment horizontal="center" wrapText="1"/>
    </xf>
    <xf numFmtId="0" fontId="4" fillId="0" borderId="2" xfId="0" applyFont="1" applyBorder="1" applyAlignment="1">
      <alignment horizontal="left" vertical="top" wrapText="1"/>
    </xf>
    <xf numFmtId="0" fontId="4" fillId="0" borderId="2" xfId="0" applyFont="1" applyBorder="1" applyAlignment="1">
      <alignment horizontal="left" vertical="top"/>
    </xf>
    <xf numFmtId="0" fontId="4" fillId="0" borderId="1" xfId="0" applyFont="1" applyBorder="1" applyAlignment="1">
      <alignment horizontal="left" vertical="top"/>
    </xf>
    <xf numFmtId="0" fontId="3" fillId="0" borderId="3" xfId="0" applyFont="1" applyBorder="1" applyAlignment="1">
      <alignment horizontal="center" vertical="center"/>
    </xf>
    <xf numFmtId="0" fontId="3" fillId="0" borderId="3" xfId="0" applyFont="1" applyBorder="1" applyAlignment="1">
      <alignment horizontal="center" vertical="top" wrapText="1"/>
    </xf>
    <xf numFmtId="0" fontId="13" fillId="0" borderId="0" xfId="2" applyFont="1" applyAlignment="1">
      <alignment horizontal="left" vertical="top"/>
    </xf>
  </cellXfs>
  <cellStyles count="3">
    <cellStyle name="Normal" xfId="0" builtinId="0"/>
    <cellStyle name="Normal 2" xfId="2" xr:uid="{D0807345-D099-024A-9976-0E990C9BF713}"/>
    <cellStyle name="Normal 5" xfId="1" xr:uid="{6778F70A-3E7D-B34F-8190-691956FE81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2080D-FFBE-D443-A8BB-CAF0E4ED9EA3}">
  <dimension ref="A1:J95"/>
  <sheetViews>
    <sheetView zoomScale="120" zoomScaleNormal="120" workbookViewId="0">
      <selection sqref="A1:J1"/>
    </sheetView>
  </sheetViews>
  <sheetFormatPr baseColWidth="10" defaultRowHeight="13"/>
  <cols>
    <col min="1" max="1" width="9.6640625" style="9" bestFit="1" customWidth="1"/>
    <col min="2" max="2" width="7.1640625" style="9" bestFit="1" customWidth="1"/>
    <col min="3" max="3" width="9.6640625" style="9" bestFit="1" customWidth="1"/>
    <col min="4" max="4" width="10.33203125" style="9" bestFit="1" customWidth="1"/>
    <col min="5" max="5" width="8.5" style="7" customWidth="1"/>
    <col min="6" max="6" width="67.33203125" style="7" bestFit="1" customWidth="1"/>
    <col min="7" max="7" width="24.5" style="7" customWidth="1"/>
    <col min="8" max="8" width="10.6640625" style="7" bestFit="1" customWidth="1"/>
    <col min="9" max="9" width="11.5" style="7" bestFit="1" customWidth="1"/>
    <col min="10" max="10" width="12.83203125" style="7" bestFit="1" customWidth="1"/>
    <col min="11" max="16384" width="10.83203125" style="7"/>
  </cols>
  <sheetData>
    <row r="1" spans="1:10" ht="55" customHeight="1">
      <c r="A1" s="114" t="s">
        <v>353</v>
      </c>
      <c r="B1" s="114"/>
      <c r="C1" s="114"/>
      <c r="D1" s="114"/>
      <c r="E1" s="114"/>
      <c r="F1" s="114"/>
      <c r="G1" s="114"/>
      <c r="H1" s="114"/>
      <c r="I1" s="114"/>
      <c r="J1" s="114"/>
    </row>
    <row r="2" spans="1:10" s="53" customFormat="1">
      <c r="A2" s="2"/>
      <c r="B2" s="113" t="s">
        <v>128</v>
      </c>
      <c r="C2" s="113"/>
      <c r="D2" s="113"/>
      <c r="E2" s="1"/>
      <c r="F2" s="1"/>
      <c r="G2" s="1"/>
      <c r="H2" s="1"/>
      <c r="I2" s="1"/>
      <c r="J2" s="1"/>
    </row>
    <row r="3" spans="1:10" ht="42">
      <c r="A3" s="54" t="s">
        <v>127</v>
      </c>
      <c r="B3" s="54" t="s">
        <v>129</v>
      </c>
      <c r="C3" s="54" t="s">
        <v>131</v>
      </c>
      <c r="D3" s="54" t="s">
        <v>130</v>
      </c>
      <c r="E3" s="55" t="s">
        <v>107</v>
      </c>
      <c r="F3" s="55" t="s">
        <v>132</v>
      </c>
      <c r="G3" s="55" t="s">
        <v>108</v>
      </c>
      <c r="H3" s="55" t="s">
        <v>109</v>
      </c>
      <c r="I3" s="55" t="s">
        <v>203</v>
      </c>
      <c r="J3" s="55" t="s">
        <v>204</v>
      </c>
    </row>
    <row r="4" spans="1:10">
      <c r="A4" s="9">
        <v>5911</v>
      </c>
      <c r="B4" s="9">
        <v>325.02</v>
      </c>
      <c r="C4" s="9">
        <v>318.02</v>
      </c>
      <c r="D4" s="9">
        <v>332.07</v>
      </c>
      <c r="E4" s="7">
        <v>1</v>
      </c>
      <c r="F4" s="7" t="s">
        <v>207</v>
      </c>
      <c r="G4" s="7">
        <v>1</v>
      </c>
    </row>
    <row r="5" spans="1:10">
      <c r="A5" s="9">
        <v>5912</v>
      </c>
      <c r="B5" s="9">
        <v>188.36</v>
      </c>
      <c r="C5" s="9">
        <v>166.72</v>
      </c>
      <c r="D5" s="9">
        <v>210.93</v>
      </c>
      <c r="E5" s="7">
        <v>1</v>
      </c>
      <c r="F5" s="7" t="s">
        <v>110</v>
      </c>
      <c r="G5" s="7">
        <v>2</v>
      </c>
    </row>
    <row r="6" spans="1:10">
      <c r="A6" s="9">
        <v>5917</v>
      </c>
      <c r="B6" s="9">
        <v>159.58000000000001</v>
      </c>
      <c r="C6" s="9">
        <v>156.30000000000001</v>
      </c>
      <c r="D6" s="9">
        <v>166.21</v>
      </c>
      <c r="E6" s="7">
        <v>1</v>
      </c>
      <c r="F6" s="7" t="s">
        <v>111</v>
      </c>
      <c r="G6" s="7">
        <v>3</v>
      </c>
      <c r="I6" s="7" t="str">
        <f>IF((AND(C6&lt;66,D6&gt;66)),"overlaps KPg","pre-KPg")</f>
        <v>pre-KPg</v>
      </c>
    </row>
    <row r="7" spans="1:10">
      <c r="A7" s="9">
        <v>5918</v>
      </c>
      <c r="B7" s="9">
        <v>91.82</v>
      </c>
      <c r="C7" s="9">
        <v>77.36</v>
      </c>
      <c r="D7" s="9">
        <v>105</v>
      </c>
      <c r="E7" s="7">
        <v>1</v>
      </c>
      <c r="F7" s="7" t="s">
        <v>52</v>
      </c>
      <c r="G7" s="7">
        <v>4</v>
      </c>
      <c r="H7" s="7" t="s">
        <v>147</v>
      </c>
      <c r="I7" s="7" t="str">
        <f>IF((AND(C7&lt;66,D7&gt;66)),"overlaps KPg","pre-KPg")</f>
        <v>pre-KPg</v>
      </c>
    </row>
    <row r="8" spans="1:10">
      <c r="A8" s="9">
        <v>11337</v>
      </c>
      <c r="B8" s="9">
        <v>84.14</v>
      </c>
      <c r="C8" s="9">
        <v>69.959999999999994</v>
      </c>
      <c r="D8" s="9">
        <v>97.64</v>
      </c>
      <c r="E8" s="7">
        <v>0.53</v>
      </c>
      <c r="F8" s="56" t="s">
        <v>112</v>
      </c>
      <c r="G8" s="7">
        <v>5</v>
      </c>
      <c r="H8" s="7" t="s">
        <v>113</v>
      </c>
      <c r="I8" s="7" t="str">
        <f>IF((AND(C8&lt;66,D8&gt;66)),"overlaps KPg","pre-KPg")</f>
        <v>pre-KPg</v>
      </c>
      <c r="J8" s="7" t="str">
        <f>IF((AND(C8&lt;56,D8&gt;56)),"overlaps PETM","pre-PETM")</f>
        <v>pre-PETM</v>
      </c>
    </row>
    <row r="9" spans="1:10">
      <c r="A9" s="9">
        <v>11370</v>
      </c>
      <c r="B9" s="9">
        <v>80.03</v>
      </c>
      <c r="C9" s="9">
        <v>63.98</v>
      </c>
      <c r="D9" s="9">
        <v>94.52</v>
      </c>
      <c r="E9" s="7">
        <v>1</v>
      </c>
      <c r="F9" s="57" t="s">
        <v>114</v>
      </c>
      <c r="G9" s="7">
        <v>6</v>
      </c>
      <c r="H9" s="7" t="s">
        <v>113</v>
      </c>
      <c r="I9" s="7" t="str">
        <f t="shared" ref="I9:I46" si="0">IF((AND(C9&lt;66,D9&gt;66)),"overlaps KPg","pre-KPg")</f>
        <v>overlaps KPg</v>
      </c>
      <c r="J9" s="7" t="str">
        <f t="shared" ref="J9:J46" si="1">IF((AND(C9&lt;56,D9&gt;56)),"overlaps PETM","pre-PETM")</f>
        <v>pre-PETM</v>
      </c>
    </row>
    <row r="10" spans="1:10">
      <c r="A10" s="9">
        <v>11387</v>
      </c>
      <c r="B10" s="9">
        <v>77.540000000000006</v>
      </c>
      <c r="C10" s="9">
        <v>62.4</v>
      </c>
      <c r="D10" s="9">
        <v>92.28</v>
      </c>
      <c r="E10" s="7">
        <v>1</v>
      </c>
      <c r="F10" s="58" t="s">
        <v>133</v>
      </c>
      <c r="G10" s="7">
        <v>7</v>
      </c>
      <c r="H10" s="7" t="s">
        <v>113</v>
      </c>
      <c r="I10" s="7" t="str">
        <f t="shared" si="0"/>
        <v>overlaps KPg</v>
      </c>
      <c r="J10" s="7" t="str">
        <f t="shared" si="1"/>
        <v>pre-PETM</v>
      </c>
    </row>
    <row r="11" spans="1:10">
      <c r="A11" s="9">
        <v>11388</v>
      </c>
      <c r="B11" s="9">
        <v>74.8</v>
      </c>
      <c r="C11" s="9">
        <v>61.01</v>
      </c>
      <c r="D11" s="9">
        <v>90.81</v>
      </c>
      <c r="E11" s="7">
        <v>1</v>
      </c>
      <c r="F11" s="59" t="s">
        <v>115</v>
      </c>
      <c r="G11" s="7">
        <v>8</v>
      </c>
      <c r="H11" s="7" t="s">
        <v>113</v>
      </c>
      <c r="I11" s="7" t="str">
        <f t="shared" si="0"/>
        <v>overlaps KPg</v>
      </c>
      <c r="J11" s="7" t="str">
        <f t="shared" si="1"/>
        <v>pre-PETM</v>
      </c>
    </row>
    <row r="12" spans="1:10">
      <c r="A12" s="9">
        <v>11407</v>
      </c>
      <c r="B12" s="9">
        <v>70.37</v>
      </c>
      <c r="C12" s="9">
        <v>56.48</v>
      </c>
      <c r="D12" s="9">
        <v>85.78</v>
      </c>
      <c r="E12" s="7">
        <v>1</v>
      </c>
      <c r="F12" s="60" t="s">
        <v>148</v>
      </c>
      <c r="G12" s="7">
        <v>9</v>
      </c>
      <c r="H12" s="7" t="s">
        <v>116</v>
      </c>
      <c r="I12" s="7" t="str">
        <f t="shared" si="0"/>
        <v>overlaps KPg</v>
      </c>
      <c r="J12" s="7" t="str">
        <f t="shared" si="1"/>
        <v>pre-PETM</v>
      </c>
    </row>
    <row r="13" spans="1:10">
      <c r="A13" s="9">
        <v>11408</v>
      </c>
      <c r="B13" s="9">
        <v>58.81</v>
      </c>
      <c r="C13" s="9">
        <v>45.51</v>
      </c>
      <c r="D13" s="9">
        <v>74</v>
      </c>
      <c r="E13" s="7">
        <v>1</v>
      </c>
      <c r="F13" s="61" t="s">
        <v>134</v>
      </c>
      <c r="G13" s="7">
        <v>10</v>
      </c>
      <c r="H13" s="7" t="s">
        <v>117</v>
      </c>
      <c r="I13" s="7" t="str">
        <f t="shared" si="0"/>
        <v>overlaps KPg</v>
      </c>
      <c r="J13" s="7" t="str">
        <f t="shared" si="1"/>
        <v>overlaps PETM</v>
      </c>
    </row>
    <row r="14" spans="1:10">
      <c r="A14" s="9">
        <v>11389</v>
      </c>
      <c r="B14" s="9">
        <v>59.04</v>
      </c>
      <c r="C14" s="9">
        <v>44.76</v>
      </c>
      <c r="D14" s="9">
        <v>71.67</v>
      </c>
      <c r="E14" s="7">
        <v>1</v>
      </c>
      <c r="F14" s="60" t="s">
        <v>149</v>
      </c>
      <c r="G14" s="7">
        <v>11</v>
      </c>
      <c r="H14" s="7" t="s">
        <v>116</v>
      </c>
      <c r="I14" s="7" t="str">
        <f t="shared" si="0"/>
        <v>overlaps KPg</v>
      </c>
      <c r="J14" s="7" t="str">
        <f t="shared" si="1"/>
        <v>overlaps PETM</v>
      </c>
    </row>
    <row r="15" spans="1:10">
      <c r="A15" s="9">
        <v>11371</v>
      </c>
      <c r="B15" s="9">
        <v>53.96</v>
      </c>
      <c r="C15" s="9">
        <v>41.47</v>
      </c>
      <c r="D15" s="9">
        <v>67.349999999999994</v>
      </c>
      <c r="E15" s="7">
        <v>1</v>
      </c>
      <c r="F15" s="58" t="s">
        <v>118</v>
      </c>
      <c r="G15" s="7">
        <v>12</v>
      </c>
      <c r="H15" s="7" t="s">
        <v>113</v>
      </c>
      <c r="I15" s="7" t="str">
        <f t="shared" si="0"/>
        <v>overlaps KPg</v>
      </c>
      <c r="J15" s="7" t="str">
        <f t="shared" si="1"/>
        <v>overlaps PETM</v>
      </c>
    </row>
    <row r="16" spans="1:10">
      <c r="A16" s="9">
        <v>11338</v>
      </c>
      <c r="B16" s="9">
        <v>67.37</v>
      </c>
      <c r="C16" s="9">
        <v>52.96</v>
      </c>
      <c r="D16" s="9">
        <v>83.85</v>
      </c>
      <c r="E16" s="7">
        <v>1</v>
      </c>
      <c r="F16" s="62" t="s">
        <v>119</v>
      </c>
      <c r="G16" s="7">
        <v>13</v>
      </c>
      <c r="H16" s="7" t="s">
        <v>113</v>
      </c>
      <c r="I16" s="7" t="str">
        <f t="shared" si="0"/>
        <v>overlaps KPg</v>
      </c>
      <c r="J16" s="7" t="str">
        <f t="shared" si="1"/>
        <v>overlaps PETM</v>
      </c>
    </row>
    <row r="17" spans="1:10">
      <c r="A17" s="9">
        <v>11359</v>
      </c>
      <c r="B17" s="9">
        <v>59.84</v>
      </c>
      <c r="C17" s="9">
        <v>46.82</v>
      </c>
      <c r="D17" s="9">
        <v>75.260000000000005</v>
      </c>
      <c r="E17" s="7">
        <v>1</v>
      </c>
      <c r="F17" s="63" t="s">
        <v>150</v>
      </c>
      <c r="G17" s="7">
        <v>14</v>
      </c>
      <c r="H17" s="7" t="s">
        <v>116</v>
      </c>
      <c r="I17" s="7" t="str">
        <f t="shared" si="0"/>
        <v>overlaps KPg</v>
      </c>
      <c r="J17" s="7" t="str">
        <f t="shared" si="1"/>
        <v>overlaps PETM</v>
      </c>
    </row>
    <row r="18" spans="1:10">
      <c r="A18" s="9">
        <v>5919</v>
      </c>
      <c r="B18" s="9">
        <v>83.54</v>
      </c>
      <c r="C18" s="9">
        <v>73.05</v>
      </c>
      <c r="D18" s="9">
        <v>94.75</v>
      </c>
      <c r="E18" s="7">
        <v>1</v>
      </c>
      <c r="F18" s="56" t="s">
        <v>53</v>
      </c>
      <c r="G18" s="7">
        <v>15</v>
      </c>
      <c r="H18" s="7" t="s">
        <v>113</v>
      </c>
      <c r="I18" s="7" t="str">
        <f t="shared" si="0"/>
        <v>pre-KPg</v>
      </c>
      <c r="J18" s="7" t="str">
        <f t="shared" si="1"/>
        <v>pre-PETM</v>
      </c>
    </row>
    <row r="19" spans="1:10">
      <c r="A19" s="9">
        <v>5920</v>
      </c>
      <c r="B19" s="9">
        <v>75.11</v>
      </c>
      <c r="C19" s="9">
        <v>66.31</v>
      </c>
      <c r="D19" s="9">
        <v>84.13</v>
      </c>
      <c r="E19" s="7">
        <v>1</v>
      </c>
      <c r="F19" s="64" t="s">
        <v>120</v>
      </c>
      <c r="G19" s="7">
        <v>16</v>
      </c>
      <c r="H19" s="7" t="s">
        <v>113</v>
      </c>
      <c r="I19" s="7" t="str">
        <f t="shared" si="0"/>
        <v>pre-KPg</v>
      </c>
      <c r="J19" s="7" t="str">
        <f t="shared" si="1"/>
        <v>pre-PETM</v>
      </c>
    </row>
    <row r="20" spans="1:10">
      <c r="A20" s="9">
        <v>5921</v>
      </c>
      <c r="B20" s="9">
        <v>74.27</v>
      </c>
      <c r="C20" s="9">
        <v>65.400000000000006</v>
      </c>
      <c r="D20" s="9">
        <v>83.61</v>
      </c>
      <c r="E20" s="7">
        <v>1</v>
      </c>
      <c r="F20" s="65" t="s">
        <v>151</v>
      </c>
      <c r="G20" s="7">
        <v>17</v>
      </c>
      <c r="H20" s="7" t="s">
        <v>116</v>
      </c>
      <c r="I20" s="7" t="str">
        <f t="shared" si="0"/>
        <v>overlaps KPg</v>
      </c>
      <c r="J20" s="7" t="str">
        <f t="shared" si="1"/>
        <v>pre-PETM</v>
      </c>
    </row>
    <row r="21" spans="1:10">
      <c r="A21" s="9">
        <v>5924</v>
      </c>
      <c r="B21" s="9">
        <v>72.3</v>
      </c>
      <c r="C21" s="9">
        <v>63.27</v>
      </c>
      <c r="D21" s="9">
        <v>81.37</v>
      </c>
      <c r="E21" s="7">
        <v>0.89</v>
      </c>
      <c r="F21" s="66" t="s">
        <v>159</v>
      </c>
      <c r="G21" s="7">
        <v>18</v>
      </c>
      <c r="H21" s="7" t="s">
        <v>117</v>
      </c>
      <c r="I21" s="7" t="str">
        <f t="shared" si="0"/>
        <v>overlaps KPg</v>
      </c>
      <c r="J21" s="7" t="str">
        <f t="shared" si="1"/>
        <v>pre-PETM</v>
      </c>
    </row>
    <row r="22" spans="1:10">
      <c r="A22" s="9">
        <v>5968</v>
      </c>
      <c r="B22" s="9">
        <v>68.900000000000006</v>
      </c>
      <c r="C22" s="9">
        <v>59.71</v>
      </c>
      <c r="D22" s="9">
        <v>78</v>
      </c>
      <c r="E22" s="7">
        <v>0.4</v>
      </c>
      <c r="F22" s="67" t="s">
        <v>160</v>
      </c>
      <c r="G22" s="7">
        <v>19</v>
      </c>
      <c r="H22" s="7" t="s">
        <v>117</v>
      </c>
      <c r="I22" s="7" t="str">
        <f t="shared" si="0"/>
        <v>overlaps KPg</v>
      </c>
      <c r="J22" s="7" t="str">
        <f t="shared" si="1"/>
        <v>pre-PETM</v>
      </c>
    </row>
    <row r="23" spans="1:10">
      <c r="A23" s="9">
        <v>6411</v>
      </c>
      <c r="B23" s="9">
        <v>69.959999999999994</v>
      </c>
      <c r="C23" s="9">
        <v>61.67</v>
      </c>
      <c r="D23" s="9">
        <v>79.319999999999993</v>
      </c>
      <c r="E23" s="7">
        <v>1</v>
      </c>
      <c r="F23" s="68" t="s">
        <v>202</v>
      </c>
      <c r="G23" s="7">
        <v>20</v>
      </c>
      <c r="H23" s="7" t="s">
        <v>113</v>
      </c>
      <c r="I23" s="7" t="str">
        <f t="shared" si="0"/>
        <v>overlaps KPg</v>
      </c>
      <c r="J23" s="7" t="str">
        <f t="shared" si="1"/>
        <v>pre-PETM</v>
      </c>
    </row>
    <row r="24" spans="1:10">
      <c r="A24" s="9">
        <v>7089</v>
      </c>
      <c r="B24" s="9">
        <v>57.05</v>
      </c>
      <c r="C24" s="9">
        <v>48.67</v>
      </c>
      <c r="D24" s="9">
        <v>66.03</v>
      </c>
      <c r="E24" s="7">
        <v>1</v>
      </c>
      <c r="F24" s="65" t="s">
        <v>153</v>
      </c>
      <c r="G24" s="7">
        <v>21</v>
      </c>
      <c r="H24" s="7" t="s">
        <v>116</v>
      </c>
      <c r="I24" s="7" t="str">
        <f t="shared" si="0"/>
        <v>overlaps KPg</v>
      </c>
      <c r="J24" s="7" t="str">
        <f t="shared" si="1"/>
        <v>overlaps PETM</v>
      </c>
    </row>
    <row r="25" spans="1:10">
      <c r="A25" s="9">
        <v>6412</v>
      </c>
      <c r="B25" s="9">
        <v>66.34</v>
      </c>
      <c r="C25" s="9">
        <v>58.16</v>
      </c>
      <c r="D25" s="9">
        <v>74.510000000000005</v>
      </c>
      <c r="E25" s="7">
        <v>1</v>
      </c>
      <c r="F25" s="68" t="s">
        <v>161</v>
      </c>
      <c r="G25" s="7">
        <v>22</v>
      </c>
      <c r="H25" s="7" t="s">
        <v>113</v>
      </c>
      <c r="I25" s="7" t="str">
        <f t="shared" si="0"/>
        <v>overlaps KPg</v>
      </c>
      <c r="J25" s="7" t="str">
        <f t="shared" si="1"/>
        <v>pre-PETM</v>
      </c>
    </row>
    <row r="26" spans="1:10">
      <c r="A26" s="9">
        <v>6413</v>
      </c>
      <c r="B26" s="9">
        <v>61.87</v>
      </c>
      <c r="C26" s="9">
        <v>53.13</v>
      </c>
      <c r="D26" s="9">
        <v>69.58</v>
      </c>
      <c r="E26" s="7">
        <v>0.99</v>
      </c>
      <c r="F26" s="69" t="s">
        <v>135</v>
      </c>
      <c r="G26" s="7">
        <v>23</v>
      </c>
      <c r="H26" s="7" t="s">
        <v>113</v>
      </c>
      <c r="I26" s="7" t="str">
        <f t="shared" si="0"/>
        <v>overlaps KPg</v>
      </c>
      <c r="J26" s="7" t="str">
        <f t="shared" si="1"/>
        <v>overlaps PETM</v>
      </c>
    </row>
    <row r="27" spans="1:10">
      <c r="A27" s="9">
        <v>6437</v>
      </c>
      <c r="B27" s="9">
        <v>58.39</v>
      </c>
      <c r="C27" s="9">
        <v>50.3</v>
      </c>
      <c r="D27" s="9">
        <v>67.12</v>
      </c>
      <c r="E27" s="7">
        <v>1</v>
      </c>
      <c r="F27" s="65" t="s">
        <v>152</v>
      </c>
      <c r="G27" s="7">
        <v>24</v>
      </c>
      <c r="H27" s="7" t="s">
        <v>116</v>
      </c>
      <c r="I27" s="7" t="str">
        <f t="shared" si="0"/>
        <v>overlaps KPg</v>
      </c>
      <c r="J27" s="7" t="str">
        <f t="shared" si="1"/>
        <v>overlaps PETM</v>
      </c>
    </row>
    <row r="28" spans="1:10">
      <c r="A28" s="9">
        <v>6784</v>
      </c>
      <c r="B28" s="9">
        <v>60.63</v>
      </c>
      <c r="C28" s="9">
        <v>52.58</v>
      </c>
      <c r="D28" s="9">
        <v>69.61</v>
      </c>
      <c r="E28" s="7">
        <v>1</v>
      </c>
      <c r="F28" s="69" t="s">
        <v>121</v>
      </c>
      <c r="G28" s="7">
        <v>25</v>
      </c>
      <c r="H28" s="7" t="s">
        <v>113</v>
      </c>
      <c r="I28" s="7" t="str">
        <f t="shared" si="0"/>
        <v>overlaps KPg</v>
      </c>
      <c r="J28" s="7" t="str">
        <f t="shared" si="1"/>
        <v>overlaps PETM</v>
      </c>
    </row>
    <row r="29" spans="1:10">
      <c r="A29" s="9">
        <v>8375</v>
      </c>
      <c r="B29" s="9">
        <v>77</v>
      </c>
      <c r="C29" s="9">
        <v>67.84</v>
      </c>
      <c r="D29" s="9">
        <v>87.35</v>
      </c>
      <c r="E29" s="7">
        <v>1</v>
      </c>
      <c r="F29" s="70" t="s">
        <v>122</v>
      </c>
      <c r="G29" s="7">
        <v>26</v>
      </c>
      <c r="H29" s="7" t="s">
        <v>113</v>
      </c>
      <c r="I29" s="7" t="str">
        <f t="shared" si="0"/>
        <v>pre-KPg</v>
      </c>
      <c r="J29" s="7" t="str">
        <f t="shared" si="1"/>
        <v>pre-PETM</v>
      </c>
    </row>
    <row r="30" spans="1:10">
      <c r="A30" s="9">
        <v>8376</v>
      </c>
      <c r="B30" s="9">
        <v>70.38</v>
      </c>
      <c r="C30" s="9">
        <v>61.65</v>
      </c>
      <c r="D30" s="9">
        <v>79.81</v>
      </c>
      <c r="E30" s="7">
        <v>0.96</v>
      </c>
      <c r="F30" s="71" t="s">
        <v>136</v>
      </c>
      <c r="G30" s="7">
        <v>27</v>
      </c>
      <c r="H30" s="7" t="s">
        <v>113</v>
      </c>
      <c r="I30" s="7" t="str">
        <f t="shared" si="0"/>
        <v>overlaps KPg</v>
      </c>
      <c r="J30" s="7" t="str">
        <f t="shared" si="1"/>
        <v>pre-PETM</v>
      </c>
    </row>
    <row r="31" spans="1:10">
      <c r="A31" s="9">
        <v>8398</v>
      </c>
      <c r="B31" s="9">
        <v>67.12</v>
      </c>
      <c r="C31" s="9">
        <v>57.58</v>
      </c>
      <c r="D31" s="9">
        <v>76.92</v>
      </c>
      <c r="E31" s="7">
        <v>1</v>
      </c>
      <c r="F31" s="72" t="s">
        <v>155</v>
      </c>
      <c r="G31" s="7">
        <v>28</v>
      </c>
      <c r="H31" s="7" t="s">
        <v>116</v>
      </c>
      <c r="I31" s="7" t="str">
        <f t="shared" si="0"/>
        <v>overlaps KPg</v>
      </c>
      <c r="J31" s="7" t="str">
        <f t="shared" si="1"/>
        <v>pre-PETM</v>
      </c>
    </row>
    <row r="32" spans="1:10">
      <c r="A32" s="9">
        <v>8377</v>
      </c>
      <c r="B32" s="9">
        <v>60.95</v>
      </c>
      <c r="C32" s="9">
        <v>50.1</v>
      </c>
      <c r="D32" s="9">
        <v>72.38</v>
      </c>
      <c r="E32" s="7">
        <v>0.78</v>
      </c>
      <c r="F32" s="73" t="s">
        <v>137</v>
      </c>
      <c r="G32" s="7">
        <v>29</v>
      </c>
      <c r="H32" s="7" t="s">
        <v>113</v>
      </c>
      <c r="I32" s="7" t="str">
        <f t="shared" si="0"/>
        <v>overlaps KPg</v>
      </c>
      <c r="J32" s="7" t="str">
        <f t="shared" si="1"/>
        <v>overlaps PETM</v>
      </c>
    </row>
    <row r="33" spans="1:10">
      <c r="A33" s="9">
        <v>8379</v>
      </c>
      <c r="B33" s="9">
        <v>52.8</v>
      </c>
      <c r="C33" s="9">
        <v>38.049999999999997</v>
      </c>
      <c r="D33" s="9">
        <v>68.38</v>
      </c>
      <c r="E33" s="7">
        <v>1</v>
      </c>
      <c r="F33" s="72" t="s">
        <v>154</v>
      </c>
      <c r="G33" s="7">
        <v>30</v>
      </c>
      <c r="H33" s="7" t="s">
        <v>116</v>
      </c>
      <c r="I33" s="7" t="str">
        <f t="shared" si="0"/>
        <v>overlaps KPg</v>
      </c>
      <c r="J33" s="7" t="str">
        <f t="shared" si="1"/>
        <v>overlaps PETM</v>
      </c>
    </row>
    <row r="34" spans="1:10">
      <c r="A34" s="9">
        <v>8533</v>
      </c>
      <c r="B34" s="9">
        <v>63.59</v>
      </c>
      <c r="C34" s="9">
        <v>54.47</v>
      </c>
      <c r="D34" s="9">
        <v>73.13</v>
      </c>
      <c r="E34" s="7">
        <v>1</v>
      </c>
      <c r="F34" s="74" t="s">
        <v>139</v>
      </c>
      <c r="G34" s="7">
        <v>31</v>
      </c>
      <c r="H34" s="7" t="s">
        <v>117</v>
      </c>
      <c r="I34" s="7" t="str">
        <f t="shared" si="0"/>
        <v>overlaps KPg</v>
      </c>
      <c r="J34" s="7" t="str">
        <f t="shared" si="1"/>
        <v>overlaps PETM</v>
      </c>
    </row>
    <row r="35" spans="1:10">
      <c r="A35" s="9">
        <v>8855</v>
      </c>
      <c r="B35" s="9">
        <v>72.45</v>
      </c>
      <c r="C35" s="9">
        <v>64.44</v>
      </c>
      <c r="D35" s="9">
        <v>81.06</v>
      </c>
      <c r="E35" s="7">
        <v>1</v>
      </c>
      <c r="F35" s="71" t="s">
        <v>138</v>
      </c>
      <c r="G35" s="7">
        <v>32</v>
      </c>
      <c r="H35" s="7" t="s">
        <v>113</v>
      </c>
      <c r="I35" s="7" t="str">
        <f t="shared" si="0"/>
        <v>overlaps KPg</v>
      </c>
      <c r="J35" s="7" t="str">
        <f t="shared" si="1"/>
        <v>pre-PETM</v>
      </c>
    </row>
    <row r="36" spans="1:10">
      <c r="A36" s="9">
        <v>8856</v>
      </c>
      <c r="B36" s="9">
        <v>67.91</v>
      </c>
      <c r="C36" s="9">
        <v>60.53</v>
      </c>
      <c r="D36" s="9">
        <v>75.150000000000006</v>
      </c>
      <c r="E36" s="7">
        <v>1</v>
      </c>
      <c r="F36" s="72" t="s">
        <v>156</v>
      </c>
      <c r="G36" s="7">
        <v>33</v>
      </c>
      <c r="H36" s="7" t="s">
        <v>116</v>
      </c>
      <c r="I36" s="7" t="str">
        <f t="shared" si="0"/>
        <v>overlaps KPg</v>
      </c>
      <c r="J36" s="7" t="str">
        <f t="shared" si="1"/>
        <v>pre-PETM</v>
      </c>
    </row>
    <row r="37" spans="1:10">
      <c r="A37" s="9">
        <v>8857</v>
      </c>
      <c r="B37" s="9">
        <v>62.64</v>
      </c>
      <c r="C37" s="9">
        <v>53.86</v>
      </c>
      <c r="D37" s="9">
        <v>70.5</v>
      </c>
      <c r="E37" s="7">
        <v>1</v>
      </c>
      <c r="F37" s="74" t="s">
        <v>140</v>
      </c>
      <c r="G37" s="7">
        <v>34</v>
      </c>
      <c r="H37" s="7" t="s">
        <v>117</v>
      </c>
      <c r="I37" s="7" t="str">
        <f>IF((AND(C37&lt;66,D37&gt;66)),"overlaps KPg","pre-KPg")</f>
        <v>overlaps KPg</v>
      </c>
      <c r="J37" s="7" t="str">
        <f t="shared" si="1"/>
        <v>overlaps PETM</v>
      </c>
    </row>
    <row r="38" spans="1:10">
      <c r="A38" s="9">
        <v>9177</v>
      </c>
      <c r="B38" s="9">
        <v>61.69</v>
      </c>
      <c r="C38" s="9">
        <v>53.03</v>
      </c>
      <c r="D38" s="9">
        <v>69.3</v>
      </c>
      <c r="E38" s="7">
        <v>1</v>
      </c>
      <c r="F38" s="74" t="s">
        <v>157</v>
      </c>
      <c r="G38" s="7">
        <v>35</v>
      </c>
      <c r="H38" s="7" t="s">
        <v>117</v>
      </c>
      <c r="I38" s="7" t="str">
        <f t="shared" si="0"/>
        <v>overlaps KPg</v>
      </c>
      <c r="J38" s="7" t="str">
        <f t="shared" si="1"/>
        <v>overlaps PETM</v>
      </c>
    </row>
    <row r="39" spans="1:10">
      <c r="A39" s="9">
        <v>9480</v>
      </c>
      <c r="B39" s="9">
        <v>65</v>
      </c>
      <c r="C39" s="9">
        <v>58.36</v>
      </c>
      <c r="D39" s="9">
        <v>71.61</v>
      </c>
      <c r="E39" s="7">
        <v>1</v>
      </c>
      <c r="F39" s="74" t="s">
        <v>158</v>
      </c>
      <c r="G39" s="7">
        <v>36</v>
      </c>
      <c r="H39" s="7" t="s">
        <v>117</v>
      </c>
      <c r="I39" s="7" t="str">
        <f t="shared" si="0"/>
        <v>overlaps KPg</v>
      </c>
      <c r="J39" s="7" t="str">
        <f t="shared" si="1"/>
        <v>pre-PETM</v>
      </c>
    </row>
    <row r="40" spans="1:10">
      <c r="A40" s="9">
        <v>9489</v>
      </c>
      <c r="B40" s="9">
        <v>62.58</v>
      </c>
      <c r="C40" s="9">
        <v>56.43</v>
      </c>
      <c r="D40" s="9">
        <v>69.290000000000006</v>
      </c>
      <c r="E40" s="7">
        <v>0.48</v>
      </c>
      <c r="F40" s="75" t="s">
        <v>141</v>
      </c>
      <c r="G40" s="7">
        <v>37</v>
      </c>
      <c r="H40" s="7" t="s">
        <v>117</v>
      </c>
      <c r="I40" s="7" t="str">
        <f t="shared" si="0"/>
        <v>overlaps KPg</v>
      </c>
      <c r="J40" s="7" t="str">
        <f t="shared" si="1"/>
        <v>pre-PETM</v>
      </c>
    </row>
    <row r="41" spans="1:10">
      <c r="A41" s="9">
        <v>11461</v>
      </c>
      <c r="B41" s="9">
        <v>79.41</v>
      </c>
      <c r="C41" s="9">
        <v>67.92</v>
      </c>
      <c r="D41" s="9">
        <v>92.77</v>
      </c>
      <c r="E41" s="7">
        <v>1</v>
      </c>
      <c r="F41" s="7" t="s">
        <v>44</v>
      </c>
      <c r="G41" s="7">
        <v>38</v>
      </c>
      <c r="H41" s="7" t="s">
        <v>147</v>
      </c>
      <c r="I41" s="7" t="str">
        <f>IF((AND(C41&lt;66,D41&gt;66)),"overlaps KPg","pre-KPg")</f>
        <v>pre-KPg</v>
      </c>
    </row>
    <row r="42" spans="1:10">
      <c r="A42" s="9">
        <v>11468</v>
      </c>
      <c r="B42" s="9">
        <v>74.42</v>
      </c>
      <c r="C42" s="9">
        <v>63.2</v>
      </c>
      <c r="D42" s="9">
        <v>87.09</v>
      </c>
      <c r="E42" s="7">
        <v>1</v>
      </c>
      <c r="F42" s="11" t="s">
        <v>142</v>
      </c>
      <c r="G42" s="7">
        <v>39</v>
      </c>
      <c r="H42" s="7" t="s">
        <v>113</v>
      </c>
      <c r="I42" s="7" t="str">
        <f t="shared" si="0"/>
        <v>overlaps KPg</v>
      </c>
      <c r="J42" s="7" t="str">
        <f t="shared" si="1"/>
        <v>pre-PETM</v>
      </c>
    </row>
    <row r="43" spans="1:10">
      <c r="A43" s="9">
        <v>11574</v>
      </c>
      <c r="B43" s="9">
        <v>63.44</v>
      </c>
      <c r="C43" s="9">
        <v>54.07</v>
      </c>
      <c r="D43" s="9">
        <v>74.77</v>
      </c>
      <c r="E43" s="7">
        <v>1</v>
      </c>
      <c r="F43" s="41" t="s">
        <v>143</v>
      </c>
      <c r="G43" s="7">
        <v>40</v>
      </c>
      <c r="H43" s="7" t="s">
        <v>113</v>
      </c>
      <c r="I43" s="7" t="str">
        <f t="shared" si="0"/>
        <v>overlaps KPg</v>
      </c>
      <c r="J43" s="7" t="str">
        <f t="shared" si="1"/>
        <v>overlaps PETM</v>
      </c>
    </row>
    <row r="44" spans="1:10">
      <c r="A44" s="9">
        <v>11575</v>
      </c>
      <c r="B44" s="9">
        <v>61.06</v>
      </c>
      <c r="C44" s="9">
        <v>51.66</v>
      </c>
      <c r="D44" s="9">
        <v>71.900000000000006</v>
      </c>
      <c r="E44" s="7">
        <v>1</v>
      </c>
      <c r="F44" s="42" t="s">
        <v>144</v>
      </c>
      <c r="G44" s="7">
        <v>41</v>
      </c>
      <c r="H44" s="7" t="s">
        <v>113</v>
      </c>
      <c r="I44" s="7" t="str">
        <f t="shared" si="0"/>
        <v>overlaps KPg</v>
      </c>
      <c r="J44" s="7" t="str">
        <f t="shared" si="1"/>
        <v>overlaps PETM</v>
      </c>
    </row>
    <row r="45" spans="1:10">
      <c r="A45" s="9">
        <v>11576</v>
      </c>
      <c r="B45" s="9">
        <v>60.05</v>
      </c>
      <c r="C45" s="9">
        <v>50.64</v>
      </c>
      <c r="D45" s="9">
        <v>70.56</v>
      </c>
      <c r="E45" s="7">
        <v>1</v>
      </c>
      <c r="F45" s="76" t="s">
        <v>145</v>
      </c>
      <c r="G45" s="7">
        <v>42</v>
      </c>
      <c r="H45" s="7" t="s">
        <v>113</v>
      </c>
      <c r="I45" s="7" t="str">
        <f t="shared" si="0"/>
        <v>overlaps KPg</v>
      </c>
      <c r="J45" s="7" t="str">
        <f t="shared" si="1"/>
        <v>overlaps PETM</v>
      </c>
    </row>
    <row r="46" spans="1:10" s="98" customFormat="1">
      <c r="A46" s="97">
        <v>11578</v>
      </c>
      <c r="B46" s="97">
        <v>58.64</v>
      </c>
      <c r="C46" s="97">
        <v>49.45</v>
      </c>
      <c r="D46" s="97">
        <v>68.91</v>
      </c>
      <c r="E46" s="98">
        <v>1</v>
      </c>
      <c r="F46" s="99" t="s">
        <v>146</v>
      </c>
      <c r="G46" s="98">
        <v>43</v>
      </c>
      <c r="H46" s="98" t="s">
        <v>113</v>
      </c>
      <c r="I46" s="98" t="str">
        <f t="shared" si="0"/>
        <v>overlaps KPg</v>
      </c>
      <c r="J46" s="98" t="str">
        <f t="shared" si="1"/>
        <v>overlaps PETM</v>
      </c>
    </row>
    <row r="47" spans="1:10" s="98" customFormat="1">
      <c r="A47" s="97"/>
      <c r="B47" s="97"/>
      <c r="C47" s="97"/>
      <c r="D47" s="97"/>
      <c r="F47" s="99"/>
    </row>
    <row r="48" spans="1:10">
      <c r="A48" s="101" t="s">
        <v>356</v>
      </c>
      <c r="B48" s="97"/>
      <c r="C48" s="97"/>
      <c r="D48" s="97"/>
      <c r="E48" s="98"/>
      <c r="F48" s="99"/>
      <c r="G48" s="98"/>
      <c r="H48" s="98"/>
      <c r="I48" s="98"/>
      <c r="J48" s="98"/>
    </row>
    <row r="49" spans="1:10" s="18" customFormat="1">
      <c r="A49" s="103">
        <v>11376</v>
      </c>
      <c r="B49" s="103">
        <v>50.25</v>
      </c>
      <c r="C49" s="103">
        <v>38.54</v>
      </c>
      <c r="D49" s="103">
        <v>63.83</v>
      </c>
      <c r="E49" s="104">
        <v>1</v>
      </c>
      <c r="F49" s="98" t="s">
        <v>215</v>
      </c>
      <c r="G49" s="85">
        <v>1</v>
      </c>
      <c r="H49" s="85" t="s">
        <v>113</v>
      </c>
      <c r="I49" s="85" t="str">
        <f t="shared" ref="I49:I62" si="2">IF((AND(C49&lt;66,D49&gt;66)),"overlaps K-Pg","post-K-Pg")</f>
        <v>post-K-Pg</v>
      </c>
      <c r="J49" s="85" t="str">
        <f t="shared" ref="J49:J62" si="3">IF((AND(C49&lt;56,D49&gt;56)),"overlaps PETM","pre-PETM")</f>
        <v>overlaps PETM</v>
      </c>
    </row>
    <row r="50" spans="1:10" s="18" customFormat="1">
      <c r="A50" s="36">
        <v>6444</v>
      </c>
      <c r="B50" s="36">
        <v>54.25</v>
      </c>
      <c r="C50" s="36">
        <v>46.71</v>
      </c>
      <c r="D50" s="36">
        <v>62.36</v>
      </c>
      <c r="E50" s="100">
        <v>1</v>
      </c>
      <c r="F50" s="7" t="s">
        <v>152</v>
      </c>
      <c r="G50" s="18">
        <v>2</v>
      </c>
      <c r="H50" s="18" t="s">
        <v>116</v>
      </c>
      <c r="I50" s="18" t="str">
        <f t="shared" si="2"/>
        <v>post-K-Pg</v>
      </c>
      <c r="J50" s="18" t="str">
        <f t="shared" si="3"/>
        <v>overlaps PETM</v>
      </c>
    </row>
    <row r="51" spans="1:10" s="18" customFormat="1">
      <c r="A51" s="36">
        <v>11247</v>
      </c>
      <c r="B51" s="36">
        <v>50.92</v>
      </c>
      <c r="C51" s="36">
        <v>47.6</v>
      </c>
      <c r="D51" s="36">
        <v>56.03</v>
      </c>
      <c r="E51" s="100">
        <v>1</v>
      </c>
      <c r="F51" s="18" t="s">
        <v>180</v>
      </c>
      <c r="G51" s="18">
        <v>3</v>
      </c>
      <c r="H51" s="18" t="s">
        <v>116</v>
      </c>
      <c r="I51" s="18" t="str">
        <f t="shared" si="2"/>
        <v>post-K-Pg</v>
      </c>
      <c r="J51" s="18" t="str">
        <f t="shared" si="3"/>
        <v>overlaps PETM</v>
      </c>
    </row>
    <row r="52" spans="1:10" s="18" customFormat="1">
      <c r="A52" s="36">
        <v>5913</v>
      </c>
      <c r="B52" s="36">
        <v>50.26</v>
      </c>
      <c r="C52" s="36">
        <v>43.86</v>
      </c>
      <c r="D52" s="36">
        <v>58.77</v>
      </c>
      <c r="E52" s="100">
        <v>1</v>
      </c>
      <c r="F52" s="7" t="s">
        <v>210</v>
      </c>
      <c r="G52" s="18">
        <v>4</v>
      </c>
      <c r="H52" s="18" t="s">
        <v>116</v>
      </c>
      <c r="I52" s="18" t="str">
        <f t="shared" si="2"/>
        <v>post-K-Pg</v>
      </c>
      <c r="J52" s="18" t="str">
        <f t="shared" si="3"/>
        <v>overlaps PETM</v>
      </c>
    </row>
    <row r="53" spans="1:10" s="18" customFormat="1">
      <c r="A53" s="103">
        <v>11677</v>
      </c>
      <c r="B53" s="103">
        <v>48.74</v>
      </c>
      <c r="C53" s="103">
        <v>41.11</v>
      </c>
      <c r="D53" s="103">
        <v>57.52</v>
      </c>
      <c r="E53" s="104">
        <v>1</v>
      </c>
      <c r="F53" s="98" t="s">
        <v>214</v>
      </c>
      <c r="G53" s="85">
        <v>5</v>
      </c>
      <c r="H53" s="85" t="s">
        <v>116</v>
      </c>
      <c r="I53" s="85" t="str">
        <f t="shared" si="2"/>
        <v>post-K-Pg</v>
      </c>
      <c r="J53" s="85" t="str">
        <f t="shared" si="3"/>
        <v>overlaps PETM</v>
      </c>
    </row>
    <row r="54" spans="1:10" s="18" customFormat="1">
      <c r="A54" s="103">
        <v>9490</v>
      </c>
      <c r="B54" s="103">
        <v>59.61</v>
      </c>
      <c r="C54" s="103">
        <v>52.81</v>
      </c>
      <c r="D54" s="103">
        <v>65.849999999999994</v>
      </c>
      <c r="E54" s="104">
        <v>1</v>
      </c>
      <c r="F54" s="98" t="s">
        <v>206</v>
      </c>
      <c r="G54" s="85">
        <v>6</v>
      </c>
      <c r="H54" s="98" t="s">
        <v>117</v>
      </c>
      <c r="I54" s="85" t="str">
        <f t="shared" si="2"/>
        <v>post-K-Pg</v>
      </c>
      <c r="J54" s="85" t="str">
        <f t="shared" si="3"/>
        <v>overlaps PETM</v>
      </c>
    </row>
    <row r="55" spans="1:10" s="18" customFormat="1">
      <c r="A55" s="36">
        <v>9491</v>
      </c>
      <c r="B55" s="36">
        <v>56.99</v>
      </c>
      <c r="C55" s="36">
        <v>50.72</v>
      </c>
      <c r="D55" s="36">
        <v>63.54</v>
      </c>
      <c r="E55" s="100">
        <v>1</v>
      </c>
      <c r="F55" s="7" t="s">
        <v>208</v>
      </c>
      <c r="G55" s="85">
        <v>7</v>
      </c>
      <c r="H55" s="7" t="s">
        <v>117</v>
      </c>
      <c r="I55" s="18" t="str">
        <f t="shared" si="2"/>
        <v>post-K-Pg</v>
      </c>
      <c r="J55" s="18" t="str">
        <f t="shared" si="3"/>
        <v>overlaps PETM</v>
      </c>
    </row>
    <row r="56" spans="1:10" s="18" customFormat="1">
      <c r="A56" s="36">
        <v>9492</v>
      </c>
      <c r="B56" s="36">
        <v>53.81</v>
      </c>
      <c r="C56" s="36">
        <v>47.16</v>
      </c>
      <c r="D56" s="36">
        <v>60.02</v>
      </c>
      <c r="E56" s="100">
        <v>1</v>
      </c>
      <c r="F56" s="7" t="s">
        <v>209</v>
      </c>
      <c r="G56" s="85">
        <v>8</v>
      </c>
      <c r="H56" s="77" t="s">
        <v>117</v>
      </c>
      <c r="I56" s="18" t="str">
        <f t="shared" si="2"/>
        <v>post-K-Pg</v>
      </c>
      <c r="J56" s="18" t="str">
        <f t="shared" si="3"/>
        <v>overlaps PETM</v>
      </c>
    </row>
    <row r="57" spans="1:10" s="18" customFormat="1">
      <c r="A57" s="36">
        <v>8858</v>
      </c>
      <c r="B57" s="36">
        <v>49.84</v>
      </c>
      <c r="C57" s="36">
        <v>42.14</v>
      </c>
      <c r="D57" s="36">
        <v>57.39</v>
      </c>
      <c r="E57" s="100">
        <v>1</v>
      </c>
      <c r="F57" s="7" t="s">
        <v>211</v>
      </c>
      <c r="G57" s="85">
        <v>9</v>
      </c>
      <c r="H57" s="77" t="s">
        <v>117</v>
      </c>
      <c r="I57" s="18" t="str">
        <f t="shared" si="2"/>
        <v>post-K-Pg</v>
      </c>
      <c r="J57" s="18" t="str">
        <f t="shared" si="3"/>
        <v>overlaps PETM</v>
      </c>
    </row>
    <row r="58" spans="1:10" s="18" customFormat="1">
      <c r="A58" s="36">
        <v>11139</v>
      </c>
      <c r="B58" s="36">
        <v>49.13</v>
      </c>
      <c r="C58" s="36">
        <v>42.02</v>
      </c>
      <c r="D58" s="36">
        <v>56.48</v>
      </c>
      <c r="E58" s="100">
        <v>1</v>
      </c>
      <c r="F58" s="7" t="s">
        <v>212</v>
      </c>
      <c r="G58" s="85">
        <v>10</v>
      </c>
      <c r="H58" s="77" t="s">
        <v>117</v>
      </c>
      <c r="I58" s="18" t="str">
        <f t="shared" si="2"/>
        <v>post-K-Pg</v>
      </c>
      <c r="J58" s="18" t="str">
        <f t="shared" si="3"/>
        <v>overlaps PETM</v>
      </c>
    </row>
    <row r="59" spans="1:10" s="18" customFormat="1">
      <c r="A59" s="36">
        <v>7090</v>
      </c>
      <c r="B59" s="36">
        <v>51.92</v>
      </c>
      <c r="C59" s="36">
        <v>45.31</v>
      </c>
      <c r="D59" s="36">
        <v>58.79</v>
      </c>
      <c r="E59" s="100">
        <v>1</v>
      </c>
      <c r="F59" s="7" t="s">
        <v>177</v>
      </c>
      <c r="G59" s="85">
        <v>11</v>
      </c>
      <c r="H59" s="77" t="s">
        <v>117</v>
      </c>
      <c r="I59" s="18" t="str">
        <f t="shared" si="2"/>
        <v>post-K-Pg</v>
      </c>
      <c r="J59" s="18" t="str">
        <f t="shared" si="3"/>
        <v>overlaps PETM</v>
      </c>
    </row>
    <row r="60" spans="1:10" s="18" customFormat="1">
      <c r="A60" s="36">
        <v>7991</v>
      </c>
      <c r="B60" s="36">
        <v>50.46</v>
      </c>
      <c r="C60" s="36">
        <v>41.44</v>
      </c>
      <c r="D60" s="36">
        <v>60.26</v>
      </c>
      <c r="E60" s="100">
        <v>1</v>
      </c>
      <c r="F60" s="7" t="s">
        <v>176</v>
      </c>
      <c r="G60" s="85">
        <v>12</v>
      </c>
      <c r="H60" s="77" t="s">
        <v>117</v>
      </c>
      <c r="I60" s="18" t="str">
        <f t="shared" si="2"/>
        <v>post-K-Pg</v>
      </c>
      <c r="J60" s="18" t="str">
        <f t="shared" si="3"/>
        <v>overlaps PETM</v>
      </c>
    </row>
    <row r="61" spans="1:10" s="18" customFormat="1">
      <c r="A61" s="36">
        <v>7765</v>
      </c>
      <c r="B61" s="36">
        <v>49.27</v>
      </c>
      <c r="C61" s="36">
        <v>41.73</v>
      </c>
      <c r="D61" s="36">
        <v>56.81</v>
      </c>
      <c r="E61" s="100">
        <v>1</v>
      </c>
      <c r="F61" s="7" t="s">
        <v>213</v>
      </c>
      <c r="G61" s="85">
        <v>13</v>
      </c>
      <c r="H61" s="77" t="s">
        <v>117</v>
      </c>
      <c r="I61" s="18" t="str">
        <f t="shared" si="2"/>
        <v>post-K-Pg</v>
      </c>
      <c r="J61" s="18" t="str">
        <f t="shared" si="3"/>
        <v>overlaps PETM</v>
      </c>
    </row>
    <row r="62" spans="1:10" s="18" customFormat="1">
      <c r="A62" s="40">
        <v>8399</v>
      </c>
      <c r="B62" s="40">
        <v>49.64</v>
      </c>
      <c r="C62" s="40">
        <v>42.15</v>
      </c>
      <c r="D62" s="40">
        <v>56.97</v>
      </c>
      <c r="E62" s="102">
        <v>1</v>
      </c>
      <c r="F62" s="13" t="s">
        <v>84</v>
      </c>
      <c r="G62" s="25">
        <v>14</v>
      </c>
      <c r="H62" s="105" t="s">
        <v>117</v>
      </c>
      <c r="I62" s="25" t="str">
        <f t="shared" si="2"/>
        <v>post-K-Pg</v>
      </c>
      <c r="J62" s="25" t="str">
        <f t="shared" si="3"/>
        <v>overlaps PETM</v>
      </c>
    </row>
    <row r="63" spans="1:10">
      <c r="A63" s="97"/>
      <c r="B63" s="97"/>
      <c r="C63" s="97"/>
      <c r="D63" s="97"/>
      <c r="E63" s="98"/>
      <c r="F63" s="99"/>
      <c r="G63" s="98"/>
      <c r="H63" s="98"/>
      <c r="I63" s="98"/>
      <c r="J63" s="98"/>
    </row>
    <row r="66" spans="1:10">
      <c r="H66" s="7" t="s">
        <v>123</v>
      </c>
      <c r="I66" s="7" t="s">
        <v>124</v>
      </c>
      <c r="J66" s="7" t="s">
        <v>125</v>
      </c>
    </row>
    <row r="67" spans="1:10">
      <c r="G67" s="7" t="s">
        <v>205</v>
      </c>
      <c r="H67" s="7">
        <f>COUNTIF(H6:H46,"")</f>
        <v>1</v>
      </c>
    </row>
    <row r="68" spans="1:10">
      <c r="G68" s="7" t="s">
        <v>147</v>
      </c>
      <c r="H68" s="7">
        <f>COUNTIF(H6:H46,G68)</f>
        <v>2</v>
      </c>
    </row>
    <row r="69" spans="1:10">
      <c r="G69" s="7" t="s">
        <v>113</v>
      </c>
      <c r="H69" s="7">
        <f>COUNTIF(H6:H46,G69)</f>
        <v>21</v>
      </c>
      <c r="I69" s="7">
        <f>COUNTIF(H6:H40,G69)</f>
        <v>16</v>
      </c>
      <c r="J69" s="7">
        <f>COUNTIF(H42:H46,G69)</f>
        <v>5</v>
      </c>
    </row>
    <row r="70" spans="1:10">
      <c r="G70" s="7" t="s">
        <v>116</v>
      </c>
      <c r="H70" s="7">
        <f>COUNTIF(H5:H47,G70)</f>
        <v>9</v>
      </c>
      <c r="I70" s="7">
        <f>COUNTIF(H5:H41,G70)</f>
        <v>9</v>
      </c>
      <c r="J70" s="7">
        <f>COUNTIF(H43:H64,G70)</f>
        <v>4</v>
      </c>
    </row>
    <row r="71" spans="1:10">
      <c r="G71" s="7" t="s">
        <v>117</v>
      </c>
      <c r="H71" s="7">
        <f>COUNTIF(H6:H46,G71)</f>
        <v>8</v>
      </c>
      <c r="I71" s="7">
        <f>COUNTIF(H6:H42,G71)</f>
        <v>8</v>
      </c>
      <c r="J71" s="7">
        <f>COUNTIF(H44:H65,G71)</f>
        <v>9</v>
      </c>
    </row>
    <row r="73" spans="1:10">
      <c r="G73" s="7" t="s">
        <v>126</v>
      </c>
      <c r="H73" s="7">
        <f>SUM(H67:H71)</f>
        <v>41</v>
      </c>
      <c r="I73" s="7">
        <f>SUM(I69:I71)</f>
        <v>33</v>
      </c>
      <c r="J73" s="7">
        <f>SUM(J69:J71)</f>
        <v>18</v>
      </c>
    </row>
    <row r="74" spans="1:10">
      <c r="G74" s="7" t="s">
        <v>162</v>
      </c>
      <c r="H74" s="7">
        <f>COUNTIF(I6:I46,"pre-KPg")</f>
        <v>7</v>
      </c>
      <c r="I74" s="7">
        <f>COUNTIF(I8:I40,"pre-KPg")</f>
        <v>4</v>
      </c>
      <c r="J74" s="7">
        <f>COUNTIF(I42:I46,"pre-KPg")</f>
        <v>0</v>
      </c>
    </row>
    <row r="75" spans="1:10">
      <c r="G75" s="7" t="s">
        <v>163</v>
      </c>
      <c r="H75" s="7">
        <f>H73-H74</f>
        <v>34</v>
      </c>
      <c r="I75" s="7">
        <f>I73-I74</f>
        <v>29</v>
      </c>
      <c r="J75" s="7">
        <v>5</v>
      </c>
    </row>
    <row r="76" spans="1:10">
      <c r="G76" s="7" t="s">
        <v>354</v>
      </c>
      <c r="H76" s="7">
        <f>COUNTIF(J8:J46,"overlaps PETM")</f>
        <v>18</v>
      </c>
      <c r="I76" s="7">
        <f>COUNTIF(J8:J40,"overlaps PETM")</f>
        <v>14</v>
      </c>
      <c r="J76" s="7">
        <f>COUNTIF(J42:J46,"overlaps PETM")</f>
        <v>4</v>
      </c>
    </row>
    <row r="77" spans="1:10">
      <c r="G77" s="7" t="s">
        <v>355</v>
      </c>
      <c r="H77" s="7">
        <f>COUNTIF(J49:J62,"overlaps PETM")</f>
        <v>14</v>
      </c>
      <c r="I77" s="7">
        <f>H77-1</f>
        <v>13</v>
      </c>
      <c r="J77" s="7">
        <v>1</v>
      </c>
    </row>
    <row r="78" spans="1:10">
      <c r="G78" s="7" t="s">
        <v>359</v>
      </c>
      <c r="H78" s="7">
        <f>H75-H76</f>
        <v>16</v>
      </c>
    </row>
    <row r="80" spans="1:10">
      <c r="A80" s="18"/>
      <c r="B80" s="18"/>
      <c r="C80" s="18"/>
      <c r="D80" s="18"/>
      <c r="E80" s="18"/>
    </row>
    <row r="94" spans="1:6" s="18" customFormat="1">
      <c r="A94" s="36"/>
      <c r="B94" s="36"/>
      <c r="C94" s="36"/>
      <c r="D94" s="36"/>
      <c r="E94" s="36"/>
      <c r="F94" s="7"/>
    </row>
    <row r="95" spans="1:6" s="18" customFormat="1">
      <c r="A95" s="36"/>
      <c r="B95" s="36"/>
      <c r="C95" s="36"/>
      <c r="D95" s="36"/>
      <c r="E95" s="36"/>
      <c r="F95" s="7"/>
    </row>
  </sheetData>
  <sortState xmlns:xlrd2="http://schemas.microsoft.com/office/spreadsheetml/2017/richdata2" ref="A49:J62">
    <sortCondition ref="G49:G62"/>
  </sortState>
  <mergeCells count="2">
    <mergeCell ref="B2:D2"/>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C4432-A237-234F-8CDB-6CC5696B62A6}">
  <dimension ref="A1:L43"/>
  <sheetViews>
    <sheetView zoomScale="120" zoomScaleNormal="120" workbookViewId="0">
      <selection sqref="A1:L1"/>
    </sheetView>
  </sheetViews>
  <sheetFormatPr baseColWidth="10" defaultRowHeight="13"/>
  <cols>
    <col min="1" max="1" width="3.33203125" style="18" bestFit="1" customWidth="1"/>
    <col min="2" max="2" width="25.6640625" style="18" bestFit="1" customWidth="1"/>
    <col min="3" max="3" width="5.83203125" style="18" bestFit="1" customWidth="1"/>
    <col min="4" max="4" width="5.1640625" style="18" bestFit="1" customWidth="1"/>
    <col min="5" max="5" width="6.33203125" style="18" bestFit="1" customWidth="1"/>
    <col min="6" max="6" width="8.5" style="18" bestFit="1" customWidth="1"/>
    <col min="7" max="7" width="9.33203125" style="18" bestFit="1" customWidth="1"/>
    <col min="8" max="8" width="11" style="18" customWidth="1"/>
    <col min="9" max="9" width="6.33203125" style="18" bestFit="1" customWidth="1"/>
    <col min="10" max="10" width="9" style="18" bestFit="1" customWidth="1"/>
    <col min="11" max="11" width="7.1640625" style="18" bestFit="1" customWidth="1"/>
    <col min="12" max="12" width="10.83203125" style="36"/>
    <col min="13" max="16384" width="10.83203125" style="18"/>
  </cols>
  <sheetData>
    <row r="1" spans="1:12" ht="85" customHeight="1">
      <c r="A1" s="117" t="s">
        <v>201</v>
      </c>
      <c r="B1" s="117"/>
      <c r="C1" s="117"/>
      <c r="D1" s="117"/>
      <c r="E1" s="117"/>
      <c r="F1" s="117"/>
      <c r="G1" s="117"/>
      <c r="H1" s="117"/>
      <c r="I1" s="117"/>
      <c r="J1" s="117"/>
      <c r="K1" s="117"/>
      <c r="L1" s="117"/>
    </row>
    <row r="2" spans="1:12">
      <c r="A2" s="1"/>
      <c r="B2" s="1"/>
      <c r="C2" s="113" t="s">
        <v>31</v>
      </c>
      <c r="D2" s="113"/>
      <c r="E2" s="113"/>
      <c r="F2" s="2"/>
      <c r="G2" s="115" t="s">
        <v>32</v>
      </c>
      <c r="H2" s="115" t="s">
        <v>33</v>
      </c>
      <c r="I2" s="3"/>
      <c r="J2" s="2"/>
      <c r="K2" s="2"/>
      <c r="L2" s="52"/>
    </row>
    <row r="3" spans="1:12">
      <c r="A3" s="4" t="s">
        <v>34</v>
      </c>
      <c r="B3" s="4" t="s">
        <v>35</v>
      </c>
      <c r="C3" s="5" t="s">
        <v>36</v>
      </c>
      <c r="D3" s="5" t="s">
        <v>37</v>
      </c>
      <c r="E3" s="5" t="s">
        <v>38</v>
      </c>
      <c r="F3" s="5" t="s">
        <v>39</v>
      </c>
      <c r="G3" s="116"/>
      <c r="H3" s="116"/>
      <c r="I3" s="6" t="s">
        <v>40</v>
      </c>
      <c r="J3" s="5" t="s">
        <v>41</v>
      </c>
      <c r="K3" s="5" t="s">
        <v>42</v>
      </c>
      <c r="L3" s="51" t="s">
        <v>200</v>
      </c>
    </row>
    <row r="4" spans="1:12">
      <c r="A4" s="7" t="s">
        <v>43</v>
      </c>
      <c r="B4" s="7" t="s">
        <v>44</v>
      </c>
      <c r="C4" s="8">
        <v>79.400000000000006</v>
      </c>
      <c r="D4" s="8">
        <v>67.900000000000006</v>
      </c>
      <c r="E4" s="8">
        <v>92.8</v>
      </c>
      <c r="F4" s="9">
        <v>362</v>
      </c>
      <c r="G4" s="10">
        <v>0.15777413029924614</v>
      </c>
      <c r="H4" s="10">
        <v>0.13996969216983043</v>
      </c>
      <c r="I4" s="8">
        <v>1.1291927353630757</v>
      </c>
      <c r="J4" s="9" t="s">
        <v>45</v>
      </c>
      <c r="K4" s="9">
        <v>7</v>
      </c>
      <c r="L4" s="36">
        <v>0</v>
      </c>
    </row>
    <row r="5" spans="1:12">
      <c r="A5" s="7" t="s">
        <v>43</v>
      </c>
      <c r="B5" s="7" t="s">
        <v>46</v>
      </c>
      <c r="C5" s="8">
        <v>74.400000000000006</v>
      </c>
      <c r="D5" s="8">
        <v>63.2</v>
      </c>
      <c r="E5" s="8">
        <v>87.1</v>
      </c>
      <c r="F5" s="9">
        <v>355</v>
      </c>
      <c r="G5" s="10">
        <v>0.16715379532776251</v>
      </c>
      <c r="H5" s="10">
        <v>0.13656445874255399</v>
      </c>
      <c r="I5" s="8">
        <v>1.225991279924215</v>
      </c>
      <c r="J5" s="9" t="s">
        <v>45</v>
      </c>
      <c r="K5" s="9">
        <v>2</v>
      </c>
      <c r="L5" s="36">
        <v>0</v>
      </c>
    </row>
    <row r="6" spans="1:12">
      <c r="A6" s="7"/>
      <c r="B6" s="7" t="s">
        <v>47</v>
      </c>
      <c r="C6" s="8"/>
      <c r="D6" s="8"/>
      <c r="E6" s="8"/>
      <c r="F6" s="9"/>
      <c r="G6" s="10"/>
      <c r="H6" s="10"/>
      <c r="I6" s="8"/>
      <c r="J6" s="9" t="s">
        <v>45</v>
      </c>
      <c r="K6" s="9"/>
    </row>
    <row r="7" spans="1:12">
      <c r="A7" s="7" t="s">
        <v>48</v>
      </c>
      <c r="B7" s="11" t="s">
        <v>49</v>
      </c>
      <c r="C7" s="8">
        <v>18.100000000000001</v>
      </c>
      <c r="D7" s="8">
        <v>14.7</v>
      </c>
      <c r="E7" s="8">
        <v>21.4</v>
      </c>
      <c r="F7" s="9">
        <v>78</v>
      </c>
      <c r="G7" s="10">
        <v>0.32010953482001964</v>
      </c>
      <c r="H7" s="10">
        <v>0.13892523189413034</v>
      </c>
      <c r="I7" s="8">
        <v>2.3046665967284636</v>
      </c>
      <c r="J7" s="9" t="s">
        <v>45</v>
      </c>
      <c r="K7" s="9">
        <v>3</v>
      </c>
      <c r="L7" s="36">
        <v>1</v>
      </c>
    </row>
    <row r="8" spans="1:12">
      <c r="A8" s="7" t="s">
        <v>48</v>
      </c>
      <c r="B8" s="41" t="s">
        <v>50</v>
      </c>
      <c r="C8" s="8">
        <v>15.1</v>
      </c>
      <c r="D8" s="8">
        <v>12.2</v>
      </c>
      <c r="E8" s="8">
        <v>18</v>
      </c>
      <c r="F8" s="9">
        <v>66</v>
      </c>
      <c r="G8" s="10">
        <v>0.37506122225757199</v>
      </c>
      <c r="H8" s="10">
        <v>0.14141548921736222</v>
      </c>
      <c r="I8" s="8">
        <v>2.6631646536914397</v>
      </c>
      <c r="J8" s="9" t="s">
        <v>45</v>
      </c>
      <c r="K8" s="9">
        <v>5</v>
      </c>
      <c r="L8" s="36">
        <v>0</v>
      </c>
    </row>
    <row r="9" spans="1:12">
      <c r="A9" s="7" t="s">
        <v>51</v>
      </c>
      <c r="B9" s="7" t="s">
        <v>52</v>
      </c>
      <c r="C9" s="8">
        <v>91.82</v>
      </c>
      <c r="D9" s="8">
        <v>77.36</v>
      </c>
      <c r="E9" s="8">
        <v>105</v>
      </c>
      <c r="F9" s="9">
        <v>5544</v>
      </c>
      <c r="G9" s="10">
        <v>0.14305159835246478</v>
      </c>
      <c r="H9" s="10">
        <v>0.1361865618651516</v>
      </c>
      <c r="I9" s="8">
        <v>1.0500943720845703</v>
      </c>
      <c r="J9" s="9" t="s">
        <v>45</v>
      </c>
      <c r="K9" s="9">
        <v>5</v>
      </c>
      <c r="L9" s="36">
        <v>0</v>
      </c>
    </row>
    <row r="10" spans="1:12">
      <c r="A10" s="7" t="s">
        <v>51</v>
      </c>
      <c r="B10" s="7" t="s">
        <v>53</v>
      </c>
      <c r="C10" s="8">
        <v>83.54</v>
      </c>
      <c r="D10" s="8">
        <v>73.05</v>
      </c>
      <c r="E10" s="8">
        <v>94.75</v>
      </c>
      <c r="F10" s="9">
        <v>5419</v>
      </c>
      <c r="G10" s="10">
        <v>0.1442786149582046</v>
      </c>
      <c r="H10" s="10">
        <v>8.8492820733035243E-2</v>
      </c>
      <c r="I10" s="8">
        <v>1.6332212715076342</v>
      </c>
      <c r="J10" s="9" t="s">
        <v>45</v>
      </c>
      <c r="K10" s="9">
        <v>5</v>
      </c>
      <c r="L10" s="36">
        <v>0</v>
      </c>
    </row>
    <row r="11" spans="1:12">
      <c r="A11" s="7" t="s">
        <v>54</v>
      </c>
      <c r="B11" s="7" t="s">
        <v>55</v>
      </c>
      <c r="C11" s="8">
        <v>40.229999999999997</v>
      </c>
      <c r="D11" s="8">
        <v>33.9</v>
      </c>
      <c r="E11" s="8">
        <v>47.88</v>
      </c>
      <c r="F11" s="9">
        <v>298</v>
      </c>
      <c r="G11" s="10">
        <v>0.17830461633712061</v>
      </c>
      <c r="H11" s="10">
        <v>0.14196616754129099</v>
      </c>
      <c r="I11" s="8">
        <v>1.2569644426353741</v>
      </c>
      <c r="J11" s="9" t="s">
        <v>45</v>
      </c>
      <c r="K11" s="9">
        <v>5</v>
      </c>
      <c r="L11" s="36">
        <v>0</v>
      </c>
    </row>
    <row r="12" spans="1:12">
      <c r="A12" s="7"/>
      <c r="B12" s="7" t="s">
        <v>56</v>
      </c>
      <c r="C12" s="8"/>
      <c r="D12" s="8"/>
      <c r="E12" s="8"/>
      <c r="F12" s="9"/>
      <c r="G12" s="10"/>
      <c r="H12" s="10"/>
      <c r="I12" s="8"/>
      <c r="J12" s="9" t="s">
        <v>45</v>
      </c>
      <c r="K12" s="9"/>
    </row>
    <row r="13" spans="1:12">
      <c r="A13" s="7" t="s">
        <v>57</v>
      </c>
      <c r="B13" s="11" t="s">
        <v>58</v>
      </c>
      <c r="C13" s="8">
        <v>18.21</v>
      </c>
      <c r="D13" s="8">
        <v>14.95</v>
      </c>
      <c r="E13" s="8">
        <v>21.37</v>
      </c>
      <c r="F13" s="9">
        <v>215</v>
      </c>
      <c r="G13" s="10">
        <v>0.22910418910944699</v>
      </c>
      <c r="H13" s="10">
        <v>0.12704008458877467</v>
      </c>
      <c r="I13" s="8">
        <v>1.8034213040302733</v>
      </c>
      <c r="J13" s="9" t="s">
        <v>45</v>
      </c>
      <c r="K13" s="9">
        <v>3</v>
      </c>
      <c r="L13" s="36">
        <v>1</v>
      </c>
    </row>
    <row r="14" spans="1:12">
      <c r="A14" s="7" t="s">
        <v>57</v>
      </c>
      <c r="B14" s="11" t="s">
        <v>59</v>
      </c>
      <c r="C14" s="8">
        <v>16.95</v>
      </c>
      <c r="D14" s="8">
        <v>14.07</v>
      </c>
      <c r="E14" s="8">
        <v>20.18</v>
      </c>
      <c r="F14" s="9">
        <v>212</v>
      </c>
      <c r="G14" s="10">
        <v>0.25049278320240542</v>
      </c>
      <c r="H14" s="10">
        <v>0.14090182871751961</v>
      </c>
      <c r="I14" s="8">
        <v>1.7834795546779802</v>
      </c>
      <c r="J14" s="9" t="s">
        <v>45</v>
      </c>
      <c r="K14" s="9">
        <v>5</v>
      </c>
      <c r="L14" s="36">
        <v>0</v>
      </c>
    </row>
    <row r="15" spans="1:12">
      <c r="A15" s="7" t="s">
        <v>60</v>
      </c>
      <c r="B15" s="11" t="s">
        <v>61</v>
      </c>
      <c r="C15" s="8">
        <v>25.91</v>
      </c>
      <c r="D15" s="8">
        <v>15.24</v>
      </c>
      <c r="E15" s="8">
        <v>38.58</v>
      </c>
      <c r="F15" s="9">
        <v>91</v>
      </c>
      <c r="G15" s="10">
        <v>0.19132117238806118</v>
      </c>
      <c r="H15" s="10">
        <v>0.14276436502139878</v>
      </c>
      <c r="I15" s="8">
        <v>1.3410062500859721</v>
      </c>
      <c r="J15" s="9" t="s">
        <v>45</v>
      </c>
      <c r="K15" s="9">
        <v>5</v>
      </c>
      <c r="L15" s="36">
        <v>1</v>
      </c>
    </row>
    <row r="16" spans="1:12">
      <c r="A16" s="7"/>
      <c r="B16" s="7" t="s">
        <v>62</v>
      </c>
      <c r="C16" s="9"/>
      <c r="D16" s="9"/>
      <c r="E16" s="9"/>
      <c r="F16" s="9"/>
      <c r="G16" s="10"/>
      <c r="H16" s="10"/>
      <c r="I16" s="8"/>
      <c r="J16" s="9" t="s">
        <v>45</v>
      </c>
      <c r="K16" s="9"/>
    </row>
    <row r="17" spans="1:12">
      <c r="A17" s="7" t="s">
        <v>63</v>
      </c>
      <c r="B17" s="11" t="s">
        <v>64</v>
      </c>
      <c r="C17" s="8">
        <v>42</v>
      </c>
      <c r="D17" s="8">
        <v>35.5</v>
      </c>
      <c r="E17" s="8">
        <v>49.3</v>
      </c>
      <c r="F17" s="9">
        <v>605</v>
      </c>
      <c r="G17" s="10">
        <v>0.16020108198495098</v>
      </c>
      <c r="H17" s="10">
        <v>0.12817798012832368</v>
      </c>
      <c r="I17" s="8">
        <v>1.25455905624411</v>
      </c>
      <c r="J17" s="9" t="s">
        <v>45</v>
      </c>
      <c r="K17" s="9">
        <v>3</v>
      </c>
      <c r="L17" s="36">
        <v>1</v>
      </c>
    </row>
    <row r="18" spans="1:12">
      <c r="A18" s="7" t="s">
        <v>63</v>
      </c>
      <c r="B18" s="41" t="s">
        <v>65</v>
      </c>
      <c r="C18" s="8">
        <v>40.200000000000003</v>
      </c>
      <c r="D18" s="8">
        <v>34</v>
      </c>
      <c r="E18" s="8">
        <v>47.4</v>
      </c>
      <c r="F18" s="9">
        <v>593</v>
      </c>
      <c r="G18" s="10">
        <v>0.14707867624681334</v>
      </c>
      <c r="H18" s="10">
        <v>0.1410730189668655</v>
      </c>
      <c r="I18" s="17">
        <v>1.1000000000000001</v>
      </c>
      <c r="J18" s="9" t="s">
        <v>66</v>
      </c>
      <c r="K18" s="9">
        <v>6</v>
      </c>
      <c r="L18" s="36">
        <v>0</v>
      </c>
    </row>
    <row r="19" spans="1:12">
      <c r="A19" s="7" t="s">
        <v>67</v>
      </c>
      <c r="B19" s="11" t="s">
        <v>68</v>
      </c>
      <c r="C19" s="8">
        <v>27.6</v>
      </c>
      <c r="D19" s="8">
        <v>23.2</v>
      </c>
      <c r="E19" s="8">
        <v>32.5</v>
      </c>
      <c r="F19" s="9">
        <v>205</v>
      </c>
      <c r="G19" s="10">
        <v>0.155474585174671</v>
      </c>
      <c r="H19" s="10">
        <v>0.14804890898089851</v>
      </c>
      <c r="I19" s="17">
        <v>1.052651833757057</v>
      </c>
      <c r="J19" s="9" t="s">
        <v>66</v>
      </c>
      <c r="K19" s="9">
        <v>2</v>
      </c>
      <c r="L19" s="36">
        <v>1</v>
      </c>
    </row>
    <row r="20" spans="1:12">
      <c r="A20" s="7" t="s">
        <v>67</v>
      </c>
      <c r="B20" s="41" t="s">
        <v>69</v>
      </c>
      <c r="C20" s="8">
        <v>15.5</v>
      </c>
      <c r="D20" s="8">
        <v>12.5</v>
      </c>
      <c r="E20" s="8">
        <v>18.399999999999999</v>
      </c>
      <c r="F20" s="9">
        <v>93</v>
      </c>
      <c r="G20" s="10">
        <v>0.2080387871785018</v>
      </c>
      <c r="H20" s="10">
        <v>0.13820625711488785</v>
      </c>
      <c r="I20" s="17">
        <v>1.5074381914025634</v>
      </c>
      <c r="J20" s="9" t="s">
        <v>45</v>
      </c>
      <c r="K20" s="9">
        <v>6</v>
      </c>
      <c r="L20" s="36">
        <v>0</v>
      </c>
    </row>
    <row r="21" spans="1:12">
      <c r="A21" s="7" t="s">
        <v>70</v>
      </c>
      <c r="B21" s="11" t="s">
        <v>71</v>
      </c>
      <c r="C21" s="8">
        <v>24.94</v>
      </c>
      <c r="D21" s="8">
        <v>19.7</v>
      </c>
      <c r="E21" s="8">
        <v>30.31</v>
      </c>
      <c r="F21" s="9">
        <v>194</v>
      </c>
      <c r="G21" s="10">
        <v>0.16755580958886479</v>
      </c>
      <c r="H21" s="10">
        <v>0.13529153788605003</v>
      </c>
      <c r="I21" s="17">
        <v>1.2456153627117641</v>
      </c>
      <c r="J21" s="9" t="s">
        <v>45</v>
      </c>
      <c r="K21" s="9">
        <v>5</v>
      </c>
      <c r="L21" s="36">
        <v>0</v>
      </c>
    </row>
    <row r="22" spans="1:12">
      <c r="A22" s="7" t="s">
        <v>70</v>
      </c>
      <c r="B22" s="12" t="s">
        <v>72</v>
      </c>
      <c r="C22" s="8">
        <v>22.27</v>
      </c>
      <c r="D22" s="8">
        <v>18.02</v>
      </c>
      <c r="E22" s="8">
        <v>26.49</v>
      </c>
      <c r="F22" s="9">
        <v>161</v>
      </c>
      <c r="G22" s="10">
        <v>0.1766118949088285</v>
      </c>
      <c r="H22" s="10">
        <v>0.14744203601932698</v>
      </c>
      <c r="I22" s="17">
        <v>1.197050426428105</v>
      </c>
      <c r="J22" s="9" t="s">
        <v>45</v>
      </c>
      <c r="K22" s="9">
        <v>2</v>
      </c>
      <c r="L22" s="36">
        <v>0</v>
      </c>
    </row>
    <row r="23" spans="1:12">
      <c r="A23" s="7" t="s">
        <v>73</v>
      </c>
      <c r="B23" s="12" t="s">
        <v>74</v>
      </c>
      <c r="C23" s="8">
        <v>10.130000000000001</v>
      </c>
      <c r="D23" s="8">
        <v>7.79</v>
      </c>
      <c r="E23" s="8">
        <v>12.73</v>
      </c>
      <c r="F23" s="9">
        <v>69</v>
      </c>
      <c r="G23" s="10">
        <v>0.43083716284753032</v>
      </c>
      <c r="H23" s="10">
        <v>0.137733703229617</v>
      </c>
      <c r="I23" s="17">
        <v>3.1509228737631712</v>
      </c>
      <c r="J23" s="9" t="s">
        <v>45</v>
      </c>
      <c r="K23" s="9">
        <v>10</v>
      </c>
      <c r="L23" s="36">
        <v>1</v>
      </c>
    </row>
    <row r="24" spans="1:12">
      <c r="A24" s="7" t="s">
        <v>75</v>
      </c>
      <c r="B24" s="11" t="s">
        <v>76</v>
      </c>
      <c r="C24" s="8">
        <v>30</v>
      </c>
      <c r="D24" s="8">
        <v>24.81</v>
      </c>
      <c r="E24" s="8">
        <v>36.049999999999997</v>
      </c>
      <c r="F24" s="9">
        <v>180</v>
      </c>
      <c r="G24" s="10">
        <v>0.16415179524257989</v>
      </c>
      <c r="H24" s="10">
        <v>0.13896046529906458</v>
      </c>
      <c r="I24" s="17">
        <v>1.1867385013286629</v>
      </c>
      <c r="J24" s="9" t="s">
        <v>45</v>
      </c>
      <c r="K24" s="9">
        <v>7</v>
      </c>
      <c r="L24" s="36">
        <v>0</v>
      </c>
    </row>
    <row r="25" spans="1:12">
      <c r="A25" s="7" t="s">
        <v>77</v>
      </c>
      <c r="B25" s="41" t="s">
        <v>78</v>
      </c>
      <c r="C25" s="8">
        <v>14.17</v>
      </c>
      <c r="D25" s="8">
        <v>10.4</v>
      </c>
      <c r="E25" s="8">
        <v>18.79</v>
      </c>
      <c r="F25" s="9">
        <v>87</v>
      </c>
      <c r="G25" s="10">
        <v>0.22503903142407514</v>
      </c>
      <c r="H25" s="10">
        <v>0.13910010012462667</v>
      </c>
      <c r="I25" s="17">
        <v>1.6181061542083865</v>
      </c>
      <c r="J25" s="9" t="s">
        <v>45</v>
      </c>
      <c r="K25" s="9">
        <v>6</v>
      </c>
      <c r="L25" s="36">
        <v>1</v>
      </c>
    </row>
    <row r="26" spans="1:12">
      <c r="A26" s="7"/>
      <c r="B26" s="7" t="s">
        <v>79</v>
      </c>
      <c r="C26" s="8"/>
      <c r="D26" s="8"/>
      <c r="E26" s="8"/>
      <c r="F26" s="9"/>
      <c r="G26" s="10"/>
      <c r="H26" s="10"/>
      <c r="I26" s="17"/>
      <c r="J26" s="9"/>
      <c r="K26" s="9"/>
    </row>
    <row r="27" spans="1:12">
      <c r="A27" s="7" t="s">
        <v>80</v>
      </c>
      <c r="B27" s="11" t="s">
        <v>81</v>
      </c>
      <c r="C27" s="8">
        <v>17.87</v>
      </c>
      <c r="D27" s="8">
        <v>17.05</v>
      </c>
      <c r="E27" s="8">
        <v>18.68</v>
      </c>
      <c r="F27" s="9">
        <v>213</v>
      </c>
      <c r="G27" s="10">
        <v>0.25940957319732616</v>
      </c>
      <c r="H27" s="10">
        <v>0.13608231597489501</v>
      </c>
      <c r="I27" s="17">
        <v>1.9147057332297892</v>
      </c>
      <c r="J27" s="9" t="s">
        <v>45</v>
      </c>
      <c r="K27" s="9">
        <v>9</v>
      </c>
      <c r="L27" s="36">
        <v>1</v>
      </c>
    </row>
    <row r="28" spans="1:12">
      <c r="A28" s="7"/>
      <c r="B28" s="7" t="s">
        <v>82</v>
      </c>
      <c r="C28" s="8"/>
      <c r="D28" s="8"/>
      <c r="E28" s="8"/>
      <c r="F28" s="9"/>
      <c r="G28" s="10"/>
      <c r="H28" s="10"/>
      <c r="I28" s="17"/>
      <c r="J28" s="9"/>
      <c r="K28" s="9"/>
    </row>
    <row r="29" spans="1:12">
      <c r="A29" s="7" t="s">
        <v>24</v>
      </c>
      <c r="B29" s="11" t="s">
        <v>187</v>
      </c>
      <c r="C29" s="8">
        <v>31.48</v>
      </c>
      <c r="D29" s="8">
        <v>26.43</v>
      </c>
      <c r="E29" s="8">
        <v>36.9</v>
      </c>
      <c r="F29" s="9">
        <v>313</v>
      </c>
      <c r="G29" s="10">
        <v>0.2272808706841376</v>
      </c>
      <c r="H29" s="10">
        <v>0.13623462807483369</v>
      </c>
      <c r="I29" s="17">
        <v>1.6693547463275649</v>
      </c>
      <c r="J29" s="9" t="s">
        <v>45</v>
      </c>
      <c r="K29" s="9">
        <v>10</v>
      </c>
      <c r="L29" s="36">
        <v>0</v>
      </c>
    </row>
    <row r="30" spans="1:12">
      <c r="A30" s="7" t="s">
        <v>83</v>
      </c>
      <c r="B30" s="11" t="s">
        <v>84</v>
      </c>
      <c r="C30" s="8">
        <v>49.64</v>
      </c>
      <c r="D30" s="8">
        <v>42.15</v>
      </c>
      <c r="E30" s="8">
        <v>56.97</v>
      </c>
      <c r="F30" s="9">
        <v>135</v>
      </c>
      <c r="G30" s="10">
        <v>8.3121460851884169E-2</v>
      </c>
      <c r="H30" s="10">
        <v>0.14389112167718485</v>
      </c>
      <c r="I30" s="17">
        <v>1.7</v>
      </c>
      <c r="J30" s="9" t="s">
        <v>85</v>
      </c>
      <c r="K30" s="9">
        <v>6</v>
      </c>
      <c r="L30" s="36">
        <v>1</v>
      </c>
    </row>
    <row r="31" spans="1:12">
      <c r="A31" s="7" t="s">
        <v>86</v>
      </c>
      <c r="B31" s="7" t="s">
        <v>87</v>
      </c>
      <c r="C31" s="8">
        <v>36.229999999999997</v>
      </c>
      <c r="D31" s="8">
        <v>30.47</v>
      </c>
      <c r="E31" s="8">
        <v>42.12</v>
      </c>
      <c r="F31" s="9">
        <v>91</v>
      </c>
      <c r="G31" s="10">
        <v>0.14044039661187818</v>
      </c>
      <c r="H31" s="10">
        <v>0.14063738024489458</v>
      </c>
      <c r="I31" s="17">
        <v>1.1000000000000001</v>
      </c>
      <c r="J31" s="9" t="s">
        <v>66</v>
      </c>
      <c r="K31" s="9">
        <v>5</v>
      </c>
      <c r="L31" s="36">
        <v>1</v>
      </c>
    </row>
    <row r="32" spans="1:12">
      <c r="A32" s="7"/>
      <c r="B32" s="7" t="s">
        <v>88</v>
      </c>
      <c r="C32" s="8"/>
      <c r="D32" s="8"/>
      <c r="E32" s="8"/>
      <c r="F32" s="9"/>
      <c r="G32" s="10"/>
      <c r="H32" s="10"/>
      <c r="I32" s="8"/>
      <c r="J32" s="9"/>
      <c r="K32" s="9"/>
    </row>
    <row r="33" spans="1:12">
      <c r="A33" s="7" t="s">
        <v>89</v>
      </c>
      <c r="B33" s="11" t="s">
        <v>90</v>
      </c>
      <c r="C33" s="8">
        <v>6.77</v>
      </c>
      <c r="D33" s="8">
        <v>3.61</v>
      </c>
      <c r="E33" s="8">
        <v>13.3</v>
      </c>
      <c r="F33" s="9">
        <v>65</v>
      </c>
      <c r="G33" s="10">
        <v>0.54839116752708061</v>
      </c>
      <c r="H33" s="10">
        <v>0.1375569598763354</v>
      </c>
      <c r="I33" s="8">
        <v>3.9816964018633358</v>
      </c>
      <c r="J33" s="9" t="s">
        <v>45</v>
      </c>
      <c r="K33" s="9">
        <v>10</v>
      </c>
      <c r="L33" s="36">
        <v>1</v>
      </c>
    </row>
    <row r="34" spans="1:12">
      <c r="A34" s="7" t="s">
        <v>91</v>
      </c>
      <c r="B34" s="11" t="s">
        <v>92</v>
      </c>
      <c r="C34" s="8">
        <v>25.64</v>
      </c>
      <c r="D34" s="8">
        <v>21.34</v>
      </c>
      <c r="E34" s="8">
        <v>29.98</v>
      </c>
      <c r="F34" s="9">
        <v>107</v>
      </c>
      <c r="G34" s="10">
        <v>0.16922958798762539</v>
      </c>
      <c r="H34" s="10">
        <v>0.14019174703849463</v>
      </c>
      <c r="I34" s="8">
        <v>1.207165846281038</v>
      </c>
      <c r="J34" s="9" t="s">
        <v>45</v>
      </c>
      <c r="K34" s="9">
        <v>5</v>
      </c>
      <c r="L34" s="36">
        <v>1</v>
      </c>
    </row>
    <row r="35" spans="1:12">
      <c r="A35" s="7" t="s">
        <v>93</v>
      </c>
      <c r="B35" s="11" t="s">
        <v>94</v>
      </c>
      <c r="C35" s="8">
        <v>47.65</v>
      </c>
      <c r="D35" s="8">
        <v>43.47</v>
      </c>
      <c r="E35" s="8">
        <v>52.32</v>
      </c>
      <c r="F35" s="9">
        <v>1505</v>
      </c>
      <c r="G35" s="10">
        <v>0.18954042075475339</v>
      </c>
      <c r="H35" s="10">
        <v>0.1294443228532948</v>
      </c>
      <c r="I35" s="8">
        <v>1.465231860139554</v>
      </c>
      <c r="J35" s="9" t="s">
        <v>45</v>
      </c>
      <c r="K35" s="9">
        <v>5</v>
      </c>
      <c r="L35" s="36">
        <v>0</v>
      </c>
    </row>
    <row r="36" spans="1:12">
      <c r="A36" s="7" t="s">
        <v>95</v>
      </c>
      <c r="B36" s="41" t="s">
        <v>96</v>
      </c>
      <c r="C36" s="8">
        <v>35.67</v>
      </c>
      <c r="D36" s="8">
        <v>31.38</v>
      </c>
      <c r="E36" s="8">
        <v>40.54</v>
      </c>
      <c r="F36" s="9">
        <v>726</v>
      </c>
      <c r="G36" s="10">
        <v>0.19482371506456167</v>
      </c>
      <c r="H36" s="10">
        <v>0.12782847651915699</v>
      </c>
      <c r="I36" s="8">
        <v>1.5257439232477434</v>
      </c>
      <c r="J36" s="9" t="s">
        <v>45</v>
      </c>
      <c r="K36" s="9">
        <v>6</v>
      </c>
      <c r="L36" s="36">
        <v>1</v>
      </c>
    </row>
    <row r="37" spans="1:12">
      <c r="A37" s="7"/>
      <c r="B37" s="41" t="s">
        <v>97</v>
      </c>
      <c r="C37" s="8"/>
      <c r="D37" s="8"/>
      <c r="E37" s="8"/>
      <c r="F37" s="9"/>
      <c r="G37" s="10"/>
      <c r="H37" s="10"/>
      <c r="I37" s="8"/>
      <c r="J37" s="9"/>
      <c r="K37" s="9"/>
    </row>
    <row r="38" spans="1:12">
      <c r="A38" s="7" t="s">
        <v>98</v>
      </c>
      <c r="B38" s="42" t="s">
        <v>99</v>
      </c>
      <c r="C38" s="8">
        <v>32.85</v>
      </c>
      <c r="D38" s="8">
        <v>28.13</v>
      </c>
      <c r="E38" s="8">
        <v>37.78</v>
      </c>
      <c r="F38" s="9">
        <v>632</v>
      </c>
      <c r="G38" s="10">
        <v>0.1893105600859554</v>
      </c>
      <c r="H38" s="10">
        <v>0.12975673665527598</v>
      </c>
      <c r="I38" s="8">
        <v>1.457830938665698</v>
      </c>
      <c r="J38" s="9" t="s">
        <v>45</v>
      </c>
      <c r="K38" s="9">
        <v>5</v>
      </c>
      <c r="L38" s="36">
        <v>0</v>
      </c>
    </row>
    <row r="39" spans="1:12">
      <c r="A39" s="7" t="s">
        <v>100</v>
      </c>
      <c r="B39" s="43" t="s">
        <v>101</v>
      </c>
      <c r="C39" s="8">
        <v>20.91</v>
      </c>
      <c r="D39" s="8" t="s">
        <v>18</v>
      </c>
      <c r="E39" s="8" t="s">
        <v>18</v>
      </c>
      <c r="F39" s="9">
        <v>206</v>
      </c>
      <c r="G39" s="10">
        <v>0.2283431620754186</v>
      </c>
      <c r="H39" s="10">
        <v>0.1379769590527212</v>
      </c>
      <c r="I39" s="8">
        <v>1.6560051839416758</v>
      </c>
      <c r="J39" s="9" t="s">
        <v>45</v>
      </c>
      <c r="K39" s="9">
        <v>5</v>
      </c>
      <c r="L39" s="36">
        <v>0</v>
      </c>
    </row>
    <row r="40" spans="1:12">
      <c r="A40" s="7" t="s">
        <v>100</v>
      </c>
      <c r="B40" s="43" t="s">
        <v>102</v>
      </c>
      <c r="C40" s="8">
        <v>15.2</v>
      </c>
      <c r="D40" s="8">
        <v>14.87</v>
      </c>
      <c r="E40" s="8">
        <v>15.59</v>
      </c>
      <c r="F40" s="9">
        <v>133</v>
      </c>
      <c r="G40" s="10">
        <v>0.23120706889768669</v>
      </c>
      <c r="H40" s="10">
        <v>0.135860746984522</v>
      </c>
      <c r="I40" s="8">
        <v>1.7089707477014466</v>
      </c>
      <c r="J40" s="9" t="s">
        <v>45</v>
      </c>
      <c r="K40" s="9">
        <v>3</v>
      </c>
      <c r="L40" s="36">
        <v>0</v>
      </c>
    </row>
    <row r="41" spans="1:12">
      <c r="A41" s="7" t="s">
        <v>103</v>
      </c>
      <c r="B41" s="43" t="s">
        <v>104</v>
      </c>
      <c r="C41" s="8">
        <v>10.98</v>
      </c>
      <c r="D41" s="8">
        <v>9.15</v>
      </c>
      <c r="E41" s="8">
        <v>12.74</v>
      </c>
      <c r="F41" s="9">
        <v>109</v>
      </c>
      <c r="G41" s="10">
        <v>0.32090492402123766</v>
      </c>
      <c r="H41" s="10">
        <v>0.13776602785125455</v>
      </c>
      <c r="I41" s="8">
        <v>2.3295090525461966</v>
      </c>
      <c r="J41" s="9" t="s">
        <v>45</v>
      </c>
      <c r="K41" s="9">
        <v>9</v>
      </c>
      <c r="L41" s="36">
        <v>1</v>
      </c>
    </row>
    <row r="42" spans="1:12">
      <c r="A42" s="7" t="s">
        <v>23</v>
      </c>
      <c r="B42" s="42" t="s">
        <v>105</v>
      </c>
      <c r="C42" s="8">
        <v>17.25</v>
      </c>
      <c r="D42" s="8">
        <v>14.51</v>
      </c>
      <c r="E42" s="8">
        <v>19.86</v>
      </c>
      <c r="F42" s="9">
        <v>80</v>
      </c>
      <c r="G42" s="10">
        <v>0.21157025041872851</v>
      </c>
      <c r="H42" s="10">
        <v>0.14244683040825551</v>
      </c>
      <c r="I42" s="8">
        <v>1.4849699912837351</v>
      </c>
      <c r="J42" s="9" t="s">
        <v>45</v>
      </c>
      <c r="K42" s="9">
        <v>2</v>
      </c>
      <c r="L42" s="36">
        <v>1</v>
      </c>
    </row>
    <row r="43" spans="1:12">
      <c r="A43" s="13" t="s">
        <v>23</v>
      </c>
      <c r="B43" s="44" t="s">
        <v>106</v>
      </c>
      <c r="C43" s="14">
        <v>12.87</v>
      </c>
      <c r="D43" s="14">
        <v>10.48</v>
      </c>
      <c r="E43" s="14">
        <v>15.47</v>
      </c>
      <c r="F43" s="15">
        <v>50</v>
      </c>
      <c r="G43" s="16">
        <v>0.24317210632665301</v>
      </c>
      <c r="H43" s="16">
        <v>0.13591997224696836</v>
      </c>
      <c r="I43" s="14">
        <v>1.8023708844500701</v>
      </c>
      <c r="J43" s="15" t="s">
        <v>45</v>
      </c>
      <c r="K43" s="15">
        <v>3</v>
      </c>
      <c r="L43" s="40">
        <v>0</v>
      </c>
    </row>
  </sheetData>
  <mergeCells count="4">
    <mergeCell ref="C2:E2"/>
    <mergeCell ref="G2:G3"/>
    <mergeCell ref="H2:H3"/>
    <mergeCell ref="A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28974-1CE1-8540-BC19-8D1151627B8D}">
  <dimension ref="A1:W29"/>
  <sheetViews>
    <sheetView zoomScale="120" zoomScaleNormal="120" workbookViewId="0">
      <selection sqref="A1:U1"/>
    </sheetView>
  </sheetViews>
  <sheetFormatPr baseColWidth="10" defaultRowHeight="13"/>
  <cols>
    <col min="1" max="1" width="11.5" style="19" bestFit="1" customWidth="1"/>
    <col min="2" max="2" width="5.1640625" style="19" bestFit="1" customWidth="1"/>
    <col min="3" max="3" width="8.33203125" style="18" bestFit="1" customWidth="1"/>
    <col min="4" max="4" width="10.1640625" style="18" bestFit="1" customWidth="1"/>
    <col min="5" max="5" width="9.6640625" style="18" bestFit="1" customWidth="1"/>
    <col min="6" max="6" width="10.1640625" style="18" bestFit="1" customWidth="1"/>
    <col min="7" max="7" width="5.6640625" style="18" bestFit="1" customWidth="1"/>
    <col min="8" max="8" width="7.6640625" style="18" bestFit="1" customWidth="1"/>
    <col min="9" max="9" width="9.6640625" style="18" bestFit="1" customWidth="1"/>
    <col min="10" max="10" width="9" style="18" bestFit="1" customWidth="1"/>
    <col min="11" max="11" width="10.1640625" style="18" bestFit="1" customWidth="1"/>
    <col min="12" max="12" width="8.33203125" style="18" bestFit="1" customWidth="1"/>
    <col min="13" max="16384" width="10.83203125" style="18"/>
  </cols>
  <sheetData>
    <row r="1" spans="1:23" ht="32" customHeight="1">
      <c r="A1" s="118" t="s">
        <v>189</v>
      </c>
      <c r="B1" s="118"/>
      <c r="C1" s="118"/>
      <c r="D1" s="118"/>
      <c r="E1" s="118"/>
      <c r="F1" s="118"/>
      <c r="G1" s="118"/>
      <c r="H1" s="118"/>
      <c r="I1" s="118"/>
      <c r="J1" s="118"/>
      <c r="K1" s="118"/>
      <c r="L1" s="118"/>
      <c r="M1" s="118"/>
      <c r="N1" s="118"/>
      <c r="O1" s="118"/>
      <c r="P1" s="118"/>
      <c r="Q1" s="118"/>
      <c r="R1" s="118"/>
      <c r="S1" s="118"/>
      <c r="T1" s="118"/>
      <c r="U1" s="118"/>
    </row>
    <row r="2" spans="1:23">
      <c r="A2" s="27"/>
      <c r="B2" s="27"/>
      <c r="C2" s="27"/>
      <c r="D2" s="27"/>
      <c r="E2" s="27"/>
      <c r="F2" s="27"/>
      <c r="G2" s="28" t="s">
        <v>14</v>
      </c>
      <c r="H2" s="28"/>
      <c r="I2" s="28"/>
      <c r="J2" s="28"/>
      <c r="K2" s="28"/>
      <c r="L2" s="27"/>
      <c r="M2" s="29" t="s">
        <v>15</v>
      </c>
      <c r="N2" s="30"/>
      <c r="O2" s="30"/>
      <c r="P2" s="29" t="s">
        <v>16</v>
      </c>
      <c r="Q2" s="30"/>
      <c r="R2" s="30"/>
      <c r="S2" s="29" t="s">
        <v>17</v>
      </c>
      <c r="T2" s="28"/>
      <c r="U2" s="28"/>
    </row>
    <row r="3" spans="1:23" s="22" customFormat="1" ht="28">
      <c r="A3" s="31" t="s">
        <v>25</v>
      </c>
      <c r="B3" s="31" t="s">
        <v>0</v>
      </c>
      <c r="C3" s="31" t="s">
        <v>1</v>
      </c>
      <c r="D3" s="31" t="s">
        <v>10</v>
      </c>
      <c r="E3" s="31" t="s">
        <v>11</v>
      </c>
      <c r="F3" s="31" t="s">
        <v>12</v>
      </c>
      <c r="G3" s="32" t="s">
        <v>5</v>
      </c>
      <c r="H3" s="32" t="s">
        <v>6</v>
      </c>
      <c r="I3" s="32" t="s">
        <v>7</v>
      </c>
      <c r="J3" s="32" t="s">
        <v>8</v>
      </c>
      <c r="K3" s="32" t="s">
        <v>9</v>
      </c>
      <c r="L3" s="31" t="s">
        <v>2</v>
      </c>
      <c r="M3" s="32" t="s">
        <v>13</v>
      </c>
      <c r="N3" s="32" t="s">
        <v>3</v>
      </c>
      <c r="O3" s="31" t="s">
        <v>4</v>
      </c>
      <c r="P3" s="32" t="s">
        <v>13</v>
      </c>
      <c r="Q3" s="32" t="s">
        <v>3</v>
      </c>
      <c r="R3" s="31" t="s">
        <v>4</v>
      </c>
      <c r="S3" s="32" t="s">
        <v>13</v>
      </c>
      <c r="T3" s="32" t="s">
        <v>3</v>
      </c>
      <c r="U3" s="31" t="s">
        <v>4</v>
      </c>
    </row>
    <row r="4" spans="1:23">
      <c r="A4" s="19" t="s">
        <v>216</v>
      </c>
      <c r="B4" s="78">
        <v>1</v>
      </c>
      <c r="C4" s="18">
        <v>1492</v>
      </c>
      <c r="D4" s="18">
        <v>14730</v>
      </c>
      <c r="E4" s="18">
        <v>481</v>
      </c>
      <c r="F4" s="18">
        <v>201</v>
      </c>
      <c r="G4" s="21">
        <v>2.78715281043866E-3</v>
      </c>
      <c r="H4" s="21">
        <v>414.68909736738402</v>
      </c>
      <c r="I4" s="21">
        <v>6.2641932901340098</v>
      </c>
      <c r="J4" s="21">
        <v>0.99659972149952503</v>
      </c>
      <c r="K4" s="21">
        <v>2.3421588594704699E-2</v>
      </c>
      <c r="L4" s="21">
        <v>0.96734555329259997</v>
      </c>
      <c r="M4" s="21">
        <v>27.3572400911216</v>
      </c>
      <c r="N4" s="21">
        <v>25.9646321376689</v>
      </c>
      <c r="O4" s="21">
        <v>9.8917273030047201E-2</v>
      </c>
      <c r="P4" s="21">
        <v>115.957671203861</v>
      </c>
      <c r="Q4" s="21">
        <v>96.4130822625023</v>
      </c>
      <c r="R4" s="21">
        <v>0.295255915645598</v>
      </c>
      <c r="S4" s="21">
        <v>296.39434930405298</v>
      </c>
      <c r="T4" s="21">
        <v>203.60431295416399</v>
      </c>
      <c r="U4" s="21">
        <v>0.492445303870995</v>
      </c>
    </row>
    <row r="5" spans="1:23">
      <c r="A5" s="19" t="s">
        <v>217</v>
      </c>
      <c r="B5" s="78">
        <v>6</v>
      </c>
      <c r="C5" s="18">
        <v>1339</v>
      </c>
      <c r="D5" s="18">
        <v>9129</v>
      </c>
      <c r="E5" s="18">
        <v>513</v>
      </c>
      <c r="F5" s="18">
        <v>207</v>
      </c>
      <c r="G5" s="21">
        <v>2.7200963187599598E-3</v>
      </c>
      <c r="H5" s="21">
        <v>432.50730938787302</v>
      </c>
      <c r="I5" s="21">
        <v>6.1938714507879604</v>
      </c>
      <c r="J5" s="21">
        <v>0.99597848212954798</v>
      </c>
      <c r="K5" s="21">
        <v>2.5413517362252201E-2</v>
      </c>
      <c r="L5" s="21">
        <v>0.943805455142951</v>
      </c>
      <c r="M5" s="21">
        <v>23.528970783488099</v>
      </c>
      <c r="N5" s="21">
        <v>22.302166497576501</v>
      </c>
      <c r="O5" s="21">
        <v>0.100999888048732</v>
      </c>
      <c r="P5" s="21">
        <v>104.530289095819</v>
      </c>
      <c r="Q5" s="21">
        <v>86.651859768970994</v>
      </c>
      <c r="R5" s="21">
        <v>0.29406100500938198</v>
      </c>
      <c r="S5" s="21">
        <v>290.689757920489</v>
      </c>
      <c r="T5" s="21">
        <v>196.09340894922099</v>
      </c>
      <c r="U5" s="21">
        <v>0.49483496880149302</v>
      </c>
    </row>
    <row r="6" spans="1:23">
      <c r="A6" s="19" t="s">
        <v>218</v>
      </c>
      <c r="B6" s="78">
        <v>11</v>
      </c>
      <c r="C6" s="18">
        <v>1687</v>
      </c>
      <c r="D6" s="18">
        <v>14619</v>
      </c>
      <c r="E6" s="18">
        <v>606</v>
      </c>
      <c r="F6" s="18">
        <v>245</v>
      </c>
      <c r="G6" s="21">
        <v>2.3968657623115301E-3</v>
      </c>
      <c r="H6" s="21">
        <v>492.83365169786703</v>
      </c>
      <c r="I6" s="21">
        <v>6.4244038332030096</v>
      </c>
      <c r="J6" s="21">
        <v>0.99734718160089098</v>
      </c>
      <c r="K6" s="21">
        <v>1.6416991586291799E-2</v>
      </c>
      <c r="L6" s="21">
        <v>0.95854709624461298</v>
      </c>
      <c r="M6" s="21">
        <v>33.859071599645198</v>
      </c>
      <c r="N6" s="21">
        <v>32.153609438671303</v>
      </c>
      <c r="O6" s="21">
        <v>9.8234142369779204E-2</v>
      </c>
      <c r="P6" s="21">
        <v>138.91798759872799</v>
      </c>
      <c r="Q6" s="21">
        <v>115.639045635085</v>
      </c>
      <c r="R6" s="21">
        <v>0.29616713748713103</v>
      </c>
      <c r="S6" s="21">
        <v>349.45598083395998</v>
      </c>
      <c r="T6" s="21">
        <v>240.41305611079801</v>
      </c>
      <c r="U6" s="21">
        <v>0.49380015570097502</v>
      </c>
    </row>
    <row r="7" spans="1:23">
      <c r="A7" s="19" t="s">
        <v>219</v>
      </c>
      <c r="B7" s="78">
        <v>16</v>
      </c>
      <c r="C7" s="18">
        <v>1211</v>
      </c>
      <c r="D7" s="18">
        <v>7591</v>
      </c>
      <c r="E7" s="18">
        <v>438</v>
      </c>
      <c r="F7" s="18">
        <v>190</v>
      </c>
      <c r="G7" s="21">
        <v>3.04479313782439E-3</v>
      </c>
      <c r="H7" s="21">
        <v>406.45784136335698</v>
      </c>
      <c r="I7" s="21">
        <v>6.3745668137246696</v>
      </c>
      <c r="J7" s="21">
        <v>0.99791127535861501</v>
      </c>
      <c r="K7" s="21">
        <v>1.8838097747332399E-2</v>
      </c>
      <c r="L7" s="21">
        <v>0.94230009221446498</v>
      </c>
      <c r="M7" s="21">
        <v>38.355228129820098</v>
      </c>
      <c r="N7" s="21">
        <v>36.449869325535701</v>
      </c>
      <c r="O7" s="21">
        <v>9.6776931835838007E-2</v>
      </c>
      <c r="P7" s="21">
        <v>151.872703251221</v>
      </c>
      <c r="Q7" s="21">
        <v>126.898997596651</v>
      </c>
      <c r="R7" s="21">
        <v>0.29388618618673301</v>
      </c>
      <c r="S7" s="21">
        <v>355.33898007942702</v>
      </c>
      <c r="T7" s="21">
        <v>248.57269261031701</v>
      </c>
      <c r="U7" s="21">
        <v>0.490590734582106</v>
      </c>
    </row>
    <row r="8" spans="1:23">
      <c r="A8" s="20" t="s">
        <v>220</v>
      </c>
      <c r="B8" s="79">
        <v>21</v>
      </c>
      <c r="C8" s="18">
        <v>1313</v>
      </c>
      <c r="D8" s="18">
        <v>6387</v>
      </c>
      <c r="E8" s="18">
        <v>527</v>
      </c>
      <c r="F8" s="18">
        <v>208</v>
      </c>
      <c r="G8" s="21">
        <v>2.51707351092862E-3</v>
      </c>
      <c r="H8" s="21">
        <v>500.94928140007897</v>
      </c>
      <c r="I8" s="21">
        <v>6.5146366603097601</v>
      </c>
      <c r="J8" s="21">
        <v>0.99823976652103796</v>
      </c>
      <c r="K8" s="21">
        <v>1.31517144199155E-2</v>
      </c>
      <c r="L8" s="21">
        <v>0.91748864881791103</v>
      </c>
      <c r="M8" s="21">
        <v>45.080007392689303</v>
      </c>
      <c r="N8" s="21">
        <v>42.870713957390898</v>
      </c>
      <c r="O8" s="21">
        <v>9.58142883236799E-2</v>
      </c>
      <c r="P8" s="21">
        <v>176.51491288910799</v>
      </c>
      <c r="Q8" s="21">
        <v>147.92033103269</v>
      </c>
      <c r="R8" s="21">
        <v>0.29010817191247101</v>
      </c>
      <c r="S8" s="21">
        <v>420.38332380621898</v>
      </c>
      <c r="T8" s="21">
        <v>294.16230444407199</v>
      </c>
      <c r="U8" s="21">
        <v>0.48663395048541302</v>
      </c>
    </row>
    <row r="9" spans="1:23">
      <c r="A9" s="19" t="s">
        <v>221</v>
      </c>
      <c r="B9" s="78">
        <v>26</v>
      </c>
      <c r="C9" s="18">
        <v>986</v>
      </c>
      <c r="D9" s="18">
        <v>5391</v>
      </c>
      <c r="E9" s="18">
        <v>389</v>
      </c>
      <c r="F9" s="18">
        <v>145</v>
      </c>
      <c r="G9" s="21">
        <v>3.49307909707774E-3</v>
      </c>
      <c r="H9" s="21">
        <v>353.71708040450898</v>
      </c>
      <c r="I9" s="21">
        <v>6.13451904931103</v>
      </c>
      <c r="J9" s="21">
        <v>0.99686852231023604</v>
      </c>
      <c r="K9" s="21">
        <v>2.4114264514932301E-2</v>
      </c>
      <c r="L9" s="21">
        <v>0.92784270079762599</v>
      </c>
      <c r="M9" s="21">
        <v>27.3551561406133</v>
      </c>
      <c r="N9" s="21">
        <v>25.974615144043799</v>
      </c>
      <c r="O9" s="21">
        <v>9.7701988931653397E-2</v>
      </c>
      <c r="P9" s="21">
        <v>113.654900711351</v>
      </c>
      <c r="Q9" s="21">
        <v>94.930974072537495</v>
      </c>
      <c r="R9" s="21">
        <v>0.29049630662403397</v>
      </c>
      <c r="S9" s="21">
        <v>285.61194461934201</v>
      </c>
      <c r="T9" s="21">
        <v>197.305602825964</v>
      </c>
      <c r="U9" s="21">
        <v>0.49022412390765202</v>
      </c>
    </row>
    <row r="10" spans="1:23">
      <c r="A10" s="19" t="s">
        <v>222</v>
      </c>
      <c r="B10" s="78">
        <v>31</v>
      </c>
      <c r="C10" s="18">
        <v>920</v>
      </c>
      <c r="D10" s="18">
        <v>6210</v>
      </c>
      <c r="E10" s="18">
        <v>394</v>
      </c>
      <c r="F10" s="18">
        <v>132</v>
      </c>
      <c r="G10" s="21">
        <v>4.0399310413358298E-3</v>
      </c>
      <c r="H10" s="21">
        <v>298.49757191663798</v>
      </c>
      <c r="I10" s="21">
        <v>5.8466391596497003</v>
      </c>
      <c r="J10" s="21">
        <v>0.99510898688048099</v>
      </c>
      <c r="K10" s="21">
        <v>2.6247987117552302E-2</v>
      </c>
      <c r="L10" s="21">
        <v>0.93655394524959701</v>
      </c>
      <c r="M10" s="21">
        <v>18.3979496051595</v>
      </c>
      <c r="N10" s="21">
        <v>17.495133245509798</v>
      </c>
      <c r="O10" s="21">
        <v>9.7960440210187696E-2</v>
      </c>
      <c r="P10" s="21">
        <v>77.085380819590995</v>
      </c>
      <c r="Q10" s="21">
        <v>64.241210517596699</v>
      </c>
      <c r="R10" s="21">
        <v>0.294030882029374</v>
      </c>
      <c r="S10" s="21">
        <v>200.771104078279</v>
      </c>
      <c r="T10" s="21">
        <v>137.442586797415</v>
      </c>
      <c r="U10" s="21">
        <v>0.49490278497774898</v>
      </c>
    </row>
    <row r="11" spans="1:23">
      <c r="A11" s="19" t="s">
        <v>223</v>
      </c>
      <c r="B11" s="78">
        <v>36</v>
      </c>
      <c r="C11" s="18">
        <v>953</v>
      </c>
      <c r="D11" s="18">
        <v>6087</v>
      </c>
      <c r="E11" s="18">
        <v>375</v>
      </c>
      <c r="F11" s="18">
        <v>144</v>
      </c>
      <c r="G11" s="21">
        <v>3.92600553319606E-3</v>
      </c>
      <c r="H11" s="21">
        <v>317.08218962117297</v>
      </c>
      <c r="I11" s="21">
        <v>6.0825141668842901</v>
      </c>
      <c r="J11" s="21">
        <v>0.99721797784827204</v>
      </c>
      <c r="K11" s="21">
        <v>1.3142763265976701E-2</v>
      </c>
      <c r="L11" s="21">
        <v>0.93839329719073405</v>
      </c>
      <c r="M11" s="21">
        <v>28.685042837927899</v>
      </c>
      <c r="N11" s="21">
        <v>27.325439306191999</v>
      </c>
      <c r="O11" s="21">
        <v>9.3924487389541803E-2</v>
      </c>
      <c r="P11" s="21">
        <v>110.18117358938299</v>
      </c>
      <c r="Q11" s="21">
        <v>92.385815408599299</v>
      </c>
      <c r="R11" s="21">
        <v>0.291765491484618</v>
      </c>
      <c r="S11" s="21">
        <v>258.49089723484701</v>
      </c>
      <c r="T11" s="21">
        <v>180.743580107253</v>
      </c>
      <c r="U11" s="21">
        <v>0.49260439544127399</v>
      </c>
    </row>
    <row r="12" spans="1:23">
      <c r="A12" s="19" t="s">
        <v>224</v>
      </c>
      <c r="B12" s="78">
        <v>41</v>
      </c>
      <c r="C12" s="18">
        <v>756</v>
      </c>
      <c r="D12" s="18">
        <v>3549</v>
      </c>
      <c r="E12" s="18">
        <v>326</v>
      </c>
      <c r="F12" s="18">
        <v>110</v>
      </c>
      <c r="G12" s="21">
        <v>4.2524853728040501E-3</v>
      </c>
      <c r="H12" s="21">
        <v>294.17849686313201</v>
      </c>
      <c r="I12" s="21">
        <v>5.8963903102534498</v>
      </c>
      <c r="J12" s="21">
        <v>0.99613694097683403</v>
      </c>
      <c r="K12" s="21">
        <v>2.1132713440405699E-2</v>
      </c>
      <c r="L12" s="21">
        <v>0.90814313891236997</v>
      </c>
      <c r="M12" s="21">
        <v>21.780214701977702</v>
      </c>
      <c r="N12" s="21">
        <v>20.708457514651101</v>
      </c>
      <c r="O12" s="21">
        <v>9.7269211382869605E-2</v>
      </c>
      <c r="P12" s="21">
        <v>89.092283800105093</v>
      </c>
      <c r="Q12" s="21">
        <v>74.109739018769105</v>
      </c>
      <c r="R12" s="21">
        <v>0.29593000554272902</v>
      </c>
      <c r="S12" s="21">
        <v>229.406138217891</v>
      </c>
      <c r="T12" s="21">
        <v>158.129217687389</v>
      </c>
      <c r="U12" s="21">
        <v>0.488622227795391</v>
      </c>
    </row>
    <row r="13" spans="1:23">
      <c r="A13" s="19" t="s">
        <v>225</v>
      </c>
      <c r="B13" s="78">
        <v>46</v>
      </c>
      <c r="C13" s="18">
        <v>996</v>
      </c>
      <c r="D13" s="18">
        <v>7788</v>
      </c>
      <c r="E13" s="18">
        <v>453</v>
      </c>
      <c r="F13" s="18">
        <v>141</v>
      </c>
      <c r="G13" s="21">
        <v>3.6696611199457298E-3</v>
      </c>
      <c r="H13" s="21">
        <v>303.30719600704901</v>
      </c>
      <c r="I13" s="21">
        <v>5.54389961337165</v>
      </c>
      <c r="J13" s="21">
        <v>0.99019337529112395</v>
      </c>
      <c r="K13" s="21">
        <v>4.9178222907036502E-2</v>
      </c>
      <c r="L13" s="21">
        <v>0.94183359013867496</v>
      </c>
      <c r="M13" s="21">
        <v>9.8963464596968507</v>
      </c>
      <c r="N13" s="21">
        <v>9.4186226728742799</v>
      </c>
      <c r="O13" s="21">
        <v>9.7315475953272806E-2</v>
      </c>
      <c r="P13" s="21">
        <v>46.589554439461601</v>
      </c>
      <c r="Q13" s="21">
        <v>38.505917792875998</v>
      </c>
      <c r="R13" s="21">
        <v>0.29811846687145899</v>
      </c>
      <c r="S13" s="21">
        <v>137.141597833307</v>
      </c>
      <c r="T13" s="21">
        <v>91.967745629986297</v>
      </c>
      <c r="U13" s="21">
        <v>0.49483630210359503</v>
      </c>
    </row>
    <row r="14" spans="1:23">
      <c r="A14" s="19" t="s">
        <v>226</v>
      </c>
      <c r="B14" s="78">
        <v>51</v>
      </c>
      <c r="C14" s="18">
        <v>602</v>
      </c>
      <c r="D14" s="18">
        <v>3976</v>
      </c>
      <c r="E14" s="18">
        <v>332</v>
      </c>
      <c r="F14" s="18">
        <v>91</v>
      </c>
      <c r="G14" s="21">
        <v>4.9187606718982596E-3</v>
      </c>
      <c r="H14" s="21">
        <v>197.248692394784</v>
      </c>
      <c r="I14" s="21">
        <v>4.6442456792619602</v>
      </c>
      <c r="J14" s="21">
        <v>0.97114834669001604</v>
      </c>
      <c r="K14" s="21">
        <v>9.6327967806841094E-2</v>
      </c>
      <c r="L14" s="21">
        <v>0.91649899396378298</v>
      </c>
      <c r="M14" s="21">
        <v>2.9455064094879302</v>
      </c>
      <c r="N14" s="21">
        <v>2.8213984319495098</v>
      </c>
      <c r="O14" s="21">
        <v>8.5707724527630494E-2</v>
      </c>
      <c r="P14" s="21">
        <v>14.3193723081498</v>
      </c>
      <c r="Q14" s="21">
        <v>11.9533960660865</v>
      </c>
      <c r="R14" s="21">
        <v>0.29475603163341801</v>
      </c>
      <c r="S14" s="21">
        <v>44.3385171531731</v>
      </c>
      <c r="T14" s="21">
        <v>29.7759946994228</v>
      </c>
      <c r="U14" s="21">
        <v>0.49133563808839098</v>
      </c>
      <c r="V14" s="18">
        <f>(Q14-Q13)/Q14</f>
        <v>-2.2213370643781154</v>
      </c>
      <c r="W14" s="18">
        <f>(T14-T13)/T14</f>
        <v>-2.0886540167126331</v>
      </c>
    </row>
    <row r="15" spans="1:23">
      <c r="A15" s="19" t="s">
        <v>227</v>
      </c>
      <c r="B15" s="78">
        <v>56</v>
      </c>
      <c r="C15" s="18">
        <v>577</v>
      </c>
      <c r="D15" s="18">
        <v>2118</v>
      </c>
      <c r="E15" s="18">
        <v>263</v>
      </c>
      <c r="F15" s="18">
        <v>107</v>
      </c>
      <c r="G15" s="21">
        <v>4.8814634904439996E-3</v>
      </c>
      <c r="H15" s="21">
        <v>261.16080119713399</v>
      </c>
      <c r="I15" s="21">
        <v>5.7221246644552899</v>
      </c>
      <c r="J15" s="21">
        <v>0.99574613681719903</v>
      </c>
      <c r="K15" s="21">
        <v>2.6440037771482499E-2</v>
      </c>
      <c r="L15" s="21">
        <v>0.87582625118035895</v>
      </c>
      <c r="M15" s="21">
        <v>19.1977472808369</v>
      </c>
      <c r="N15" s="21">
        <v>18.252586979269701</v>
      </c>
      <c r="O15" s="21">
        <v>9.7071733342976793E-2</v>
      </c>
      <c r="P15" s="21">
        <v>78.250140039019698</v>
      </c>
      <c r="Q15" s="21">
        <v>65.337967837482907</v>
      </c>
      <c r="R15" s="21">
        <v>0.29186023954620899</v>
      </c>
      <c r="S15" s="21">
        <v>203.14181698251099</v>
      </c>
      <c r="T15" s="21">
        <v>140.347674089028</v>
      </c>
      <c r="U15" s="21">
        <v>0.486927385197923</v>
      </c>
      <c r="V15" s="18">
        <f>(Q15-Q14)/Q15</f>
        <v>0.81705283372420556</v>
      </c>
      <c r="W15" s="18">
        <f>(T15-T14)/T15</f>
        <v>0.78784119585384282</v>
      </c>
    </row>
    <row r="16" spans="1:23">
      <c r="A16" s="19" t="s">
        <v>228</v>
      </c>
      <c r="B16" s="78">
        <v>61</v>
      </c>
      <c r="C16" s="18">
        <v>286</v>
      </c>
      <c r="D16" s="18">
        <v>1434</v>
      </c>
      <c r="E16" s="18">
        <v>114</v>
      </c>
      <c r="F16" s="18">
        <v>34</v>
      </c>
      <c r="G16" s="21">
        <v>1.20429405245334E-2</v>
      </c>
      <c r="H16" s="21">
        <v>107.34152895987199</v>
      </c>
      <c r="I16" s="21">
        <v>5.1104342605171302</v>
      </c>
      <c r="J16" s="21">
        <v>0.99478717471031097</v>
      </c>
      <c r="K16" s="21">
        <v>2.44072524407252E-2</v>
      </c>
      <c r="L16" s="21">
        <v>0.92050209205020905</v>
      </c>
      <c r="M16" s="21">
        <v>12.2692655683326</v>
      </c>
      <c r="N16" s="21">
        <v>11.6800557641936</v>
      </c>
      <c r="O16" s="21">
        <v>9.7588970176499604E-2</v>
      </c>
      <c r="P16" s="21">
        <v>46.677999877560197</v>
      </c>
      <c r="Q16" s="21">
        <v>39.300894386368597</v>
      </c>
      <c r="R16" s="21">
        <v>0.29219598484953901</v>
      </c>
      <c r="S16" s="21">
        <v>103.66284620374699</v>
      </c>
      <c r="T16" s="21">
        <v>73.942382248414702</v>
      </c>
      <c r="U16" s="21">
        <v>0.485538741894815</v>
      </c>
    </row>
    <row r="17" spans="1:21">
      <c r="A17" s="19" t="s">
        <v>229</v>
      </c>
      <c r="B17" s="78">
        <v>66</v>
      </c>
      <c r="C17" s="18">
        <v>211</v>
      </c>
      <c r="D17" s="18">
        <v>631</v>
      </c>
      <c r="E17" s="18">
        <v>116</v>
      </c>
      <c r="F17" s="18">
        <v>39</v>
      </c>
      <c r="G17" s="21">
        <v>1.18656212308726E-2</v>
      </c>
      <c r="H17" s="21">
        <v>111.114472339145</v>
      </c>
      <c r="I17" s="21">
        <v>4.7670618679119299</v>
      </c>
      <c r="J17" s="21">
        <v>0.98996153865013403</v>
      </c>
      <c r="K17" s="21">
        <v>4.7543581616481798E-2</v>
      </c>
      <c r="L17" s="21">
        <v>0.81616481774960403</v>
      </c>
      <c r="M17" s="21">
        <v>7.2511542355617298</v>
      </c>
      <c r="N17" s="21">
        <v>6.9264335040609</v>
      </c>
      <c r="O17" s="21">
        <v>9.4330267130254497E-2</v>
      </c>
      <c r="P17" s="21">
        <v>31.125022426665101</v>
      </c>
      <c r="Q17" s="21">
        <v>26.216198373476001</v>
      </c>
      <c r="R17" s="21">
        <v>0.28349524512297902</v>
      </c>
      <c r="S17" s="21">
        <v>82.903097843519205</v>
      </c>
      <c r="T17" s="21">
        <v>57.047371526563303</v>
      </c>
      <c r="U17" s="21">
        <v>0.48985233505817</v>
      </c>
    </row>
    <row r="18" spans="1:21">
      <c r="A18" s="19" t="s">
        <v>230</v>
      </c>
      <c r="B18" s="78">
        <v>71</v>
      </c>
      <c r="C18" s="18">
        <v>67</v>
      </c>
      <c r="D18" s="18">
        <v>125</v>
      </c>
      <c r="E18" s="18">
        <v>38</v>
      </c>
      <c r="F18" s="18">
        <v>14</v>
      </c>
      <c r="G18" s="21">
        <v>2.57195445238355E-2</v>
      </c>
      <c r="H18" s="21">
        <v>58.767952420881002</v>
      </c>
      <c r="I18" s="21">
        <v>4.0036896538162603</v>
      </c>
      <c r="J18" s="21">
        <v>0.99234715151515196</v>
      </c>
      <c r="K18" s="21">
        <v>5.6000000000000001E-2</v>
      </c>
      <c r="L18" s="21">
        <v>0.69599999999999995</v>
      </c>
      <c r="M18" s="21">
        <v>5.7326625018355903</v>
      </c>
      <c r="N18" s="21">
        <v>5.5107592308267401</v>
      </c>
      <c r="O18" s="21">
        <v>8.3400749064496599E-2</v>
      </c>
      <c r="P18" s="21">
        <v>22.596396158304799</v>
      </c>
      <c r="Q18" s="21">
        <v>19.4169567812047</v>
      </c>
      <c r="R18" s="21">
        <v>0.26531922840224798</v>
      </c>
      <c r="S18" s="21">
        <v>54.434067170533197</v>
      </c>
      <c r="T18" s="21">
        <v>39.1066317067027</v>
      </c>
      <c r="U18" s="21">
        <v>0.47953536866813301</v>
      </c>
    </row>
    <row r="19" spans="1:21">
      <c r="A19" s="19" t="s">
        <v>231</v>
      </c>
      <c r="B19" s="78">
        <v>76</v>
      </c>
      <c r="C19" s="18">
        <v>57</v>
      </c>
      <c r="D19" s="18">
        <v>108</v>
      </c>
      <c r="E19" s="18">
        <v>32</v>
      </c>
      <c r="F19" s="18">
        <v>13</v>
      </c>
      <c r="G19" s="21">
        <v>3.0738767622774801E-2</v>
      </c>
      <c r="H19" s="21">
        <v>48.880843679943197</v>
      </c>
      <c r="I19" s="21">
        <v>3.8320922875258598</v>
      </c>
      <c r="J19" s="21">
        <v>0.99045598177542604</v>
      </c>
      <c r="K19" s="21">
        <v>6.4814814814814797E-2</v>
      </c>
      <c r="L19" s="21">
        <v>0.70370370370370405</v>
      </c>
      <c r="M19" s="21">
        <v>4.5636744073187803</v>
      </c>
      <c r="N19" s="21">
        <v>4.4019332590113898</v>
      </c>
      <c r="O19" s="21">
        <v>7.7466507698052398E-2</v>
      </c>
      <c r="P19" s="21">
        <v>18.681103692581399</v>
      </c>
      <c r="Q19" s="21">
        <v>16.0224162063916</v>
      </c>
      <c r="R19" s="21">
        <v>0.26842109392542102</v>
      </c>
      <c r="S19" s="21">
        <v>44.916715985997101</v>
      </c>
      <c r="T19" s="21">
        <v>32.268010235513898</v>
      </c>
      <c r="U19" s="21">
        <v>0.479947340251412</v>
      </c>
    </row>
    <row r="20" spans="1:21">
      <c r="A20" s="19" t="s">
        <v>232</v>
      </c>
      <c r="B20" s="78">
        <v>81</v>
      </c>
      <c r="C20" s="18">
        <v>59</v>
      </c>
      <c r="D20" s="18">
        <v>115</v>
      </c>
      <c r="E20" s="18">
        <v>34</v>
      </c>
      <c r="F20" s="18">
        <v>11</v>
      </c>
      <c r="G20" s="21">
        <v>3.09799962115196E-2</v>
      </c>
      <c r="H20" s="21">
        <v>48.618161720477701</v>
      </c>
      <c r="I20" s="21">
        <v>3.8486016028349401</v>
      </c>
      <c r="J20" s="21">
        <v>0.99008930317449995</v>
      </c>
      <c r="K20" s="21">
        <v>6.08695652173913E-2</v>
      </c>
      <c r="L20" s="21">
        <v>0.70434782608695601</v>
      </c>
      <c r="M20" s="21">
        <v>4.3700988176731999</v>
      </c>
      <c r="N20" s="21">
        <v>4.2113049805382001</v>
      </c>
      <c r="O20" s="21">
        <v>7.9478434294536604E-2</v>
      </c>
      <c r="P20" s="21">
        <v>18.360016496727699</v>
      </c>
      <c r="Q20" s="21">
        <v>15.687078542669401</v>
      </c>
      <c r="R20" s="21">
        <v>0.27493842873299101</v>
      </c>
      <c r="S20" s="21">
        <v>43.673757368234</v>
      </c>
      <c r="T20" s="21">
        <v>31.446542683609898</v>
      </c>
      <c r="U20" s="21">
        <v>0.47797239197087099</v>
      </c>
    </row>
    <row r="21" spans="1:21">
      <c r="A21" s="19" t="s">
        <v>233</v>
      </c>
      <c r="B21" s="78">
        <v>86</v>
      </c>
      <c r="C21" s="18">
        <v>28</v>
      </c>
      <c r="D21" s="18">
        <v>58</v>
      </c>
      <c r="E21" s="18">
        <v>19</v>
      </c>
      <c r="F21" s="18">
        <v>2</v>
      </c>
      <c r="G21" s="21">
        <v>6.9348000331091203E-2</v>
      </c>
      <c r="H21" s="21">
        <v>21.300837657470399</v>
      </c>
      <c r="I21" s="21">
        <v>3.0074193836543399</v>
      </c>
      <c r="J21" s="21">
        <v>0.96798344122957702</v>
      </c>
      <c r="K21" s="21">
        <v>0.15517241379310301</v>
      </c>
      <c r="L21" s="21">
        <v>0.67241379310344795</v>
      </c>
      <c r="M21" s="21">
        <v>1.6638221964164901</v>
      </c>
      <c r="N21" s="21">
        <v>1.60924732900915</v>
      </c>
      <c r="O21" s="21">
        <v>7.0761585878201194E-2</v>
      </c>
      <c r="P21" s="21">
        <v>6.6637961537757198</v>
      </c>
      <c r="Q21" s="21">
        <v>5.72480110555989</v>
      </c>
      <c r="R21" s="21">
        <v>0.27399702680986299</v>
      </c>
      <c r="S21" s="21">
        <v>17.015151619904501</v>
      </c>
      <c r="T21" s="21">
        <v>12.0797469440543</v>
      </c>
      <c r="U21" s="21">
        <v>0.48958230269652703</v>
      </c>
    </row>
    <row r="22" spans="1:21">
      <c r="A22" s="19" t="s">
        <v>234</v>
      </c>
      <c r="B22" s="78">
        <v>91</v>
      </c>
      <c r="C22" s="18">
        <v>38</v>
      </c>
      <c r="D22" s="18">
        <v>82</v>
      </c>
      <c r="E22" s="18">
        <v>24</v>
      </c>
      <c r="F22" s="18">
        <v>3</v>
      </c>
      <c r="G22" s="21">
        <v>5.3883177878431797E-2</v>
      </c>
      <c r="H22" s="21">
        <v>27.503460483670001</v>
      </c>
      <c r="I22" s="21">
        <v>3.3439828251121799</v>
      </c>
      <c r="J22" s="21">
        <v>0.98028843834911605</v>
      </c>
      <c r="K22" s="21">
        <v>0.109756097560976</v>
      </c>
      <c r="L22" s="21">
        <v>0.707317073170732</v>
      </c>
      <c r="M22" s="21">
        <v>2.2677095885980201</v>
      </c>
      <c r="N22" s="21">
        <v>2.1936311834251301</v>
      </c>
      <c r="O22" s="21">
        <v>7.4493031187831293E-2</v>
      </c>
      <c r="P22" s="21">
        <v>9.6961943754362601</v>
      </c>
      <c r="Q22" s="21">
        <v>8.26305394151691</v>
      </c>
      <c r="R22" s="21">
        <v>0.28455974252980398</v>
      </c>
      <c r="S22" s="21">
        <v>23.3683461140579</v>
      </c>
      <c r="T22" s="21">
        <v>16.718147998195501</v>
      </c>
      <c r="U22" s="21">
        <v>0.487863781560467</v>
      </c>
    </row>
    <row r="23" spans="1:21">
      <c r="A23" s="19" t="s">
        <v>235</v>
      </c>
      <c r="B23" s="78">
        <v>96</v>
      </c>
      <c r="C23" s="18">
        <v>48</v>
      </c>
      <c r="D23" s="18">
        <v>75</v>
      </c>
      <c r="E23" s="18">
        <v>35</v>
      </c>
      <c r="F23" s="18">
        <v>6</v>
      </c>
      <c r="G23" s="21">
        <v>2.77616596734452E-2</v>
      </c>
      <c r="H23" s="21">
        <v>57.4967717560111</v>
      </c>
      <c r="I23" s="21">
        <v>3.6762430731199101</v>
      </c>
      <c r="J23" s="21">
        <v>0.98877730496453897</v>
      </c>
      <c r="K23" s="21">
        <v>0.08</v>
      </c>
      <c r="L23" s="21">
        <v>0.53333333333333299</v>
      </c>
      <c r="M23" s="21">
        <v>4.24490026033879</v>
      </c>
      <c r="N23" s="21">
        <v>4.0733539592783599</v>
      </c>
      <c r="O23" s="21">
        <v>9.1147437393251401E-2</v>
      </c>
      <c r="P23" s="21">
        <v>19.544115469065002</v>
      </c>
      <c r="Q23" s="21">
        <v>16.663478873778502</v>
      </c>
      <c r="R23" s="21">
        <v>0.27238164094603301</v>
      </c>
      <c r="S23" s="21">
        <v>0</v>
      </c>
      <c r="T23" s="21" t="s">
        <v>18</v>
      </c>
      <c r="U23" s="21" t="s">
        <v>18</v>
      </c>
    </row>
    <row r="24" spans="1:21">
      <c r="A24" s="19" t="s">
        <v>236</v>
      </c>
      <c r="B24" s="78">
        <v>101</v>
      </c>
      <c r="C24" s="18">
        <v>32</v>
      </c>
      <c r="D24" s="18">
        <v>57</v>
      </c>
      <c r="E24" s="18">
        <v>21</v>
      </c>
      <c r="F24" s="18">
        <v>4</v>
      </c>
      <c r="G24" s="21">
        <v>5.1747501114798498E-2</v>
      </c>
      <c r="H24" s="21">
        <v>30.143637439758699</v>
      </c>
      <c r="I24" s="21">
        <v>3.2479497010101599</v>
      </c>
      <c r="J24" s="21">
        <v>0.98237671144471295</v>
      </c>
      <c r="K24" s="21">
        <v>0.105263157894737</v>
      </c>
      <c r="L24" s="21">
        <v>0.63157894736842102</v>
      </c>
      <c r="M24" s="21">
        <v>2.4806028891352598</v>
      </c>
      <c r="N24" s="21">
        <v>2.3938036490074599</v>
      </c>
      <c r="O24" s="21">
        <v>7.8026737009796301E-2</v>
      </c>
      <c r="P24" s="21">
        <v>10.7596412907866</v>
      </c>
      <c r="Q24" s="21">
        <v>9.1896159349573701</v>
      </c>
      <c r="R24" s="21">
        <v>0.27842326804735901</v>
      </c>
      <c r="S24" s="21">
        <v>27.680508421618999</v>
      </c>
      <c r="T24" s="21">
        <v>19.428230762702</v>
      </c>
      <c r="U24" s="21">
        <v>0.49501129173748898</v>
      </c>
    </row>
    <row r="25" spans="1:21">
      <c r="A25" s="19" t="s">
        <v>237</v>
      </c>
      <c r="B25" s="78">
        <v>106</v>
      </c>
      <c r="C25" s="18">
        <v>31</v>
      </c>
      <c r="D25" s="18">
        <v>45</v>
      </c>
      <c r="E25" s="18">
        <v>22</v>
      </c>
      <c r="F25" s="18">
        <v>6</v>
      </c>
      <c r="G25" s="21">
        <v>3.7900760289144797E-2</v>
      </c>
      <c r="H25" s="21">
        <v>44.021852786767298</v>
      </c>
      <c r="I25" s="21">
        <v>3.3021300915106999</v>
      </c>
      <c r="J25" s="21">
        <v>0.98893827160493797</v>
      </c>
      <c r="K25" s="21">
        <v>8.8888888888888906E-2</v>
      </c>
      <c r="L25" s="21">
        <v>0.51111111111111096</v>
      </c>
      <c r="M25" s="21">
        <v>3.5842731572050601</v>
      </c>
      <c r="N25" s="21">
        <v>3.43874490564854</v>
      </c>
      <c r="O25" s="21">
        <v>8.7995353504886104E-2</v>
      </c>
      <c r="P25" s="21">
        <v>16.4765353171165</v>
      </c>
      <c r="Q25" s="21">
        <v>14.005859886634299</v>
      </c>
      <c r="R25" s="21">
        <v>0.28278126649296798</v>
      </c>
      <c r="S25" s="21">
        <v>0</v>
      </c>
      <c r="T25" s="21" t="s">
        <v>18</v>
      </c>
      <c r="U25" s="21" t="s">
        <v>18</v>
      </c>
    </row>
    <row r="26" spans="1:21">
      <c r="A26" s="19" t="s">
        <v>238</v>
      </c>
      <c r="B26" s="78">
        <v>111</v>
      </c>
      <c r="C26" s="18">
        <v>43</v>
      </c>
      <c r="D26" s="18">
        <v>62</v>
      </c>
      <c r="E26" s="18">
        <v>33</v>
      </c>
      <c r="F26" s="18">
        <v>6</v>
      </c>
      <c r="G26" s="21">
        <v>2.5939482760828501E-2</v>
      </c>
      <c r="H26" s="21">
        <v>62.128959949197899</v>
      </c>
      <c r="I26" s="21">
        <v>3.5875454376732998</v>
      </c>
      <c r="J26" s="21">
        <v>0.98812001387443604</v>
      </c>
      <c r="K26" s="21">
        <v>9.6774193548387094E-2</v>
      </c>
      <c r="L26" s="21">
        <v>0.467741935483871</v>
      </c>
      <c r="M26" s="21">
        <v>4.4008631039448698</v>
      </c>
      <c r="N26" s="21">
        <v>4.2281482581273</v>
      </c>
      <c r="O26" s="21">
        <v>8.1115640436478106E-2</v>
      </c>
      <c r="P26" s="21">
        <v>22.6934524501645</v>
      </c>
      <c r="Q26" s="21">
        <v>19.032017980843701</v>
      </c>
      <c r="R26" s="21">
        <v>0.28366952874187601</v>
      </c>
      <c r="S26" s="21">
        <v>0</v>
      </c>
      <c r="T26" s="21" t="s">
        <v>18</v>
      </c>
      <c r="U26" s="21" t="s">
        <v>18</v>
      </c>
    </row>
    <row r="27" spans="1:21">
      <c r="A27" s="19" t="s">
        <v>239</v>
      </c>
      <c r="B27" s="78">
        <v>116</v>
      </c>
      <c r="C27" s="18">
        <v>38</v>
      </c>
      <c r="D27" s="18">
        <v>50</v>
      </c>
      <c r="E27" s="18">
        <v>31</v>
      </c>
      <c r="F27" s="18">
        <v>5</v>
      </c>
      <c r="G27" s="21">
        <v>2.2459007730169001E-2</v>
      </c>
      <c r="H27" s="21">
        <v>72.259735328264696</v>
      </c>
      <c r="I27" s="21">
        <v>3.4924656956887001</v>
      </c>
      <c r="J27" s="21">
        <v>0.98758918918918903</v>
      </c>
      <c r="K27" s="21">
        <v>0.12</v>
      </c>
      <c r="L27" s="21">
        <v>0.38</v>
      </c>
      <c r="M27" s="21">
        <v>3.88299013065344</v>
      </c>
      <c r="N27" s="21">
        <v>3.8102023928327999</v>
      </c>
      <c r="O27" s="21">
        <v>3.8512345805023503E-2</v>
      </c>
      <c r="P27" s="21">
        <v>34.111030779906201</v>
      </c>
      <c r="Q27" s="21">
        <v>27.442103696623001</v>
      </c>
      <c r="R27" s="21">
        <v>0.31825966186038102</v>
      </c>
      <c r="S27" s="21">
        <v>0</v>
      </c>
      <c r="T27" s="21" t="s">
        <v>18</v>
      </c>
      <c r="U27" s="21" t="s">
        <v>18</v>
      </c>
    </row>
    <row r="28" spans="1:21">
      <c r="A28" s="19" t="s">
        <v>240</v>
      </c>
      <c r="B28" s="78">
        <v>121</v>
      </c>
      <c r="C28" s="18">
        <v>61</v>
      </c>
      <c r="D28" s="18">
        <v>91</v>
      </c>
      <c r="E28" s="18">
        <v>48</v>
      </c>
      <c r="F28" s="18">
        <v>7</v>
      </c>
      <c r="G28" s="21">
        <v>1.8460480546213201E-2</v>
      </c>
      <c r="H28" s="21">
        <v>81.014864288285906</v>
      </c>
      <c r="I28" s="21">
        <v>3.8690154050090602</v>
      </c>
      <c r="J28" s="21">
        <v>0.98634222919937198</v>
      </c>
      <c r="K28" s="21">
        <v>8.7912087912087905E-2</v>
      </c>
      <c r="L28" s="21">
        <v>0.47252747252747301</v>
      </c>
      <c r="M28" s="21">
        <v>4.6306172662123002</v>
      </c>
      <c r="N28" s="21">
        <v>4.4763217384215999</v>
      </c>
      <c r="O28" s="21">
        <v>6.6611338080937596E-2</v>
      </c>
      <c r="P28" s="21">
        <v>26.901624720666099</v>
      </c>
      <c r="Q28" s="21">
        <v>22.2581471951538</v>
      </c>
      <c r="R28" s="21">
        <v>0.28911806314363803</v>
      </c>
      <c r="S28" s="21">
        <v>0</v>
      </c>
      <c r="T28" s="21" t="s">
        <v>18</v>
      </c>
      <c r="U28" s="21" t="s">
        <v>18</v>
      </c>
    </row>
    <row r="29" spans="1:21">
      <c r="A29" s="80" t="s">
        <v>241</v>
      </c>
      <c r="B29" s="81">
        <v>126</v>
      </c>
      <c r="C29" s="25">
        <v>24</v>
      </c>
      <c r="D29" s="25">
        <v>40</v>
      </c>
      <c r="E29" s="25">
        <v>17</v>
      </c>
      <c r="F29" s="25">
        <v>3</v>
      </c>
      <c r="G29" s="26">
        <v>6.1065607585078202E-2</v>
      </c>
      <c r="H29" s="26">
        <v>25.332358266824698</v>
      </c>
      <c r="I29" s="26">
        <v>2.9409518215330599</v>
      </c>
      <c r="J29" s="26">
        <v>0.97043478260869598</v>
      </c>
      <c r="K29" s="26">
        <v>0.17499999999999999</v>
      </c>
      <c r="L29" s="26">
        <v>0.57499999999999996</v>
      </c>
      <c r="M29" s="26">
        <v>1.990494490071</v>
      </c>
      <c r="N29" s="26">
        <v>1.9394788201869</v>
      </c>
      <c r="O29" s="26">
        <v>5.2954362097525798E-2</v>
      </c>
      <c r="P29" s="26">
        <v>7.7419553630045801</v>
      </c>
      <c r="Q29" s="26">
        <v>6.5988929659477202</v>
      </c>
      <c r="R29" s="26">
        <v>0.27955059323949599</v>
      </c>
      <c r="S29" s="26">
        <v>26.764993191662601</v>
      </c>
      <c r="T29" s="26">
        <v>17.9486276348389</v>
      </c>
      <c r="U29" s="26">
        <v>0.50723722280670902</v>
      </c>
    </row>
  </sheetData>
  <mergeCells count="1">
    <mergeCell ref="A1:U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A75CD-0AFF-B240-907D-095E544F152A}">
  <dimension ref="A1:AN70"/>
  <sheetViews>
    <sheetView topLeftCell="A13" zoomScale="120" zoomScaleNormal="120" workbookViewId="0">
      <selection activeCell="A30" sqref="A30:XFD70"/>
    </sheetView>
  </sheetViews>
  <sheetFormatPr baseColWidth="10" defaultColWidth="5.83203125" defaultRowHeight="13"/>
  <cols>
    <col min="1" max="1" width="13.33203125" style="85" bestFit="1" customWidth="1"/>
    <col min="2" max="2" width="7.83203125" style="85" bestFit="1" customWidth="1"/>
    <col min="3" max="3" width="4.6640625" style="85" bestFit="1" customWidth="1"/>
    <col min="4" max="4" width="7" style="85" bestFit="1" customWidth="1"/>
    <col min="5" max="5" width="11.6640625" style="85" bestFit="1" customWidth="1"/>
    <col min="6" max="6" width="8.5" style="85" bestFit="1" customWidth="1"/>
    <col min="7" max="8" width="5.83203125" style="85"/>
    <col min="9" max="9" width="4.6640625" style="85" bestFit="1" customWidth="1"/>
    <col min="10" max="10" width="5.83203125" style="85"/>
    <col min="11" max="12" width="5.6640625" style="85" bestFit="1" customWidth="1"/>
    <col min="13" max="13" width="6" style="85" bestFit="1" customWidth="1"/>
    <col min="14" max="14" width="5.83203125" style="85"/>
    <col min="15" max="15" width="5" style="85" bestFit="1" customWidth="1"/>
    <col min="16" max="16" width="9.83203125" style="85" bestFit="1" customWidth="1"/>
    <col min="17" max="17" width="7.33203125" style="85" bestFit="1" customWidth="1"/>
    <col min="18" max="18" width="8.83203125" style="86" bestFit="1" customWidth="1"/>
    <col min="19" max="19" width="6.6640625" style="85" bestFit="1" customWidth="1"/>
    <col min="20" max="20" width="7" style="85" bestFit="1" customWidth="1"/>
    <col min="21" max="21" width="8.6640625" style="85" bestFit="1" customWidth="1"/>
    <col min="22" max="22" width="8.1640625" style="85" bestFit="1" customWidth="1"/>
    <col min="23" max="23" width="7" style="85" bestFit="1" customWidth="1"/>
    <col min="24" max="24" width="6.5" style="85" bestFit="1" customWidth="1"/>
    <col min="25" max="26" width="6.33203125" style="85" bestFit="1" customWidth="1"/>
    <col min="27" max="27" width="7.5" style="85" bestFit="1" customWidth="1"/>
    <col min="28" max="28" width="7" style="85" bestFit="1" customWidth="1"/>
    <col min="29" max="29" width="6.83203125" style="85" bestFit="1" customWidth="1"/>
    <col min="30" max="32" width="6.33203125" style="85" bestFit="1" customWidth="1"/>
    <col min="33" max="33" width="7.1640625" style="85" bestFit="1" customWidth="1"/>
    <col min="34" max="34" width="6.6640625" style="85" bestFit="1" customWidth="1"/>
    <col min="35" max="35" width="8.33203125" style="85" bestFit="1" customWidth="1"/>
    <col min="36" max="36" width="12.6640625" style="85" bestFit="1" customWidth="1"/>
    <col min="37" max="37" width="8.33203125" style="85" bestFit="1" customWidth="1"/>
    <col min="38" max="38" width="7.5" style="85" bestFit="1" customWidth="1"/>
    <col min="39" max="39" width="8.1640625" style="85" bestFit="1" customWidth="1"/>
    <col min="40" max="40" width="7.1640625" style="85" bestFit="1" customWidth="1"/>
    <col min="41" max="16384" width="5.83203125" style="85"/>
  </cols>
  <sheetData>
    <row r="1" spans="1:40" s="27" customFormat="1" ht="22" customHeight="1">
      <c r="A1" s="119" t="s">
        <v>358</v>
      </c>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119"/>
      <c r="AJ1" s="119"/>
      <c r="AK1" s="119"/>
      <c r="AL1" s="119"/>
      <c r="AM1" s="119"/>
      <c r="AN1" s="119"/>
    </row>
    <row r="2" spans="1:40" s="84" customFormat="1">
      <c r="A2" s="24" t="s">
        <v>242</v>
      </c>
      <c r="B2" s="24" t="s">
        <v>243</v>
      </c>
      <c r="C2" s="24" t="s">
        <v>244</v>
      </c>
      <c r="D2" s="24" t="s">
        <v>245</v>
      </c>
      <c r="E2" s="24" t="s">
        <v>246</v>
      </c>
      <c r="F2" s="24" t="s">
        <v>247</v>
      </c>
      <c r="G2" s="24" t="s">
        <v>248</v>
      </c>
      <c r="H2" s="24" t="s">
        <v>249</v>
      </c>
      <c r="I2" s="24" t="s">
        <v>250</v>
      </c>
      <c r="J2" s="24" t="s">
        <v>251</v>
      </c>
      <c r="K2" s="24" t="s">
        <v>252</v>
      </c>
      <c r="L2" s="24" t="s">
        <v>253</v>
      </c>
      <c r="M2" s="24" t="s">
        <v>254</v>
      </c>
      <c r="N2" s="24" t="s">
        <v>255</v>
      </c>
      <c r="O2" s="24" t="s">
        <v>256</v>
      </c>
      <c r="P2" s="24" t="s">
        <v>257</v>
      </c>
      <c r="Q2" s="24" t="s">
        <v>258</v>
      </c>
      <c r="R2" s="82" t="s">
        <v>259</v>
      </c>
      <c r="S2" s="24" t="s">
        <v>260</v>
      </c>
      <c r="T2" s="24" t="s">
        <v>261</v>
      </c>
      <c r="U2" s="24" t="s">
        <v>262</v>
      </c>
      <c r="V2" s="24" t="s">
        <v>263</v>
      </c>
      <c r="W2" s="24" t="s">
        <v>264</v>
      </c>
      <c r="X2" s="24" t="s">
        <v>265</v>
      </c>
      <c r="Y2" s="24" t="s">
        <v>266</v>
      </c>
      <c r="Z2" s="24" t="s">
        <v>267</v>
      </c>
      <c r="AA2" s="24" t="s">
        <v>268</v>
      </c>
      <c r="AB2" s="24" t="s">
        <v>269</v>
      </c>
      <c r="AC2" s="24" t="s">
        <v>270</v>
      </c>
      <c r="AD2" s="24" t="s">
        <v>271</v>
      </c>
      <c r="AE2" s="24" t="s">
        <v>272</v>
      </c>
      <c r="AF2" s="24" t="s">
        <v>273</v>
      </c>
      <c r="AG2" s="24" t="s">
        <v>274</v>
      </c>
      <c r="AH2" s="24" t="s">
        <v>275</v>
      </c>
      <c r="AI2" s="24" t="s">
        <v>276</v>
      </c>
      <c r="AJ2" s="24" t="s">
        <v>277</v>
      </c>
      <c r="AK2" s="24" t="s">
        <v>278</v>
      </c>
      <c r="AL2" s="24" t="s">
        <v>279</v>
      </c>
      <c r="AM2" s="24" t="s">
        <v>280</v>
      </c>
      <c r="AN2" s="24" t="s">
        <v>281</v>
      </c>
    </row>
    <row r="3" spans="1:40">
      <c r="A3" s="85" t="s">
        <v>216</v>
      </c>
      <c r="B3" s="85">
        <v>6</v>
      </c>
      <c r="C3" s="85">
        <v>1</v>
      </c>
      <c r="D3" s="85">
        <v>3.5</v>
      </c>
      <c r="E3" s="85" t="s">
        <v>282</v>
      </c>
      <c r="F3" s="85">
        <v>1</v>
      </c>
      <c r="G3" s="85" t="s">
        <v>18</v>
      </c>
      <c r="H3" s="85">
        <v>1089</v>
      </c>
      <c r="I3" s="85" t="s">
        <v>18</v>
      </c>
      <c r="J3" s="85" t="s">
        <v>18</v>
      </c>
      <c r="K3" s="85" t="s">
        <v>18</v>
      </c>
      <c r="L3" s="85" t="s">
        <v>18</v>
      </c>
      <c r="M3" s="85">
        <v>380</v>
      </c>
      <c r="N3" s="85">
        <v>1112</v>
      </c>
      <c r="O3" s="85" t="s">
        <v>18</v>
      </c>
      <c r="P3" s="85" t="s">
        <v>18</v>
      </c>
      <c r="Q3" s="85">
        <v>1492</v>
      </c>
      <c r="R3" s="86" t="s">
        <v>18</v>
      </c>
      <c r="S3" s="85">
        <v>1492</v>
      </c>
      <c r="T3" s="85" t="s">
        <v>18</v>
      </c>
      <c r="U3" s="87">
        <v>0.25469168900804301</v>
      </c>
      <c r="V3" s="87">
        <v>1</v>
      </c>
      <c r="W3" s="87" t="s">
        <v>18</v>
      </c>
      <c r="X3" s="87" t="s">
        <v>18</v>
      </c>
      <c r="Y3" s="87" t="s">
        <v>18</v>
      </c>
      <c r="Z3" s="87" t="s">
        <v>18</v>
      </c>
      <c r="AA3" s="87" t="s">
        <v>18</v>
      </c>
      <c r="AB3" s="87" t="s">
        <v>18</v>
      </c>
      <c r="AC3" s="87" t="s">
        <v>18</v>
      </c>
      <c r="AD3" s="87" t="s">
        <v>18</v>
      </c>
      <c r="AE3" s="87" t="s">
        <v>18</v>
      </c>
      <c r="AF3" s="87" t="s">
        <v>18</v>
      </c>
      <c r="AG3" s="87" t="s">
        <v>18</v>
      </c>
      <c r="AH3" s="87" t="s">
        <v>18</v>
      </c>
      <c r="AI3" s="87" t="s">
        <v>18</v>
      </c>
      <c r="AJ3" s="87" t="s">
        <v>18</v>
      </c>
      <c r="AK3" s="87" t="s">
        <v>18</v>
      </c>
      <c r="AL3" s="87" t="s">
        <v>18</v>
      </c>
      <c r="AM3" s="87" t="s">
        <v>18</v>
      </c>
      <c r="AN3" s="87" t="s">
        <v>18</v>
      </c>
    </row>
    <row r="4" spans="1:40">
      <c r="A4" s="85" t="s">
        <v>217</v>
      </c>
      <c r="B4" s="85">
        <v>11</v>
      </c>
      <c r="C4" s="85">
        <v>6</v>
      </c>
      <c r="D4" s="85">
        <v>8.5</v>
      </c>
      <c r="E4" s="85" t="s">
        <v>282</v>
      </c>
      <c r="F4" s="85">
        <v>2</v>
      </c>
      <c r="G4" s="85">
        <v>1089</v>
      </c>
      <c r="H4" s="85">
        <v>1070</v>
      </c>
      <c r="I4" s="85">
        <v>883</v>
      </c>
      <c r="J4" s="85">
        <v>20</v>
      </c>
      <c r="K4" s="85" t="s">
        <v>18</v>
      </c>
      <c r="L4" s="85">
        <v>2</v>
      </c>
      <c r="M4" s="85">
        <v>62</v>
      </c>
      <c r="N4" s="85">
        <v>188</v>
      </c>
      <c r="O4" s="85">
        <v>205</v>
      </c>
      <c r="P4" s="85">
        <v>907</v>
      </c>
      <c r="Q4" s="85">
        <v>1339</v>
      </c>
      <c r="R4" s="86">
        <v>1357.35585113414</v>
      </c>
      <c r="S4" s="85">
        <v>1362</v>
      </c>
      <c r="T4" s="85">
        <v>1112</v>
      </c>
      <c r="U4" s="87">
        <v>0.19603524229074901</v>
      </c>
      <c r="V4" s="87">
        <v>0.18355359765051399</v>
      </c>
      <c r="W4" s="87">
        <v>0.20377302469539099</v>
      </c>
      <c r="X4" s="87">
        <v>0.18836719213546499</v>
      </c>
      <c r="Y4" s="87">
        <v>0.20968992232899999</v>
      </c>
      <c r="Z4" s="87">
        <v>0.19208872685199199</v>
      </c>
      <c r="AA4" s="87">
        <v>0.20791844268061799</v>
      </c>
      <c r="AB4" s="87" t="s">
        <v>18</v>
      </c>
      <c r="AC4" s="87">
        <v>0.203279043650441</v>
      </c>
      <c r="AD4" s="87" t="s">
        <v>18</v>
      </c>
      <c r="AE4" s="87">
        <v>0.17853922452660101</v>
      </c>
      <c r="AF4" s="87" t="s">
        <v>18</v>
      </c>
      <c r="AG4" s="87">
        <v>0.19667109009040901</v>
      </c>
      <c r="AH4" s="87" t="s">
        <v>18</v>
      </c>
      <c r="AI4" s="87">
        <v>0.97785160575858299</v>
      </c>
      <c r="AJ4" s="87">
        <v>0.97464167585446504</v>
      </c>
      <c r="AK4" s="87">
        <v>0.20968992232899999</v>
      </c>
      <c r="AL4" s="87">
        <v>0.17853922452660101</v>
      </c>
      <c r="AM4" s="87">
        <v>0.19208872685199199</v>
      </c>
      <c r="AN4" s="87">
        <v>0.18836719213546499</v>
      </c>
    </row>
    <row r="5" spans="1:40">
      <c r="A5" s="85" t="s">
        <v>218</v>
      </c>
      <c r="B5" s="85">
        <v>16</v>
      </c>
      <c r="C5" s="85">
        <v>11</v>
      </c>
      <c r="D5" s="85">
        <v>13.5</v>
      </c>
      <c r="E5" s="85" t="s">
        <v>282</v>
      </c>
      <c r="F5" s="85">
        <v>3</v>
      </c>
      <c r="G5" s="85">
        <v>1070</v>
      </c>
      <c r="H5" s="85">
        <v>1026</v>
      </c>
      <c r="I5" s="85">
        <v>564</v>
      </c>
      <c r="J5" s="85">
        <v>1</v>
      </c>
      <c r="K5" s="85">
        <v>14</v>
      </c>
      <c r="L5" s="85">
        <v>7</v>
      </c>
      <c r="M5" s="85">
        <v>142</v>
      </c>
      <c r="N5" s="85">
        <v>455</v>
      </c>
      <c r="O5" s="85">
        <v>508</v>
      </c>
      <c r="P5" s="85">
        <v>587</v>
      </c>
      <c r="Q5" s="85">
        <v>1687</v>
      </c>
      <c r="R5" s="86">
        <v>1675.2148804219</v>
      </c>
      <c r="S5" s="85">
        <v>1692</v>
      </c>
      <c r="T5" s="85">
        <v>1095</v>
      </c>
      <c r="U5" s="87">
        <v>0.38416075650118198</v>
      </c>
      <c r="V5" s="87">
        <v>0.35283687943262398</v>
      </c>
      <c r="W5" s="87">
        <v>0.62348482242250503</v>
      </c>
      <c r="X5" s="87">
        <v>0.57387240248521598</v>
      </c>
      <c r="Y5" s="87">
        <v>0.640359675957893</v>
      </c>
      <c r="Z5" s="87">
        <v>0.598368774232656</v>
      </c>
      <c r="AA5" s="87">
        <v>0.62813458482863405</v>
      </c>
      <c r="AB5" s="87">
        <v>0.57597142141963098</v>
      </c>
      <c r="AC5" s="87">
        <v>0.62720907906795098</v>
      </c>
      <c r="AD5" s="87">
        <v>0.57309473235556296</v>
      </c>
      <c r="AE5" s="87">
        <v>0.46591970121381898</v>
      </c>
      <c r="AF5" s="87">
        <v>0.43622200584225901</v>
      </c>
      <c r="AG5" s="87">
        <v>0.62720907906795098</v>
      </c>
      <c r="AH5" s="87">
        <v>0.57309473235556296</v>
      </c>
      <c r="AI5" s="87">
        <v>0.99823008849557504</v>
      </c>
      <c r="AJ5" s="87">
        <v>0.99148211243611595</v>
      </c>
      <c r="AK5" s="87">
        <v>0.640359675957893</v>
      </c>
      <c r="AL5" s="87">
        <v>0.46591970121381898</v>
      </c>
      <c r="AM5" s="87">
        <v>0.598368774232656</v>
      </c>
      <c r="AN5" s="87">
        <v>0.43622200584225901</v>
      </c>
    </row>
    <row r="6" spans="1:40">
      <c r="A6" s="85" t="s">
        <v>219</v>
      </c>
      <c r="B6" s="85">
        <v>21</v>
      </c>
      <c r="C6" s="85">
        <v>16</v>
      </c>
      <c r="D6" s="85">
        <v>18.5</v>
      </c>
      <c r="E6" s="85" t="s">
        <v>282</v>
      </c>
      <c r="F6" s="85">
        <v>4</v>
      </c>
      <c r="G6" s="85">
        <v>1026</v>
      </c>
      <c r="H6" s="85">
        <v>976</v>
      </c>
      <c r="I6" s="85">
        <v>813</v>
      </c>
      <c r="J6" s="85">
        <v>10</v>
      </c>
      <c r="K6" s="85">
        <v>2</v>
      </c>
      <c r="L6" s="85">
        <v>3</v>
      </c>
      <c r="M6" s="85">
        <v>21</v>
      </c>
      <c r="N6" s="85">
        <v>161</v>
      </c>
      <c r="O6" s="85">
        <v>211</v>
      </c>
      <c r="P6" s="85">
        <v>831</v>
      </c>
      <c r="Q6" s="85">
        <v>1211</v>
      </c>
      <c r="R6" s="86">
        <v>1215.1769649559001</v>
      </c>
      <c r="S6" s="85">
        <v>1224</v>
      </c>
      <c r="T6" s="85">
        <v>1042</v>
      </c>
      <c r="U6" s="87">
        <v>0.18954248366013099</v>
      </c>
      <c r="V6" s="87">
        <v>0.14869281045751601</v>
      </c>
      <c r="W6" s="87">
        <v>0.22626742745786399</v>
      </c>
      <c r="X6" s="87">
        <v>0.177093312429425</v>
      </c>
      <c r="Y6" s="87">
        <v>0.232691916182904</v>
      </c>
      <c r="Z6" s="87">
        <v>0.18273147686528199</v>
      </c>
      <c r="AA6" s="87">
        <v>0.22527531852785501</v>
      </c>
      <c r="AB6" s="87">
        <v>0.18095999721690001</v>
      </c>
      <c r="AC6" s="87">
        <v>0.22652764929845001</v>
      </c>
      <c r="AD6" s="87">
        <v>0.178272968267954</v>
      </c>
      <c r="AE6" s="87">
        <v>0.201737451737452</v>
      </c>
      <c r="AF6" s="87">
        <v>0.16024340770791101</v>
      </c>
      <c r="AG6" s="87">
        <v>0.225317727795737</v>
      </c>
      <c r="AH6" s="87">
        <v>0.174643200217376</v>
      </c>
      <c r="AI6" s="87">
        <v>0.98784933171324396</v>
      </c>
      <c r="AJ6" s="87">
        <v>0.98435619735258695</v>
      </c>
      <c r="AK6" s="87">
        <v>0.232691916182904</v>
      </c>
      <c r="AL6" s="87">
        <v>0.201737451737452</v>
      </c>
      <c r="AM6" s="87">
        <v>0.18273147686528199</v>
      </c>
      <c r="AN6" s="87">
        <v>0.16024340770791101</v>
      </c>
    </row>
    <row r="7" spans="1:40">
      <c r="A7" s="85" t="s">
        <v>220</v>
      </c>
      <c r="B7" s="85">
        <v>26</v>
      </c>
      <c r="C7" s="85">
        <v>21</v>
      </c>
      <c r="D7" s="85">
        <v>23.5</v>
      </c>
      <c r="E7" s="85" t="s">
        <v>283</v>
      </c>
      <c r="F7" s="85">
        <v>5</v>
      </c>
      <c r="G7" s="85">
        <v>976</v>
      </c>
      <c r="H7" s="85">
        <v>738</v>
      </c>
      <c r="I7" s="85">
        <v>403</v>
      </c>
      <c r="J7" s="85">
        <v>3</v>
      </c>
      <c r="K7" s="85">
        <v>9</v>
      </c>
      <c r="L7" s="85">
        <v>2</v>
      </c>
      <c r="M7" s="85">
        <v>1</v>
      </c>
      <c r="N7" s="85">
        <v>325</v>
      </c>
      <c r="O7" s="85">
        <v>567</v>
      </c>
      <c r="P7" s="85">
        <v>425</v>
      </c>
      <c r="Q7" s="85">
        <v>1313</v>
      </c>
      <c r="R7" s="86">
        <v>1311.20866074591</v>
      </c>
      <c r="S7" s="85">
        <v>1318</v>
      </c>
      <c r="T7" s="85">
        <v>992</v>
      </c>
      <c r="U7" s="87">
        <v>0.43095599393019701</v>
      </c>
      <c r="V7" s="87">
        <v>0.24734446130500801</v>
      </c>
      <c r="W7" s="87">
        <v>0.84763393836045597</v>
      </c>
      <c r="X7" s="87">
        <v>0.56798403760593896</v>
      </c>
      <c r="Y7" s="87">
        <v>0.88452602446641004</v>
      </c>
      <c r="Z7" s="87">
        <v>0.60500726265378901</v>
      </c>
      <c r="AA7" s="87">
        <v>0.87813622636763899</v>
      </c>
      <c r="AB7" s="87">
        <v>0.59278217152453005</v>
      </c>
      <c r="AC7" s="87">
        <v>0.87526446812634895</v>
      </c>
      <c r="AD7" s="87">
        <v>0.57972210506538902</v>
      </c>
      <c r="AE7" s="87">
        <v>0.583248212461696</v>
      </c>
      <c r="AF7" s="87">
        <v>0.43994601889338703</v>
      </c>
      <c r="AG7" s="87">
        <v>0.87526446812634895</v>
      </c>
      <c r="AH7" s="87">
        <v>0.57972210506538802</v>
      </c>
      <c r="AI7" s="87">
        <v>0.99261083743842404</v>
      </c>
      <c r="AJ7" s="87">
        <v>0.98823529411764699</v>
      </c>
      <c r="AK7" s="87">
        <v>0.88452602446641004</v>
      </c>
      <c r="AL7" s="87">
        <v>0.583248212461696</v>
      </c>
      <c r="AM7" s="87">
        <v>0.60500726265378901</v>
      </c>
      <c r="AN7" s="87">
        <v>0.43994601889338703</v>
      </c>
    </row>
    <row r="8" spans="1:40">
      <c r="A8" s="85" t="s">
        <v>221</v>
      </c>
      <c r="B8" s="85">
        <v>31</v>
      </c>
      <c r="C8" s="85">
        <v>26</v>
      </c>
      <c r="D8" s="85">
        <v>28.5</v>
      </c>
      <c r="E8" s="85" t="s">
        <v>283</v>
      </c>
      <c r="F8" s="85">
        <v>6</v>
      </c>
      <c r="G8" s="85">
        <v>738</v>
      </c>
      <c r="H8" s="85">
        <v>558</v>
      </c>
      <c r="I8" s="85">
        <v>312</v>
      </c>
      <c r="J8" s="85">
        <v>2</v>
      </c>
      <c r="K8" s="85">
        <v>3</v>
      </c>
      <c r="L8" s="85">
        <v>4</v>
      </c>
      <c r="M8" s="85">
        <v>2</v>
      </c>
      <c r="N8" s="85">
        <v>243</v>
      </c>
      <c r="O8" s="85">
        <v>425</v>
      </c>
      <c r="P8" s="85">
        <v>325</v>
      </c>
      <c r="Q8" s="85">
        <v>986</v>
      </c>
      <c r="R8" s="86">
        <v>983.64426596177304</v>
      </c>
      <c r="S8" s="85">
        <v>995</v>
      </c>
      <c r="T8" s="85">
        <v>750</v>
      </c>
      <c r="U8" s="87">
        <v>0.42914572864321598</v>
      </c>
      <c r="V8" s="87">
        <v>0.24623115577889401</v>
      </c>
      <c r="W8" s="87">
        <v>0.83624802420061894</v>
      </c>
      <c r="X8" s="87">
        <v>0.55829623639141401</v>
      </c>
      <c r="Y8" s="87">
        <v>0.86094063679098998</v>
      </c>
      <c r="Z8" s="87">
        <v>0.58135577457182896</v>
      </c>
      <c r="AA8" s="87">
        <v>0.856506039723124</v>
      </c>
      <c r="AB8" s="87">
        <v>0.57393917691677898</v>
      </c>
      <c r="AC8" s="87">
        <v>0.84459880341803895</v>
      </c>
      <c r="AD8" s="87">
        <v>0.56903500985191402</v>
      </c>
      <c r="AE8" s="87">
        <v>0.57027027027027</v>
      </c>
      <c r="AF8" s="87">
        <v>0.433928571428571</v>
      </c>
      <c r="AG8" s="87">
        <v>0.84459880341803895</v>
      </c>
      <c r="AH8" s="87">
        <v>0.56903500985191402</v>
      </c>
      <c r="AI8" s="87">
        <v>0.99363057324840798</v>
      </c>
      <c r="AJ8" s="87">
        <v>0.97230769230769198</v>
      </c>
      <c r="AK8" s="87">
        <v>0.86094063679098998</v>
      </c>
      <c r="AL8" s="87">
        <v>0.57027027027027</v>
      </c>
      <c r="AM8" s="87">
        <v>0.58135577457182896</v>
      </c>
      <c r="AN8" s="87">
        <v>0.433928571428571</v>
      </c>
    </row>
    <row r="9" spans="1:40">
      <c r="A9" s="85" t="s">
        <v>222</v>
      </c>
      <c r="B9" s="85">
        <v>36</v>
      </c>
      <c r="C9" s="85">
        <v>31</v>
      </c>
      <c r="D9" s="85">
        <v>33.5</v>
      </c>
      <c r="E9" s="85" t="s">
        <v>283</v>
      </c>
      <c r="F9" s="85">
        <v>7</v>
      </c>
      <c r="G9" s="85">
        <v>558</v>
      </c>
      <c r="H9" s="85">
        <v>576</v>
      </c>
      <c r="I9" s="85">
        <v>225</v>
      </c>
      <c r="J9" s="85">
        <v>1</v>
      </c>
      <c r="K9" s="85">
        <v>5</v>
      </c>
      <c r="L9" s="85">
        <v>1</v>
      </c>
      <c r="M9" s="85">
        <v>11</v>
      </c>
      <c r="N9" s="85">
        <v>348</v>
      </c>
      <c r="O9" s="85">
        <v>331</v>
      </c>
      <c r="P9" s="85">
        <v>237</v>
      </c>
      <c r="Q9" s="85">
        <v>920</v>
      </c>
      <c r="R9" s="86">
        <v>916.00921783923002</v>
      </c>
      <c r="S9" s="85">
        <v>927</v>
      </c>
      <c r="T9" s="85">
        <v>568</v>
      </c>
      <c r="U9" s="87">
        <v>0.36893203883495101</v>
      </c>
      <c r="V9" s="87">
        <v>0.38727076591154302</v>
      </c>
      <c r="W9" s="87">
        <v>0.87406127758602004</v>
      </c>
      <c r="X9" s="87">
        <v>0.90355170609672497</v>
      </c>
      <c r="Y9" s="87">
        <v>0.90825856017689099</v>
      </c>
      <c r="Z9" s="87">
        <v>0.94000725849147104</v>
      </c>
      <c r="AA9" s="87">
        <v>0.90488587569825196</v>
      </c>
      <c r="AB9" s="87">
        <v>0.93361746039269999</v>
      </c>
      <c r="AC9" s="87">
        <v>0.90119945567369597</v>
      </c>
      <c r="AD9" s="87">
        <v>0.91542455598630601</v>
      </c>
      <c r="AE9" s="87">
        <v>0.59391771019677997</v>
      </c>
      <c r="AF9" s="87">
        <v>0.59965337954939302</v>
      </c>
      <c r="AG9" s="87">
        <v>0.90119945567369597</v>
      </c>
      <c r="AH9" s="87">
        <v>0.91542455598630601</v>
      </c>
      <c r="AI9" s="87">
        <v>0.99557522123893805</v>
      </c>
      <c r="AJ9" s="87">
        <v>0.97046413502109696</v>
      </c>
      <c r="AK9" s="87">
        <v>0.90825856017689099</v>
      </c>
      <c r="AL9" s="87">
        <v>0.59391771019677997</v>
      </c>
      <c r="AM9" s="87">
        <v>0.94000725849147104</v>
      </c>
      <c r="AN9" s="87">
        <v>0.59965337954939302</v>
      </c>
    </row>
    <row r="10" spans="1:40">
      <c r="A10" s="85" t="s">
        <v>223</v>
      </c>
      <c r="B10" s="85">
        <v>41</v>
      </c>
      <c r="C10" s="85">
        <v>36</v>
      </c>
      <c r="D10" s="85">
        <v>38.5</v>
      </c>
      <c r="E10" s="85" t="s">
        <v>283</v>
      </c>
      <c r="F10" s="85">
        <v>8</v>
      </c>
      <c r="G10" s="85">
        <v>576</v>
      </c>
      <c r="H10" s="85">
        <v>661</v>
      </c>
      <c r="I10" s="85">
        <v>296</v>
      </c>
      <c r="J10" s="85">
        <v>1</v>
      </c>
      <c r="K10" s="85">
        <v>1</v>
      </c>
      <c r="L10" s="85">
        <v>3</v>
      </c>
      <c r="M10" s="85">
        <v>11</v>
      </c>
      <c r="N10" s="85">
        <v>361</v>
      </c>
      <c r="O10" s="85">
        <v>278</v>
      </c>
      <c r="P10" s="85">
        <v>307</v>
      </c>
      <c r="Q10" s="85">
        <v>953</v>
      </c>
      <c r="R10" s="86">
        <v>947.85899220184001</v>
      </c>
      <c r="S10" s="85">
        <v>957</v>
      </c>
      <c r="T10" s="85">
        <v>585</v>
      </c>
      <c r="U10" s="87">
        <v>0.30198537095088801</v>
      </c>
      <c r="V10" s="87">
        <v>0.38871473354232</v>
      </c>
      <c r="W10" s="87">
        <v>0.64476409964465897</v>
      </c>
      <c r="X10" s="87">
        <v>0.77744042594944895</v>
      </c>
      <c r="Y10" s="87">
        <v>0.66574820637183096</v>
      </c>
      <c r="Z10" s="87">
        <v>0.80339438552762599</v>
      </c>
      <c r="AA10" s="87">
        <v>0.66036702746731402</v>
      </c>
      <c r="AB10" s="87">
        <v>0.79895978845976001</v>
      </c>
      <c r="AC10" s="87">
        <v>0.654059791851899</v>
      </c>
      <c r="AD10" s="87">
        <v>0.79817206943160401</v>
      </c>
      <c r="AE10" s="87">
        <v>0.48006932409012099</v>
      </c>
      <c r="AF10" s="87">
        <v>0.54984894259818695</v>
      </c>
      <c r="AG10" s="87">
        <v>0.654059791851898</v>
      </c>
      <c r="AH10" s="87">
        <v>0.79817206943160401</v>
      </c>
      <c r="AI10" s="87">
        <v>0.99663299663299698</v>
      </c>
      <c r="AJ10" s="87">
        <v>0.98697068403908805</v>
      </c>
      <c r="AK10" s="87">
        <v>0.66574820637183096</v>
      </c>
      <c r="AL10" s="87">
        <v>0.48006932409012099</v>
      </c>
      <c r="AM10" s="87">
        <v>0.80339438552762599</v>
      </c>
      <c r="AN10" s="87">
        <v>0.54984894259818695</v>
      </c>
    </row>
    <row r="11" spans="1:40">
      <c r="A11" s="85" t="s">
        <v>224</v>
      </c>
      <c r="B11" s="85">
        <v>46</v>
      </c>
      <c r="C11" s="85">
        <v>41</v>
      </c>
      <c r="D11" s="85">
        <v>43.5</v>
      </c>
      <c r="E11" s="85" t="s">
        <v>283</v>
      </c>
      <c r="F11" s="85">
        <v>9</v>
      </c>
      <c r="G11" s="85">
        <v>661</v>
      </c>
      <c r="H11" s="85">
        <v>651</v>
      </c>
      <c r="I11" s="85">
        <v>556</v>
      </c>
      <c r="J11" s="85">
        <v>3</v>
      </c>
      <c r="K11" s="85">
        <v>2</v>
      </c>
      <c r="L11" s="85">
        <v>0</v>
      </c>
      <c r="M11" s="85">
        <v>0</v>
      </c>
      <c r="N11" s="85">
        <v>94</v>
      </c>
      <c r="O11" s="85">
        <v>105</v>
      </c>
      <c r="P11" s="85">
        <v>563</v>
      </c>
      <c r="Q11" s="85">
        <v>756</v>
      </c>
      <c r="R11" s="86">
        <v>753.43346713438495</v>
      </c>
      <c r="S11" s="85">
        <v>762</v>
      </c>
      <c r="T11" s="85">
        <v>668</v>
      </c>
      <c r="U11" s="87">
        <v>0.13779527559055099</v>
      </c>
      <c r="V11" s="87">
        <v>0.12335958005249301</v>
      </c>
      <c r="W11" s="87">
        <v>0.17100854539695501</v>
      </c>
      <c r="X11" s="87">
        <v>0.15440439034492001</v>
      </c>
      <c r="Y11" s="87">
        <v>0.17298554560110399</v>
      </c>
      <c r="Z11" s="87">
        <v>0.157741347957987</v>
      </c>
      <c r="AA11" s="87">
        <v>0.17298554560110399</v>
      </c>
      <c r="AB11" s="87">
        <v>0.154368663479348</v>
      </c>
      <c r="AC11" s="87">
        <v>0.172132676321335</v>
      </c>
      <c r="AD11" s="87">
        <v>0.15338644593450201</v>
      </c>
      <c r="AE11" s="87">
        <v>0.156626506024096</v>
      </c>
      <c r="AF11" s="87">
        <v>0.142201834862385</v>
      </c>
      <c r="AG11" s="87">
        <v>0.17034536574723899</v>
      </c>
      <c r="AH11" s="87">
        <v>0.15338644593450201</v>
      </c>
      <c r="AI11" s="87">
        <v>0.994633273703041</v>
      </c>
      <c r="AJ11" s="87">
        <v>0.98934280639431604</v>
      </c>
      <c r="AK11" s="87">
        <v>0.17298554560110399</v>
      </c>
      <c r="AL11" s="87">
        <v>0.156626506024096</v>
      </c>
      <c r="AM11" s="87">
        <v>0.157741347957987</v>
      </c>
      <c r="AN11" s="87">
        <v>0.142201834862385</v>
      </c>
    </row>
    <row r="12" spans="1:40">
      <c r="A12" s="85" t="s">
        <v>225</v>
      </c>
      <c r="B12" s="85">
        <v>51</v>
      </c>
      <c r="C12" s="85">
        <v>46</v>
      </c>
      <c r="D12" s="85">
        <v>48.5</v>
      </c>
      <c r="E12" s="85" t="s">
        <v>283</v>
      </c>
      <c r="F12" s="85">
        <v>10</v>
      </c>
      <c r="G12" s="85">
        <v>651</v>
      </c>
      <c r="H12" s="85">
        <v>500</v>
      </c>
      <c r="I12" s="85">
        <v>188</v>
      </c>
      <c r="J12" s="85">
        <v>0</v>
      </c>
      <c r="K12" s="85">
        <v>2</v>
      </c>
      <c r="L12" s="85">
        <v>2</v>
      </c>
      <c r="M12" s="85">
        <v>32</v>
      </c>
      <c r="N12" s="85">
        <v>307</v>
      </c>
      <c r="O12" s="85">
        <v>462</v>
      </c>
      <c r="P12" s="85">
        <v>195</v>
      </c>
      <c r="Q12" s="85">
        <v>996</v>
      </c>
      <c r="R12" s="86">
        <v>987.29158194388003</v>
      </c>
      <c r="S12" s="85">
        <v>996</v>
      </c>
      <c r="T12" s="85">
        <v>657</v>
      </c>
      <c r="U12" s="87">
        <v>0.495983935742972</v>
      </c>
      <c r="V12" s="87">
        <v>0.34036144578313299</v>
      </c>
      <c r="W12" s="87">
        <v>1.2146844599208599</v>
      </c>
      <c r="X12" s="87">
        <v>0.94560056112798196</v>
      </c>
      <c r="Y12" s="87">
        <v>1.2420676793786201</v>
      </c>
      <c r="Z12" s="87">
        <v>0.97816613559224297</v>
      </c>
      <c r="AA12" s="87">
        <v>1.2352879923932401</v>
      </c>
      <c r="AB12" s="87">
        <v>0.97278495668772602</v>
      </c>
      <c r="AC12" s="87">
        <v>1.23148557004808</v>
      </c>
      <c r="AD12" s="87">
        <v>0.96758402626170603</v>
      </c>
      <c r="AE12" s="87">
        <v>0.70814132104454697</v>
      </c>
      <c r="AF12" s="87">
        <v>0.62</v>
      </c>
      <c r="AG12" s="87">
        <v>1.23148557004808</v>
      </c>
      <c r="AH12" s="87">
        <v>0.96758402626170603</v>
      </c>
      <c r="AI12" s="87">
        <v>1</v>
      </c>
      <c r="AJ12" s="87">
        <v>1</v>
      </c>
      <c r="AK12" s="87">
        <v>1.2420676793786201</v>
      </c>
      <c r="AL12" s="87">
        <v>0.70814132104454697</v>
      </c>
      <c r="AM12" s="87">
        <v>0.97816613559224297</v>
      </c>
      <c r="AN12" s="87">
        <v>0.62</v>
      </c>
    </row>
    <row r="13" spans="1:40">
      <c r="A13" s="85" t="s">
        <v>226</v>
      </c>
      <c r="B13" s="85">
        <v>56</v>
      </c>
      <c r="C13" s="85">
        <v>51</v>
      </c>
      <c r="D13" s="85">
        <v>53.5</v>
      </c>
      <c r="E13" s="85" t="s">
        <v>283</v>
      </c>
      <c r="F13" s="85">
        <v>11</v>
      </c>
      <c r="G13" s="85">
        <v>500</v>
      </c>
      <c r="H13" s="85">
        <v>396</v>
      </c>
      <c r="I13" s="85">
        <v>294</v>
      </c>
      <c r="J13" s="85">
        <v>2</v>
      </c>
      <c r="K13" s="85">
        <v>0</v>
      </c>
      <c r="L13" s="85">
        <v>0</v>
      </c>
      <c r="M13" s="85">
        <v>0</v>
      </c>
      <c r="N13" s="85">
        <v>102</v>
      </c>
      <c r="O13" s="85">
        <v>206</v>
      </c>
      <c r="P13" s="85">
        <v>296</v>
      </c>
      <c r="Q13" s="85">
        <v>602</v>
      </c>
      <c r="R13" s="86">
        <v>600.79591006797204</v>
      </c>
      <c r="S13" s="85">
        <v>604</v>
      </c>
      <c r="T13" s="85">
        <v>502</v>
      </c>
      <c r="U13" s="87">
        <v>0.34105960264900698</v>
      </c>
      <c r="V13" s="87">
        <v>0.16887417218542999</v>
      </c>
      <c r="W13" s="87">
        <v>0.528240665367669</v>
      </c>
      <c r="X13" s="87">
        <v>0.29609255096037701</v>
      </c>
      <c r="Y13" s="87">
        <v>0.53102833108351</v>
      </c>
      <c r="Z13" s="87">
        <v>0.297834443915799</v>
      </c>
      <c r="AA13" s="87">
        <v>0.53102833108351</v>
      </c>
      <c r="AB13" s="87">
        <v>0.297834443915799</v>
      </c>
      <c r="AC13" s="87">
        <v>0.528240665367669</v>
      </c>
      <c r="AD13" s="87">
        <v>0.29609255096037701</v>
      </c>
      <c r="AE13" s="87">
        <v>0.40637450199203201</v>
      </c>
      <c r="AF13" s="87">
        <v>0.25628140703517599</v>
      </c>
      <c r="AG13" s="87">
        <v>0.52150663318632495</v>
      </c>
      <c r="AH13" s="87">
        <v>0.29609255096037701</v>
      </c>
      <c r="AI13" s="87">
        <v>0.99324324324324298</v>
      </c>
      <c r="AJ13" s="87">
        <v>0.99324324324324298</v>
      </c>
      <c r="AK13" s="87">
        <v>0.53102833108351</v>
      </c>
      <c r="AL13" s="87">
        <v>0.40637450199203201</v>
      </c>
      <c r="AM13" s="87">
        <v>0.297834443915799</v>
      </c>
      <c r="AN13" s="87">
        <v>0.25628140703517599</v>
      </c>
    </row>
    <row r="14" spans="1:40">
      <c r="A14" s="85" t="s">
        <v>227</v>
      </c>
      <c r="B14" s="85">
        <v>61</v>
      </c>
      <c r="C14" s="85">
        <v>56</v>
      </c>
      <c r="D14" s="85">
        <v>58.5</v>
      </c>
      <c r="E14" s="85" t="s">
        <v>283</v>
      </c>
      <c r="F14" s="85">
        <v>12</v>
      </c>
      <c r="G14" s="85">
        <v>396</v>
      </c>
      <c r="H14" s="85">
        <v>143</v>
      </c>
      <c r="I14" s="85">
        <v>44</v>
      </c>
      <c r="J14" s="85">
        <v>0</v>
      </c>
      <c r="K14" s="85">
        <v>0</v>
      </c>
      <c r="L14" s="85">
        <v>0</v>
      </c>
      <c r="M14" s="85">
        <v>80</v>
      </c>
      <c r="N14" s="85">
        <v>99</v>
      </c>
      <c r="O14" s="85">
        <v>354</v>
      </c>
      <c r="P14" s="85">
        <v>44</v>
      </c>
      <c r="Q14" s="85">
        <v>577</v>
      </c>
      <c r="R14" s="86">
        <v>571.95506303375396</v>
      </c>
      <c r="S14" s="85">
        <v>577</v>
      </c>
      <c r="T14" s="85">
        <v>398</v>
      </c>
      <c r="U14" s="87">
        <v>0.75216637781629103</v>
      </c>
      <c r="V14" s="87">
        <v>0.31022530329289399</v>
      </c>
      <c r="W14" s="87">
        <v>2.2022623713661802</v>
      </c>
      <c r="X14" s="87">
        <v>1.1786549963416499</v>
      </c>
      <c r="Y14" s="87">
        <v>2.19722457733622</v>
      </c>
      <c r="Z14" s="87">
        <v>1.1786549963416499</v>
      </c>
      <c r="AA14" s="87">
        <v>2.19722457733622</v>
      </c>
      <c r="AB14" s="87">
        <v>1.1718753093562699</v>
      </c>
      <c r="AC14" s="87">
        <v>2.19722457733622</v>
      </c>
      <c r="AD14" s="87">
        <v>1.1786549963416499</v>
      </c>
      <c r="AE14" s="87">
        <v>0.88888888888888895</v>
      </c>
      <c r="AF14" s="87">
        <v>0.69230769230769196</v>
      </c>
      <c r="AG14" s="87">
        <v>2.19722457733622</v>
      </c>
      <c r="AH14" s="87">
        <v>1.1786549963416499</v>
      </c>
      <c r="AI14" s="87">
        <v>1</v>
      </c>
      <c r="AJ14" s="87">
        <v>1</v>
      </c>
      <c r="AK14" s="87">
        <v>2.2022623713661802</v>
      </c>
      <c r="AL14" s="87">
        <v>0.88888888888888895</v>
      </c>
      <c r="AM14" s="87">
        <v>1.1786549963416499</v>
      </c>
      <c r="AN14" s="87">
        <v>0.69230769230769196</v>
      </c>
    </row>
    <row r="15" spans="1:40">
      <c r="A15" s="85" t="s">
        <v>228</v>
      </c>
      <c r="B15" s="85">
        <v>66</v>
      </c>
      <c r="C15" s="85">
        <v>61</v>
      </c>
      <c r="D15" s="85">
        <v>63.5</v>
      </c>
      <c r="E15" s="85" t="s">
        <v>283</v>
      </c>
      <c r="F15" s="85">
        <v>13</v>
      </c>
      <c r="G15" s="85">
        <v>143</v>
      </c>
      <c r="H15" s="85">
        <v>109</v>
      </c>
      <c r="I15" s="85">
        <v>28</v>
      </c>
      <c r="J15" s="85">
        <v>0</v>
      </c>
      <c r="K15" s="85">
        <v>0</v>
      </c>
      <c r="L15" s="85">
        <v>0</v>
      </c>
      <c r="M15" s="85">
        <v>62</v>
      </c>
      <c r="N15" s="85">
        <v>81</v>
      </c>
      <c r="O15" s="85">
        <v>115</v>
      </c>
      <c r="P15" s="85">
        <v>28</v>
      </c>
      <c r="Q15" s="85">
        <v>286</v>
      </c>
      <c r="R15" s="86">
        <v>283.49938999593297</v>
      </c>
      <c r="S15" s="85">
        <v>286</v>
      </c>
      <c r="T15" s="85">
        <v>143</v>
      </c>
      <c r="U15" s="87">
        <v>0.61888111888111896</v>
      </c>
      <c r="V15" s="87">
        <v>0.5</v>
      </c>
      <c r="W15" s="87">
        <v>1.6306401200847001</v>
      </c>
      <c r="X15" s="87">
        <v>1.3591433720539401</v>
      </c>
      <c r="Y15" s="87">
        <v>1.6306401200847001</v>
      </c>
      <c r="Z15" s="87">
        <v>1.3591433720539401</v>
      </c>
      <c r="AA15" s="87" t="s">
        <v>18</v>
      </c>
      <c r="AB15" s="87">
        <v>1.3591433720539401</v>
      </c>
      <c r="AC15" s="87">
        <v>1.6306401200847001</v>
      </c>
      <c r="AD15" s="87">
        <v>1.3591433720539401</v>
      </c>
      <c r="AE15" s="87">
        <v>0.80419580419580405</v>
      </c>
      <c r="AF15" s="87">
        <v>0.74311926605504597</v>
      </c>
      <c r="AG15" s="87">
        <v>1.6306401200847001</v>
      </c>
      <c r="AH15" s="87">
        <v>1.3591433720539401</v>
      </c>
      <c r="AI15" s="87">
        <v>1</v>
      </c>
      <c r="AJ15" s="87">
        <v>1</v>
      </c>
      <c r="AK15" s="87">
        <v>1.6306401200847001</v>
      </c>
      <c r="AL15" s="87">
        <v>0.80419580419580405</v>
      </c>
      <c r="AM15" s="87">
        <v>1.3591433720539401</v>
      </c>
      <c r="AN15" s="87">
        <v>0.74311926605504597</v>
      </c>
    </row>
    <row r="16" spans="1:40">
      <c r="A16" s="85" t="s">
        <v>229</v>
      </c>
      <c r="B16" s="85">
        <v>71</v>
      </c>
      <c r="C16" s="85">
        <v>66</v>
      </c>
      <c r="D16" s="85">
        <v>68.5</v>
      </c>
      <c r="E16" s="85" t="s">
        <v>284</v>
      </c>
      <c r="F16" s="85">
        <v>14</v>
      </c>
      <c r="G16" s="85">
        <v>109</v>
      </c>
      <c r="H16" s="85">
        <v>61</v>
      </c>
      <c r="I16" s="85">
        <v>0</v>
      </c>
      <c r="J16" s="85">
        <v>0</v>
      </c>
      <c r="K16" s="85">
        <v>0</v>
      </c>
      <c r="L16" s="85">
        <v>0</v>
      </c>
      <c r="M16" s="85">
        <v>41</v>
      </c>
      <c r="N16" s="85">
        <v>61</v>
      </c>
      <c r="O16" s="85">
        <v>109</v>
      </c>
      <c r="P16" s="85">
        <v>0</v>
      </c>
      <c r="Q16" s="85">
        <v>211</v>
      </c>
      <c r="R16" s="86" t="s">
        <v>18</v>
      </c>
      <c r="S16" s="85">
        <v>211</v>
      </c>
      <c r="T16" s="85">
        <v>109</v>
      </c>
      <c r="U16" s="87">
        <v>0.71090047393364897</v>
      </c>
      <c r="V16" s="87">
        <v>0.48341232227488201</v>
      </c>
      <c r="W16" s="87" t="s">
        <v>18</v>
      </c>
      <c r="X16" s="87" t="s">
        <v>18</v>
      </c>
      <c r="Y16" s="87" t="s">
        <v>18</v>
      </c>
      <c r="Z16" s="87" t="s">
        <v>18</v>
      </c>
      <c r="AA16" s="87" t="s">
        <v>18</v>
      </c>
      <c r="AB16" s="87" t="s">
        <v>18</v>
      </c>
      <c r="AC16" s="87" t="s">
        <v>18</v>
      </c>
      <c r="AD16" s="87" t="s">
        <v>18</v>
      </c>
      <c r="AE16" s="87">
        <v>1</v>
      </c>
      <c r="AF16" s="87">
        <v>1</v>
      </c>
      <c r="AG16" s="87" t="s">
        <v>18</v>
      </c>
      <c r="AH16" s="87" t="s">
        <v>18</v>
      </c>
      <c r="AI16" s="87" t="s">
        <v>18</v>
      </c>
      <c r="AJ16" s="87" t="s">
        <v>18</v>
      </c>
      <c r="AK16" s="87">
        <v>1</v>
      </c>
      <c r="AL16" s="87">
        <v>1</v>
      </c>
      <c r="AM16" s="87">
        <v>1</v>
      </c>
      <c r="AN16" s="87">
        <v>1</v>
      </c>
    </row>
    <row r="17" spans="1:40">
      <c r="A17" s="85" t="s">
        <v>230</v>
      </c>
      <c r="B17" s="85">
        <v>76</v>
      </c>
      <c r="C17" s="85">
        <v>71</v>
      </c>
      <c r="D17" s="85">
        <v>73.5</v>
      </c>
      <c r="E17" s="85" t="s">
        <v>284</v>
      </c>
      <c r="F17" s="85">
        <v>15</v>
      </c>
      <c r="G17" s="85">
        <v>61</v>
      </c>
      <c r="H17" s="85">
        <v>57</v>
      </c>
      <c r="I17" s="85">
        <v>51</v>
      </c>
      <c r="J17" s="85">
        <v>0</v>
      </c>
      <c r="K17" s="85">
        <v>0</v>
      </c>
      <c r="L17" s="85">
        <v>0</v>
      </c>
      <c r="M17" s="85">
        <v>0</v>
      </c>
      <c r="N17" s="85">
        <v>6</v>
      </c>
      <c r="O17" s="85">
        <v>10</v>
      </c>
      <c r="P17" s="85">
        <v>51</v>
      </c>
      <c r="Q17" s="85">
        <v>67</v>
      </c>
      <c r="R17" s="86">
        <v>66.414192761285094</v>
      </c>
      <c r="S17" s="85">
        <v>67</v>
      </c>
      <c r="T17" s="85">
        <v>61</v>
      </c>
      <c r="U17" s="87">
        <v>0.14925373134328401</v>
      </c>
      <c r="V17" s="87">
        <v>8.9552238805970102E-2</v>
      </c>
      <c r="W17" s="87">
        <v>0.17904823144898499</v>
      </c>
      <c r="X17" s="87">
        <v>0.111225635110224</v>
      </c>
      <c r="Y17" s="87">
        <v>0.17904823144898499</v>
      </c>
      <c r="Z17" s="87">
        <v>0.111225635110224</v>
      </c>
      <c r="AA17" s="87">
        <v>0.17904823144898499</v>
      </c>
      <c r="AB17" s="87" t="s">
        <v>18</v>
      </c>
      <c r="AC17" s="87">
        <v>0.17904823144898499</v>
      </c>
      <c r="AD17" s="87">
        <v>0.111225635110224</v>
      </c>
      <c r="AE17" s="87">
        <v>0.16393442622950799</v>
      </c>
      <c r="AF17" s="87">
        <v>0.105263157894737</v>
      </c>
      <c r="AG17" s="87">
        <v>0.17904823144898499</v>
      </c>
      <c r="AH17" s="87">
        <v>0.111225635110224</v>
      </c>
      <c r="AI17" s="87">
        <v>1</v>
      </c>
      <c r="AJ17" s="87">
        <v>1</v>
      </c>
      <c r="AK17" s="87">
        <v>0.17904823144898499</v>
      </c>
      <c r="AL17" s="87">
        <v>0.16393442622950799</v>
      </c>
      <c r="AM17" s="87">
        <v>0.111225635110224</v>
      </c>
      <c r="AN17" s="87">
        <v>0.105263157894737</v>
      </c>
    </row>
    <row r="18" spans="1:40">
      <c r="A18" s="85" t="s">
        <v>231</v>
      </c>
      <c r="B18" s="85">
        <v>81</v>
      </c>
      <c r="C18" s="85">
        <v>76</v>
      </c>
      <c r="D18" s="85">
        <v>78.5</v>
      </c>
      <c r="E18" s="85" t="s">
        <v>284</v>
      </c>
      <c r="F18" s="85">
        <v>16</v>
      </c>
      <c r="G18" s="85">
        <v>57</v>
      </c>
      <c r="H18" s="85">
        <v>57</v>
      </c>
      <c r="I18" s="85">
        <v>57</v>
      </c>
      <c r="J18" s="85">
        <v>0</v>
      </c>
      <c r="K18" s="85">
        <v>0</v>
      </c>
      <c r="L18" s="85">
        <v>0</v>
      </c>
      <c r="M18" s="85">
        <v>0</v>
      </c>
      <c r="N18" s="85">
        <v>0</v>
      </c>
      <c r="O18" s="85">
        <v>0</v>
      </c>
      <c r="P18" s="85">
        <v>57</v>
      </c>
      <c r="Q18" s="85">
        <v>57</v>
      </c>
      <c r="R18" s="86">
        <v>56.501626677511197</v>
      </c>
      <c r="S18" s="85">
        <v>57</v>
      </c>
      <c r="T18" s="85">
        <v>57</v>
      </c>
      <c r="U18" s="87">
        <v>0</v>
      </c>
      <c r="V18" s="87">
        <v>0</v>
      </c>
      <c r="W18" s="87">
        <v>0</v>
      </c>
      <c r="X18" s="87">
        <v>0</v>
      </c>
      <c r="Y18" s="87">
        <v>0</v>
      </c>
      <c r="Z18" s="87">
        <v>0</v>
      </c>
      <c r="AA18" s="87">
        <v>0</v>
      </c>
      <c r="AB18" s="87">
        <v>0</v>
      </c>
      <c r="AC18" s="87">
        <v>0</v>
      </c>
      <c r="AD18" s="87">
        <v>0</v>
      </c>
      <c r="AE18" s="87">
        <v>0</v>
      </c>
      <c r="AF18" s="87">
        <v>0</v>
      </c>
      <c r="AG18" s="87">
        <v>0</v>
      </c>
      <c r="AH18" s="87">
        <v>0</v>
      </c>
      <c r="AI18" s="87">
        <v>1</v>
      </c>
      <c r="AJ18" s="87">
        <v>1</v>
      </c>
      <c r="AK18" s="87">
        <v>0</v>
      </c>
      <c r="AL18" s="87">
        <v>0</v>
      </c>
      <c r="AM18" s="87">
        <v>0</v>
      </c>
      <c r="AN18" s="87">
        <v>0</v>
      </c>
    </row>
    <row r="19" spans="1:40">
      <c r="A19" s="85" t="s">
        <v>232</v>
      </c>
      <c r="B19" s="85">
        <v>86</v>
      </c>
      <c r="C19" s="85">
        <v>81</v>
      </c>
      <c r="D19" s="85">
        <v>83.5</v>
      </c>
      <c r="E19" s="85" t="s">
        <v>284</v>
      </c>
      <c r="F19" s="85">
        <v>17</v>
      </c>
      <c r="G19" s="85">
        <v>57</v>
      </c>
      <c r="H19" s="85">
        <v>13</v>
      </c>
      <c r="I19" s="85">
        <v>11</v>
      </c>
      <c r="J19" s="85">
        <v>0</v>
      </c>
      <c r="K19" s="85">
        <v>0</v>
      </c>
      <c r="L19" s="85">
        <v>0</v>
      </c>
      <c r="M19" s="85">
        <v>0</v>
      </c>
      <c r="N19" s="85">
        <v>2</v>
      </c>
      <c r="O19" s="85">
        <v>46</v>
      </c>
      <c r="P19" s="85">
        <v>11</v>
      </c>
      <c r="Q19" s="85">
        <v>59</v>
      </c>
      <c r="R19" s="86">
        <v>58.484139894266001</v>
      </c>
      <c r="S19" s="85">
        <v>59</v>
      </c>
      <c r="T19" s="85">
        <v>57</v>
      </c>
      <c r="U19" s="87">
        <v>0.77966101694915302</v>
      </c>
      <c r="V19" s="87">
        <v>3.3898305084745797E-2</v>
      </c>
      <c r="W19" s="87">
        <v>1.64515599503618</v>
      </c>
      <c r="X19" s="87">
        <v>0.16705408466316601</v>
      </c>
      <c r="Y19" s="87">
        <v>1.64515599503618</v>
      </c>
      <c r="Z19" s="87">
        <v>0.16705408466316601</v>
      </c>
      <c r="AA19" s="87">
        <v>1.64515599503618</v>
      </c>
      <c r="AB19" s="87">
        <v>0.16705408466316601</v>
      </c>
      <c r="AC19" s="87">
        <v>1.64515599503618</v>
      </c>
      <c r="AD19" s="87">
        <v>0.16705408466316601</v>
      </c>
      <c r="AE19" s="87">
        <v>0.80701754385964897</v>
      </c>
      <c r="AF19" s="87">
        <v>0.15384615384615399</v>
      </c>
      <c r="AG19" s="87">
        <v>1.64515599503618</v>
      </c>
      <c r="AH19" s="87">
        <v>0.16705408466316601</v>
      </c>
      <c r="AI19" s="87">
        <v>1</v>
      </c>
      <c r="AJ19" s="87">
        <v>1</v>
      </c>
      <c r="AK19" s="87">
        <v>1.64515599503618</v>
      </c>
      <c r="AL19" s="87">
        <v>0.80701754385964897</v>
      </c>
      <c r="AM19" s="87">
        <v>0.16705408466316601</v>
      </c>
      <c r="AN19" s="87">
        <v>0.15384615384615399</v>
      </c>
    </row>
    <row r="20" spans="1:40">
      <c r="A20" s="85" t="s">
        <v>233</v>
      </c>
      <c r="B20" s="85">
        <v>91</v>
      </c>
      <c r="C20" s="85">
        <v>86</v>
      </c>
      <c r="D20" s="85">
        <v>88.5</v>
      </c>
      <c r="E20" s="85" t="s">
        <v>284</v>
      </c>
      <c r="F20" s="85">
        <v>18</v>
      </c>
      <c r="G20" s="85">
        <v>13</v>
      </c>
      <c r="H20" s="85">
        <v>23</v>
      </c>
      <c r="I20" s="85">
        <v>8</v>
      </c>
      <c r="J20" s="85">
        <v>0</v>
      </c>
      <c r="K20" s="85">
        <v>0</v>
      </c>
      <c r="L20" s="85">
        <v>0</v>
      </c>
      <c r="M20" s="85">
        <v>0</v>
      </c>
      <c r="N20" s="85">
        <v>15</v>
      </c>
      <c r="O20" s="85">
        <v>5</v>
      </c>
      <c r="P20" s="85">
        <v>8</v>
      </c>
      <c r="Q20" s="85">
        <v>28</v>
      </c>
      <c r="R20" s="86">
        <v>27.7551850345669</v>
      </c>
      <c r="S20" s="85">
        <v>28</v>
      </c>
      <c r="T20" s="85">
        <v>13</v>
      </c>
      <c r="U20" s="87">
        <v>0.17857142857142899</v>
      </c>
      <c r="V20" s="87">
        <v>0.53571428571428603</v>
      </c>
      <c r="W20" s="87">
        <v>0.48550781578170099</v>
      </c>
      <c r="X20" s="87">
        <v>1.0560526742493099</v>
      </c>
      <c r="Y20" s="87">
        <v>0.48550781578170099</v>
      </c>
      <c r="Z20" s="87">
        <v>1.0560526742493099</v>
      </c>
      <c r="AA20" s="87">
        <v>0.48550781578170099</v>
      </c>
      <c r="AB20" s="87">
        <v>1.0560526742493099</v>
      </c>
      <c r="AC20" s="87">
        <v>0.48550781578170099</v>
      </c>
      <c r="AD20" s="87">
        <v>1.0560526742493099</v>
      </c>
      <c r="AE20" s="87">
        <v>0.38461538461538503</v>
      </c>
      <c r="AF20" s="87">
        <v>0.65217391304347805</v>
      </c>
      <c r="AG20" s="87">
        <v>0.48550781578170099</v>
      </c>
      <c r="AH20" s="87">
        <v>1.0560526742493099</v>
      </c>
      <c r="AI20" s="87">
        <v>1</v>
      </c>
      <c r="AJ20" s="87">
        <v>1</v>
      </c>
      <c r="AK20" s="87">
        <v>0.48550781578170099</v>
      </c>
      <c r="AL20" s="87">
        <v>0.38461538461538503</v>
      </c>
      <c r="AM20" s="87">
        <v>1.0560526742493099</v>
      </c>
      <c r="AN20" s="87">
        <v>0.65217391304347805</v>
      </c>
    </row>
    <row r="21" spans="1:40">
      <c r="A21" s="85" t="s">
        <v>234</v>
      </c>
      <c r="B21" s="85">
        <v>96</v>
      </c>
      <c r="C21" s="85">
        <v>91</v>
      </c>
      <c r="D21" s="85">
        <v>93.5</v>
      </c>
      <c r="E21" s="85" t="s">
        <v>284</v>
      </c>
      <c r="F21" s="85">
        <v>19</v>
      </c>
      <c r="G21" s="85">
        <v>23</v>
      </c>
      <c r="H21" s="85">
        <v>22</v>
      </c>
      <c r="I21" s="85">
        <v>7</v>
      </c>
      <c r="J21" s="85">
        <v>0</v>
      </c>
      <c r="K21" s="85">
        <v>0</v>
      </c>
      <c r="L21" s="85">
        <v>0</v>
      </c>
      <c r="M21" s="85">
        <v>0</v>
      </c>
      <c r="N21" s="85">
        <v>15</v>
      </c>
      <c r="O21" s="85">
        <v>16</v>
      </c>
      <c r="P21" s="85">
        <v>7</v>
      </c>
      <c r="Q21" s="85">
        <v>38</v>
      </c>
      <c r="R21" s="86">
        <v>37.667751118340803</v>
      </c>
      <c r="S21" s="85">
        <v>38</v>
      </c>
      <c r="T21" s="85">
        <v>23</v>
      </c>
      <c r="U21" s="87">
        <v>0.42105263157894701</v>
      </c>
      <c r="V21" s="87">
        <v>0.394736842105263</v>
      </c>
      <c r="W21" s="87">
        <v>1.18958406687384</v>
      </c>
      <c r="X21" s="87">
        <v>1.1451323043029999</v>
      </c>
      <c r="Y21" s="87">
        <v>1.18958406687384</v>
      </c>
      <c r="Z21" s="87">
        <v>1.1451323043029999</v>
      </c>
      <c r="AA21" s="87">
        <v>1.18958406687384</v>
      </c>
      <c r="AB21" s="87">
        <v>1.1451323043029999</v>
      </c>
      <c r="AC21" s="87">
        <v>1.18958406687384</v>
      </c>
      <c r="AD21" s="87">
        <v>1.1451323043029999</v>
      </c>
      <c r="AE21" s="87">
        <v>0.69565217391304301</v>
      </c>
      <c r="AF21" s="87">
        <v>0.68181818181818199</v>
      </c>
      <c r="AG21" s="87">
        <v>1.18958406687384</v>
      </c>
      <c r="AH21" s="87">
        <v>1.1451323043029999</v>
      </c>
      <c r="AI21" s="87">
        <v>1</v>
      </c>
      <c r="AJ21" s="87">
        <v>1</v>
      </c>
      <c r="AK21" s="87">
        <v>1.18958406687384</v>
      </c>
      <c r="AL21" s="87">
        <v>0.69565217391304301</v>
      </c>
      <c r="AM21" s="87">
        <v>1.1451323043029999</v>
      </c>
      <c r="AN21" s="87">
        <v>0.68181818181818199</v>
      </c>
    </row>
    <row r="22" spans="1:40">
      <c r="A22" s="85" t="s">
        <v>235</v>
      </c>
      <c r="B22" s="85">
        <v>101</v>
      </c>
      <c r="C22" s="85">
        <v>96</v>
      </c>
      <c r="D22" s="85">
        <v>98.5</v>
      </c>
      <c r="E22" s="85" t="s">
        <v>284</v>
      </c>
      <c r="F22" s="85">
        <v>20</v>
      </c>
      <c r="G22" s="85">
        <v>22</v>
      </c>
      <c r="H22" s="85">
        <v>32</v>
      </c>
      <c r="I22" s="85">
        <v>6</v>
      </c>
      <c r="J22" s="85">
        <v>0</v>
      </c>
      <c r="K22" s="85">
        <v>0</v>
      </c>
      <c r="L22" s="85">
        <v>0</v>
      </c>
      <c r="M22" s="85">
        <v>0</v>
      </c>
      <c r="N22" s="85">
        <v>26</v>
      </c>
      <c r="O22" s="85">
        <v>16</v>
      </c>
      <c r="P22" s="85">
        <v>6</v>
      </c>
      <c r="Q22" s="85">
        <v>48</v>
      </c>
      <c r="R22" s="86">
        <v>47.580317202114699</v>
      </c>
      <c r="S22" s="85">
        <v>48</v>
      </c>
      <c r="T22" s="85">
        <v>22</v>
      </c>
      <c r="U22" s="87">
        <v>0.33333333333333298</v>
      </c>
      <c r="V22" s="87">
        <v>0.54166666666666696</v>
      </c>
      <c r="W22" s="87">
        <v>1.29928298413026</v>
      </c>
      <c r="X22" s="87">
        <v>1.67397643357167</v>
      </c>
      <c r="Y22" s="87">
        <v>1.29928298413026</v>
      </c>
      <c r="Z22" s="87">
        <v>1.67397643357167</v>
      </c>
      <c r="AA22" s="87">
        <v>1.29928298413026</v>
      </c>
      <c r="AB22" s="87">
        <v>1.67397643357167</v>
      </c>
      <c r="AC22" s="87">
        <v>1.29928298413026</v>
      </c>
      <c r="AD22" s="87">
        <v>1.67397643357167</v>
      </c>
      <c r="AE22" s="87">
        <v>0.72727272727272696</v>
      </c>
      <c r="AF22" s="87">
        <v>0.8125</v>
      </c>
      <c r="AG22" s="87">
        <v>1.29928298413026</v>
      </c>
      <c r="AH22" s="87">
        <v>1.67397643357167</v>
      </c>
      <c r="AI22" s="87">
        <v>1</v>
      </c>
      <c r="AJ22" s="87">
        <v>1</v>
      </c>
      <c r="AK22" s="87">
        <v>1.29928298413026</v>
      </c>
      <c r="AL22" s="87">
        <v>0.72727272727272696</v>
      </c>
      <c r="AM22" s="87">
        <v>1.67397643357167</v>
      </c>
      <c r="AN22" s="87">
        <v>0.8125</v>
      </c>
    </row>
    <row r="23" spans="1:40">
      <c r="A23" s="85" t="s">
        <v>236</v>
      </c>
      <c r="B23" s="85">
        <v>106</v>
      </c>
      <c r="C23" s="85">
        <v>101</v>
      </c>
      <c r="D23" s="85">
        <v>103.5</v>
      </c>
      <c r="E23" s="85" t="s">
        <v>284</v>
      </c>
      <c r="F23" s="85">
        <v>21</v>
      </c>
      <c r="G23" s="85">
        <v>32</v>
      </c>
      <c r="H23" s="85">
        <v>28</v>
      </c>
      <c r="I23" s="85">
        <v>28</v>
      </c>
      <c r="J23" s="85">
        <v>0</v>
      </c>
      <c r="K23" s="85">
        <v>0</v>
      </c>
      <c r="L23" s="85">
        <v>0</v>
      </c>
      <c r="M23" s="85">
        <v>0</v>
      </c>
      <c r="N23" s="85">
        <v>0</v>
      </c>
      <c r="O23" s="85">
        <v>4</v>
      </c>
      <c r="P23" s="85">
        <v>28</v>
      </c>
      <c r="Q23" s="85">
        <v>32</v>
      </c>
      <c r="R23" s="86">
        <v>31.720211468076499</v>
      </c>
      <c r="S23" s="85">
        <v>32</v>
      </c>
      <c r="T23" s="85">
        <v>32</v>
      </c>
      <c r="U23" s="87">
        <v>0.125</v>
      </c>
      <c r="V23" s="87">
        <v>0</v>
      </c>
      <c r="W23" s="87">
        <v>0.13353139262452299</v>
      </c>
      <c r="X23" s="87">
        <v>0</v>
      </c>
      <c r="Y23" s="87">
        <v>0.13353139262452299</v>
      </c>
      <c r="Z23" s="87">
        <v>0</v>
      </c>
      <c r="AA23" s="87">
        <v>0.13353139262452299</v>
      </c>
      <c r="AB23" s="87">
        <v>0</v>
      </c>
      <c r="AC23" s="87">
        <v>0.13353139262452299</v>
      </c>
      <c r="AD23" s="87">
        <v>0</v>
      </c>
      <c r="AE23" s="87">
        <v>0.125</v>
      </c>
      <c r="AF23" s="87">
        <v>0</v>
      </c>
      <c r="AG23" s="87">
        <v>0.13353139262452299</v>
      </c>
      <c r="AH23" s="87">
        <v>0</v>
      </c>
      <c r="AI23" s="87">
        <v>1</v>
      </c>
      <c r="AJ23" s="87">
        <v>1</v>
      </c>
      <c r="AK23" s="87">
        <v>0.13353139262452299</v>
      </c>
      <c r="AL23" s="87">
        <v>0.125</v>
      </c>
      <c r="AM23" s="87">
        <v>0</v>
      </c>
      <c r="AN23" s="87">
        <v>0</v>
      </c>
    </row>
    <row r="24" spans="1:40">
      <c r="A24" s="85" t="s">
        <v>237</v>
      </c>
      <c r="B24" s="85">
        <v>111</v>
      </c>
      <c r="C24" s="85">
        <v>106</v>
      </c>
      <c r="D24" s="85">
        <v>108.5</v>
      </c>
      <c r="E24" s="85" t="s">
        <v>284</v>
      </c>
      <c r="F24" s="85">
        <v>22</v>
      </c>
      <c r="G24" s="85">
        <v>28</v>
      </c>
      <c r="H24" s="85">
        <v>31</v>
      </c>
      <c r="I24" s="85">
        <v>28</v>
      </c>
      <c r="J24" s="85">
        <v>0</v>
      </c>
      <c r="K24" s="85">
        <v>0</v>
      </c>
      <c r="L24" s="85">
        <v>0</v>
      </c>
      <c r="M24" s="85">
        <v>0</v>
      </c>
      <c r="N24" s="85">
        <v>3</v>
      </c>
      <c r="O24" s="85">
        <v>0</v>
      </c>
      <c r="P24" s="85">
        <v>28</v>
      </c>
      <c r="Q24" s="85">
        <v>31</v>
      </c>
      <c r="R24" s="86">
        <v>30.728954859699101</v>
      </c>
      <c r="S24" s="85">
        <v>31</v>
      </c>
      <c r="T24" s="85">
        <v>28</v>
      </c>
      <c r="U24" s="87">
        <v>0</v>
      </c>
      <c r="V24" s="87">
        <v>9.6774193548387094E-2</v>
      </c>
      <c r="W24" s="87">
        <v>0</v>
      </c>
      <c r="X24" s="87">
        <v>0.101782694309942</v>
      </c>
      <c r="Y24" s="87">
        <v>0</v>
      </c>
      <c r="Z24" s="87">
        <v>0.101782694309942</v>
      </c>
      <c r="AA24" s="87">
        <v>0</v>
      </c>
      <c r="AB24" s="87">
        <v>0.101782694309942</v>
      </c>
      <c r="AC24" s="87">
        <v>0</v>
      </c>
      <c r="AD24" s="87">
        <v>0.101782694309942</v>
      </c>
      <c r="AE24" s="87">
        <v>0</v>
      </c>
      <c r="AF24" s="87">
        <v>9.6774193548387094E-2</v>
      </c>
      <c r="AG24" s="87">
        <v>0</v>
      </c>
      <c r="AH24" s="87">
        <v>0.101782694309942</v>
      </c>
      <c r="AI24" s="87">
        <v>1</v>
      </c>
      <c r="AJ24" s="87">
        <v>1</v>
      </c>
      <c r="AK24" s="87">
        <v>0</v>
      </c>
      <c r="AL24" s="87">
        <v>0</v>
      </c>
      <c r="AM24" s="87">
        <v>0.101782694309942</v>
      </c>
      <c r="AN24" s="87">
        <v>9.6774193548387094E-2</v>
      </c>
    </row>
    <row r="25" spans="1:40">
      <c r="A25" s="85" t="s">
        <v>238</v>
      </c>
      <c r="B25" s="85">
        <v>116</v>
      </c>
      <c r="C25" s="85">
        <v>111</v>
      </c>
      <c r="D25" s="85">
        <v>113.5</v>
      </c>
      <c r="E25" s="85" t="s">
        <v>284</v>
      </c>
      <c r="F25" s="85">
        <v>23</v>
      </c>
      <c r="G25" s="85">
        <v>31</v>
      </c>
      <c r="H25" s="85">
        <v>38</v>
      </c>
      <c r="I25" s="85">
        <v>26</v>
      </c>
      <c r="J25" s="85">
        <v>0</v>
      </c>
      <c r="K25" s="85">
        <v>0</v>
      </c>
      <c r="L25" s="85">
        <v>0</v>
      </c>
      <c r="M25" s="85">
        <v>0</v>
      </c>
      <c r="N25" s="85">
        <v>12</v>
      </c>
      <c r="O25" s="85">
        <v>5</v>
      </c>
      <c r="P25" s="85">
        <v>26</v>
      </c>
      <c r="Q25" s="85">
        <v>43</v>
      </c>
      <c r="R25" s="86">
        <v>42.624034160227701</v>
      </c>
      <c r="S25" s="85">
        <v>43</v>
      </c>
      <c r="T25" s="85">
        <v>31</v>
      </c>
      <c r="U25" s="87">
        <v>0.116279069767442</v>
      </c>
      <c r="V25" s="87">
        <v>0.27906976744186002</v>
      </c>
      <c r="W25" s="87">
        <v>0.175890666463664</v>
      </c>
      <c r="X25" s="87">
        <v>0.37948962170490402</v>
      </c>
      <c r="Y25" s="87">
        <v>0.175890666463664</v>
      </c>
      <c r="Z25" s="87">
        <v>0.37948962170490402</v>
      </c>
      <c r="AA25" s="87">
        <v>0.175890666463664</v>
      </c>
      <c r="AB25" s="87">
        <v>0.37948962170490402</v>
      </c>
      <c r="AC25" s="87">
        <v>0.175890666463664</v>
      </c>
      <c r="AD25" s="87">
        <v>0.37948962170490402</v>
      </c>
      <c r="AE25" s="87">
        <v>0.16129032258064499</v>
      </c>
      <c r="AF25" s="87">
        <v>0.31578947368421101</v>
      </c>
      <c r="AG25" s="87">
        <v>0.175890666463664</v>
      </c>
      <c r="AH25" s="87">
        <v>0.37948962170490402</v>
      </c>
      <c r="AI25" s="87">
        <v>1</v>
      </c>
      <c r="AJ25" s="87">
        <v>1</v>
      </c>
      <c r="AK25" s="87">
        <v>0.175890666463664</v>
      </c>
      <c r="AL25" s="87">
        <v>0.16129032258064499</v>
      </c>
      <c r="AM25" s="87">
        <v>0.37948962170490402</v>
      </c>
      <c r="AN25" s="87">
        <v>0.31578947368421101</v>
      </c>
    </row>
    <row r="26" spans="1:40">
      <c r="A26" s="85" t="s">
        <v>239</v>
      </c>
      <c r="B26" s="85">
        <v>121</v>
      </c>
      <c r="C26" s="85">
        <v>116</v>
      </c>
      <c r="D26" s="85">
        <v>118.5</v>
      </c>
      <c r="E26" s="85" t="s">
        <v>284</v>
      </c>
      <c r="F26" s="85">
        <v>24</v>
      </c>
      <c r="G26" s="85">
        <v>38</v>
      </c>
      <c r="H26" s="85">
        <v>38</v>
      </c>
      <c r="I26" s="85">
        <v>38</v>
      </c>
      <c r="J26" s="85">
        <v>0</v>
      </c>
      <c r="K26" s="85">
        <v>0</v>
      </c>
      <c r="L26" s="85">
        <v>0</v>
      </c>
      <c r="M26" s="85">
        <v>0</v>
      </c>
      <c r="N26" s="85">
        <v>0</v>
      </c>
      <c r="O26" s="85">
        <v>0</v>
      </c>
      <c r="P26" s="85">
        <v>38</v>
      </c>
      <c r="Q26" s="85">
        <v>38</v>
      </c>
      <c r="R26" s="86">
        <v>37.667751118340803</v>
      </c>
      <c r="S26" s="85">
        <v>38</v>
      </c>
      <c r="T26" s="85">
        <v>38</v>
      </c>
      <c r="U26" s="87">
        <v>0</v>
      </c>
      <c r="V26" s="87">
        <v>0</v>
      </c>
      <c r="W26" s="87">
        <v>0</v>
      </c>
      <c r="X26" s="87">
        <v>0</v>
      </c>
      <c r="Y26" s="87">
        <v>0</v>
      </c>
      <c r="Z26" s="87">
        <v>0</v>
      </c>
      <c r="AA26" s="87">
        <v>0</v>
      </c>
      <c r="AB26" s="87">
        <v>0</v>
      </c>
      <c r="AC26" s="87">
        <v>0</v>
      </c>
      <c r="AD26" s="87">
        <v>0</v>
      </c>
      <c r="AE26" s="87">
        <v>0</v>
      </c>
      <c r="AF26" s="87">
        <v>0</v>
      </c>
      <c r="AG26" s="87">
        <v>0</v>
      </c>
      <c r="AH26" s="87">
        <v>0</v>
      </c>
      <c r="AI26" s="87">
        <v>1</v>
      </c>
      <c r="AJ26" s="87">
        <v>1</v>
      </c>
      <c r="AK26" s="87">
        <v>0</v>
      </c>
      <c r="AL26" s="87">
        <v>0</v>
      </c>
      <c r="AM26" s="87">
        <v>0</v>
      </c>
      <c r="AN26" s="87">
        <v>0</v>
      </c>
    </row>
    <row r="27" spans="1:40">
      <c r="A27" s="85" t="s">
        <v>240</v>
      </c>
      <c r="B27" s="85">
        <v>126</v>
      </c>
      <c r="C27" s="85">
        <v>121</v>
      </c>
      <c r="D27" s="85">
        <v>123.5</v>
      </c>
      <c r="E27" s="85" t="s">
        <v>284</v>
      </c>
      <c r="F27" s="85">
        <v>25</v>
      </c>
      <c r="G27" s="85">
        <v>38</v>
      </c>
      <c r="H27" s="85">
        <v>24</v>
      </c>
      <c r="I27" s="85">
        <v>9</v>
      </c>
      <c r="J27" s="85">
        <v>0</v>
      </c>
      <c r="K27" s="85">
        <v>0</v>
      </c>
      <c r="L27" s="85" t="s">
        <v>18</v>
      </c>
      <c r="M27" s="85">
        <v>8</v>
      </c>
      <c r="N27" s="85">
        <v>15</v>
      </c>
      <c r="O27" s="85">
        <v>29</v>
      </c>
      <c r="P27" s="85">
        <v>9</v>
      </c>
      <c r="Q27" s="85">
        <v>61</v>
      </c>
      <c r="R27" s="86">
        <v>60.466653111020698</v>
      </c>
      <c r="S27" s="85">
        <v>61</v>
      </c>
      <c r="T27" s="85">
        <v>38</v>
      </c>
      <c r="U27" s="87">
        <v>0.60655737704918</v>
      </c>
      <c r="V27" s="87">
        <v>0.37704918032786899</v>
      </c>
      <c r="W27" s="87">
        <v>1.4403615823901701</v>
      </c>
      <c r="X27" s="87">
        <v>0.98082925301172597</v>
      </c>
      <c r="Y27" s="87">
        <v>1.4403615823901701</v>
      </c>
      <c r="Z27" s="87">
        <v>0.98082925301172597</v>
      </c>
      <c r="AA27" s="87" t="s">
        <v>18</v>
      </c>
      <c r="AB27" s="87">
        <v>0.98082925301172597</v>
      </c>
      <c r="AC27" s="87" t="s">
        <v>18</v>
      </c>
      <c r="AD27" s="87">
        <v>0.98082925301172597</v>
      </c>
      <c r="AE27" s="87" t="s">
        <v>18</v>
      </c>
      <c r="AF27" s="87">
        <v>0.625</v>
      </c>
      <c r="AG27" s="87" t="s">
        <v>18</v>
      </c>
      <c r="AH27" s="87">
        <v>0.98082925301172597</v>
      </c>
      <c r="AI27" s="87">
        <v>1</v>
      </c>
      <c r="AJ27" s="87">
        <v>1</v>
      </c>
      <c r="AK27" s="87" t="s">
        <v>18</v>
      </c>
      <c r="AL27" s="87" t="s">
        <v>18</v>
      </c>
      <c r="AM27" s="87" t="s">
        <v>18</v>
      </c>
      <c r="AN27" s="87" t="s">
        <v>18</v>
      </c>
    </row>
    <row r="28" spans="1:40">
      <c r="A28" s="85" t="s">
        <v>241</v>
      </c>
      <c r="B28" s="85">
        <v>131</v>
      </c>
      <c r="C28" s="85">
        <v>126</v>
      </c>
      <c r="D28" s="85">
        <v>128.5</v>
      </c>
      <c r="E28" s="85" t="s">
        <v>284</v>
      </c>
      <c r="F28" s="85">
        <v>26</v>
      </c>
      <c r="G28" s="85">
        <v>24</v>
      </c>
      <c r="H28" s="85" t="s">
        <v>18</v>
      </c>
      <c r="I28" s="85" t="s">
        <v>18</v>
      </c>
      <c r="J28" s="85" t="s">
        <v>18</v>
      </c>
      <c r="K28" s="85" t="s">
        <v>18</v>
      </c>
      <c r="L28" s="85" t="s">
        <v>18</v>
      </c>
      <c r="M28" s="85">
        <v>0</v>
      </c>
      <c r="N28" s="85" t="s">
        <v>18</v>
      </c>
      <c r="O28" s="85">
        <v>24</v>
      </c>
      <c r="P28" s="85" t="s">
        <v>18</v>
      </c>
      <c r="Q28" s="85">
        <v>24</v>
      </c>
      <c r="R28" s="86" t="s">
        <v>18</v>
      </c>
      <c r="S28" s="85">
        <v>24</v>
      </c>
      <c r="T28" s="85">
        <v>24</v>
      </c>
      <c r="U28" s="87">
        <v>1</v>
      </c>
      <c r="V28" s="87">
        <v>0</v>
      </c>
      <c r="W28" s="87" t="s">
        <v>18</v>
      </c>
      <c r="X28" s="87" t="s">
        <v>18</v>
      </c>
      <c r="Y28" s="87" t="s">
        <v>18</v>
      </c>
      <c r="Z28" s="87" t="s">
        <v>18</v>
      </c>
      <c r="AA28" s="87" t="s">
        <v>18</v>
      </c>
      <c r="AB28" s="87" t="s">
        <v>18</v>
      </c>
      <c r="AC28" s="87" t="s">
        <v>18</v>
      </c>
      <c r="AD28" s="87" t="s">
        <v>18</v>
      </c>
      <c r="AE28" s="87" t="s">
        <v>18</v>
      </c>
      <c r="AF28" s="87" t="s">
        <v>18</v>
      </c>
      <c r="AG28" s="87" t="s">
        <v>18</v>
      </c>
      <c r="AH28" s="87" t="s">
        <v>18</v>
      </c>
      <c r="AI28" s="87" t="s">
        <v>18</v>
      </c>
      <c r="AJ28" s="87" t="s">
        <v>18</v>
      </c>
      <c r="AK28" s="87" t="s">
        <v>18</v>
      </c>
      <c r="AL28" s="87" t="s">
        <v>18</v>
      </c>
      <c r="AM28" s="87" t="s">
        <v>18</v>
      </c>
      <c r="AN28" s="87" t="s">
        <v>18</v>
      </c>
    </row>
    <row r="29" spans="1:40">
      <c r="A29" s="27"/>
      <c r="B29" s="27"/>
      <c r="C29" s="27"/>
      <c r="D29" s="27"/>
      <c r="E29" s="27"/>
      <c r="F29" s="27"/>
      <c r="G29" s="27"/>
      <c r="H29" s="27"/>
      <c r="I29" s="27"/>
      <c r="J29" s="27"/>
      <c r="K29" s="27"/>
      <c r="L29" s="27"/>
      <c r="M29" s="27"/>
      <c r="N29" s="27"/>
      <c r="O29" s="27"/>
      <c r="P29" s="27"/>
      <c r="Q29" s="27"/>
      <c r="R29" s="83"/>
      <c r="S29" s="27"/>
      <c r="T29" s="27"/>
      <c r="U29" s="27"/>
      <c r="V29" s="27"/>
      <c r="W29" s="27"/>
      <c r="X29" s="27"/>
      <c r="Y29" s="27"/>
      <c r="Z29" s="27"/>
      <c r="AA29" s="27"/>
      <c r="AB29" s="27"/>
      <c r="AC29" s="27"/>
      <c r="AD29" s="27"/>
      <c r="AE29" s="27"/>
      <c r="AF29" s="27"/>
      <c r="AG29" s="27"/>
      <c r="AH29" s="27"/>
      <c r="AI29" s="27"/>
      <c r="AJ29" s="27"/>
      <c r="AK29" s="27"/>
      <c r="AL29" s="27"/>
      <c r="AM29" s="27"/>
      <c r="AN29" s="27"/>
    </row>
    <row r="30" spans="1:40">
      <c r="A30" s="84" t="s">
        <v>285</v>
      </c>
    </row>
    <row r="31" spans="1:40">
      <c r="A31" s="88" t="s">
        <v>242</v>
      </c>
      <c r="B31" s="88" t="s">
        <v>286</v>
      </c>
    </row>
    <row r="32" spans="1:40">
      <c r="A32" s="88" t="s">
        <v>243</v>
      </c>
      <c r="B32" s="88" t="s">
        <v>287</v>
      </c>
    </row>
    <row r="33" spans="1:2">
      <c r="A33" s="88" t="s">
        <v>244</v>
      </c>
      <c r="B33" s="88" t="s">
        <v>288</v>
      </c>
    </row>
    <row r="34" spans="1:2">
      <c r="A34" s="88" t="s">
        <v>245</v>
      </c>
      <c r="B34" s="88" t="s">
        <v>289</v>
      </c>
    </row>
    <row r="35" spans="1:2">
      <c r="A35" s="88" t="s">
        <v>246</v>
      </c>
      <c r="B35" s="88" t="s">
        <v>290</v>
      </c>
    </row>
    <row r="36" spans="1:2">
      <c r="A36" s="88" t="s">
        <v>247</v>
      </c>
      <c r="B36" s="88" t="s">
        <v>291</v>
      </c>
    </row>
    <row r="37" spans="1:2">
      <c r="A37" s="88" t="s">
        <v>257</v>
      </c>
      <c r="B37" s="88" t="s">
        <v>292</v>
      </c>
    </row>
    <row r="38" spans="1:2">
      <c r="A38" s="88" t="s">
        <v>255</v>
      </c>
      <c r="B38" s="88" t="s">
        <v>293</v>
      </c>
    </row>
    <row r="39" spans="1:2">
      <c r="A39" s="88" t="s">
        <v>256</v>
      </c>
      <c r="B39" s="88" t="s">
        <v>294</v>
      </c>
    </row>
    <row r="40" spans="1:2">
      <c r="A40" s="88" t="s">
        <v>254</v>
      </c>
      <c r="B40" s="88" t="s">
        <v>295</v>
      </c>
    </row>
    <row r="41" spans="1:2">
      <c r="A41" s="88" t="s">
        <v>248</v>
      </c>
      <c r="B41" s="88" t="s">
        <v>296</v>
      </c>
    </row>
    <row r="42" spans="1:2">
      <c r="A42" s="88" t="s">
        <v>249</v>
      </c>
      <c r="B42" s="88" t="s">
        <v>297</v>
      </c>
    </row>
    <row r="43" spans="1:2">
      <c r="A43" s="88" t="s">
        <v>253</v>
      </c>
      <c r="B43" s="88" t="s">
        <v>298</v>
      </c>
    </row>
    <row r="44" spans="1:2">
      <c r="A44" s="88" t="s">
        <v>252</v>
      </c>
      <c r="B44" s="88" t="s">
        <v>299</v>
      </c>
    </row>
    <row r="45" spans="1:2">
      <c r="A45" s="88" t="s">
        <v>250</v>
      </c>
      <c r="B45" s="88" t="s">
        <v>300</v>
      </c>
    </row>
    <row r="46" spans="1:2">
      <c r="A46" s="88" t="s">
        <v>251</v>
      </c>
      <c r="B46" s="88" t="s">
        <v>301</v>
      </c>
    </row>
    <row r="47" spans="1:2">
      <c r="A47" s="88" t="s">
        <v>262</v>
      </c>
      <c r="B47" s="88" t="s">
        <v>302</v>
      </c>
    </row>
    <row r="48" spans="1:2">
      <c r="A48" s="88" t="s">
        <v>263</v>
      </c>
      <c r="B48" s="88" t="s">
        <v>303</v>
      </c>
    </row>
    <row r="49" spans="1:2">
      <c r="A49" s="89" t="s">
        <v>264</v>
      </c>
      <c r="B49" s="89" t="s">
        <v>304</v>
      </c>
    </row>
    <row r="50" spans="1:2">
      <c r="A50" s="90" t="s">
        <v>265</v>
      </c>
      <c r="B50" s="90" t="s">
        <v>305</v>
      </c>
    </row>
    <row r="51" spans="1:2">
      <c r="A51" s="89" t="s">
        <v>266</v>
      </c>
      <c r="B51" s="89" t="s">
        <v>306</v>
      </c>
    </row>
    <row r="52" spans="1:2">
      <c r="A52" s="90" t="s">
        <v>267</v>
      </c>
      <c r="B52" s="90" t="s">
        <v>307</v>
      </c>
    </row>
    <row r="53" spans="1:2">
      <c r="A53" s="89" t="s">
        <v>268</v>
      </c>
      <c r="B53" s="89" t="s">
        <v>308</v>
      </c>
    </row>
    <row r="54" spans="1:2">
      <c r="A54" s="90" t="s">
        <v>269</v>
      </c>
      <c r="B54" s="90" t="s">
        <v>309</v>
      </c>
    </row>
    <row r="55" spans="1:2">
      <c r="A55" s="88" t="s">
        <v>258</v>
      </c>
      <c r="B55" s="88" t="s">
        <v>310</v>
      </c>
    </row>
    <row r="56" spans="1:2">
      <c r="A56" s="88" t="s">
        <v>259</v>
      </c>
      <c r="B56" s="88" t="s">
        <v>311</v>
      </c>
    </row>
    <row r="57" spans="1:2">
      <c r="A57" s="88" t="s">
        <v>261</v>
      </c>
      <c r="B57" s="88" t="s">
        <v>312</v>
      </c>
    </row>
    <row r="58" spans="1:2">
      <c r="A58" s="88" t="s">
        <v>260</v>
      </c>
      <c r="B58" s="88" t="s">
        <v>313</v>
      </c>
    </row>
    <row r="59" spans="1:2">
      <c r="A59" s="88" t="s">
        <v>277</v>
      </c>
      <c r="B59" s="88" t="s">
        <v>314</v>
      </c>
    </row>
    <row r="60" spans="1:2">
      <c r="A60" s="88" t="s">
        <v>276</v>
      </c>
      <c r="B60" s="88" t="s">
        <v>315</v>
      </c>
    </row>
    <row r="61" spans="1:2">
      <c r="A61" s="89" t="s">
        <v>270</v>
      </c>
      <c r="B61" s="89" t="s">
        <v>316</v>
      </c>
    </row>
    <row r="62" spans="1:2">
      <c r="A62" s="90" t="s">
        <v>271</v>
      </c>
      <c r="B62" s="90" t="s">
        <v>317</v>
      </c>
    </row>
    <row r="63" spans="1:2">
      <c r="A63" s="89" t="s">
        <v>272</v>
      </c>
      <c r="B63" s="89" t="s">
        <v>318</v>
      </c>
    </row>
    <row r="64" spans="1:2">
      <c r="A64" s="90" t="s">
        <v>273</v>
      </c>
      <c r="B64" s="90" t="s">
        <v>319</v>
      </c>
    </row>
    <row r="65" spans="1:2">
      <c r="A65" s="89" t="s">
        <v>274</v>
      </c>
      <c r="B65" s="89" t="s">
        <v>320</v>
      </c>
    </row>
    <row r="66" spans="1:2">
      <c r="A66" s="90" t="s">
        <v>275</v>
      </c>
      <c r="B66" s="90" t="s">
        <v>321</v>
      </c>
    </row>
    <row r="67" spans="1:2">
      <c r="A67" s="88" t="s">
        <v>278</v>
      </c>
      <c r="B67" s="88" t="s">
        <v>322</v>
      </c>
    </row>
    <row r="68" spans="1:2">
      <c r="A68" s="88" t="s">
        <v>279</v>
      </c>
      <c r="B68" s="88" t="s">
        <v>323</v>
      </c>
    </row>
    <row r="69" spans="1:2">
      <c r="A69" s="88" t="s">
        <v>280</v>
      </c>
      <c r="B69" s="88" t="s">
        <v>324</v>
      </c>
    </row>
    <row r="70" spans="1:2">
      <c r="A70" s="88" t="s">
        <v>281</v>
      </c>
      <c r="B70" s="88" t="s">
        <v>325</v>
      </c>
    </row>
  </sheetData>
  <mergeCells count="1">
    <mergeCell ref="A1:AN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1BAFE-7714-744F-961B-53D98B3DCFC1}">
  <dimension ref="A1:AK69"/>
  <sheetViews>
    <sheetView zoomScale="120" zoomScaleNormal="120" workbookViewId="0">
      <selection activeCell="D27" sqref="D27"/>
    </sheetView>
  </sheetViews>
  <sheetFormatPr baseColWidth="10" defaultColWidth="12.1640625" defaultRowHeight="13"/>
  <cols>
    <col min="1" max="1" width="4.6640625" style="18" bestFit="1" customWidth="1"/>
    <col min="2" max="2" width="6.1640625" style="18" bestFit="1" customWidth="1"/>
    <col min="3" max="32" width="12.1640625" style="18"/>
    <col min="33" max="33" width="25" style="18" bestFit="1" customWidth="1"/>
    <col min="34" max="16384" width="12.1640625" style="18"/>
  </cols>
  <sheetData>
    <row r="1" spans="1:37" ht="57" customHeight="1">
      <c r="A1" s="117" t="s">
        <v>357</v>
      </c>
      <c r="B1" s="117"/>
      <c r="C1" s="117"/>
      <c r="D1" s="117"/>
      <c r="E1" s="117"/>
      <c r="F1" s="117"/>
      <c r="G1" s="117"/>
      <c r="H1" s="117"/>
      <c r="I1" s="117"/>
      <c r="J1" s="117"/>
      <c r="K1" s="117"/>
      <c r="L1" s="117"/>
      <c r="M1" s="117"/>
      <c r="N1" s="117"/>
      <c r="O1" s="117"/>
    </row>
    <row r="2" spans="1:37" s="23" customFormat="1">
      <c r="A2" s="33"/>
      <c r="B2" s="33"/>
      <c r="C2" s="33"/>
      <c r="D2" s="33"/>
      <c r="E2" s="33"/>
      <c r="F2" s="33"/>
      <c r="G2" s="34" t="s">
        <v>26</v>
      </c>
      <c r="H2" s="34"/>
      <c r="I2" s="34"/>
      <c r="J2" s="34" t="s">
        <v>28</v>
      </c>
      <c r="K2" s="33"/>
      <c r="L2" s="33"/>
      <c r="M2" s="33"/>
      <c r="N2" s="33"/>
      <c r="O2" s="33"/>
      <c r="P2" s="33"/>
      <c r="Q2" s="33"/>
      <c r="R2" s="33"/>
      <c r="S2" s="33"/>
      <c r="T2" s="33"/>
      <c r="U2" s="33"/>
      <c r="V2" s="33"/>
      <c r="W2" s="33"/>
      <c r="X2" s="33"/>
      <c r="Y2" s="33"/>
      <c r="Z2" s="33"/>
      <c r="AA2" s="33"/>
      <c r="AB2" s="33"/>
      <c r="AC2" s="33"/>
      <c r="AD2" s="33"/>
      <c r="AE2" s="33"/>
      <c r="AF2" s="33"/>
      <c r="AG2" s="33"/>
      <c r="AH2" s="92"/>
    </row>
    <row r="3" spans="1:37" s="23" customFormat="1">
      <c r="A3" s="84"/>
      <c r="B3" s="84"/>
      <c r="C3" s="84"/>
      <c r="D3" s="84"/>
      <c r="E3" s="84"/>
      <c r="F3" s="84"/>
      <c r="G3" s="91"/>
      <c r="H3" s="91"/>
      <c r="I3" s="91"/>
      <c r="J3" s="91" t="s">
        <v>351</v>
      </c>
      <c r="K3" s="84"/>
      <c r="L3" s="84"/>
      <c r="M3" s="91" t="s">
        <v>352</v>
      </c>
      <c r="N3" s="84"/>
      <c r="O3" s="84"/>
      <c r="P3" s="84"/>
      <c r="Q3" s="84"/>
      <c r="R3" s="84"/>
      <c r="S3" s="84"/>
      <c r="T3" s="84"/>
      <c r="U3" s="84"/>
      <c r="V3" s="84"/>
      <c r="W3" s="84"/>
      <c r="X3" s="84"/>
      <c r="Y3" s="84"/>
      <c r="Z3" s="84"/>
      <c r="AA3" s="84"/>
      <c r="AB3" s="84"/>
      <c r="AC3" s="84"/>
      <c r="AD3" s="84"/>
      <c r="AE3" s="84"/>
      <c r="AF3" s="84"/>
      <c r="AG3" s="84"/>
      <c r="AH3" s="93"/>
    </row>
    <row r="4" spans="1:37" s="23" customFormat="1">
      <c r="A4" s="35" t="s">
        <v>19</v>
      </c>
      <c r="B4" s="35" t="s">
        <v>245</v>
      </c>
      <c r="C4" s="35" t="s">
        <v>246</v>
      </c>
      <c r="D4" s="35" t="s">
        <v>20</v>
      </c>
      <c r="E4" s="35" t="s">
        <v>21</v>
      </c>
      <c r="F4" s="35" t="s">
        <v>22</v>
      </c>
      <c r="G4" s="35" t="s">
        <v>27</v>
      </c>
      <c r="H4" s="35" t="s">
        <v>29</v>
      </c>
      <c r="I4" s="35" t="s">
        <v>30</v>
      </c>
      <c r="J4" s="35" t="s">
        <v>327</v>
      </c>
      <c r="K4" s="35" t="s">
        <v>328</v>
      </c>
      <c r="L4" s="35" t="s">
        <v>329</v>
      </c>
      <c r="M4" s="35" t="s">
        <v>330</v>
      </c>
      <c r="N4" s="35" t="s">
        <v>331</v>
      </c>
      <c r="O4" s="35" t="s">
        <v>332</v>
      </c>
      <c r="P4" s="35" t="s">
        <v>333</v>
      </c>
      <c r="Q4" s="35" t="s">
        <v>334</v>
      </c>
      <c r="R4" s="35" t="s">
        <v>335</v>
      </c>
      <c r="S4" s="35" t="s">
        <v>336</v>
      </c>
      <c r="T4" s="35" t="s">
        <v>337</v>
      </c>
      <c r="U4" s="35" t="s">
        <v>338</v>
      </c>
      <c r="V4" s="35" t="s">
        <v>339</v>
      </c>
      <c r="W4" s="35" t="s">
        <v>340</v>
      </c>
      <c r="X4" s="35" t="s">
        <v>341</v>
      </c>
      <c r="Y4" s="35" t="s">
        <v>342</v>
      </c>
      <c r="Z4" s="35" t="s">
        <v>343</v>
      </c>
      <c r="AA4" s="35" t="s">
        <v>344</v>
      </c>
      <c r="AB4" s="35" t="s">
        <v>345</v>
      </c>
      <c r="AC4" s="35" t="s">
        <v>346</v>
      </c>
      <c r="AD4" s="35" t="s">
        <v>347</v>
      </c>
      <c r="AE4" s="35" t="s">
        <v>348</v>
      </c>
      <c r="AF4" s="35" t="s">
        <v>349</v>
      </c>
      <c r="AG4" s="35" t="s">
        <v>350</v>
      </c>
      <c r="AH4" s="94" t="s">
        <v>326</v>
      </c>
    </row>
    <row r="5" spans="1:37">
      <c r="A5" s="18">
        <v>1</v>
      </c>
      <c r="B5" s="18">
        <v>3.5</v>
      </c>
      <c r="C5" s="85" t="s">
        <v>282</v>
      </c>
      <c r="D5" s="21">
        <v>4695.95</v>
      </c>
      <c r="E5" s="21">
        <v>4881.0749999999998</v>
      </c>
      <c r="F5" s="21">
        <v>4790.5</v>
      </c>
      <c r="G5" s="21">
        <v>0.20065962056800199</v>
      </c>
      <c r="H5" s="21">
        <v>0.237274855536629</v>
      </c>
      <c r="I5" s="21">
        <v>0.21615755580270199</v>
      </c>
      <c r="J5" s="21">
        <v>0.204611260696066</v>
      </c>
      <c r="K5" s="21">
        <v>0.24214576126947701</v>
      </c>
      <c r="L5" s="21">
        <v>0.22052386217376499</v>
      </c>
      <c r="M5" s="21">
        <v>0.2184764250839</v>
      </c>
      <c r="N5" s="21">
        <v>0.57105051300768706</v>
      </c>
      <c r="O5" s="21">
        <v>0.37098903372124797</v>
      </c>
      <c r="P5" s="21">
        <v>0.20635914458306301</v>
      </c>
      <c r="Q5" s="21">
        <v>0.57427352951447597</v>
      </c>
      <c r="R5" s="21">
        <v>0.376865377935236</v>
      </c>
      <c r="S5" s="21">
        <v>0.22070037363613301</v>
      </c>
      <c r="T5" s="21">
        <v>1.09579212944829</v>
      </c>
      <c r="U5" s="21">
        <v>0.393085801187047</v>
      </c>
      <c r="V5" s="21">
        <v>0.216168381358496</v>
      </c>
      <c r="W5" s="21">
        <v>0.62309376447886899</v>
      </c>
      <c r="X5" s="21">
        <v>0.41282301627497803</v>
      </c>
      <c r="Y5" s="21">
        <v>0.243737824111773</v>
      </c>
      <c r="Z5" s="21">
        <v>0.52256291143484601</v>
      </c>
      <c r="AA5" s="21">
        <v>0.34654838469518301</v>
      </c>
      <c r="AB5" s="21">
        <v>0.229701892211856</v>
      </c>
      <c r="AC5" s="21">
        <v>0.63605489392051395</v>
      </c>
      <c r="AD5" s="21">
        <v>0.42583021437437601</v>
      </c>
      <c r="AE5" s="21">
        <v>0.21842575845144699</v>
      </c>
      <c r="AF5" s="21">
        <v>0.63249554331165703</v>
      </c>
      <c r="AG5" s="21">
        <v>0.38207545337934601</v>
      </c>
      <c r="AH5" s="95">
        <f>AG5/I5</f>
        <v>1.76757852373241</v>
      </c>
      <c r="AI5" s="21"/>
      <c r="AJ5" s="21"/>
      <c r="AK5" s="21"/>
    </row>
    <row r="6" spans="1:37">
      <c r="A6" s="18">
        <v>6</v>
      </c>
      <c r="B6" s="18">
        <v>8.5</v>
      </c>
      <c r="C6" s="85" t="s">
        <v>282</v>
      </c>
      <c r="D6" s="21">
        <v>1667.63044801504</v>
      </c>
      <c r="E6" s="21">
        <v>2007.07928465552</v>
      </c>
      <c r="F6" s="21">
        <v>1835.5578068034299</v>
      </c>
      <c r="G6" s="21">
        <v>0.15541523062540899</v>
      </c>
      <c r="H6" s="21">
        <v>0.17973487754494</v>
      </c>
      <c r="I6" s="21">
        <v>0.16724456736052501</v>
      </c>
      <c r="J6" s="21">
        <v>0.16217911457575501</v>
      </c>
      <c r="K6" s="21">
        <v>0.18882441289027199</v>
      </c>
      <c r="L6" s="21">
        <v>0.174978405003864</v>
      </c>
      <c r="M6" s="21">
        <v>0.241965998866529</v>
      </c>
      <c r="N6" s="21">
        <v>0.33414677078863803</v>
      </c>
      <c r="O6" s="21">
        <v>0.31163778609926701</v>
      </c>
      <c r="P6" s="21">
        <v>0.235732796496708</v>
      </c>
      <c r="Q6" s="21">
        <v>0.34051376774259701</v>
      </c>
      <c r="R6" s="21">
        <v>0.313809540594574</v>
      </c>
      <c r="S6" s="21">
        <v>0.22884206363519299</v>
      </c>
      <c r="T6" s="21">
        <v>0.43548195707655302</v>
      </c>
      <c r="U6" s="21">
        <v>0.31417094886971603</v>
      </c>
      <c r="V6" s="21">
        <v>0.22430385493833799</v>
      </c>
      <c r="W6" s="21">
        <v>0.33915165273854903</v>
      </c>
      <c r="X6" s="21">
        <v>0.31532553820203002</v>
      </c>
      <c r="Y6" s="21">
        <v>0.26548223385163899</v>
      </c>
      <c r="Z6" s="21">
        <v>0.33725841336470203</v>
      </c>
      <c r="AA6" s="21">
        <v>0.28496938249217402</v>
      </c>
      <c r="AB6" s="21">
        <v>0.23967045253015701</v>
      </c>
      <c r="AC6" s="21">
        <v>0.342000786197103</v>
      </c>
      <c r="AD6" s="21">
        <v>0.31481685014884597</v>
      </c>
      <c r="AE6" s="21">
        <v>0.232294933578329</v>
      </c>
      <c r="AF6" s="21">
        <v>0.34928780644285401</v>
      </c>
      <c r="AG6" s="21">
        <v>0.30928282576553701</v>
      </c>
      <c r="AH6" s="95">
        <f t="shared" ref="AH6:AH23" si="0">AG6/I6</f>
        <v>1.8492847369973078</v>
      </c>
      <c r="AI6" s="21"/>
      <c r="AJ6" s="21"/>
      <c r="AK6" s="21"/>
    </row>
    <row r="7" spans="1:37">
      <c r="A7" s="18">
        <v>11</v>
      </c>
      <c r="B7" s="18">
        <v>13.5</v>
      </c>
      <c r="C7" s="85" t="s">
        <v>282</v>
      </c>
      <c r="D7" s="21">
        <v>747.12214713288495</v>
      </c>
      <c r="E7" s="21">
        <v>972.65227651214195</v>
      </c>
      <c r="F7" s="21">
        <v>853.11288339385203</v>
      </c>
      <c r="G7" s="21">
        <v>0.128492266538908</v>
      </c>
      <c r="H7" s="21">
        <v>0.14973920113531999</v>
      </c>
      <c r="I7" s="21">
        <v>0.138752037008184</v>
      </c>
      <c r="J7" s="21">
        <v>0.14466907783397201</v>
      </c>
      <c r="K7" s="21">
        <v>0.17164798704782999</v>
      </c>
      <c r="L7" s="21">
        <v>0.15820737939733301</v>
      </c>
      <c r="M7" s="21">
        <v>0.55584286801333305</v>
      </c>
      <c r="N7" s="21">
        <v>0.68957592470448204</v>
      </c>
      <c r="O7" s="21">
        <v>0.582261813554657</v>
      </c>
      <c r="P7" s="21">
        <v>0.56246770464061702</v>
      </c>
      <c r="Q7" s="21">
        <v>0.727788113097251</v>
      </c>
      <c r="R7" s="21">
        <v>0.59659630246668005</v>
      </c>
      <c r="S7" s="21">
        <v>0.56302470655201597</v>
      </c>
      <c r="T7" s="21">
        <v>0.69343889124241498</v>
      </c>
      <c r="U7" s="21">
        <v>0.58798096035222103</v>
      </c>
      <c r="V7" s="21">
        <v>0.55274587586329504</v>
      </c>
      <c r="W7" s="21">
        <v>0.633477578280218</v>
      </c>
      <c r="X7" s="21">
        <v>0.58297315947352002</v>
      </c>
      <c r="Y7" s="21">
        <v>0.43304766411349699</v>
      </c>
      <c r="Z7" s="21">
        <v>0.47908544195507202</v>
      </c>
      <c r="AA7" s="21">
        <v>0.45696327684023003</v>
      </c>
      <c r="AB7" s="21">
        <v>0.55287086233149996</v>
      </c>
      <c r="AC7" s="21">
        <v>0.61581632684756404</v>
      </c>
      <c r="AD7" s="21">
        <v>0.58047552131717906</v>
      </c>
      <c r="AE7" s="21">
        <v>0.44548974029968802</v>
      </c>
      <c r="AF7" s="21">
        <v>0.67499215575961602</v>
      </c>
      <c r="AG7" s="21">
        <v>0.58144900920397202</v>
      </c>
      <c r="AH7" s="95">
        <f>AG7/I7</f>
        <v>4.1905619675311607</v>
      </c>
      <c r="AI7" s="21"/>
      <c r="AJ7" s="21"/>
      <c r="AK7" s="21"/>
    </row>
    <row r="8" spans="1:37">
      <c r="A8" s="18">
        <v>16</v>
      </c>
      <c r="B8" s="18">
        <v>18.5</v>
      </c>
      <c r="C8" s="85" t="s">
        <v>282</v>
      </c>
      <c r="D8" s="21">
        <v>389.56246600532597</v>
      </c>
      <c r="E8" s="21">
        <v>524.12776898100901</v>
      </c>
      <c r="F8" s="21">
        <v>451.38107293553401</v>
      </c>
      <c r="G8" s="21">
        <v>0.101466013319037</v>
      </c>
      <c r="H8" s="21">
        <v>0.123622905599908</v>
      </c>
      <c r="I8" s="21">
        <v>0.11490629326049399</v>
      </c>
      <c r="J8" s="21">
        <v>0.128795503086194</v>
      </c>
      <c r="K8" s="21">
        <v>0.159186154453448</v>
      </c>
      <c r="L8" s="21">
        <v>0.14762151405691801</v>
      </c>
      <c r="M8" s="21">
        <v>0.28179477507299899</v>
      </c>
      <c r="N8" s="21">
        <v>0.48738107506539202</v>
      </c>
      <c r="O8" s="21">
        <v>0.45253800900520402</v>
      </c>
      <c r="P8" s="21">
        <v>0.240047285734207</v>
      </c>
      <c r="Q8" s="21">
        <v>0.49468549499153203</v>
      </c>
      <c r="R8" s="21">
        <v>0.45877098022443502</v>
      </c>
      <c r="S8" s="21">
        <v>0.22527892761113</v>
      </c>
      <c r="T8" s="21">
        <v>0.4859420973104</v>
      </c>
      <c r="U8" s="21">
        <v>0.45390159853863699</v>
      </c>
      <c r="V8" s="21">
        <v>0.279156668648263</v>
      </c>
      <c r="W8" s="21">
        <v>0.48947795245832398</v>
      </c>
      <c r="X8" s="21">
        <v>0.45656623373753902</v>
      </c>
      <c r="Y8" s="21">
        <v>0.36485984609808297</v>
      </c>
      <c r="Z8" s="21">
        <v>0.42446552439102198</v>
      </c>
      <c r="AA8" s="21">
        <v>0.39906592659013501</v>
      </c>
      <c r="AB8" s="21">
        <v>0.30148555070571498</v>
      </c>
      <c r="AC8" s="21">
        <v>0.49136090642790298</v>
      </c>
      <c r="AD8" s="21">
        <v>0.4584285288096</v>
      </c>
      <c r="AE8" s="21">
        <v>0.25611548646580801</v>
      </c>
      <c r="AF8" s="21">
        <v>0.48949736445515202</v>
      </c>
      <c r="AG8" s="21">
        <v>0.44972176215054399</v>
      </c>
      <c r="AH8" s="95">
        <f t="shared" si="0"/>
        <v>3.9138131549593997</v>
      </c>
      <c r="AI8" s="21"/>
      <c r="AJ8" s="21"/>
      <c r="AK8" s="21"/>
    </row>
    <row r="9" spans="1:37">
      <c r="A9" s="18">
        <v>21</v>
      </c>
      <c r="B9" s="18">
        <v>23.5</v>
      </c>
      <c r="C9" s="85" t="s">
        <v>283</v>
      </c>
      <c r="D9" s="21">
        <v>233.880749278792</v>
      </c>
      <c r="E9" s="21">
        <v>321.917369308253</v>
      </c>
      <c r="F9" s="21">
        <v>276.35914710541198</v>
      </c>
      <c r="G9" s="21">
        <v>7.0377312516708701E-2</v>
      </c>
      <c r="H9" s="21">
        <v>9.4267406416562699E-2</v>
      </c>
      <c r="I9" s="21">
        <v>8.2440805667163095E-2</v>
      </c>
      <c r="J9" s="21">
        <v>0.106948111441344</v>
      </c>
      <c r="K9" s="21">
        <v>0.15262479153619099</v>
      </c>
      <c r="L9" s="21">
        <v>0.125927043199974</v>
      </c>
      <c r="M9" s="21">
        <v>0.57076912347398001</v>
      </c>
      <c r="N9" s="21">
        <v>0.86820704364431101</v>
      </c>
      <c r="O9" s="21">
        <v>0.63064417907548498</v>
      </c>
      <c r="P9" s="21">
        <v>0.60056591767450795</v>
      </c>
      <c r="Q9" s="21">
        <v>0.89712905614149296</v>
      </c>
      <c r="R9" s="21">
        <v>0.658871932702772</v>
      </c>
      <c r="S9" s="21">
        <v>0.59211044271158997</v>
      </c>
      <c r="T9" s="21">
        <v>0.89778338456939899</v>
      </c>
      <c r="U9" s="21">
        <v>0.64266617044001395</v>
      </c>
      <c r="V9" s="21">
        <v>0.58978023613058905</v>
      </c>
      <c r="W9" s="21">
        <v>0.87992228372082304</v>
      </c>
      <c r="X9" s="21">
        <v>0.64336880538139596</v>
      </c>
      <c r="Y9" s="21">
        <v>0.39430612840911</v>
      </c>
      <c r="Z9" s="21">
        <v>0.48496484635499798</v>
      </c>
      <c r="AA9" s="21">
        <v>0.43164608095301299</v>
      </c>
      <c r="AB9" s="21">
        <v>0.58853586504425204</v>
      </c>
      <c r="AC9" s="21">
        <v>0.86073641261419898</v>
      </c>
      <c r="AD9" s="21">
        <v>0.63676057967611699</v>
      </c>
      <c r="AE9" s="21">
        <v>0.40545512301147502</v>
      </c>
      <c r="AF9" s="21">
        <v>0.88424735630136697</v>
      </c>
      <c r="AG9" s="21">
        <v>0.63194743526206099</v>
      </c>
      <c r="AH9" s="95">
        <f t="shared" si="0"/>
        <v>7.665468940386293</v>
      </c>
      <c r="AI9" s="21"/>
      <c r="AJ9" s="21"/>
      <c r="AK9" s="21"/>
    </row>
    <row r="10" spans="1:37">
      <c r="A10" s="18">
        <v>26</v>
      </c>
      <c r="B10" s="18">
        <v>28.5</v>
      </c>
      <c r="C10" s="85" t="s">
        <v>283</v>
      </c>
      <c r="D10" s="21">
        <v>157.78255070906499</v>
      </c>
      <c r="E10" s="21">
        <v>215.25826996630599</v>
      </c>
      <c r="F10" s="21">
        <v>189.36801363903001</v>
      </c>
      <c r="G10" s="21">
        <v>5.7896962026974197E-2</v>
      </c>
      <c r="H10" s="21">
        <v>8.8499950942632993E-2</v>
      </c>
      <c r="I10" s="21">
        <v>7.4236809461973502E-2</v>
      </c>
      <c r="J10" s="21">
        <v>8.9029445610777094E-2</v>
      </c>
      <c r="K10" s="21">
        <v>0.134900587010721</v>
      </c>
      <c r="L10" s="21">
        <v>0.11139050039982799</v>
      </c>
      <c r="M10" s="21">
        <v>0.74871820189697502</v>
      </c>
      <c r="N10" s="21">
        <v>1.0427420147642501</v>
      </c>
      <c r="O10" s="21">
        <v>0.95957700823598402</v>
      </c>
      <c r="P10" s="21">
        <v>0.729061453387428</v>
      </c>
      <c r="Q10" s="21">
        <v>1.08120229255862</v>
      </c>
      <c r="R10" s="21">
        <v>0.99152072394292101</v>
      </c>
      <c r="S10" s="21">
        <v>0.74116624375699303</v>
      </c>
      <c r="T10" s="21">
        <v>1.0788529184420601</v>
      </c>
      <c r="U10" s="21">
        <v>0.99206835253238701</v>
      </c>
      <c r="V10" s="21">
        <v>0.78375330099705598</v>
      </c>
      <c r="W10" s="21">
        <v>1.0702564914483499</v>
      </c>
      <c r="X10" s="21">
        <v>0.97923645693779904</v>
      </c>
      <c r="Y10" s="21">
        <v>0.60496741257846798</v>
      </c>
      <c r="Z10" s="21">
        <v>0.73162551222334804</v>
      </c>
      <c r="AA10" s="21">
        <v>0.66521595328377803</v>
      </c>
      <c r="AB10" s="21">
        <v>0.81714393183422396</v>
      </c>
      <c r="AC10" s="21">
        <v>1.06831861758465</v>
      </c>
      <c r="AD10" s="21">
        <v>0.98947603410988105</v>
      </c>
      <c r="AE10" s="21">
        <v>0.63364977583748106</v>
      </c>
      <c r="AF10" s="21">
        <v>1.0704902093336299</v>
      </c>
      <c r="AG10" s="21">
        <v>0.97007786465855494</v>
      </c>
      <c r="AH10" s="95">
        <f t="shared" si="0"/>
        <v>13.067343164248731</v>
      </c>
      <c r="AI10" s="21"/>
      <c r="AJ10" s="21"/>
      <c r="AK10" s="21"/>
    </row>
    <row r="11" spans="1:37">
      <c r="A11" s="18">
        <v>31</v>
      </c>
      <c r="B11" s="18">
        <v>33.5</v>
      </c>
      <c r="C11" s="85" t="s">
        <v>283</v>
      </c>
      <c r="D11" s="21">
        <v>114.758498847635</v>
      </c>
      <c r="E11" s="21">
        <v>155.71439251879599</v>
      </c>
      <c r="F11" s="21">
        <v>136.70908432046701</v>
      </c>
      <c r="G11" s="21">
        <v>3.9131569929952703E-2</v>
      </c>
      <c r="H11" s="21">
        <v>6.8776621678070596E-2</v>
      </c>
      <c r="I11" s="21">
        <v>5.5740668394350303E-2</v>
      </c>
      <c r="J11" s="21">
        <v>5.6177113465400899E-2</v>
      </c>
      <c r="K11" s="21">
        <v>0.102677251512966</v>
      </c>
      <c r="L11" s="21">
        <v>8.1198335035538097E-2</v>
      </c>
      <c r="M11" s="21">
        <v>0.72633883370219399</v>
      </c>
      <c r="N11" s="21">
        <v>1.00322791898494</v>
      </c>
      <c r="O11" s="21">
        <v>0.85005690457735295</v>
      </c>
      <c r="P11" s="21">
        <v>0.74282423510719298</v>
      </c>
      <c r="Q11" s="21">
        <v>1.0561146018585399</v>
      </c>
      <c r="R11" s="21">
        <v>0.88131711133537705</v>
      </c>
      <c r="S11" s="21">
        <v>0.74629949278716401</v>
      </c>
      <c r="T11" s="21">
        <v>1.23755073825327</v>
      </c>
      <c r="U11" s="21">
        <v>0.87306023560453105</v>
      </c>
      <c r="V11" s="21">
        <v>0.72931721771553704</v>
      </c>
      <c r="W11" s="21">
        <v>1.0476546715555799</v>
      </c>
      <c r="X11" s="21">
        <v>0.865486236353186</v>
      </c>
      <c r="Y11" s="21">
        <v>0.46862755507307602</v>
      </c>
      <c r="Z11" s="21">
        <v>0.68294288326338803</v>
      </c>
      <c r="AA11" s="21">
        <v>0.57603991085110196</v>
      </c>
      <c r="AB11" s="21">
        <v>0.73234391314471903</v>
      </c>
      <c r="AC11" s="21">
        <v>0.99029415158332101</v>
      </c>
      <c r="AD11" s="21">
        <v>0.86110102221472695</v>
      </c>
      <c r="AE11" s="21">
        <v>0.52104842421300301</v>
      </c>
      <c r="AF11" s="21">
        <v>1.0323081657762201</v>
      </c>
      <c r="AG11" s="21">
        <v>0.85187673595394497</v>
      </c>
      <c r="AH11" s="95">
        <f t="shared" si="0"/>
        <v>15.282858288084118</v>
      </c>
      <c r="AI11" s="21"/>
      <c r="AJ11" s="21"/>
      <c r="AK11" s="21"/>
    </row>
    <row r="12" spans="1:37">
      <c r="A12" s="18">
        <v>36</v>
      </c>
      <c r="B12" s="18">
        <v>38.5</v>
      </c>
      <c r="C12" s="85" t="s">
        <v>283</v>
      </c>
      <c r="D12" s="21">
        <v>86.7497380045196</v>
      </c>
      <c r="E12" s="21">
        <v>121.87042690908601</v>
      </c>
      <c r="F12" s="21">
        <v>104.28934684909601</v>
      </c>
      <c r="G12" s="21">
        <v>3.7018372700228099E-2</v>
      </c>
      <c r="H12" s="21">
        <v>7.2976522474328703E-2</v>
      </c>
      <c r="I12" s="21">
        <v>5.3745695007936203E-2</v>
      </c>
      <c r="J12" s="21">
        <v>7.1802958021897706E-2</v>
      </c>
      <c r="K12" s="21">
        <v>0.13754975525962601</v>
      </c>
      <c r="L12" s="21">
        <v>0.101046870868615</v>
      </c>
      <c r="M12" s="21">
        <v>0.65821818475828298</v>
      </c>
      <c r="N12" s="21">
        <v>0.95552450286533896</v>
      </c>
      <c r="O12" s="21">
        <v>0.80789990907862297</v>
      </c>
      <c r="P12" s="21">
        <v>0.694121798859754</v>
      </c>
      <c r="Q12" s="21">
        <v>0.979567291621394</v>
      </c>
      <c r="R12" s="21">
        <v>0.83363602273386705</v>
      </c>
      <c r="S12" s="21">
        <v>0.69835561152993897</v>
      </c>
      <c r="T12" s="21">
        <v>0.99268672414428505</v>
      </c>
      <c r="U12" s="21">
        <v>0.84342411878422496</v>
      </c>
      <c r="V12" s="21">
        <v>0.70706975374609504</v>
      </c>
      <c r="W12" s="21">
        <v>0.98659829503614704</v>
      </c>
      <c r="X12" s="21">
        <v>0.82413301747187695</v>
      </c>
      <c r="Y12" s="21">
        <v>0.47495161928442903</v>
      </c>
      <c r="Z12" s="21">
        <v>0.73077687608881803</v>
      </c>
      <c r="AA12" s="21">
        <v>0.60443540004651797</v>
      </c>
      <c r="AB12" s="21">
        <v>0.682594570703143</v>
      </c>
      <c r="AC12" s="21">
        <v>0.98308861885647802</v>
      </c>
      <c r="AD12" s="21">
        <v>0.82243405927867497</v>
      </c>
      <c r="AE12" s="21">
        <v>0.54215119011350499</v>
      </c>
      <c r="AF12" s="21">
        <v>0.979777054818466</v>
      </c>
      <c r="AG12" s="21">
        <v>0.80518548572524995</v>
      </c>
      <c r="AH12" s="95">
        <f t="shared" si="0"/>
        <v>14.981394986265496</v>
      </c>
      <c r="AI12" s="21"/>
      <c r="AJ12" s="21"/>
      <c r="AK12" s="21"/>
    </row>
    <row r="13" spans="1:37">
      <c r="A13" s="18">
        <v>41</v>
      </c>
      <c r="B13" s="18">
        <v>43.5</v>
      </c>
      <c r="C13" s="85" t="s">
        <v>283</v>
      </c>
      <c r="D13" s="21">
        <v>68.188062551861904</v>
      </c>
      <c r="E13" s="21">
        <v>94.825556343242795</v>
      </c>
      <c r="F13" s="21">
        <v>81.616100632711806</v>
      </c>
      <c r="G13" s="21">
        <v>2.5922235051550498E-2</v>
      </c>
      <c r="H13" s="21">
        <v>6.3223430857730106E-2</v>
      </c>
      <c r="I13" s="21">
        <v>4.2589690993716199E-2</v>
      </c>
      <c r="J13" s="21">
        <v>4.9469471842149601E-2</v>
      </c>
      <c r="K13" s="21">
        <v>0.12210822428960499</v>
      </c>
      <c r="L13" s="21">
        <v>8.2742077149528304E-2</v>
      </c>
      <c r="M13" s="21">
        <v>0.14327430002014899</v>
      </c>
      <c r="N13" s="21">
        <v>0.36210528297449901</v>
      </c>
      <c r="O13" s="21">
        <v>0.22795946051451299</v>
      </c>
      <c r="P13" s="21">
        <v>0.14340499821959601</v>
      </c>
      <c r="Q13" s="21">
        <v>0.35562565971437898</v>
      </c>
      <c r="R13" s="21">
        <v>0.228971231907872</v>
      </c>
      <c r="S13" s="21">
        <v>0.145673133844752</v>
      </c>
      <c r="T13" s="21">
        <v>0.36641605610292</v>
      </c>
      <c r="U13" s="21">
        <v>0.23322258415495201</v>
      </c>
      <c r="V13" s="21">
        <v>0.14220952250524499</v>
      </c>
      <c r="W13" s="21">
        <v>0.35750779572124303</v>
      </c>
      <c r="X13" s="21">
        <v>0.24065300571388701</v>
      </c>
      <c r="Y13" s="21">
        <v>0.16033488111479499</v>
      </c>
      <c r="Z13" s="21">
        <v>0.35929009103236997</v>
      </c>
      <c r="AA13" s="21">
        <v>0.26446823179701401</v>
      </c>
      <c r="AB13" s="21">
        <v>0.139443499760462</v>
      </c>
      <c r="AC13" s="21">
        <v>0.36139925489548302</v>
      </c>
      <c r="AD13" s="21">
        <v>0.24017796093150001</v>
      </c>
      <c r="AE13" s="21">
        <v>0.14136280774049001</v>
      </c>
      <c r="AF13" s="21">
        <v>0.36256188957625601</v>
      </c>
      <c r="AG13" s="21">
        <v>0.238962877617202</v>
      </c>
      <c r="AH13" s="95">
        <f t="shared" si="0"/>
        <v>5.6108150127799528</v>
      </c>
      <c r="AI13" s="21"/>
      <c r="AJ13" s="21"/>
      <c r="AK13" s="21"/>
    </row>
    <row r="14" spans="1:37">
      <c r="A14" s="18">
        <v>46</v>
      </c>
      <c r="B14" s="18">
        <v>48.5</v>
      </c>
      <c r="C14" s="85" t="s">
        <v>283</v>
      </c>
      <c r="D14" s="21">
        <v>53.141287783433</v>
      </c>
      <c r="E14" s="21">
        <v>76.347798229276904</v>
      </c>
      <c r="F14" s="21">
        <v>64.437318534916898</v>
      </c>
      <c r="G14" s="21">
        <v>2.91714690178368E-2</v>
      </c>
      <c r="H14" s="21">
        <v>7.6825782125893E-2</v>
      </c>
      <c r="I14" s="21">
        <v>4.6234005117813101E-2</v>
      </c>
      <c r="J14" s="21">
        <v>4.5726425204852199E-2</v>
      </c>
      <c r="K14" s="21">
        <v>0.12493764649690001</v>
      </c>
      <c r="L14" s="21">
        <v>7.3117219080959098E-2</v>
      </c>
      <c r="M14" s="21">
        <v>0.86601107494808405</v>
      </c>
      <c r="N14" s="21">
        <v>1.3415130685414201</v>
      </c>
      <c r="O14" s="21">
        <v>1.04333992416989</v>
      </c>
      <c r="P14" s="21">
        <v>0.87912504709630901</v>
      </c>
      <c r="Q14" s="21">
        <v>1.3484138072171401</v>
      </c>
      <c r="R14" s="21">
        <v>1.0751206151635899</v>
      </c>
      <c r="S14" s="21">
        <v>0.84706394627168002</v>
      </c>
      <c r="T14" s="21">
        <v>1.32048491948959</v>
      </c>
      <c r="U14" s="21">
        <v>1.04568732159467</v>
      </c>
      <c r="V14" s="21">
        <v>0.86879123429822003</v>
      </c>
      <c r="W14" s="21">
        <v>1.33727101207865</v>
      </c>
      <c r="X14" s="21">
        <v>1.0454551973237101</v>
      </c>
      <c r="Y14" s="21">
        <v>0.42368306355949398</v>
      </c>
      <c r="Z14" s="21">
        <v>0.72961883924142201</v>
      </c>
      <c r="AA14" s="21">
        <v>0.55868659021210298</v>
      </c>
      <c r="AB14" s="21">
        <v>0.85699701504477099</v>
      </c>
      <c r="AC14" s="21">
        <v>1.35208210779676</v>
      </c>
      <c r="AD14" s="21">
        <v>1.04093990836656</v>
      </c>
      <c r="AE14" s="21">
        <v>0.48261070321142102</v>
      </c>
      <c r="AF14" s="21">
        <v>1.3336781863420599</v>
      </c>
      <c r="AG14" s="21">
        <v>1.0259359695176899</v>
      </c>
      <c r="AH14" s="95">
        <f t="shared" si="0"/>
        <v>22.190073451421927</v>
      </c>
      <c r="AI14" s="21"/>
      <c r="AJ14" s="21"/>
      <c r="AK14" s="21"/>
    </row>
    <row r="15" spans="1:37">
      <c r="A15" s="18">
        <v>51</v>
      </c>
      <c r="B15" s="18">
        <v>53.5</v>
      </c>
      <c r="C15" s="85" t="s">
        <v>283</v>
      </c>
      <c r="D15" s="21">
        <v>42.036554993032901</v>
      </c>
      <c r="E15" s="21">
        <v>61.087375542216499</v>
      </c>
      <c r="F15" s="21">
        <v>50.969885470864099</v>
      </c>
      <c r="G15" s="21">
        <v>1.78690262951746E-2</v>
      </c>
      <c r="H15" s="21">
        <v>6.6804095580004094E-2</v>
      </c>
      <c r="I15" s="21">
        <v>4.6741149258843699E-2</v>
      </c>
      <c r="J15" s="21">
        <v>2.24970405235611E-2</v>
      </c>
      <c r="K15" s="21">
        <v>8.3226105725778196E-2</v>
      </c>
      <c r="L15" s="21">
        <v>5.7498804929810098E-2</v>
      </c>
      <c r="M15" s="21">
        <v>0.35400081746914702</v>
      </c>
      <c r="N15" s="21">
        <v>0.90107370393590203</v>
      </c>
      <c r="O15" s="21">
        <v>0.65107385604647505</v>
      </c>
      <c r="P15" s="21">
        <v>0.33746424807076197</v>
      </c>
      <c r="Q15" s="21">
        <v>0.90044102523665803</v>
      </c>
      <c r="R15" s="21">
        <v>0.66627314090466805</v>
      </c>
      <c r="S15" s="21">
        <v>0.32779133364194102</v>
      </c>
      <c r="T15" s="21">
        <v>0.98326148202251296</v>
      </c>
      <c r="U15" s="21">
        <v>0.68974877280689695</v>
      </c>
      <c r="V15" s="21">
        <v>0.34827880786185</v>
      </c>
      <c r="W15" s="21">
        <v>0.90782657310043802</v>
      </c>
      <c r="X15" s="21">
        <v>0.67006926733134597</v>
      </c>
      <c r="Y15" s="21">
        <v>0.31087398525566701</v>
      </c>
      <c r="Z15" s="21">
        <v>0.74567881326649399</v>
      </c>
      <c r="AA15" s="21">
        <v>0.56006123064792501</v>
      </c>
      <c r="AB15" s="21">
        <v>0.35812705081101598</v>
      </c>
      <c r="AC15" s="21">
        <v>0.90258700723114205</v>
      </c>
      <c r="AD15" s="21">
        <v>0.67294402619115701</v>
      </c>
      <c r="AE15" s="21">
        <v>0.33141334288072499</v>
      </c>
      <c r="AF15" s="21">
        <v>0.910699987608527</v>
      </c>
      <c r="AG15" s="21">
        <v>0.64416260744740805</v>
      </c>
      <c r="AH15" s="95">
        <f t="shared" si="0"/>
        <v>13.781488424260957</v>
      </c>
      <c r="AI15" s="21"/>
      <c r="AJ15" s="21"/>
      <c r="AK15" s="21"/>
    </row>
    <row r="16" spans="1:37">
      <c r="A16" s="18">
        <v>56</v>
      </c>
      <c r="B16" s="18">
        <v>58.5</v>
      </c>
      <c r="C16" s="85" t="s">
        <v>283</v>
      </c>
      <c r="D16" s="21">
        <v>32.549301854304403</v>
      </c>
      <c r="E16" s="21">
        <v>49.6023250618235</v>
      </c>
      <c r="F16" s="21">
        <v>41.635686184508401</v>
      </c>
      <c r="G16" s="21">
        <v>8.7357482534428602E-3</v>
      </c>
      <c r="H16" s="21">
        <v>9.1940634634633298E-2</v>
      </c>
      <c r="I16" s="21">
        <v>3.6572829135718597E-2</v>
      </c>
      <c r="J16" s="21">
        <v>2.24697381907384E-2</v>
      </c>
      <c r="K16" s="21">
        <v>0.26240833104213601</v>
      </c>
      <c r="L16" s="21">
        <v>9.2555842870832003E-2</v>
      </c>
      <c r="M16" s="21">
        <v>1.61227767427197</v>
      </c>
      <c r="N16" s="21">
        <v>2.2540139792648399</v>
      </c>
      <c r="O16" s="21">
        <v>1.9442129417970699</v>
      </c>
      <c r="P16" s="21">
        <v>1.4841728935709599</v>
      </c>
      <c r="Q16" s="21">
        <v>2.2403625150992901</v>
      </c>
      <c r="R16" s="21">
        <v>1.9106478015250099</v>
      </c>
      <c r="S16" s="21">
        <v>1.19588896706383</v>
      </c>
      <c r="T16" s="21">
        <v>2.3479074495472601</v>
      </c>
      <c r="U16" s="21">
        <v>1.69599385312039</v>
      </c>
      <c r="V16" s="21">
        <v>1.57737212260796</v>
      </c>
      <c r="W16" s="21">
        <v>2.3015152987231202</v>
      </c>
      <c r="X16" s="21">
        <v>1.90655613702851</v>
      </c>
      <c r="Y16" s="21">
        <v>0.47958104745218599</v>
      </c>
      <c r="Z16" s="21">
        <v>1.1462912985884901</v>
      </c>
      <c r="AA16" s="21">
        <v>0.72254651001168002</v>
      </c>
      <c r="AB16" s="21">
        <v>1.5953973617561801</v>
      </c>
      <c r="AC16" s="21">
        <v>2.2607419856186</v>
      </c>
      <c r="AD16" s="21">
        <v>1.9054635322226601</v>
      </c>
      <c r="AE16" s="21">
        <v>0.58047094350953599</v>
      </c>
      <c r="AF16" s="21">
        <v>2.26269761117018</v>
      </c>
      <c r="AG16" s="21">
        <v>1.8395591987703499</v>
      </c>
      <c r="AH16" s="95">
        <f t="shared" si="0"/>
        <v>50.29852057503961</v>
      </c>
      <c r="AI16" s="21"/>
      <c r="AJ16" s="21"/>
      <c r="AK16" s="21"/>
    </row>
    <row r="17" spans="1:37">
      <c r="A17" s="18">
        <v>61</v>
      </c>
      <c r="B17" s="18">
        <v>63.5</v>
      </c>
      <c r="C17" s="85" t="s">
        <v>283</v>
      </c>
      <c r="D17" s="21">
        <v>23.2468882103522</v>
      </c>
      <c r="E17" s="21">
        <v>41.779795646643102</v>
      </c>
      <c r="F17" s="21">
        <v>32.596428778403002</v>
      </c>
      <c r="G17" s="21">
        <v>1.0708768313923801E-2</v>
      </c>
      <c r="H17" s="21">
        <v>0.12877974200183601</v>
      </c>
      <c r="I17" s="21">
        <v>5.1032557860138501E-2</v>
      </c>
      <c r="J17" s="21">
        <v>2.1535046599550401E-2</v>
      </c>
      <c r="K17" s="21">
        <v>0.30126131715680299</v>
      </c>
      <c r="L17" s="21">
        <v>0.11453748361364501</v>
      </c>
      <c r="M17" s="21">
        <v>1.6043045763587001</v>
      </c>
      <c r="N17" s="21">
        <v>2.6528328806778299</v>
      </c>
      <c r="O17" s="21">
        <v>2.09496517355094</v>
      </c>
      <c r="P17" s="21">
        <v>1.5009561530964901</v>
      </c>
      <c r="Q17" s="21">
        <v>2.7032946048856998</v>
      </c>
      <c r="R17" s="21">
        <v>2.08597031003915</v>
      </c>
      <c r="S17" s="21">
        <v>0.34972058390521699</v>
      </c>
      <c r="T17" s="21">
        <v>61.756678705071202</v>
      </c>
      <c r="U17" s="21">
        <v>1.7580352698398301</v>
      </c>
      <c r="V17" s="21">
        <v>1.59127590793646</v>
      </c>
      <c r="W17" s="21">
        <v>2.64910706452648</v>
      </c>
      <c r="X17" s="21">
        <v>2.0603696703595</v>
      </c>
      <c r="Y17" s="21">
        <v>0.56268440850197898</v>
      </c>
      <c r="Z17" s="21">
        <v>1.26546498081305</v>
      </c>
      <c r="AA17" s="21">
        <v>1.01624272590936</v>
      </c>
      <c r="AB17" s="21">
        <v>1.55158626470922</v>
      </c>
      <c r="AC17" s="21">
        <v>2.6267223099671102</v>
      </c>
      <c r="AD17" s="21">
        <v>2.05075124924636</v>
      </c>
      <c r="AE17" s="21">
        <v>0.60806751958432903</v>
      </c>
      <c r="AF17" s="21">
        <v>24.4868995836331</v>
      </c>
      <c r="AG17" s="21">
        <v>2.00443018804939</v>
      </c>
      <c r="AH17" s="95">
        <f>AG17/I17</f>
        <v>39.277478380425237</v>
      </c>
      <c r="AI17" s="21">
        <f>AVERAGE(AH5:AH17)</f>
        <v>14.913590738933276</v>
      </c>
      <c r="AJ17" s="21">
        <f>MIN(AH5:AH17)</f>
        <v>1.76757852373241</v>
      </c>
      <c r="AK17" s="21">
        <f>MAX(AH5:AH17)</f>
        <v>50.29852057503961</v>
      </c>
    </row>
    <row r="18" spans="1:37">
      <c r="A18" s="18">
        <v>66</v>
      </c>
      <c r="B18" s="18">
        <v>68.5</v>
      </c>
      <c r="C18" s="85" t="s">
        <v>284</v>
      </c>
      <c r="D18" s="21">
        <v>15.754443723099</v>
      </c>
      <c r="E18" s="21">
        <v>33.708061679247898</v>
      </c>
      <c r="F18" s="21">
        <v>24.300143534835001</v>
      </c>
      <c r="G18" s="21">
        <v>2.0810434032516301E-2</v>
      </c>
      <c r="H18" s="21">
        <v>0.13510592859926501</v>
      </c>
      <c r="I18" s="21">
        <v>6.1390232818751202E-2</v>
      </c>
      <c r="J18" s="21">
        <v>3.9093135248805297E-2</v>
      </c>
      <c r="K18" s="21">
        <v>0.32493135470810602</v>
      </c>
      <c r="L18" s="21">
        <v>0.12588982923420899</v>
      </c>
      <c r="M18" s="21">
        <v>0.15491078749308099</v>
      </c>
      <c r="N18" s="21">
        <v>1.4797047464237301</v>
      </c>
      <c r="O18" s="21">
        <v>1.0116119774585799</v>
      </c>
      <c r="P18" s="21">
        <v>0.13959913531905399</v>
      </c>
      <c r="Q18" s="21">
        <v>1.4799072232396899</v>
      </c>
      <c r="R18" s="21">
        <v>1.0072458081509601</v>
      </c>
      <c r="S18" s="21">
        <v>0.14645502324481699</v>
      </c>
      <c r="T18" s="21">
        <v>2.02326376417661</v>
      </c>
      <c r="U18" s="21">
        <v>1.2150036365503201</v>
      </c>
      <c r="V18" s="21">
        <v>0.15049677540116499</v>
      </c>
      <c r="W18" s="21">
        <v>1.4799164880890201</v>
      </c>
      <c r="X18" s="21">
        <v>1.0527892653086599</v>
      </c>
      <c r="Y18" s="21">
        <v>0.73642088134196804</v>
      </c>
      <c r="Z18" s="21">
        <v>1.4070096727544099</v>
      </c>
      <c r="AA18" s="21">
        <v>1.0801246711964601</v>
      </c>
      <c r="AB18" s="21">
        <v>0.15981887601866401</v>
      </c>
      <c r="AC18" s="21">
        <v>1.49741100387938</v>
      </c>
      <c r="AD18" s="21">
        <v>1.0643372222563801</v>
      </c>
      <c r="AE18" s="21">
        <v>0.14946212963804001</v>
      </c>
      <c r="AF18" s="21">
        <v>1.6952526510277901</v>
      </c>
      <c r="AG18" s="21">
        <v>1.04738300105618</v>
      </c>
      <c r="AH18" s="95">
        <f t="shared" si="0"/>
        <v>17.061069049020848</v>
      </c>
      <c r="AI18" s="21"/>
      <c r="AJ18" s="21"/>
      <c r="AK18" s="21"/>
    </row>
    <row r="19" spans="1:37">
      <c r="A19" s="18">
        <v>71</v>
      </c>
      <c r="B19" s="18">
        <v>73.5</v>
      </c>
      <c r="C19" s="85" t="s">
        <v>284</v>
      </c>
      <c r="D19" s="21">
        <v>8.8524005519431004</v>
      </c>
      <c r="E19" s="21">
        <v>25.4666077159183</v>
      </c>
      <c r="F19" s="21">
        <v>16.488803005973502</v>
      </c>
      <c r="G19" s="21">
        <v>2.7080550530139001E-2</v>
      </c>
      <c r="H19" s="21">
        <v>0.19752107194556101</v>
      </c>
      <c r="I19" s="21">
        <v>8.31339361544573E-2</v>
      </c>
      <c r="J19" s="21">
        <v>5.3929080051902299E-2</v>
      </c>
      <c r="K19" s="21">
        <v>0.55226245811901598</v>
      </c>
      <c r="L19" s="21">
        <v>0.182167860116389</v>
      </c>
      <c r="M19" s="21">
        <v>0.118840770709378</v>
      </c>
      <c r="N19" s="21">
        <v>0.73546533362088895</v>
      </c>
      <c r="O19" s="21">
        <v>0.46378836628435899</v>
      </c>
      <c r="P19" s="21">
        <v>0.11522467610916901</v>
      </c>
      <c r="Q19" s="21">
        <v>0.726100645372872</v>
      </c>
      <c r="R19" s="21">
        <v>0.45272272140775499</v>
      </c>
      <c r="S19" s="21">
        <v>0.14543542410110399</v>
      </c>
      <c r="T19" s="21">
        <v>0.70793152473457299</v>
      </c>
      <c r="U19" s="21">
        <v>0.43858022874081698</v>
      </c>
      <c r="V19" s="21">
        <v>0.11948213133461601</v>
      </c>
      <c r="W19" s="21">
        <v>0.72795950116062402</v>
      </c>
      <c r="X19" s="21">
        <v>0.48720410248614898</v>
      </c>
      <c r="Y19" s="21">
        <v>0.31242503380403402</v>
      </c>
      <c r="Z19" s="21">
        <v>0.77217474376819895</v>
      </c>
      <c r="AA19" s="21">
        <v>0.53638833726351198</v>
      </c>
      <c r="AB19" s="21">
        <v>0.121368963938083</v>
      </c>
      <c r="AC19" s="21">
        <v>0.75835904481109195</v>
      </c>
      <c r="AD19" s="21">
        <v>0.49011056608925802</v>
      </c>
      <c r="AE19" s="21">
        <v>0.119092588279696</v>
      </c>
      <c r="AF19" s="21">
        <v>0.74452220554679904</v>
      </c>
      <c r="AG19" s="21">
        <v>0.482430814654292</v>
      </c>
      <c r="AH19" s="95">
        <f t="shared" si="0"/>
        <v>5.8030551297122246</v>
      </c>
      <c r="AI19" s="21"/>
      <c r="AJ19" s="21"/>
      <c r="AK19" s="21"/>
    </row>
    <row r="20" spans="1:37">
      <c r="A20" s="18">
        <v>76</v>
      </c>
      <c r="B20" s="18">
        <v>78.5</v>
      </c>
      <c r="C20" s="85" t="s">
        <v>284</v>
      </c>
      <c r="D20" s="21">
        <v>4.9598292727377</v>
      </c>
      <c r="E20" s="21">
        <v>20.452273941157099</v>
      </c>
      <c r="F20" s="21">
        <v>10.183787310880399</v>
      </c>
      <c r="G20" s="21">
        <v>0</v>
      </c>
      <c r="H20" s="21">
        <v>0.20220688425665301</v>
      </c>
      <c r="I20" s="21">
        <v>8.1174600667562602E-2</v>
      </c>
      <c r="J20" s="21">
        <v>0</v>
      </c>
      <c r="K20" s="21">
        <v>0.573131111508139</v>
      </c>
      <c r="L20" s="21">
        <v>0.207272095178205</v>
      </c>
      <c r="M20" s="21">
        <v>0</v>
      </c>
      <c r="N20" s="21">
        <v>0.98768289812964405</v>
      </c>
      <c r="O20" s="21">
        <v>0.19341407193576399</v>
      </c>
      <c r="P20" s="21">
        <v>0</v>
      </c>
      <c r="Q20" s="21">
        <v>0.88297966077511503</v>
      </c>
      <c r="R20" s="21">
        <v>0.21889271618613601</v>
      </c>
      <c r="S20" s="21">
        <v>0</v>
      </c>
      <c r="T20" s="21">
        <v>0.82925810010935097</v>
      </c>
      <c r="U20" s="21">
        <v>0.164572553821276</v>
      </c>
      <c r="V20" s="21">
        <v>0</v>
      </c>
      <c r="W20" s="21">
        <v>0.84984648000539798</v>
      </c>
      <c r="X20" s="21">
        <v>0.190506099744124</v>
      </c>
      <c r="Y20" s="21">
        <v>0</v>
      </c>
      <c r="Z20" s="21">
        <v>0.41951239070079299</v>
      </c>
      <c r="AA20" s="21">
        <v>0.15786064015662299</v>
      </c>
      <c r="AB20" s="21">
        <v>0</v>
      </c>
      <c r="AC20" s="21">
        <v>0.96197488892352101</v>
      </c>
      <c r="AD20" s="21">
        <v>0.15691970749159601</v>
      </c>
      <c r="AE20" s="21">
        <v>0</v>
      </c>
      <c r="AF20" s="21">
        <v>0.890681428595407</v>
      </c>
      <c r="AG20" s="21">
        <v>0.17692469266820199</v>
      </c>
      <c r="AH20" s="95">
        <f t="shared" si="0"/>
        <v>2.1795572902510276</v>
      </c>
      <c r="AI20" s="21"/>
      <c r="AJ20" s="21"/>
      <c r="AK20" s="21"/>
    </row>
    <row r="21" spans="1:37">
      <c r="A21" s="18">
        <v>81</v>
      </c>
      <c r="B21" s="18">
        <v>83.5</v>
      </c>
      <c r="C21" s="85" t="s">
        <v>284</v>
      </c>
      <c r="D21" s="21">
        <v>3.3403402811412</v>
      </c>
      <c r="E21" s="21">
        <v>13.9059319390876</v>
      </c>
      <c r="F21" s="21">
        <v>6.6724977136873402</v>
      </c>
      <c r="G21" s="21">
        <v>0</v>
      </c>
      <c r="H21" s="21">
        <v>0.17171418950613099</v>
      </c>
      <c r="I21" s="21">
        <v>7.8520050033103306E-2</v>
      </c>
      <c r="J21" s="21">
        <v>0</v>
      </c>
      <c r="K21" s="21">
        <v>0.73838097297077898</v>
      </c>
      <c r="L21" s="21">
        <v>0.241473216012388</v>
      </c>
      <c r="M21" s="21">
        <v>0.16946468371805301</v>
      </c>
      <c r="N21" s="21">
        <v>1.5711303328336399</v>
      </c>
      <c r="O21" s="21">
        <v>0.88234927572817101</v>
      </c>
      <c r="P21" s="21">
        <v>0.16797403477051101</v>
      </c>
      <c r="Q21" s="21">
        <v>1.5732493637637801</v>
      </c>
      <c r="R21" s="21">
        <v>0.74323394328105896</v>
      </c>
      <c r="S21" s="21">
        <v>0.16810311773926601</v>
      </c>
      <c r="T21" s="21">
        <v>1.56356346607325</v>
      </c>
      <c r="U21" s="21">
        <v>0.92941267340391198</v>
      </c>
      <c r="V21" s="21">
        <v>0.157088558610184</v>
      </c>
      <c r="W21" s="21">
        <v>1.5053385186761701</v>
      </c>
      <c r="X21" s="21">
        <v>0.97381664812319702</v>
      </c>
      <c r="Y21" s="21">
        <v>0</v>
      </c>
      <c r="Z21" s="21">
        <v>0.85734863077390699</v>
      </c>
      <c r="AA21" s="21">
        <v>0.48689830109842802</v>
      </c>
      <c r="AB21" s="21">
        <v>0.168675855579663</v>
      </c>
      <c r="AC21" s="21">
        <v>1.5711412377921501</v>
      </c>
      <c r="AD21" s="21">
        <v>1.05699504271287</v>
      </c>
      <c r="AE21" s="21">
        <v>3.2582267310260198E-2</v>
      </c>
      <c r="AF21" s="21">
        <v>1.52653871819257</v>
      </c>
      <c r="AG21" s="21">
        <v>0.728885864653121</v>
      </c>
      <c r="AH21" s="95">
        <f t="shared" si="0"/>
        <v>9.2827992894277269</v>
      </c>
      <c r="AI21" s="21"/>
      <c r="AJ21" s="21"/>
      <c r="AK21" s="21"/>
    </row>
    <row r="22" spans="1:37">
      <c r="A22" s="18">
        <v>86</v>
      </c>
      <c r="B22" s="18">
        <v>88.5</v>
      </c>
      <c r="C22" s="85" t="s">
        <v>284</v>
      </c>
      <c r="D22" s="21">
        <v>2.8118570674522898</v>
      </c>
      <c r="E22" s="21">
        <v>10.172637441650499</v>
      </c>
      <c r="F22" s="21">
        <v>4.4565376516055704</v>
      </c>
      <c r="G22" s="21">
        <v>0</v>
      </c>
      <c r="H22" s="21">
        <v>0.159130610108667</v>
      </c>
      <c r="I22" s="21">
        <v>6.4056111292933204E-2</v>
      </c>
      <c r="J22" s="21">
        <v>0</v>
      </c>
      <c r="K22" s="21">
        <v>0.36657079510809498</v>
      </c>
      <c r="L22" s="21">
        <v>0.13296373150632801</v>
      </c>
      <c r="M22" s="21">
        <v>0.15338055216383301</v>
      </c>
      <c r="N22" s="21">
        <v>1.8833203738836199</v>
      </c>
      <c r="O22" s="21">
        <v>1.1437492508348901</v>
      </c>
      <c r="P22" s="21">
        <v>0.14805510014107101</v>
      </c>
      <c r="Q22" s="21">
        <v>1.8780328410075799</v>
      </c>
      <c r="R22" s="21">
        <v>1.1367256136224999</v>
      </c>
      <c r="S22" s="21">
        <v>0.130448890488638</v>
      </c>
      <c r="T22" s="21">
        <v>1.8331424283662201</v>
      </c>
      <c r="U22" s="21">
        <v>1.11407912772685</v>
      </c>
      <c r="V22" s="21">
        <v>0.31431431308664998</v>
      </c>
      <c r="W22" s="21">
        <v>1.9331906912361201</v>
      </c>
      <c r="X22" s="21">
        <v>1.1047105277153599</v>
      </c>
      <c r="Y22" s="21">
        <v>0</v>
      </c>
      <c r="Z22" s="21">
        <v>1.0545512379114099</v>
      </c>
      <c r="AA22" s="21">
        <v>0.623957704269682</v>
      </c>
      <c r="AB22" s="21">
        <v>2.46841667310073E-2</v>
      </c>
      <c r="AC22" s="21">
        <v>1.7971406571939399</v>
      </c>
      <c r="AD22" s="21">
        <v>1.11518923726176</v>
      </c>
      <c r="AE22" s="21">
        <v>0</v>
      </c>
      <c r="AF22" s="21">
        <v>1.8490244548716099</v>
      </c>
      <c r="AG22" s="21">
        <v>1.0590097243074199</v>
      </c>
      <c r="AH22" s="95">
        <f t="shared" si="0"/>
        <v>16.532532227323202</v>
      </c>
      <c r="AI22" s="21"/>
      <c r="AJ22" s="21"/>
      <c r="AK22" s="21"/>
    </row>
    <row r="23" spans="1:37">
      <c r="A23" s="18">
        <v>91</v>
      </c>
      <c r="B23" s="18">
        <v>93.5</v>
      </c>
      <c r="C23" s="85" t="s">
        <v>284</v>
      </c>
      <c r="D23" s="21">
        <v>2.69468611161731</v>
      </c>
      <c r="E23" s="21">
        <v>8.4618308046943298</v>
      </c>
      <c r="F23" s="21">
        <v>3.5571240248240898</v>
      </c>
      <c r="G23" s="21">
        <v>0</v>
      </c>
      <c r="H23" s="21">
        <v>0.13895884277470399</v>
      </c>
      <c r="I23" s="21">
        <v>3.9588535012486997E-3</v>
      </c>
      <c r="J23" s="21">
        <v>0</v>
      </c>
      <c r="K23" s="21">
        <v>0.40725816879412702</v>
      </c>
      <c r="L23" s="21">
        <v>1.4741826659495199E-2</v>
      </c>
      <c r="M23" s="21">
        <v>0</v>
      </c>
      <c r="N23" s="21">
        <v>1.70557160084824</v>
      </c>
      <c r="O23" s="21">
        <v>0.93764164567863295</v>
      </c>
      <c r="P23" s="21">
        <v>0</v>
      </c>
      <c r="Q23" s="21">
        <v>1.73535768662914</v>
      </c>
      <c r="R23" s="21">
        <v>0.97141452340933798</v>
      </c>
      <c r="S23" s="21">
        <v>0</v>
      </c>
      <c r="T23" s="21">
        <v>1.6999678012299</v>
      </c>
      <c r="U23" s="21">
        <v>0.886634556455691</v>
      </c>
      <c r="V23" s="21">
        <v>0</v>
      </c>
      <c r="W23" s="21">
        <v>1.73593877836808</v>
      </c>
      <c r="X23" s="21">
        <v>0.84144917140405795</v>
      </c>
      <c r="Y23" s="21">
        <v>0</v>
      </c>
      <c r="Z23" s="21">
        <v>1.18824357194939</v>
      </c>
      <c r="AA23" s="21">
        <v>0.46287023043896602</v>
      </c>
      <c r="AB23" s="21">
        <v>0</v>
      </c>
      <c r="AC23" s="21">
        <v>1.73466998077045</v>
      </c>
      <c r="AD23" s="21">
        <v>0.83574215088260295</v>
      </c>
      <c r="AE23" s="21">
        <v>0</v>
      </c>
      <c r="AF23" s="21">
        <v>1.71571745621715</v>
      </c>
      <c r="AG23" s="21">
        <v>0.80256595234674899</v>
      </c>
      <c r="AH23" s="95">
        <f t="shared" si="0"/>
        <v>202.72686324300813</v>
      </c>
      <c r="AI23" s="21">
        <f>AVERAGE(AH5:AH23)</f>
        <v>23.550660833414511</v>
      </c>
      <c r="AJ23" s="21">
        <f t="shared" ref="AJ23:AK23" si="1">AVERAGE(AI5:AI23)</f>
        <v>19.232125786173896</v>
      </c>
      <c r="AK23" s="21">
        <f t="shared" si="1"/>
        <v>10.499852154953153</v>
      </c>
    </row>
    <row r="24" spans="1:37">
      <c r="A24" s="18">
        <v>96</v>
      </c>
      <c r="B24" s="18">
        <v>98.5</v>
      </c>
      <c r="C24" s="85" t="s">
        <v>284</v>
      </c>
      <c r="D24" s="21">
        <v>2.6638114006687901</v>
      </c>
      <c r="E24" s="21">
        <v>5.8365524350403</v>
      </c>
      <c r="F24" s="21">
        <v>3.06553344850178</v>
      </c>
      <c r="G24" s="21">
        <v>0</v>
      </c>
      <c r="H24" s="21">
        <v>0.10870226828876201</v>
      </c>
      <c r="I24" s="21">
        <v>0</v>
      </c>
      <c r="J24" s="21">
        <v>0</v>
      </c>
      <c r="K24" s="21">
        <v>0.55780966634603402</v>
      </c>
      <c r="L24" s="21">
        <v>0</v>
      </c>
      <c r="M24" s="21">
        <v>0</v>
      </c>
      <c r="N24" s="21">
        <v>2.05964036801823</v>
      </c>
      <c r="O24" s="21">
        <v>1.10806619882138</v>
      </c>
      <c r="P24" s="21">
        <v>0</v>
      </c>
      <c r="Q24" s="21">
        <v>2.0642138757729498</v>
      </c>
      <c r="R24" s="21">
        <v>1.11578883456106</v>
      </c>
      <c r="S24" s="21">
        <v>0</v>
      </c>
      <c r="T24" s="21">
        <v>2.05989439546304</v>
      </c>
      <c r="U24" s="21">
        <v>0.971073300274503</v>
      </c>
      <c r="V24" s="21">
        <v>0</v>
      </c>
      <c r="W24" s="21">
        <v>2.0641993930040101</v>
      </c>
      <c r="X24" s="21">
        <v>0.95852092008675605</v>
      </c>
      <c r="Y24" s="21">
        <v>0</v>
      </c>
      <c r="Z24" s="21">
        <v>1.37790147552203</v>
      </c>
      <c r="AA24" s="21">
        <v>0</v>
      </c>
      <c r="AB24" s="21">
        <v>0</v>
      </c>
      <c r="AC24" s="21">
        <v>2.21189656206825</v>
      </c>
      <c r="AD24" s="21">
        <v>1.02752743088663</v>
      </c>
      <c r="AE24" s="21">
        <v>0</v>
      </c>
      <c r="AF24" s="21">
        <v>2.14654294784834</v>
      </c>
      <c r="AG24" s="21">
        <v>0.78233058204922201</v>
      </c>
      <c r="AH24" s="95" t="s">
        <v>18</v>
      </c>
      <c r="AI24" s="21"/>
      <c r="AJ24" s="21"/>
      <c r="AK24" s="21"/>
    </row>
    <row r="25" spans="1:37">
      <c r="A25" s="18">
        <v>101</v>
      </c>
      <c r="B25" s="18">
        <v>103.5</v>
      </c>
      <c r="C25" s="85" t="s">
        <v>284</v>
      </c>
      <c r="D25" s="21">
        <v>2.6359617788586802</v>
      </c>
      <c r="E25" s="21">
        <v>4.3222524774356801</v>
      </c>
      <c r="F25" s="21">
        <v>3.0245456153296901</v>
      </c>
      <c r="G25" s="21">
        <v>0</v>
      </c>
      <c r="H25" s="21">
        <v>9.7267987695537905E-2</v>
      </c>
      <c r="I25" s="21">
        <v>0</v>
      </c>
      <c r="J25" s="21">
        <v>0</v>
      </c>
      <c r="K25" s="21">
        <v>0.31750066438458702</v>
      </c>
      <c r="L25" s="21">
        <v>0</v>
      </c>
      <c r="M25" s="21">
        <v>0</v>
      </c>
      <c r="N25" s="21">
        <v>0.66733599708580005</v>
      </c>
      <c r="O25" s="21">
        <v>0</v>
      </c>
      <c r="P25" s="21">
        <v>0</v>
      </c>
      <c r="Q25" s="21">
        <v>0.66843839337964195</v>
      </c>
      <c r="R25" s="21">
        <v>0</v>
      </c>
      <c r="S25" s="21">
        <v>0</v>
      </c>
      <c r="T25" s="21">
        <v>0.87228978778277699</v>
      </c>
      <c r="U25" s="21">
        <v>0</v>
      </c>
      <c r="V25" s="21">
        <v>0</v>
      </c>
      <c r="W25" s="21">
        <v>0.77576977577768302</v>
      </c>
      <c r="X25" s="21">
        <v>0</v>
      </c>
      <c r="Y25" s="21">
        <v>0</v>
      </c>
      <c r="Z25" s="21">
        <v>0.72173360819912802</v>
      </c>
      <c r="AA25" s="21">
        <v>0</v>
      </c>
      <c r="AB25" s="21">
        <v>0</v>
      </c>
      <c r="AC25" s="21">
        <v>0.77167797853559605</v>
      </c>
      <c r="AD25" s="21">
        <v>0</v>
      </c>
      <c r="AE25" s="21">
        <v>0</v>
      </c>
      <c r="AF25" s="21">
        <v>0.84029493799114796</v>
      </c>
      <c r="AG25" s="21">
        <v>0</v>
      </c>
      <c r="AH25" s="95" t="s">
        <v>18</v>
      </c>
      <c r="AI25" s="21"/>
      <c r="AJ25" s="21"/>
      <c r="AK25" s="21"/>
    </row>
    <row r="26" spans="1:37">
      <c r="A26" s="18">
        <v>106</v>
      </c>
      <c r="B26" s="18">
        <v>108.5</v>
      </c>
      <c r="C26" s="85" t="s">
        <v>284</v>
      </c>
      <c r="D26" s="21">
        <v>2.6359617788586802</v>
      </c>
      <c r="E26" s="21">
        <v>3.7355135574787801</v>
      </c>
      <c r="F26" s="21">
        <v>3.0127760143387001</v>
      </c>
      <c r="G26" s="21">
        <v>0</v>
      </c>
      <c r="H26" s="21">
        <v>0</v>
      </c>
      <c r="I26" s="21">
        <v>0</v>
      </c>
      <c r="J26" s="21">
        <v>0</v>
      </c>
      <c r="K26" s="21">
        <v>0</v>
      </c>
      <c r="L26" s="21">
        <v>0</v>
      </c>
      <c r="M26" s="21">
        <v>0</v>
      </c>
      <c r="N26" s="21">
        <v>0.102518545142222</v>
      </c>
      <c r="O26" s="21">
        <v>0.10106487134749199</v>
      </c>
      <c r="P26" s="21">
        <v>0</v>
      </c>
      <c r="Q26" s="21">
        <v>0.102503345832176</v>
      </c>
      <c r="R26" s="21">
        <v>0.100945004620874</v>
      </c>
      <c r="S26" s="21">
        <v>0</v>
      </c>
      <c r="T26" s="21">
        <v>0.10178266714902801</v>
      </c>
      <c r="U26" s="21">
        <v>9.2048350679903704E-2</v>
      </c>
      <c r="V26" s="21">
        <v>0</v>
      </c>
      <c r="W26" s="21">
        <v>0.102419516178585</v>
      </c>
      <c r="X26" s="21">
        <v>0.100966602092148</v>
      </c>
      <c r="Y26" s="21">
        <v>0</v>
      </c>
      <c r="Z26" s="21">
        <v>9.5732899775326799E-2</v>
      </c>
      <c r="AA26" s="21">
        <v>0</v>
      </c>
      <c r="AB26" s="21">
        <v>0</v>
      </c>
      <c r="AC26" s="21">
        <v>0.101947474709021</v>
      </c>
      <c r="AD26" s="21">
        <v>0.10061572328087399</v>
      </c>
      <c r="AE26" s="21">
        <v>0</v>
      </c>
      <c r="AF26" s="21">
        <v>0.10232897351226899</v>
      </c>
      <c r="AG26" s="21">
        <v>9.9853978956117695E-2</v>
      </c>
      <c r="AH26" s="95" t="s">
        <v>18</v>
      </c>
      <c r="AI26" s="21"/>
      <c r="AJ26" s="21"/>
      <c r="AK26" s="21"/>
    </row>
    <row r="27" spans="1:37">
      <c r="A27" s="18">
        <v>111</v>
      </c>
      <c r="B27" s="18">
        <v>113.5</v>
      </c>
      <c r="C27" s="25" t="s">
        <v>284</v>
      </c>
      <c r="D27" s="21">
        <v>2.6359617788586802</v>
      </c>
      <c r="E27" s="21">
        <v>3.2258312571326302</v>
      </c>
      <c r="F27" s="21">
        <v>2.9937108485984201</v>
      </c>
      <c r="G27" s="21">
        <v>0</v>
      </c>
      <c r="H27" s="21">
        <v>5.7616170754800598E-2</v>
      </c>
      <c r="I27" s="21">
        <v>0</v>
      </c>
      <c r="J27" s="21">
        <v>0</v>
      </c>
      <c r="K27" s="21">
        <v>0.42344044851533202</v>
      </c>
      <c r="L27" s="21">
        <v>0</v>
      </c>
      <c r="M27" s="21">
        <v>0</v>
      </c>
      <c r="N27" s="21">
        <v>0.38573457130021299</v>
      </c>
      <c r="O27" s="21">
        <v>0.37508862132750398</v>
      </c>
      <c r="P27" s="21">
        <v>0</v>
      </c>
      <c r="Q27" s="21">
        <v>0.38412489552710599</v>
      </c>
      <c r="R27" s="21">
        <v>0.37427786587096801</v>
      </c>
      <c r="S27" s="21">
        <v>0</v>
      </c>
      <c r="T27" s="21">
        <v>0.41328991386804798</v>
      </c>
      <c r="U27" s="21">
        <v>0.36678683673303802</v>
      </c>
      <c r="V27" s="21">
        <v>0</v>
      </c>
      <c r="W27" s="21">
        <v>0.38661541375394298</v>
      </c>
      <c r="X27" s="21">
        <v>0.37457894424356702</v>
      </c>
      <c r="Y27" s="21">
        <v>0</v>
      </c>
      <c r="Z27" s="21">
        <v>0.31268272720804302</v>
      </c>
      <c r="AA27" s="21">
        <v>0</v>
      </c>
      <c r="AB27" s="21">
        <v>0</v>
      </c>
      <c r="AC27" s="21">
        <v>0.38095836508151798</v>
      </c>
      <c r="AD27" s="21">
        <v>0.37294168701365799</v>
      </c>
      <c r="AE27" s="21">
        <v>0</v>
      </c>
      <c r="AF27" s="21">
        <v>0.38503431336337302</v>
      </c>
      <c r="AG27" s="21">
        <v>0.36958367308673601</v>
      </c>
      <c r="AH27" s="96" t="s">
        <v>18</v>
      </c>
      <c r="AI27" s="21"/>
      <c r="AJ27" s="21"/>
      <c r="AK27" s="21"/>
    </row>
    <row r="28" spans="1:37">
      <c r="A28" s="27"/>
      <c r="B28" s="27"/>
      <c r="C28" s="85"/>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row>
    <row r="29" spans="1:37" s="85" customFormat="1">
      <c r="A29" s="84" t="s">
        <v>285</v>
      </c>
      <c r="R29" s="86"/>
    </row>
    <row r="30" spans="1:37" s="85" customFormat="1">
      <c r="A30" s="88" t="s">
        <v>242</v>
      </c>
      <c r="B30" s="88" t="s">
        <v>286</v>
      </c>
      <c r="R30" s="86"/>
    </row>
    <row r="31" spans="1:37" s="85" customFormat="1">
      <c r="A31" s="88" t="s">
        <v>243</v>
      </c>
      <c r="B31" s="88" t="s">
        <v>287</v>
      </c>
      <c r="R31" s="86"/>
    </row>
    <row r="32" spans="1:37" s="85" customFormat="1">
      <c r="A32" s="88" t="s">
        <v>244</v>
      </c>
      <c r="B32" s="88" t="s">
        <v>288</v>
      </c>
      <c r="R32" s="86"/>
    </row>
    <row r="33" spans="1:18" s="85" customFormat="1">
      <c r="A33" s="88" t="s">
        <v>245</v>
      </c>
      <c r="B33" s="88" t="s">
        <v>289</v>
      </c>
      <c r="R33" s="86"/>
    </row>
    <row r="34" spans="1:18" s="85" customFormat="1">
      <c r="A34" s="88" t="s">
        <v>246</v>
      </c>
      <c r="B34" s="88" t="s">
        <v>290</v>
      </c>
      <c r="R34" s="86"/>
    </row>
    <row r="35" spans="1:18" s="85" customFormat="1">
      <c r="A35" s="88" t="s">
        <v>247</v>
      </c>
      <c r="B35" s="88" t="s">
        <v>291</v>
      </c>
      <c r="R35" s="86"/>
    </row>
    <row r="36" spans="1:18" s="85" customFormat="1">
      <c r="A36" s="88" t="s">
        <v>257</v>
      </c>
      <c r="B36" s="88" t="s">
        <v>292</v>
      </c>
      <c r="R36" s="86"/>
    </row>
    <row r="37" spans="1:18" s="85" customFormat="1">
      <c r="A37" s="88" t="s">
        <v>255</v>
      </c>
      <c r="B37" s="88" t="s">
        <v>293</v>
      </c>
      <c r="R37" s="86"/>
    </row>
    <row r="38" spans="1:18" s="85" customFormat="1">
      <c r="A38" s="88" t="s">
        <v>256</v>
      </c>
      <c r="B38" s="88" t="s">
        <v>294</v>
      </c>
      <c r="R38" s="86"/>
    </row>
    <row r="39" spans="1:18" s="85" customFormat="1">
      <c r="A39" s="88" t="s">
        <v>254</v>
      </c>
      <c r="B39" s="88" t="s">
        <v>295</v>
      </c>
      <c r="R39" s="86"/>
    </row>
    <row r="40" spans="1:18" s="85" customFormat="1">
      <c r="A40" s="88" t="s">
        <v>248</v>
      </c>
      <c r="B40" s="88" t="s">
        <v>296</v>
      </c>
      <c r="R40" s="86"/>
    </row>
    <row r="41" spans="1:18" s="85" customFormat="1">
      <c r="A41" s="88" t="s">
        <v>249</v>
      </c>
      <c r="B41" s="88" t="s">
        <v>297</v>
      </c>
      <c r="R41" s="86"/>
    </row>
    <row r="42" spans="1:18" s="85" customFormat="1">
      <c r="A42" s="88" t="s">
        <v>253</v>
      </c>
      <c r="B42" s="88" t="s">
        <v>298</v>
      </c>
      <c r="R42" s="86"/>
    </row>
    <row r="43" spans="1:18" s="85" customFormat="1">
      <c r="A43" s="88" t="s">
        <v>252</v>
      </c>
      <c r="B43" s="88" t="s">
        <v>299</v>
      </c>
      <c r="R43" s="86"/>
    </row>
    <row r="44" spans="1:18" s="85" customFormat="1">
      <c r="A44" s="88" t="s">
        <v>250</v>
      </c>
      <c r="B44" s="88" t="s">
        <v>300</v>
      </c>
      <c r="R44" s="86"/>
    </row>
    <row r="45" spans="1:18" s="85" customFormat="1">
      <c r="A45" s="88" t="s">
        <v>251</v>
      </c>
      <c r="B45" s="88" t="s">
        <v>301</v>
      </c>
      <c r="R45" s="86"/>
    </row>
    <row r="46" spans="1:18" s="85" customFormat="1">
      <c r="A46" s="88" t="s">
        <v>262</v>
      </c>
      <c r="B46" s="88" t="s">
        <v>302</v>
      </c>
      <c r="R46" s="86"/>
    </row>
    <row r="47" spans="1:18" s="85" customFormat="1">
      <c r="A47" s="88" t="s">
        <v>263</v>
      </c>
      <c r="B47" s="88" t="s">
        <v>303</v>
      </c>
      <c r="R47" s="86"/>
    </row>
    <row r="48" spans="1:18" s="85" customFormat="1">
      <c r="A48" s="89" t="s">
        <v>264</v>
      </c>
      <c r="B48" s="89" t="s">
        <v>304</v>
      </c>
      <c r="R48" s="86"/>
    </row>
    <row r="49" spans="1:18" s="85" customFormat="1">
      <c r="A49" s="90" t="s">
        <v>265</v>
      </c>
      <c r="B49" s="90" t="s">
        <v>305</v>
      </c>
      <c r="R49" s="86"/>
    </row>
    <row r="50" spans="1:18" s="85" customFormat="1">
      <c r="A50" s="89" t="s">
        <v>266</v>
      </c>
      <c r="B50" s="89" t="s">
        <v>306</v>
      </c>
      <c r="R50" s="86"/>
    </row>
    <row r="51" spans="1:18" s="85" customFormat="1">
      <c r="A51" s="90" t="s">
        <v>267</v>
      </c>
      <c r="B51" s="90" t="s">
        <v>307</v>
      </c>
      <c r="R51" s="86"/>
    </row>
    <row r="52" spans="1:18" s="85" customFormat="1">
      <c r="A52" s="89" t="s">
        <v>268</v>
      </c>
      <c r="B52" s="89" t="s">
        <v>308</v>
      </c>
      <c r="R52" s="86"/>
    </row>
    <row r="53" spans="1:18" s="85" customFormat="1">
      <c r="A53" s="90" t="s">
        <v>269</v>
      </c>
      <c r="B53" s="90" t="s">
        <v>309</v>
      </c>
      <c r="R53" s="86"/>
    </row>
    <row r="54" spans="1:18" s="85" customFormat="1">
      <c r="A54" s="88" t="s">
        <v>258</v>
      </c>
      <c r="B54" s="88" t="s">
        <v>310</v>
      </c>
      <c r="R54" s="86"/>
    </row>
    <row r="55" spans="1:18" s="85" customFormat="1">
      <c r="A55" s="88" t="s">
        <v>259</v>
      </c>
      <c r="B55" s="88" t="s">
        <v>311</v>
      </c>
      <c r="R55" s="86"/>
    </row>
    <row r="56" spans="1:18" s="85" customFormat="1">
      <c r="A56" s="88" t="s">
        <v>261</v>
      </c>
      <c r="B56" s="88" t="s">
        <v>312</v>
      </c>
      <c r="R56" s="86"/>
    </row>
    <row r="57" spans="1:18" s="85" customFormat="1">
      <c r="A57" s="88" t="s">
        <v>260</v>
      </c>
      <c r="B57" s="88" t="s">
        <v>313</v>
      </c>
      <c r="R57" s="86"/>
    </row>
    <row r="58" spans="1:18" s="85" customFormat="1">
      <c r="A58" s="88" t="s">
        <v>277</v>
      </c>
      <c r="B58" s="88" t="s">
        <v>314</v>
      </c>
      <c r="R58" s="86"/>
    </row>
    <row r="59" spans="1:18" s="85" customFormat="1">
      <c r="A59" s="88" t="s">
        <v>276</v>
      </c>
      <c r="B59" s="88" t="s">
        <v>315</v>
      </c>
      <c r="R59" s="86"/>
    </row>
    <row r="60" spans="1:18" s="85" customFormat="1">
      <c r="A60" s="89" t="s">
        <v>270</v>
      </c>
      <c r="B60" s="89" t="s">
        <v>316</v>
      </c>
      <c r="R60" s="86"/>
    </row>
    <row r="61" spans="1:18" s="85" customFormat="1">
      <c r="A61" s="90" t="s">
        <v>271</v>
      </c>
      <c r="B61" s="90" t="s">
        <v>317</v>
      </c>
      <c r="R61" s="86"/>
    </row>
    <row r="62" spans="1:18" s="85" customFormat="1">
      <c r="A62" s="89" t="s">
        <v>272</v>
      </c>
      <c r="B62" s="89" t="s">
        <v>318</v>
      </c>
      <c r="R62" s="86"/>
    </row>
    <row r="63" spans="1:18" s="85" customFormat="1">
      <c r="A63" s="90" t="s">
        <v>273</v>
      </c>
      <c r="B63" s="90" t="s">
        <v>319</v>
      </c>
      <c r="R63" s="86"/>
    </row>
    <row r="64" spans="1:18" s="85" customFormat="1">
      <c r="A64" s="89" t="s">
        <v>274</v>
      </c>
      <c r="B64" s="89" t="s">
        <v>320</v>
      </c>
      <c r="R64" s="86"/>
    </row>
    <row r="65" spans="1:18" s="85" customFormat="1">
      <c r="A65" s="90" t="s">
        <v>275</v>
      </c>
      <c r="B65" s="90" t="s">
        <v>321</v>
      </c>
      <c r="R65" s="86"/>
    </row>
    <row r="66" spans="1:18" s="85" customFormat="1">
      <c r="A66" s="88" t="s">
        <v>278</v>
      </c>
      <c r="B66" s="88" t="s">
        <v>322</v>
      </c>
      <c r="R66" s="86"/>
    </row>
    <row r="67" spans="1:18" s="85" customFormat="1">
      <c r="A67" s="88" t="s">
        <v>279</v>
      </c>
      <c r="B67" s="88" t="s">
        <v>323</v>
      </c>
      <c r="R67" s="86"/>
    </row>
    <row r="68" spans="1:18" s="85" customFormat="1">
      <c r="A68" s="88" t="s">
        <v>280</v>
      </c>
      <c r="B68" s="88" t="s">
        <v>324</v>
      </c>
      <c r="R68" s="86"/>
    </row>
    <row r="69" spans="1:18" s="85" customFormat="1">
      <c r="A69" s="88" t="s">
        <v>281</v>
      </c>
      <c r="B69" s="88" t="s">
        <v>325</v>
      </c>
      <c r="R69" s="86"/>
    </row>
  </sheetData>
  <mergeCells count="1">
    <mergeCell ref="A1:O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68694-C1E2-0841-BE9D-1BF0A1E8E698}">
  <dimension ref="A1:Q23"/>
  <sheetViews>
    <sheetView zoomScale="120" zoomScaleNormal="120" workbookViewId="0">
      <selection sqref="A1:Q1"/>
    </sheetView>
  </sheetViews>
  <sheetFormatPr baseColWidth="10" defaultRowHeight="13"/>
  <cols>
    <col min="1" max="1" width="9.33203125" style="18" bestFit="1" customWidth="1"/>
    <col min="2" max="2" width="16" style="18" bestFit="1" customWidth="1"/>
    <col min="3" max="3" width="7.1640625" style="18" bestFit="1" customWidth="1"/>
    <col min="4" max="4" width="6" style="18" bestFit="1" customWidth="1"/>
    <col min="5" max="5" width="6.6640625" style="18" bestFit="1" customWidth="1"/>
    <col min="6" max="6" width="7.1640625" style="18" bestFit="1" customWidth="1"/>
    <col min="7" max="7" width="6" style="18" bestFit="1" customWidth="1"/>
    <col min="8" max="8" width="6.6640625" style="18" bestFit="1" customWidth="1"/>
    <col min="9" max="9" width="6.83203125" style="18" bestFit="1" customWidth="1"/>
    <col min="10" max="10" width="7.1640625" style="18" bestFit="1" customWidth="1"/>
    <col min="11" max="11" width="6.1640625" style="18" bestFit="1" customWidth="1"/>
    <col min="12" max="12" width="6.6640625" style="36" bestFit="1" customWidth="1"/>
    <col min="13" max="13" width="7.1640625" style="18" bestFit="1" customWidth="1"/>
    <col min="14" max="14" width="6.1640625" style="18" bestFit="1" customWidth="1"/>
    <col min="15" max="15" width="6.6640625" style="18" bestFit="1" customWidth="1"/>
    <col min="16" max="20" width="10.83203125" style="18"/>
    <col min="21" max="21" width="17" style="18" bestFit="1" customWidth="1"/>
    <col min="22" max="22" width="7.1640625" style="18" bestFit="1" customWidth="1"/>
    <col min="23" max="23" width="6.1640625" style="18" bestFit="1" customWidth="1"/>
    <col min="24" max="24" width="6.6640625" style="18" bestFit="1" customWidth="1"/>
    <col min="25" max="25" width="7.1640625" style="18" bestFit="1" customWidth="1"/>
    <col min="26" max="26" width="6.1640625" style="18" bestFit="1" customWidth="1"/>
    <col min="27" max="27" width="6.6640625" style="18" bestFit="1" customWidth="1"/>
    <col min="28" max="28" width="12.1640625" style="18" customWidth="1"/>
    <col min="29" max="29" width="12.33203125" style="18" bestFit="1" customWidth="1"/>
    <col min="30" max="16384" width="10.83203125" style="18"/>
  </cols>
  <sheetData>
    <row r="1" spans="1:17" ht="69" customHeight="1">
      <c r="A1" s="117" t="s">
        <v>199</v>
      </c>
      <c r="B1" s="117"/>
      <c r="C1" s="117"/>
      <c r="D1" s="117"/>
      <c r="E1" s="117"/>
      <c r="F1" s="117"/>
      <c r="G1" s="117"/>
      <c r="H1" s="117"/>
      <c r="I1" s="117"/>
      <c r="J1" s="117"/>
      <c r="K1" s="117"/>
      <c r="L1" s="117"/>
      <c r="M1" s="117"/>
      <c r="N1" s="117"/>
      <c r="O1" s="117"/>
      <c r="P1" s="117"/>
      <c r="Q1" s="117"/>
    </row>
    <row r="2" spans="1:17" ht="33" customHeight="1">
      <c r="A2" s="37"/>
      <c r="B2" s="37"/>
      <c r="C2" s="121" t="s">
        <v>188</v>
      </c>
      <c r="D2" s="121"/>
      <c r="E2" s="121"/>
      <c r="F2" s="121" t="s">
        <v>185</v>
      </c>
      <c r="G2" s="121"/>
      <c r="H2" s="121"/>
      <c r="I2" s="38" t="s">
        <v>184</v>
      </c>
      <c r="J2" s="121" t="s">
        <v>198</v>
      </c>
      <c r="K2" s="121"/>
      <c r="L2" s="121"/>
      <c r="M2" s="121" t="s">
        <v>191</v>
      </c>
      <c r="N2" s="121"/>
      <c r="O2" s="121"/>
      <c r="P2" s="120" t="s">
        <v>197</v>
      </c>
      <c r="Q2" s="120"/>
    </row>
    <row r="3" spans="1:17" s="23" customFormat="1" ht="42">
      <c r="A3" s="24" t="s">
        <v>164</v>
      </c>
      <c r="B3" s="24" t="s">
        <v>165</v>
      </c>
      <c r="C3" s="45" t="s">
        <v>183</v>
      </c>
      <c r="D3" s="45" t="s">
        <v>27</v>
      </c>
      <c r="E3" s="45" t="s">
        <v>29</v>
      </c>
      <c r="F3" s="45" t="s">
        <v>183</v>
      </c>
      <c r="G3" s="45" t="s">
        <v>27</v>
      </c>
      <c r="H3" s="45" t="s">
        <v>29</v>
      </c>
      <c r="I3" s="39" t="s">
        <v>186</v>
      </c>
      <c r="J3" s="45" t="s">
        <v>183</v>
      </c>
      <c r="K3" s="45" t="s">
        <v>27</v>
      </c>
      <c r="L3" s="45" t="s">
        <v>29</v>
      </c>
      <c r="M3" s="48" t="s">
        <v>183</v>
      </c>
      <c r="N3" s="48" t="s">
        <v>27</v>
      </c>
      <c r="O3" s="48" t="s">
        <v>29</v>
      </c>
      <c r="P3" s="39" t="s">
        <v>196</v>
      </c>
      <c r="Q3" s="45" t="s">
        <v>192</v>
      </c>
    </row>
    <row r="4" spans="1:17">
      <c r="A4" s="18">
        <v>1</v>
      </c>
      <c r="B4" s="18" t="s">
        <v>166</v>
      </c>
      <c r="C4" s="46">
        <v>0.10886206500918499</v>
      </c>
      <c r="D4" s="46">
        <v>9.2054088436329395E-2</v>
      </c>
      <c r="E4" s="46">
        <v>0.12813975980574899</v>
      </c>
      <c r="F4" s="46">
        <v>8.9552704158773297E-2</v>
      </c>
      <c r="G4" s="46">
        <v>0.01</v>
      </c>
      <c r="H4" s="46">
        <v>0.18645935975137601</v>
      </c>
      <c r="I4" s="36">
        <v>0</v>
      </c>
      <c r="J4" s="46">
        <v>0.19364831171219499</v>
      </c>
      <c r="K4" s="46">
        <v>-0.120320024387965</v>
      </c>
      <c r="L4" s="46">
        <v>0.55554377263782695</v>
      </c>
      <c r="M4" s="46">
        <v>0.44794255043440001</v>
      </c>
      <c r="N4" s="46">
        <v>4.1748579232334097E-2</v>
      </c>
      <c r="O4" s="46">
        <v>1.1158231765886599</v>
      </c>
      <c r="P4" s="36" t="s">
        <v>193</v>
      </c>
      <c r="Q4" s="46" t="s">
        <v>195</v>
      </c>
    </row>
    <row r="5" spans="1:17">
      <c r="A5" s="18">
        <v>2</v>
      </c>
      <c r="B5" s="50" t="s">
        <v>167</v>
      </c>
      <c r="C5" s="46">
        <v>0.106009651744268</v>
      </c>
      <c r="D5" s="46">
        <v>9.0467702448776194E-2</v>
      </c>
      <c r="E5" s="46">
        <v>0.124391059281474</v>
      </c>
      <c r="F5" s="46">
        <v>8.8313660343625797E-2</v>
      </c>
      <c r="G5" s="46">
        <v>3.0048631869145501E-2</v>
      </c>
      <c r="H5" s="46">
        <v>0.150485402819106</v>
      </c>
      <c r="I5" s="36">
        <v>2.2999999999999998</v>
      </c>
      <c r="J5" s="49" t="s">
        <v>190</v>
      </c>
      <c r="K5" s="49" t="s">
        <v>190</v>
      </c>
      <c r="L5" s="49" t="s">
        <v>190</v>
      </c>
      <c r="M5" s="49" t="s">
        <v>190</v>
      </c>
      <c r="N5" s="49" t="s">
        <v>190</v>
      </c>
      <c r="O5" s="49" t="s">
        <v>190</v>
      </c>
      <c r="P5" s="49" t="s">
        <v>190</v>
      </c>
      <c r="Q5" s="49" t="s">
        <v>190</v>
      </c>
    </row>
    <row r="6" spans="1:17">
      <c r="A6" s="18">
        <v>3</v>
      </c>
      <c r="B6" s="50" t="s">
        <v>112</v>
      </c>
      <c r="C6" s="46">
        <v>6.12438452820252E-2</v>
      </c>
      <c r="D6" s="46">
        <v>5.0402747657057101E-2</v>
      </c>
      <c r="E6" s="46">
        <v>7.4649184867855697E-2</v>
      </c>
      <c r="F6" s="46">
        <v>2.82883541061636E-2</v>
      </c>
      <c r="G6" s="46">
        <v>0.01</v>
      </c>
      <c r="H6" s="46">
        <v>9.3397531092951097E-2</v>
      </c>
      <c r="I6" s="36">
        <v>0</v>
      </c>
      <c r="J6" s="49" t="s">
        <v>190</v>
      </c>
      <c r="K6" s="49" t="s">
        <v>190</v>
      </c>
      <c r="L6" s="49" t="s">
        <v>190</v>
      </c>
      <c r="M6" s="49" t="s">
        <v>190</v>
      </c>
      <c r="N6" s="49" t="s">
        <v>190</v>
      </c>
      <c r="O6" s="49" t="s">
        <v>190</v>
      </c>
      <c r="P6" s="49" t="s">
        <v>190</v>
      </c>
      <c r="Q6" s="49" t="s">
        <v>190</v>
      </c>
    </row>
    <row r="7" spans="1:17">
      <c r="A7" s="18">
        <v>4</v>
      </c>
      <c r="B7" s="50" t="s">
        <v>168</v>
      </c>
      <c r="C7" s="46">
        <v>9.5501903295151305E-2</v>
      </c>
      <c r="D7" s="46">
        <v>8.1926075149681199E-2</v>
      </c>
      <c r="E7" s="46">
        <v>0.111556408410264</v>
      </c>
      <c r="F7" s="46">
        <v>0.10848319592748</v>
      </c>
      <c r="G7" s="46">
        <v>0.01</v>
      </c>
      <c r="H7" s="46">
        <v>0.26791658603396801</v>
      </c>
      <c r="I7" s="36">
        <v>0</v>
      </c>
      <c r="J7" s="46">
        <v>0.25952775260014099</v>
      </c>
      <c r="K7" s="46">
        <v>9.0865686630207197E-3</v>
      </c>
      <c r="L7" s="46">
        <v>0.84209232287009494</v>
      </c>
      <c r="M7" s="49">
        <v>0.22169850173865399</v>
      </c>
      <c r="N7" s="49">
        <v>-0.479384622277094</v>
      </c>
      <c r="O7" s="49">
        <v>1.1307329958894099</v>
      </c>
      <c r="P7" s="36" t="s">
        <v>193</v>
      </c>
      <c r="Q7" s="46">
        <v>2.8665614575666701E-2</v>
      </c>
    </row>
    <row r="8" spans="1:17">
      <c r="A8" s="18">
        <v>5</v>
      </c>
      <c r="B8" s="50" t="s">
        <v>169</v>
      </c>
      <c r="C8" s="46">
        <v>7.82462641101241E-2</v>
      </c>
      <c r="D8" s="46">
        <v>6.7532049376311201E-2</v>
      </c>
      <c r="E8" s="46">
        <v>9.1864639645271404E-2</v>
      </c>
      <c r="F8" s="46">
        <v>7.87704028580761E-2</v>
      </c>
      <c r="G8" s="46">
        <v>0.01</v>
      </c>
      <c r="H8" s="46">
        <v>0.28039880538119499</v>
      </c>
      <c r="I8" s="36">
        <v>0</v>
      </c>
      <c r="J8" s="49" t="s">
        <v>190</v>
      </c>
      <c r="K8" s="49" t="s">
        <v>190</v>
      </c>
      <c r="L8" s="49" t="s">
        <v>190</v>
      </c>
      <c r="M8" s="49" t="s">
        <v>190</v>
      </c>
      <c r="N8" s="49" t="s">
        <v>190</v>
      </c>
      <c r="O8" s="49" t="s">
        <v>190</v>
      </c>
      <c r="P8" s="49" t="s">
        <v>190</v>
      </c>
      <c r="Q8" s="49" t="s">
        <v>190</v>
      </c>
    </row>
    <row r="9" spans="1:17">
      <c r="A9" s="18">
        <v>6</v>
      </c>
      <c r="B9" s="50" t="s">
        <v>170</v>
      </c>
      <c r="C9" s="46">
        <v>0.202283420527508</v>
      </c>
      <c r="D9" s="46">
        <v>0.17423676314848099</v>
      </c>
      <c r="E9" s="46">
        <v>0.24420242005707901</v>
      </c>
      <c r="F9" s="46">
        <v>0.239369376360516</v>
      </c>
      <c r="G9" s="46">
        <v>0.168799980530143</v>
      </c>
      <c r="H9" s="46">
        <v>0.309842738067307</v>
      </c>
      <c r="I9" s="36">
        <v>1.9</v>
      </c>
      <c r="J9" s="46">
        <v>0.73202669023519595</v>
      </c>
      <c r="K9" s="46">
        <v>0.45726048969987299</v>
      </c>
      <c r="L9" s="46">
        <v>1.03066077790622</v>
      </c>
      <c r="M9" s="49">
        <v>0.58978689295449305</v>
      </c>
      <c r="N9" s="49">
        <v>0.100553544362466</v>
      </c>
      <c r="O9" s="49">
        <v>1.23812957607387</v>
      </c>
      <c r="P9" s="36" t="s">
        <v>193</v>
      </c>
      <c r="Q9" s="46" t="s">
        <v>195</v>
      </c>
    </row>
    <row r="10" spans="1:17">
      <c r="A10" s="18">
        <v>7</v>
      </c>
      <c r="B10" s="50" t="s">
        <v>171</v>
      </c>
      <c r="C10" s="46">
        <v>0.21497605781179199</v>
      </c>
      <c r="D10" s="46">
        <v>0.18058062968153901</v>
      </c>
      <c r="E10" s="46">
        <v>0.24825656049477901</v>
      </c>
      <c r="F10" s="46">
        <v>0.12207615637539899</v>
      </c>
      <c r="G10" s="46">
        <v>1.76331531457629E-2</v>
      </c>
      <c r="H10" s="46">
        <v>0.21983675903677999</v>
      </c>
      <c r="I10" s="36">
        <v>0</v>
      </c>
      <c r="J10" s="46">
        <v>0.425420808031095</v>
      </c>
      <c r="K10" s="46">
        <v>0.13835544206716499</v>
      </c>
      <c r="L10" s="46">
        <v>0.75981578841887198</v>
      </c>
      <c r="M10" s="46">
        <v>0.47028963019561798</v>
      </c>
      <c r="N10" s="46">
        <v>-5.7264594730703701E-2</v>
      </c>
      <c r="O10" s="46">
        <v>1.16434395141147</v>
      </c>
      <c r="P10" s="36" t="s">
        <v>194</v>
      </c>
      <c r="Q10" s="46">
        <v>0.30191670664622999</v>
      </c>
    </row>
    <row r="11" spans="1:17">
      <c r="A11" s="18">
        <v>8</v>
      </c>
      <c r="B11" s="50" t="s">
        <v>172</v>
      </c>
      <c r="C11" s="46">
        <v>0.20011568924282699</v>
      </c>
      <c r="D11" s="46">
        <v>0.16950298170376699</v>
      </c>
      <c r="E11" s="46">
        <v>0.23111327803276699</v>
      </c>
      <c r="F11" s="46">
        <v>0.138675634256125</v>
      </c>
      <c r="G11" s="46">
        <v>6.2297373884128197E-2</v>
      </c>
      <c r="H11" s="46">
        <v>0.252458148835634</v>
      </c>
      <c r="I11" s="36">
        <v>0</v>
      </c>
      <c r="J11" s="46">
        <v>0.49461755238173799</v>
      </c>
      <c r="K11" s="46">
        <v>0.26483339570832298</v>
      </c>
      <c r="L11" s="46">
        <v>0.71391520759237204</v>
      </c>
      <c r="M11" s="49">
        <v>0.49628484644500998</v>
      </c>
      <c r="N11" s="49">
        <v>5.94971880769967E-2</v>
      </c>
      <c r="O11" s="49">
        <v>1.24712462933609</v>
      </c>
      <c r="P11" s="36" t="s">
        <v>194</v>
      </c>
      <c r="Q11" s="46">
        <v>0.78153084228759595</v>
      </c>
    </row>
    <row r="12" spans="1:17">
      <c r="A12" s="18">
        <v>9</v>
      </c>
      <c r="B12" s="50" t="s">
        <v>173</v>
      </c>
      <c r="C12" s="46">
        <v>0.150074333582912</v>
      </c>
      <c r="D12" s="46">
        <v>0.12279478839994</v>
      </c>
      <c r="E12" s="46">
        <v>0.175366143098554</v>
      </c>
      <c r="F12" s="46">
        <v>8.2722297540943707E-2</v>
      </c>
      <c r="G12" s="46">
        <v>0.01</v>
      </c>
      <c r="H12" s="46">
        <v>0.32810292020902598</v>
      </c>
      <c r="I12" s="36">
        <v>0</v>
      </c>
      <c r="J12" s="49" t="s">
        <v>190</v>
      </c>
      <c r="K12" s="49" t="s">
        <v>190</v>
      </c>
      <c r="L12" s="49" t="s">
        <v>190</v>
      </c>
      <c r="M12" s="49" t="s">
        <v>190</v>
      </c>
      <c r="N12" s="49" t="s">
        <v>190</v>
      </c>
      <c r="O12" s="49" t="s">
        <v>190</v>
      </c>
      <c r="P12" s="49" t="s">
        <v>190</v>
      </c>
      <c r="Q12" s="49" t="s">
        <v>190</v>
      </c>
    </row>
    <row r="13" spans="1:17">
      <c r="A13" s="18">
        <v>10</v>
      </c>
      <c r="B13" s="50" t="s">
        <v>174</v>
      </c>
      <c r="C13" s="46">
        <v>0.20101562827396599</v>
      </c>
      <c r="D13" s="46">
        <v>0.17074554554170099</v>
      </c>
      <c r="E13" s="46">
        <v>0.23531257974776701</v>
      </c>
      <c r="F13" s="46">
        <v>0.107509320349759</v>
      </c>
      <c r="G13" s="46">
        <v>0.01</v>
      </c>
      <c r="H13" s="46">
        <v>0.22571404378711299</v>
      </c>
      <c r="I13" s="36">
        <v>1.3</v>
      </c>
      <c r="J13" s="46">
        <v>0.77515342414098998</v>
      </c>
      <c r="K13" s="46">
        <v>0.41091022716050601</v>
      </c>
      <c r="L13" s="46">
        <v>1.0533173414222901</v>
      </c>
      <c r="M13" s="46">
        <v>0.41957737579055499</v>
      </c>
      <c r="N13" s="46">
        <v>-0.215433977460596</v>
      </c>
      <c r="O13" s="46">
        <v>1.0641479608370701</v>
      </c>
      <c r="P13" s="36" t="s">
        <v>193</v>
      </c>
      <c r="Q13" s="46" t="s">
        <v>195</v>
      </c>
    </row>
    <row r="14" spans="1:17">
      <c r="A14" s="18">
        <v>11</v>
      </c>
      <c r="B14" s="18" t="s">
        <v>175</v>
      </c>
      <c r="C14" s="46">
        <v>0.22713851408440899</v>
      </c>
      <c r="D14" s="46">
        <v>0.19513584136949699</v>
      </c>
      <c r="E14" s="46">
        <v>0.26273373408112499</v>
      </c>
      <c r="F14" s="46">
        <v>0.14636029058522201</v>
      </c>
      <c r="G14" s="46">
        <v>6.6347234116064094E-2</v>
      </c>
      <c r="H14" s="46">
        <v>0.23494868463464799</v>
      </c>
      <c r="I14" s="36">
        <v>1.8</v>
      </c>
      <c r="J14" s="46">
        <v>0.429466200905535</v>
      </c>
      <c r="K14" s="46">
        <v>0.27561308971854098</v>
      </c>
      <c r="L14" s="46">
        <v>0.64037453973837799</v>
      </c>
      <c r="M14" s="46">
        <v>0.63037073442400404</v>
      </c>
      <c r="N14" s="46">
        <v>0.111081290355205</v>
      </c>
      <c r="O14" s="46">
        <v>1.2238067172054701</v>
      </c>
      <c r="P14" s="36" t="s">
        <v>193</v>
      </c>
      <c r="Q14" s="46" t="s">
        <v>195</v>
      </c>
    </row>
    <row r="15" spans="1:17">
      <c r="A15" s="18">
        <v>12</v>
      </c>
      <c r="B15" s="18" t="s">
        <v>176</v>
      </c>
      <c r="C15" s="46">
        <v>0.18414656474650801</v>
      </c>
      <c r="D15" s="46">
        <v>0.15225795363233399</v>
      </c>
      <c r="E15" s="46">
        <v>0.21577970875911801</v>
      </c>
      <c r="F15" s="46">
        <v>0.23735770995126201</v>
      </c>
      <c r="G15" s="46">
        <v>0.154945647110831</v>
      </c>
      <c r="H15" s="46">
        <v>0.303959937618408</v>
      </c>
      <c r="I15" s="36">
        <v>4.8</v>
      </c>
      <c r="J15" s="46">
        <v>1.1485969978600401</v>
      </c>
      <c r="K15" s="46">
        <v>0.83364844192486498</v>
      </c>
      <c r="L15" s="46">
        <v>1.51637301426726</v>
      </c>
      <c r="M15" s="46">
        <v>0.59078146816233601</v>
      </c>
      <c r="N15" s="46">
        <v>0.13224646267958501</v>
      </c>
      <c r="O15" s="46">
        <v>1.3782784584893499</v>
      </c>
      <c r="P15" s="36" t="s">
        <v>193</v>
      </c>
      <c r="Q15" s="46" t="s">
        <v>195</v>
      </c>
    </row>
    <row r="16" spans="1:17">
      <c r="A16" s="18">
        <v>13</v>
      </c>
      <c r="B16" s="18" t="s">
        <v>177</v>
      </c>
      <c r="C16" s="46">
        <v>0.157439144071919</v>
      </c>
      <c r="D16" s="46">
        <v>0.13810615457995201</v>
      </c>
      <c r="E16" s="46">
        <v>0.17637000792823601</v>
      </c>
      <c r="F16" s="46">
        <v>0.15485100230255699</v>
      </c>
      <c r="G16" s="46">
        <v>0.118868151102222</v>
      </c>
      <c r="H16" s="46">
        <v>0.201402339607514</v>
      </c>
      <c r="I16" s="36">
        <v>2.4</v>
      </c>
      <c r="J16" s="46">
        <v>0.85052414628198603</v>
      </c>
      <c r="K16" s="46">
        <v>0.59359515707164801</v>
      </c>
      <c r="L16" s="46">
        <v>1.3504417382046601</v>
      </c>
      <c r="M16" s="49">
        <v>0.70300826983674602</v>
      </c>
      <c r="N16" s="49">
        <v>0.39326794501100398</v>
      </c>
      <c r="O16" s="49">
        <v>1.0604079537570601</v>
      </c>
      <c r="P16" s="36" t="s">
        <v>193</v>
      </c>
      <c r="Q16" s="46" t="s">
        <v>195</v>
      </c>
    </row>
    <row r="17" spans="1:17">
      <c r="A17" s="18">
        <v>14</v>
      </c>
      <c r="B17" s="18" t="s">
        <v>84</v>
      </c>
      <c r="C17" s="46">
        <v>0.18624475098455301</v>
      </c>
      <c r="D17" s="46">
        <v>0.16206815446936201</v>
      </c>
      <c r="E17" s="46">
        <v>0.216570863958364</v>
      </c>
      <c r="F17" s="46">
        <v>0.25355458683126397</v>
      </c>
      <c r="G17" s="46">
        <v>0.12545437420758401</v>
      </c>
      <c r="H17" s="46">
        <v>0.39167225552315499</v>
      </c>
      <c r="I17" s="36">
        <v>-1.7</v>
      </c>
      <c r="J17" s="46">
        <v>0.13518627758570601</v>
      </c>
      <c r="K17" s="46">
        <v>-7.4350540415531102E-2</v>
      </c>
      <c r="L17" s="46">
        <v>0.41878257411890402</v>
      </c>
      <c r="M17" s="46">
        <v>0.28888429727973403</v>
      </c>
      <c r="N17" s="46">
        <v>-0.27373613351214399</v>
      </c>
      <c r="O17" s="46">
        <v>1.1083303736041199</v>
      </c>
      <c r="P17" s="36" t="s">
        <v>193</v>
      </c>
      <c r="Q17" s="46" t="s">
        <v>195</v>
      </c>
    </row>
    <row r="18" spans="1:17">
      <c r="A18" s="18">
        <v>15</v>
      </c>
      <c r="B18" s="18" t="s">
        <v>178</v>
      </c>
      <c r="C18" s="46">
        <v>0.31461008560250298</v>
      </c>
      <c r="D18" s="46">
        <v>0.27193845994694399</v>
      </c>
      <c r="E18" s="46">
        <v>0.36546773927813803</v>
      </c>
      <c r="F18" s="46">
        <v>0.11723137872659101</v>
      </c>
      <c r="G18" s="46">
        <v>0.01</v>
      </c>
      <c r="H18" s="46">
        <v>0.21502865949438299</v>
      </c>
      <c r="I18" s="36">
        <v>0</v>
      </c>
      <c r="J18" s="46">
        <v>0.34742990528328799</v>
      </c>
      <c r="K18" s="46">
        <v>-7.5895672750301096E-2</v>
      </c>
      <c r="L18" s="46">
        <v>0.99778851401428903</v>
      </c>
      <c r="M18" s="46">
        <v>0.54308660284432397</v>
      </c>
      <c r="N18" s="46">
        <v>7.0068264839338104E-2</v>
      </c>
      <c r="O18" s="46">
        <v>1.46300078092893</v>
      </c>
      <c r="P18" s="36" t="s">
        <v>193</v>
      </c>
      <c r="Q18" s="46" t="s">
        <v>195</v>
      </c>
    </row>
    <row r="19" spans="1:17">
      <c r="A19" s="18">
        <v>16</v>
      </c>
      <c r="B19" s="18" t="s">
        <v>179</v>
      </c>
      <c r="C19" s="46">
        <v>0.331298953442482</v>
      </c>
      <c r="D19" s="46">
        <v>0.28136620221477898</v>
      </c>
      <c r="E19" s="46">
        <v>0.391169504303649</v>
      </c>
      <c r="F19" s="46">
        <v>0.39741413105263301</v>
      </c>
      <c r="G19" s="46">
        <v>0.243185669185873</v>
      </c>
      <c r="H19" s="46">
        <v>0.55522093792763705</v>
      </c>
      <c r="I19" s="36">
        <v>0</v>
      </c>
      <c r="J19" s="46">
        <v>0.27454469336458898</v>
      </c>
      <c r="K19" s="46">
        <v>-0.27239039254369601</v>
      </c>
      <c r="L19" s="46">
        <v>0.78981026891986605</v>
      </c>
      <c r="M19" s="46">
        <v>0.48237881695908302</v>
      </c>
      <c r="N19" s="46">
        <v>-0.149373927485007</v>
      </c>
      <c r="O19" s="46">
        <v>1.2520261577166201</v>
      </c>
      <c r="P19" s="36" t="s">
        <v>193</v>
      </c>
      <c r="Q19" s="46" t="s">
        <v>195</v>
      </c>
    </row>
    <row r="20" spans="1:17">
      <c r="A20" s="18">
        <v>17</v>
      </c>
      <c r="B20" s="18" t="s">
        <v>180</v>
      </c>
      <c r="C20" s="46">
        <v>0.16393884937046799</v>
      </c>
      <c r="D20" s="46">
        <v>0.140018577737308</v>
      </c>
      <c r="E20" s="46">
        <v>0.18767781001345099</v>
      </c>
      <c r="F20" s="46">
        <v>0.172849846417753</v>
      </c>
      <c r="G20" s="46">
        <v>4.0182637434490201E-2</v>
      </c>
      <c r="H20" s="46">
        <v>0.31608029110056102</v>
      </c>
      <c r="I20" s="36">
        <v>1.1000000000000001</v>
      </c>
      <c r="J20" s="46">
        <v>0.734540758340955</v>
      </c>
      <c r="K20" s="46">
        <v>0.44586766982526899</v>
      </c>
      <c r="L20" s="46">
        <v>1.0986339869593</v>
      </c>
      <c r="M20" s="46">
        <v>0.30894856504719198</v>
      </c>
      <c r="N20" s="46">
        <v>-0.35866532752475</v>
      </c>
      <c r="O20" s="46">
        <v>1.1386909114752199</v>
      </c>
      <c r="P20" s="36" t="s">
        <v>193</v>
      </c>
      <c r="Q20" s="46" t="s">
        <v>195</v>
      </c>
    </row>
    <row r="21" spans="1:17">
      <c r="A21" s="18">
        <v>18</v>
      </c>
      <c r="B21" s="18" t="s">
        <v>181</v>
      </c>
      <c r="C21" s="46">
        <v>0.17864244752446401</v>
      </c>
      <c r="D21" s="46">
        <v>0.15290701104563101</v>
      </c>
      <c r="E21" s="46">
        <v>0.207549176122964</v>
      </c>
      <c r="F21" s="46">
        <v>0.26053954543838598</v>
      </c>
      <c r="G21" s="46">
        <v>0.17586723957983799</v>
      </c>
      <c r="H21" s="46">
        <v>0.34335209223017399</v>
      </c>
      <c r="I21" s="36">
        <v>4</v>
      </c>
      <c r="J21" s="46">
        <v>1.22282423149967</v>
      </c>
      <c r="K21" s="46">
        <v>0.97033789463180098</v>
      </c>
      <c r="L21" s="46">
        <v>1.55677697253062</v>
      </c>
      <c r="M21" s="46">
        <v>0.46143481254073199</v>
      </c>
      <c r="N21" s="46">
        <v>-1.49250683155525E-2</v>
      </c>
      <c r="O21" s="46">
        <v>1.02008566880578</v>
      </c>
      <c r="P21" s="36" t="s">
        <v>193</v>
      </c>
      <c r="Q21" s="46" t="s">
        <v>195</v>
      </c>
    </row>
    <row r="22" spans="1:17">
      <c r="A22" s="18">
        <v>19</v>
      </c>
      <c r="B22" s="18" t="s">
        <v>182</v>
      </c>
      <c r="C22" s="46">
        <v>0.181221158153547</v>
      </c>
      <c r="D22" s="46">
        <v>0.15585738340686001</v>
      </c>
      <c r="E22" s="46">
        <v>0.21391552401137501</v>
      </c>
      <c r="F22" s="46">
        <v>0.20935088868570101</v>
      </c>
      <c r="G22" s="46">
        <v>0.14010548106158299</v>
      </c>
      <c r="H22" s="46">
        <v>0.29429149258105203</v>
      </c>
      <c r="I22" s="36">
        <v>0</v>
      </c>
      <c r="J22" s="46">
        <v>0.74732589754968304</v>
      </c>
      <c r="K22" s="46">
        <v>0.55283221055433596</v>
      </c>
      <c r="L22" s="46">
        <v>1.02393708181603</v>
      </c>
      <c r="M22" s="46">
        <v>0.54738107664032798</v>
      </c>
      <c r="N22" s="46">
        <v>0.22316873871418599</v>
      </c>
      <c r="O22" s="46">
        <v>1.18693671955308</v>
      </c>
      <c r="P22" s="36" t="s">
        <v>193</v>
      </c>
      <c r="Q22" s="46" t="s">
        <v>195</v>
      </c>
    </row>
    <row r="23" spans="1:17">
      <c r="A23" s="25">
        <v>20</v>
      </c>
      <c r="B23" s="25" t="s">
        <v>158</v>
      </c>
      <c r="C23" s="47">
        <v>0.172807130061336</v>
      </c>
      <c r="D23" s="47">
        <v>0.155963215530008</v>
      </c>
      <c r="E23" s="47">
        <v>0.192077799748437</v>
      </c>
      <c r="F23" s="47">
        <v>0.18405069781452199</v>
      </c>
      <c r="G23" s="47">
        <v>0.15752927849894499</v>
      </c>
      <c r="H23" s="47">
        <v>0.21243041574501201</v>
      </c>
      <c r="I23" s="40">
        <v>8.1999999999999993</v>
      </c>
      <c r="J23" s="47">
        <v>1.04614056423594</v>
      </c>
      <c r="K23" s="47">
        <v>0.74560273944476296</v>
      </c>
      <c r="L23" s="47">
        <v>1.4383664349107099</v>
      </c>
      <c r="M23" s="47">
        <v>0.71414943423578203</v>
      </c>
      <c r="N23" s="47">
        <v>0.48066723257746002</v>
      </c>
      <c r="O23" s="47">
        <v>1.0551574818414</v>
      </c>
      <c r="P23" s="40" t="s">
        <v>193</v>
      </c>
      <c r="Q23" s="47" t="s">
        <v>195</v>
      </c>
    </row>
  </sheetData>
  <mergeCells count="6">
    <mergeCell ref="P2:Q2"/>
    <mergeCell ref="A1:Q1"/>
    <mergeCell ref="C2:E2"/>
    <mergeCell ref="F2:H2"/>
    <mergeCell ref="J2:L2"/>
    <mergeCell ref="M2:O2"/>
  </mergeCells>
  <phoneticPr fontId="7"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8A145-08F4-194D-8C4E-CB7359DFF089}">
  <dimension ref="A1:G40"/>
  <sheetViews>
    <sheetView tabSelected="1" zoomScaleNormal="120" workbookViewId="0">
      <selection activeCell="E13" sqref="E13"/>
    </sheetView>
  </sheetViews>
  <sheetFormatPr baseColWidth="10" defaultColWidth="14.83203125" defaultRowHeight="16"/>
  <cols>
    <col min="1" max="1" width="13.6640625" style="108" bestFit="1" customWidth="1"/>
    <col min="2" max="2" width="12.83203125" style="106" bestFit="1" customWidth="1"/>
    <col min="3" max="3" width="51.5" style="109" customWidth="1"/>
    <col min="4" max="16384" width="14.83203125" style="107"/>
  </cols>
  <sheetData>
    <row r="1" spans="1:7">
      <c r="A1" s="122" t="s">
        <v>407</v>
      </c>
      <c r="B1" s="122"/>
      <c r="C1" s="122"/>
    </row>
    <row r="2" spans="1:7">
      <c r="A2" s="112"/>
      <c r="B2" s="112"/>
      <c r="C2" s="112"/>
    </row>
    <row r="3" spans="1:7">
      <c r="A3" s="110" t="s">
        <v>360</v>
      </c>
      <c r="B3" s="111"/>
    </row>
    <row r="4" spans="1:7" ht="17">
      <c r="A4" s="108" t="s">
        <v>406</v>
      </c>
      <c r="B4" s="106" t="s">
        <v>363</v>
      </c>
      <c r="C4" s="109" t="s">
        <v>362</v>
      </c>
      <c r="E4" s="107" t="s">
        <v>406</v>
      </c>
      <c r="F4" s="107" t="s">
        <v>363</v>
      </c>
      <c r="G4" s="107" t="s">
        <v>362</v>
      </c>
    </row>
    <row r="5" spans="1:7" ht="17">
      <c r="A5" s="108" t="s">
        <v>167</v>
      </c>
      <c r="B5" s="106" t="s">
        <v>364</v>
      </c>
      <c r="C5" s="109" t="s">
        <v>362</v>
      </c>
      <c r="E5" s="107" t="s">
        <v>167</v>
      </c>
      <c r="F5" s="107" t="s">
        <v>364</v>
      </c>
      <c r="G5" s="107" t="s">
        <v>362</v>
      </c>
    </row>
    <row r="6" spans="1:7" ht="17">
      <c r="A6" s="108" t="s">
        <v>167</v>
      </c>
      <c r="B6" s="106" t="s">
        <v>365</v>
      </c>
      <c r="C6" s="109" t="s">
        <v>366</v>
      </c>
      <c r="E6" s="107" t="s">
        <v>167</v>
      </c>
      <c r="F6" s="107" t="s">
        <v>365</v>
      </c>
      <c r="G6" s="107" t="s">
        <v>366</v>
      </c>
    </row>
    <row r="7" spans="1:7" ht="68">
      <c r="A7" s="108" t="s">
        <v>167</v>
      </c>
      <c r="B7" s="106" t="s">
        <v>367</v>
      </c>
      <c r="C7" s="109" t="s">
        <v>361</v>
      </c>
      <c r="E7" s="107" t="s">
        <v>167</v>
      </c>
      <c r="F7" s="107" t="s">
        <v>367</v>
      </c>
      <c r="G7" s="107" t="s">
        <v>408</v>
      </c>
    </row>
    <row r="8" spans="1:7" ht="17">
      <c r="A8" s="108" t="s">
        <v>370</v>
      </c>
      <c r="B8" s="106" t="s">
        <v>371</v>
      </c>
      <c r="C8" s="109" t="s">
        <v>372</v>
      </c>
      <c r="E8" s="107" t="s">
        <v>370</v>
      </c>
      <c r="F8" s="107" t="s">
        <v>371</v>
      </c>
      <c r="G8" s="107" t="s">
        <v>372</v>
      </c>
    </row>
    <row r="9" spans="1:7" ht="17">
      <c r="A9" s="108" t="s">
        <v>384</v>
      </c>
      <c r="B9" s="106" t="s">
        <v>385</v>
      </c>
      <c r="C9" s="109" t="s">
        <v>386</v>
      </c>
      <c r="E9" s="107" t="s">
        <v>384</v>
      </c>
      <c r="F9" s="107" t="s">
        <v>385</v>
      </c>
      <c r="G9" s="107" t="s">
        <v>386</v>
      </c>
    </row>
    <row r="10" spans="1:7" ht="34">
      <c r="A10" s="108" t="s">
        <v>387</v>
      </c>
      <c r="B10" s="106" t="s">
        <v>388</v>
      </c>
      <c r="C10" s="109" t="s">
        <v>389</v>
      </c>
      <c r="E10" s="107" t="s">
        <v>387</v>
      </c>
      <c r="F10" s="107" t="s">
        <v>388</v>
      </c>
      <c r="G10" s="107" t="s">
        <v>389</v>
      </c>
    </row>
    <row r="11" spans="1:7" ht="17">
      <c r="A11" s="108" t="s">
        <v>170</v>
      </c>
      <c r="B11" s="106" t="s">
        <v>390</v>
      </c>
      <c r="C11" s="109" t="s">
        <v>391</v>
      </c>
      <c r="E11" s="107" t="s">
        <v>170</v>
      </c>
      <c r="F11" s="107" t="s">
        <v>390</v>
      </c>
      <c r="G11" s="107" t="s">
        <v>391</v>
      </c>
    </row>
    <row r="12" spans="1:7" ht="102">
      <c r="A12" s="108" t="s">
        <v>168</v>
      </c>
      <c r="B12" s="106" t="s">
        <v>392</v>
      </c>
      <c r="C12" s="109" t="s">
        <v>393</v>
      </c>
      <c r="E12" s="107" t="s">
        <v>168</v>
      </c>
      <c r="F12" s="107" t="s">
        <v>392</v>
      </c>
      <c r="G12" s="107" t="s">
        <v>409</v>
      </c>
    </row>
    <row r="13" spans="1:7" ht="102">
      <c r="A13" s="108" t="s">
        <v>171</v>
      </c>
      <c r="B13" s="106" t="s">
        <v>381</v>
      </c>
      <c r="C13" s="109" t="s">
        <v>373</v>
      </c>
      <c r="E13" s="107" t="s">
        <v>171</v>
      </c>
      <c r="F13" s="107" t="s">
        <v>381</v>
      </c>
      <c r="G13" s="107" t="s">
        <v>410</v>
      </c>
    </row>
    <row r="14" spans="1:7" ht="17">
      <c r="A14" s="108" t="s">
        <v>172</v>
      </c>
      <c r="B14" s="106" t="s">
        <v>379</v>
      </c>
      <c r="C14" s="109" t="s">
        <v>380</v>
      </c>
      <c r="E14" s="107" t="s">
        <v>172</v>
      </c>
      <c r="F14" s="107" t="s">
        <v>379</v>
      </c>
      <c r="G14" s="107" t="s">
        <v>380</v>
      </c>
    </row>
    <row r="15" spans="1:7" ht="102">
      <c r="A15" s="108" t="s">
        <v>173</v>
      </c>
      <c r="B15" s="106" t="s">
        <v>376</v>
      </c>
      <c r="C15" s="109" t="s">
        <v>373</v>
      </c>
      <c r="E15" s="107" t="s">
        <v>173</v>
      </c>
      <c r="F15" s="107" t="s">
        <v>376</v>
      </c>
      <c r="G15" s="107" t="s">
        <v>410</v>
      </c>
    </row>
    <row r="16" spans="1:7" ht="68">
      <c r="A16" s="108" t="s">
        <v>61</v>
      </c>
      <c r="B16" s="106" t="s">
        <v>378</v>
      </c>
      <c r="C16" s="109" t="s">
        <v>361</v>
      </c>
      <c r="E16" s="107" t="s">
        <v>61</v>
      </c>
      <c r="F16" s="107" t="s">
        <v>378</v>
      </c>
      <c r="G16" s="107" t="s">
        <v>408</v>
      </c>
    </row>
    <row r="17" spans="1:7" ht="17">
      <c r="A17" s="108" t="s">
        <v>175</v>
      </c>
      <c r="B17" s="106" t="s">
        <v>374</v>
      </c>
      <c r="C17" s="109" t="s">
        <v>375</v>
      </c>
      <c r="E17" s="107" t="s">
        <v>175</v>
      </c>
      <c r="F17" s="107" t="s">
        <v>374</v>
      </c>
      <c r="G17" s="107" t="s">
        <v>375</v>
      </c>
    </row>
    <row r="18" spans="1:7" ht="34">
      <c r="A18" s="108" t="s">
        <v>176</v>
      </c>
      <c r="B18" s="106" t="s">
        <v>74</v>
      </c>
      <c r="C18" s="109" t="s">
        <v>383</v>
      </c>
      <c r="E18" s="107" t="s">
        <v>176</v>
      </c>
      <c r="F18" s="107" t="s">
        <v>74</v>
      </c>
      <c r="G18" s="107" t="s">
        <v>375</v>
      </c>
    </row>
    <row r="19" spans="1:7" ht="17">
      <c r="A19" s="108" t="s">
        <v>177</v>
      </c>
      <c r="B19" s="106" t="s">
        <v>382</v>
      </c>
      <c r="C19" s="109" t="s">
        <v>368</v>
      </c>
      <c r="E19" s="107" t="s">
        <v>177</v>
      </c>
      <c r="F19" s="107" t="s">
        <v>382</v>
      </c>
      <c r="G19" s="107" t="s">
        <v>368</v>
      </c>
    </row>
    <row r="20" spans="1:7" ht="17">
      <c r="A20" s="108" t="s">
        <v>178</v>
      </c>
      <c r="B20" s="106" t="s">
        <v>394</v>
      </c>
      <c r="C20" s="109" t="s">
        <v>395</v>
      </c>
      <c r="E20" s="107" t="s">
        <v>178</v>
      </c>
      <c r="F20" s="107" t="s">
        <v>394</v>
      </c>
      <c r="G20" s="107" t="s">
        <v>395</v>
      </c>
    </row>
    <row r="21" spans="1:7" ht="17">
      <c r="A21" s="108" t="s">
        <v>179</v>
      </c>
      <c r="B21" s="106" t="s">
        <v>396</v>
      </c>
      <c r="C21" s="109" t="s">
        <v>369</v>
      </c>
      <c r="E21" s="107" t="s">
        <v>179</v>
      </c>
      <c r="F21" s="107" t="s">
        <v>396</v>
      </c>
      <c r="G21" s="107" t="s">
        <v>369</v>
      </c>
    </row>
    <row r="22" spans="1:7" ht="34">
      <c r="A22" s="108" t="s">
        <v>84</v>
      </c>
      <c r="B22" s="106" t="s">
        <v>397</v>
      </c>
      <c r="C22" s="109" t="s">
        <v>398</v>
      </c>
      <c r="E22" s="107" t="s">
        <v>84</v>
      </c>
      <c r="F22" s="107" t="s">
        <v>397</v>
      </c>
      <c r="G22" s="107" t="s">
        <v>398</v>
      </c>
    </row>
    <row r="23" spans="1:7" ht="51">
      <c r="A23" s="108" t="s">
        <v>180</v>
      </c>
      <c r="B23" s="106" t="s">
        <v>399</v>
      </c>
      <c r="C23" s="109" t="s">
        <v>400</v>
      </c>
      <c r="E23" s="107" t="s">
        <v>180</v>
      </c>
      <c r="F23" s="107" t="s">
        <v>399</v>
      </c>
      <c r="G23" s="107" t="s">
        <v>400</v>
      </c>
    </row>
    <row r="24" spans="1:7" ht="85">
      <c r="A24" s="108" t="s">
        <v>181</v>
      </c>
      <c r="B24" s="106" t="s">
        <v>401</v>
      </c>
      <c r="C24" s="109" t="s">
        <v>402</v>
      </c>
      <c r="E24" s="107" t="s">
        <v>181</v>
      </c>
      <c r="F24" s="107" t="s">
        <v>401</v>
      </c>
      <c r="G24" s="107" t="s">
        <v>411</v>
      </c>
    </row>
    <row r="25" spans="1:7" ht="68">
      <c r="A25" s="108" t="s">
        <v>182</v>
      </c>
      <c r="B25" s="106" t="s">
        <v>404</v>
      </c>
      <c r="C25" s="109" t="s">
        <v>377</v>
      </c>
      <c r="E25" s="107" t="s">
        <v>182</v>
      </c>
      <c r="F25" s="107" t="s">
        <v>404</v>
      </c>
      <c r="G25" s="107" t="s">
        <v>412</v>
      </c>
    </row>
    <row r="26" spans="1:7" ht="17">
      <c r="A26" s="108" t="s">
        <v>158</v>
      </c>
      <c r="B26" s="106" t="s">
        <v>403</v>
      </c>
      <c r="C26" s="109" t="s">
        <v>380</v>
      </c>
      <c r="E26" s="107" t="s">
        <v>158</v>
      </c>
      <c r="F26" s="107" t="s">
        <v>403</v>
      </c>
      <c r="G26" s="107" t="s">
        <v>380</v>
      </c>
    </row>
    <row r="28" spans="1:7">
      <c r="A28" s="110" t="s">
        <v>405</v>
      </c>
    </row>
    <row r="29" spans="1:7" ht="17">
      <c r="A29" s="108" t="s">
        <v>158</v>
      </c>
      <c r="B29" s="106" t="s">
        <v>403</v>
      </c>
      <c r="C29" s="109" t="s">
        <v>380</v>
      </c>
    </row>
    <row r="30" spans="1:7" ht="68">
      <c r="A30" s="108" t="s">
        <v>182</v>
      </c>
      <c r="B30" s="106" t="s">
        <v>404</v>
      </c>
      <c r="C30" s="109" t="s">
        <v>377</v>
      </c>
    </row>
    <row r="31" spans="1:7" ht="85">
      <c r="A31" s="108" t="s">
        <v>181</v>
      </c>
      <c r="B31" s="106" t="s">
        <v>401</v>
      </c>
      <c r="C31" s="109" t="s">
        <v>402</v>
      </c>
    </row>
    <row r="32" spans="1:7" ht="34">
      <c r="A32" s="108" t="s">
        <v>176</v>
      </c>
      <c r="B32" s="106" t="s">
        <v>74</v>
      </c>
      <c r="C32" s="109" t="s">
        <v>383</v>
      </c>
    </row>
    <row r="33" spans="1:3" ht="17">
      <c r="A33" s="108" t="s">
        <v>177</v>
      </c>
      <c r="B33" s="106" t="s">
        <v>382</v>
      </c>
      <c r="C33" s="109" t="s">
        <v>368</v>
      </c>
    </row>
    <row r="34" spans="1:3" ht="17">
      <c r="A34" s="108" t="s">
        <v>170</v>
      </c>
      <c r="B34" s="106" t="s">
        <v>390</v>
      </c>
      <c r="C34" s="109" t="s">
        <v>391</v>
      </c>
    </row>
    <row r="35" spans="1:3" ht="102">
      <c r="A35" s="108" t="s">
        <v>168</v>
      </c>
      <c r="B35" s="106" t="s">
        <v>392</v>
      </c>
      <c r="C35" s="109" t="s">
        <v>393</v>
      </c>
    </row>
    <row r="36" spans="1:3" ht="17">
      <c r="A36" s="108" t="s">
        <v>178</v>
      </c>
      <c r="B36" s="106" t="s">
        <v>394</v>
      </c>
      <c r="C36" s="109" t="s">
        <v>395</v>
      </c>
    </row>
    <row r="37" spans="1:3" ht="17">
      <c r="A37" s="108" t="s">
        <v>179</v>
      </c>
      <c r="B37" s="106" t="s">
        <v>396</v>
      </c>
      <c r="C37" s="109" t="s">
        <v>369</v>
      </c>
    </row>
    <row r="38" spans="1:3" ht="34">
      <c r="A38" s="108" t="s">
        <v>84</v>
      </c>
      <c r="B38" s="106" t="s">
        <v>397</v>
      </c>
      <c r="C38" s="109" t="s">
        <v>398</v>
      </c>
    </row>
    <row r="39" spans="1:3" ht="17">
      <c r="A39" s="108" t="s">
        <v>175</v>
      </c>
      <c r="B39" s="106" t="s">
        <v>374</v>
      </c>
      <c r="C39" s="109" t="s">
        <v>375</v>
      </c>
    </row>
    <row r="40" spans="1:3" ht="68">
      <c r="A40" s="108" t="s">
        <v>61</v>
      </c>
      <c r="B40" s="106" t="s">
        <v>378</v>
      </c>
      <c r="C40" s="109" t="s">
        <v>361</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S1 - earlyNodes</vt:lpstr>
      <vt:lpstr>S2 - BAMM shifts</vt:lpstr>
      <vt:lpstr>S3 - sqsFossils</vt:lpstr>
      <vt:lpstr>S4 - fossilRates</vt:lpstr>
      <vt:lpstr>S5 - pulledPushed</vt:lpstr>
      <vt:lpstr>S6 - clade tipRates</vt:lpstr>
      <vt:lpstr>S7 - silhouettes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 U</dc:creator>
  <cp:lastModifiedBy>Nate U</cp:lastModifiedBy>
  <dcterms:created xsi:type="dcterms:W3CDTF">2020-11-05T16:30:14Z</dcterms:created>
  <dcterms:modified xsi:type="dcterms:W3CDTF">2021-06-25T03:25:07Z</dcterms:modified>
</cp:coreProperties>
</file>