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prj_soft\mbed-studio\38D_PID_test\"/>
    </mc:Choice>
  </mc:AlternateContent>
  <xr:revisionPtr revIDLastSave="0" documentId="13_ncr:1_{494A1070-E572-4637-9EA3-B0B2545C8F3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F5" i="1"/>
  <c r="H5" i="1" s="1"/>
  <c r="M5" i="1" s="1"/>
  <c r="N5" i="1" s="1"/>
  <c r="F6" i="1"/>
  <c r="H6" i="1" s="1"/>
  <c r="M6" i="1" s="1"/>
  <c r="F2" i="1"/>
  <c r="I6" i="1"/>
  <c r="K6" i="1"/>
  <c r="L6" i="1" s="1"/>
  <c r="I5" i="1"/>
  <c r="K5" i="1"/>
  <c r="L5" i="1" s="1"/>
  <c r="H4" i="1"/>
  <c r="I4" i="1"/>
  <c r="K4" i="1"/>
  <c r="L4" i="1" s="1"/>
  <c r="K3" i="1"/>
  <c r="L3" i="1" s="1"/>
  <c r="K2" i="1"/>
  <c r="L2" i="1" s="1"/>
  <c r="I3" i="1"/>
  <c r="I2" i="1"/>
  <c r="H2" i="1"/>
  <c r="M2" i="1" s="1"/>
  <c r="M4" i="1" l="1"/>
  <c r="N4" i="1" s="1"/>
  <c r="O4" i="1" s="1"/>
  <c r="M3" i="1"/>
  <c r="N3" i="1"/>
  <c r="O3" i="1" s="1"/>
  <c r="O5" i="1"/>
  <c r="N6" i="1"/>
  <c r="O6" i="1" s="1"/>
  <c r="N2" i="1"/>
  <c r="O2" i="1" s="1"/>
</calcChain>
</file>

<file path=xl/sharedStrings.xml><?xml version="1.0" encoding="utf-8"?>
<sst xmlns="http://schemas.openxmlformats.org/spreadsheetml/2006/main" count="16" uniqueCount="16">
  <si>
    <t>T_K</t>
  </si>
  <si>
    <t>PULLUP</t>
  </si>
  <si>
    <t>REFRES</t>
  </si>
  <si>
    <t>REFTEMP</t>
  </si>
  <si>
    <t>BETA</t>
  </si>
  <si>
    <t>INV_REF_TEMP</t>
  </si>
  <si>
    <t>INV_BETA</t>
  </si>
  <si>
    <t>ADC_READ</t>
  </si>
  <si>
    <t>REL_CURRENT= (1.0-adc_read)/_pullup;</t>
  </si>
  <si>
    <t>inv_T = _inv_ref_temp + _inv_beta * log(therm_R / _ref_res);</t>
  </si>
  <si>
    <t>THERMISTOR_R = adc_read / relative_current;</t>
  </si>
  <si>
    <r>
      <t>result = (</t>
    </r>
    <r>
      <rPr>
        <sz val="11"/>
        <color theme="1"/>
        <rFont val="Consolas"/>
        <family val="3"/>
      </rPr>
      <t>1.0</t>
    </r>
    <r>
      <rPr>
        <sz val="11"/>
        <color rgb="FF24292E"/>
        <rFont val="Consolas"/>
        <family val="3"/>
      </rPr>
      <t>/inv_T)</t>
    </r>
  </si>
  <si>
    <r>
      <t>result = (</t>
    </r>
    <r>
      <rPr>
        <sz val="11"/>
        <color theme="1"/>
        <rFont val="Consolas"/>
        <family val="3"/>
      </rPr>
      <t>1.0</t>
    </r>
    <r>
      <rPr>
        <sz val="11"/>
        <color rgb="FF24292E"/>
        <rFont val="Consolas"/>
        <family val="3"/>
      </rPr>
      <t>/inv_T) - T_K;</t>
    </r>
  </si>
  <si>
    <t>https://www.electro-tech-online.com/tools/thermistor-resistance-calculator.php</t>
  </si>
  <si>
    <t>https://www.giangrandi.org/electronics/ntc/ntc.shtml</t>
  </si>
  <si>
    <t>refTemp celcius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</si>
</sst>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24292E"/>
      <name val="Consolas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8</xdr:col>
      <xdr:colOff>389820</xdr:colOff>
      <xdr:row>32</xdr:row>
      <xdr:rowOff>104214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8F29E-44BE-4349-9768-7AD8A2DFC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48025"/>
          <a:ext cx="5638095" cy="4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19</xdr:col>
      <xdr:colOff>428343</xdr:colOff>
      <xdr:row>4</xdr:row>
      <xdr:rowOff>580618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F07823-17F8-4E95-B69E-9831CFD0A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500" y="0"/>
          <a:ext cx="2257143" cy="32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12</xdr:col>
      <xdr:colOff>1504430</xdr:colOff>
      <xdr:row>39</xdr:row>
      <xdr:rowOff>189762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2791D0-5F5A-43B7-ADC5-A0E469FEB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4524375"/>
          <a:ext cx="4161905" cy="59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9063</xdr:colOff>
      <xdr:row>17</xdr:row>
      <xdr:rowOff>37905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B67ACD-FF5B-4B9E-8B62-3DFB62EA3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11125" y="4524375"/>
          <a:ext cx="3695238" cy="1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lectro-tech-online.com/tools/thermistor-resistance-calculato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70" zoomScaleNormal="70" workbookViewId="0">
      <selection activeCell="O10" sqref="O10"/>
    </sheetView>
  </sheetViews>
  <sheetFormatPr defaultRowHeight="15" x14ac:dyDescent="0.25"/>
  <cols>
    <col min="8" max="8" width="14.7109375" customWidth="1"/>
    <col min="9" max="9" width="17.28515625" customWidth="1"/>
    <col min="10" max="10" width="15.28515625" customWidth="1"/>
    <col min="11" max="11" width="19.7109375" customWidth="1"/>
    <col min="12" max="12" width="20.140625" customWidth="1"/>
    <col min="13" max="13" width="25.5703125" customWidth="1"/>
    <col min="14" max="14" width="15.42578125" customWidth="1"/>
    <col min="15" max="15" width="18.7109375" customWidth="1"/>
  </cols>
  <sheetData>
    <row r="1" spans="1:15" ht="65.25" customHeight="1" x14ac:dyDescent="0.25">
      <c r="A1" s="2"/>
      <c r="B1" s="3" t="s">
        <v>0</v>
      </c>
      <c r="C1" s="3" t="s">
        <v>1</v>
      </c>
      <c r="D1" s="3" t="s">
        <v>2</v>
      </c>
      <c r="E1" s="13" t="s">
        <v>15</v>
      </c>
      <c r="F1" s="3" t="s">
        <v>3</v>
      </c>
      <c r="G1" s="3" t="s">
        <v>4</v>
      </c>
      <c r="H1" s="3" t="s">
        <v>5</v>
      </c>
      <c r="I1" s="3" t="s">
        <v>6</v>
      </c>
      <c r="J1" s="8" t="s">
        <v>7</v>
      </c>
      <c r="K1" s="4" t="s">
        <v>8</v>
      </c>
      <c r="L1" s="9" t="s">
        <v>10</v>
      </c>
      <c r="M1" s="4" t="s">
        <v>9</v>
      </c>
      <c r="N1" s="6" t="s">
        <v>11</v>
      </c>
      <c r="O1" s="6" t="s">
        <v>12</v>
      </c>
    </row>
    <row r="2" spans="1:15" s="5" customFormat="1" ht="43.5" customHeight="1" x14ac:dyDescent="0.25">
      <c r="A2" s="1"/>
      <c r="B2" s="1">
        <v>273</v>
      </c>
      <c r="C2" s="1">
        <v>4700</v>
      </c>
      <c r="D2" s="1">
        <v>100000</v>
      </c>
      <c r="E2" s="1">
        <v>25</v>
      </c>
      <c r="F2" s="1">
        <f>273+E2</f>
        <v>298</v>
      </c>
      <c r="G2" s="1">
        <v>4267</v>
      </c>
      <c r="H2" s="1">
        <f>1/F2</f>
        <v>3.3557046979865771E-3</v>
      </c>
      <c r="I2" s="1">
        <f>1/G2</f>
        <v>2.3435669088352472E-4</v>
      </c>
      <c r="J2" s="7">
        <v>0.1</v>
      </c>
      <c r="K2" s="1">
        <f>(1-J2)/C2</f>
        <v>1.9148936170212768E-4</v>
      </c>
      <c r="L2" s="10">
        <f>J2/K2</f>
        <v>522.22222222222217</v>
      </c>
      <c r="M2" s="1">
        <f>H2+I2*LN(L2/D2)</f>
        <v>2.124199599648565E-3</v>
      </c>
      <c r="N2" s="12">
        <f>(1/M2)</f>
        <v>470.76555337146448</v>
      </c>
      <c r="O2" s="12">
        <f>N2-B2</f>
        <v>197.76555337146448</v>
      </c>
    </row>
    <row r="3" spans="1:15" ht="51.75" customHeight="1" thickBot="1" x14ac:dyDescent="0.3">
      <c r="A3" s="14"/>
      <c r="B3" s="14">
        <v>273</v>
      </c>
      <c r="C3" s="14">
        <v>4700</v>
      </c>
      <c r="D3" s="14">
        <v>100000</v>
      </c>
      <c r="E3" s="14">
        <v>25</v>
      </c>
      <c r="F3" s="14">
        <f t="shared" ref="F3:F6" si="0">273+E3</f>
        <v>298</v>
      </c>
      <c r="G3" s="14">
        <v>4267</v>
      </c>
      <c r="H3" s="14">
        <f>1/F3</f>
        <v>3.3557046979865771E-3</v>
      </c>
      <c r="I3" s="14">
        <f>1/G3</f>
        <v>2.3435669088352472E-4</v>
      </c>
      <c r="J3" s="15">
        <v>0.5</v>
      </c>
      <c r="K3" s="14">
        <f>(1-J3)/C3</f>
        <v>1.0638297872340425E-4</v>
      </c>
      <c r="L3" s="16">
        <f>J3/K3</f>
        <v>4700</v>
      </c>
      <c r="M3" s="14">
        <f>H3+I3*LN(L3/D3)</f>
        <v>2.6391338807210327E-3</v>
      </c>
      <c r="N3" s="17">
        <f>(1/M3)</f>
        <v>378.91219058837288</v>
      </c>
      <c r="O3" s="17">
        <f>N3-B3</f>
        <v>105.91219058837288</v>
      </c>
    </row>
    <row r="4" spans="1:15" ht="50.25" customHeight="1" thickTop="1" thickBot="1" x14ac:dyDescent="0.3">
      <c r="A4" s="22"/>
      <c r="B4" s="23">
        <v>273</v>
      </c>
      <c r="C4" s="23">
        <v>4700</v>
      </c>
      <c r="D4" s="23">
        <v>100000</v>
      </c>
      <c r="E4" s="23">
        <v>25</v>
      </c>
      <c r="F4" s="23">
        <f t="shared" si="0"/>
        <v>298</v>
      </c>
      <c r="G4" s="23">
        <v>4267</v>
      </c>
      <c r="H4" s="23">
        <f>1/F4</f>
        <v>3.3557046979865771E-3</v>
      </c>
      <c r="I4" s="23">
        <f>1/G4</f>
        <v>2.3435669088352472E-4</v>
      </c>
      <c r="J4" s="24">
        <v>0.86639999999999995</v>
      </c>
      <c r="K4" s="23">
        <f>(1-J4)/C4</f>
        <v>2.8425531914893628E-5</v>
      </c>
      <c r="L4" s="25">
        <f>J4/K4</f>
        <v>30479.64071856286</v>
      </c>
      <c r="M4" s="23">
        <f>H4+I4*LN(L4/D4)</f>
        <v>3.0772628787487416E-3</v>
      </c>
      <c r="N4" s="26">
        <f>(1/M4)</f>
        <v>324.96411239543306</v>
      </c>
      <c r="O4" s="27">
        <f>N4-B4</f>
        <v>51.964112395433062</v>
      </c>
    </row>
    <row r="5" spans="1:15" ht="50.25" customHeight="1" thickTop="1" x14ac:dyDescent="0.25">
      <c r="A5" s="18"/>
      <c r="B5" s="18">
        <v>273</v>
      </c>
      <c r="C5" s="18">
        <v>4700</v>
      </c>
      <c r="D5" s="18">
        <v>100000</v>
      </c>
      <c r="E5" s="18">
        <v>25</v>
      </c>
      <c r="F5" s="18">
        <f t="shared" si="0"/>
        <v>298</v>
      </c>
      <c r="G5" s="18">
        <v>4267</v>
      </c>
      <c r="H5" s="18">
        <f>1/F5</f>
        <v>3.3557046979865771E-3</v>
      </c>
      <c r="I5" s="18">
        <f>1/G5</f>
        <v>2.3435669088352472E-4</v>
      </c>
      <c r="J5" s="19">
        <v>0.82550000000000001</v>
      </c>
      <c r="K5" s="18">
        <f>(1-J5)/C5</f>
        <v>3.712765957446808E-5</v>
      </c>
      <c r="L5" s="20">
        <f>J5/K5</f>
        <v>22234.097421203442</v>
      </c>
      <c r="M5" s="18">
        <f>H5+I5*LN(L5/D5)</f>
        <v>3.0033392994502804E-3</v>
      </c>
      <c r="N5" s="21">
        <f>(1/M5)</f>
        <v>332.9627125989515</v>
      </c>
      <c r="O5" s="21">
        <f>N5-B5</f>
        <v>59.962712598951498</v>
      </c>
    </row>
    <row r="6" spans="1:15" ht="50.25" customHeight="1" x14ac:dyDescent="0.25">
      <c r="A6" s="1"/>
      <c r="B6" s="1">
        <v>273</v>
      </c>
      <c r="C6" s="1">
        <v>4700</v>
      </c>
      <c r="D6" s="1">
        <v>100000</v>
      </c>
      <c r="E6" s="1">
        <v>25</v>
      </c>
      <c r="F6" s="1">
        <f t="shared" si="0"/>
        <v>298</v>
      </c>
      <c r="G6" s="1">
        <v>4267</v>
      </c>
      <c r="H6" s="1">
        <f>1/F6</f>
        <v>3.3557046979865771E-3</v>
      </c>
      <c r="I6" s="1">
        <f>1/G6</f>
        <v>2.3435669088352472E-4</v>
      </c>
      <c r="J6" s="7">
        <v>0.95510983999999999</v>
      </c>
      <c r="K6" s="1">
        <f>(1-J6)/C6</f>
        <v>9.5510978723404274E-6</v>
      </c>
      <c r="L6" s="10">
        <f>J6/K6</f>
        <v>100000.00552459601</v>
      </c>
      <c r="M6" s="1">
        <f>H6+I6*LN(L6/D6)</f>
        <v>3.3557047109338371E-3</v>
      </c>
      <c r="N6" s="12">
        <f>(1/M6)</f>
        <v>297.99999885023152</v>
      </c>
      <c r="O6" s="12">
        <f>N6-B6</f>
        <v>24.99999885023152</v>
      </c>
    </row>
    <row r="8" spans="1:15" x14ac:dyDescent="0.25">
      <c r="K8" s="11" t="s">
        <v>13</v>
      </c>
      <c r="O8" t="s">
        <v>14</v>
      </c>
    </row>
  </sheetData>
  <hyperlinks>
    <hyperlink ref="K8" r:id="rId1" xr:uid="{3A09C01F-ABB2-405F-998F-94379D68F631}"/>
  </hyperlinks>
  <pageMargins left="0.7" right="0.7" top="0.75" bottom="0.75" header="0.3" footer="0.3"/>
  <pageSetup paperSize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dcterms:created xsi:type="dcterms:W3CDTF">2015-06-05T18:17:20Z</dcterms:created>
  <dcterms:modified xsi:type="dcterms:W3CDTF">2021-03-22T16:49:13Z</dcterms:modified>
</cp:coreProperties>
</file>