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Responses" sheetId="2" r:id="rId5"/>
    <sheet state="visible" name="Analytics" sheetId="3" r:id="rId6"/>
    <sheet state="visible" name="Hot Leads" sheetId="4" r:id="rId7"/>
    <sheet state="visible" name="Diaspora" sheetId="5" r:id="rId8"/>
  </sheets>
  <definedNames/>
  <calcPr/>
</workbook>
</file>

<file path=xl/sharedStrings.xml><?xml version="1.0" encoding="utf-8"?>
<sst xmlns="http://schemas.openxmlformats.org/spreadsheetml/2006/main" count="145" uniqueCount="132">
  <si>
    <t>Timestamp</t>
  </si>
  <si>
    <t>ID</t>
  </si>
  <si>
    <t>Lead Score</t>
  </si>
  <si>
    <t>Segment</t>
  </si>
  <si>
    <t>Status</t>
  </si>
  <si>
    <t>Promo Code</t>
  </si>
  <si>
    <t>Code Status</t>
  </si>
  <si>
    <t>Code Value (FCFA)</t>
  </si>
  <si>
    <t>Code Expiry</t>
  </si>
  <si>
    <t>Code Used</t>
  </si>
  <si>
    <t>Code Used Date</t>
  </si>
  <si>
    <t>Localisation</t>
  </si>
  <si>
    <t>Quartier</t>
  </si>
  <si>
    <t>Pays Residence</t>
  </si>
  <si>
    <t>Age</t>
  </si>
  <si>
    <t>Taille Foyer</t>
  </si>
  <si>
    <t>Profession</t>
  </si>
  <si>
    <t>Lieux Courses</t>
  </si>
  <si>
    <t>Frequence Courses</t>
  </si>
  <si>
    <t>Budget Hebdo</t>
  </si>
  <si>
    <t>Defis</t>
  </si>
  <si>
    <t>Plats Préférés</t>
  </si>
  <si>
    <t>Frequence Cuisine</t>
  </si>
  <si>
    <t>Qui Cuisine</t>
  </si>
  <si>
    <t>Delai Commande</t>
  </si>
  <si>
    <t>Commande Auto</t>
  </si>
  <si>
    <t>Avantages Anticipe</t>
  </si>
  <si>
    <t>Delai Ideal</t>
  </si>
  <si>
    <t>Score Interet</t>
  </si>
  <si>
    <t>Attrait</t>
  </si>
  <si>
    <t>Service Prefere</t>
  </si>
  <si>
    <t>Prix Min Pack</t>
  </si>
  <si>
    <t>Prix Max Pack</t>
  </si>
  <si>
    <t>Prix Livraison</t>
  </si>
  <si>
    <t>Frequence Usage</t>
  </si>
  <si>
    <t>Panier Moyen</t>
  </si>
  <si>
    <t>Suggestions</t>
  </si>
  <si>
    <t>Inquietudes</t>
  </si>
  <si>
    <t>Telephone</t>
  </si>
  <si>
    <t>Email</t>
  </si>
  <si>
    <t>Prenom</t>
  </si>
  <si>
    <t>Beta Tester</t>
  </si>
  <si>
    <t>Zones Livraison</t>
  </si>
  <si>
    <t>Diaspora Location</t>
  </si>
  <si>
    <t>Interet Commande Proches</t>
  </si>
  <si>
    <t>Occasions Utilisation</t>
  </si>
  <si>
    <t>Suggestions Locaux</t>
  </si>
  <si>
    <t>Fonctionnalites Essentielles</t>
  </si>
  <si>
    <t>Types Produits</t>
  </si>
  <si>
    <t>Preference Commande</t>
  </si>
  <si>
    <t>Frais Service Diaspora</t>
  </si>
  <si>
    <t>Freq Utilisation Diaspora</t>
  </si>
  <si>
    <t>Nombre Beneficiaires</t>
  </si>
  <si>
    <t>Services Manquants</t>
  </si>
  <si>
    <t>Difficultes Diaspora</t>
  </si>
  <si>
    <t>Fonctionnalites Innovantes</t>
  </si>
  <si>
    <t>Recommandation Diaspora</t>
  </si>
  <si>
    <t>Suggestions Amelioration</t>
  </si>
  <si>
    <t>Services Souhaites</t>
  </si>
  <si>
    <t>Recommandation Locale</t>
  </si>
  <si>
    <t>Date Added</t>
  </si>
  <si>
    <t>Week Number</t>
  </si>
  <si>
    <t>Month</t>
  </si>
  <si>
    <t>LKT1757267554845</t>
  </si>
  <si>
    <t>Warm Lead 🌡️</t>
  </si>
  <si>
    <t>Nouveau</t>
  </si>
  <si>
    <t>LK12343UOV</t>
  </si>
  <si>
    <t>active</t>
  </si>
  <si>
    <t>2026-03-06T17:52:32.014Z</t>
  </si>
  <si>
    <t>etranger</t>
  </si>
  <si>
    <t>Diaspora</t>
  </si>
  <si>
    <t>europe</t>
  </si>
  <si>
    <t>18-25</t>
  </si>
  <si>
    <t>etudiant</t>
  </si>
  <si>
    <t>N/A</t>
  </si>
  <si>
    <t>plateau-almadies</t>
  </si>
  <si>
    <t>confirmation_sms</t>
  </si>
  <si>
    <t>packs_recettes</t>
  </si>
  <si>
    <t>je_choisis</t>
  </si>
  <si>
    <t>hebdo</t>
  </si>
  <si>
    <t>xxxx</t>
  </si>
  <si>
    <t>confiance_qualite</t>
  </si>
  <si>
    <t>xxxxx</t>
  </si>
  <si>
    <t>certainement</t>
  </si>
  <si>
    <t>September 2025</t>
  </si>
  <si>
    <t>tres_interesse</t>
  </si>
  <si>
    <t>evenements_familiaux</t>
  </si>
  <si>
    <t>LKT1757270041377</t>
  </si>
  <si>
    <t>Hot Lead 🔥</t>
  </si>
  <si>
    <t>LK43224MWC</t>
  </si>
  <si>
    <t>2026-03-06T18:33:58.523Z</t>
  </si>
  <si>
    <t>senegal</t>
  </si>
  <si>
    <t>mermoz</t>
  </si>
  <si>
    <t>36-45</t>
  </si>
  <si>
    <t>salarie</t>
  </si>
  <si>
    <t>marche_traditionnel, boutique_quartier</t>
  </si>
  <si>
    <t>quotidien</t>
  </si>
  <si>
    <t>20000-35000</t>
  </si>
  <si>
    <t>temps, transport, qualite, foule</t>
  </si>
  <si>
    <t>thieboudienne, mafe, firire, pastels</t>
  </si>
  <si>
    <t>aide</t>
  </si>
  <si>
    <t>48h</t>
  </si>
  <si>
    <t>oui_hebdo</t>
  </si>
  <si>
    <t>reduction</t>
  </si>
  <si>
    <t>2h</t>
  </si>
  <si>
    <t>gain_temps, hub_proximite</t>
  </si>
  <si>
    <t>hub_direct</t>
  </si>
  <si>
    <t>5000-7500</t>
  </si>
  <si>
    <t>fraicheur</t>
  </si>
  <si>
    <t>tba</t>
  </si>
  <si>
    <t>mermoz-sacre-coeur</t>
  </si>
  <si>
    <t>suggestio</t>
  </si>
  <si>
    <t>wwww</t>
  </si>
  <si>
    <t>Leeket Survey - Analytics Dashboard</t>
  </si>
  <si>
    <t>Metric</t>
  </si>
  <si>
    <t>Value</t>
  </si>
  <si>
    <t>Change</t>
  </si>
  <si>
    <t>Target</t>
  </si>
  <si>
    <t>Total Responses</t>
  </si>
  <si>
    <t>Hot Leads (70+)</t>
  </si>
  <si>
    <t>Warm Leads (40-69)</t>
  </si>
  <si>
    <t>Cold Leads (&lt;40)</t>
  </si>
  <si>
    <t>Average Lead Score</t>
  </si>
  <si>
    <t>Beta Testers</t>
  </si>
  <si>
    <t>Diaspora Members</t>
  </si>
  <si>
    <t>Conversion Rate</t>
  </si>
  <si>
    <t>Top Quartiers</t>
  </si>
  <si>
    <t>Count</t>
  </si>
  <si>
    <t>Weekly Trend</t>
  </si>
  <si>
    <t>Week</t>
  </si>
  <si>
    <t>Responses</t>
  </si>
  <si>
    <t>Hot Leads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</si>
</sst>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-m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856404"/>
      <name val="Arial"/>
      <scheme val="minor"/>
    </font>
    <font>
      <color rgb="FF155724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2ECC71"/>
        <bgColor rgb="FF2ECC71"/>
      </patternFill>
    </fill>
    <fill>
      <patternFill patternType="solid">
        <fgColor rgb="FFFFF3CD"/>
        <bgColor rgb="FFFFF3CD"/>
      </patternFill>
    </fill>
    <fill>
      <patternFill patternType="solid">
        <fgColor rgb="FFD4EDDA"/>
        <bgColor rgb="FFD4EDDA"/>
      </patternFill>
    </fill>
    <fill>
      <patternFill patternType="solid">
        <fgColor rgb="FFE8F5E9"/>
        <bgColor rgb="FFE8F5E9"/>
      </patternFill>
    </fill>
    <fill>
      <patternFill patternType="solid">
        <fgColor rgb="FFE74C3C"/>
        <bgColor rgb="FFE74C3C"/>
      </patternFill>
    </fill>
    <fill>
      <patternFill patternType="solid">
        <fgColor rgb="FF3498DB"/>
        <bgColor rgb="FF3498DB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0" fillId="6" fontId="1" numFmtId="0" xfId="0" applyFill="1" applyFont="1"/>
    <xf borderId="0" fillId="7" fontId="1" numFmtId="0" xfId="0" applyFill="1" applyFont="1"/>
  </cellXfs>
  <cellStyles count="1">
    <cellStyle xfId="0" name="Normal" builtinId="0"/>
  </cellStyles>
  <dxfs count="1">
    <dxf>
      <font>
        <color rgb="FF2ECC7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5</v>
      </c>
      <c r="BJ1" s="1" t="s">
        <v>60</v>
      </c>
      <c r="BK1" s="1" t="s">
        <v>61</v>
      </c>
      <c r="BL1" s="1" t="s">
        <v>62</v>
      </c>
    </row>
    <row r="2">
      <c r="A2" s="2">
        <v>45907.82818107639</v>
      </c>
      <c r="B2" s="3" t="s">
        <v>63</v>
      </c>
      <c r="C2" s="4">
        <v>50.0</v>
      </c>
      <c r="D2" s="3" t="s">
        <v>64</v>
      </c>
      <c r="E2" s="3" t="s">
        <v>65</v>
      </c>
      <c r="F2" s="3" t="s">
        <v>66</v>
      </c>
      <c r="G2" s="3" t="s">
        <v>67</v>
      </c>
      <c r="H2" s="5">
        <v>2000.0</v>
      </c>
      <c r="I2" s="3" t="s">
        <v>68</v>
      </c>
      <c r="J2" s="3" t="b">
        <v>0</v>
      </c>
      <c r="L2" s="3" t="s">
        <v>69</v>
      </c>
      <c r="M2" s="3" t="s">
        <v>70</v>
      </c>
      <c r="N2" s="3" t="s">
        <v>71</v>
      </c>
      <c r="O2" s="3" t="s">
        <v>72</v>
      </c>
      <c r="P2" s="6">
        <v>45750.0</v>
      </c>
      <c r="Q2" s="3" t="s">
        <v>73</v>
      </c>
      <c r="R2" s="3" t="s">
        <v>74</v>
      </c>
      <c r="T2" s="3" t="s">
        <v>74</v>
      </c>
      <c r="U2" s="3" t="s">
        <v>74</v>
      </c>
      <c r="V2" s="3" t="s">
        <v>74</v>
      </c>
      <c r="Y2" s="3" t="s">
        <v>74</v>
      </c>
      <c r="Z2" s="3" t="s">
        <v>74</v>
      </c>
      <c r="AM2" s="3">
        <v>7.71231234E8</v>
      </c>
      <c r="AP2" s="3" t="b">
        <v>1</v>
      </c>
      <c r="AR2" s="3" t="s">
        <v>75</v>
      </c>
      <c r="AT2" s="3" t="s">
        <v>76</v>
      </c>
      <c r="AU2" s="3" t="s">
        <v>77</v>
      </c>
      <c r="AV2" s="3" t="s">
        <v>78</v>
      </c>
      <c r="AW2" s="3">
        <v>0.0</v>
      </c>
      <c r="AX2" s="3" t="s">
        <v>79</v>
      </c>
      <c r="AY2" s="3">
        <v>1.0</v>
      </c>
      <c r="AZ2" s="3" t="s">
        <v>80</v>
      </c>
      <c r="BA2" s="3" t="s">
        <v>81</v>
      </c>
      <c r="BB2" s="3" t="s">
        <v>82</v>
      </c>
      <c r="BC2" s="3" t="s">
        <v>83</v>
      </c>
      <c r="BG2" s="3">
        <v>37.0</v>
      </c>
      <c r="BH2" s="3" t="s">
        <v>84</v>
      </c>
      <c r="BI2" s="3" t="s">
        <v>85</v>
      </c>
      <c r="BJ2" s="3" t="s">
        <v>86</v>
      </c>
    </row>
    <row r="3">
      <c r="A3" s="2">
        <v>45907.85696038195</v>
      </c>
      <c r="B3" s="3" t="s">
        <v>87</v>
      </c>
      <c r="C3" s="7">
        <v>100.0</v>
      </c>
      <c r="D3" s="3" t="s">
        <v>88</v>
      </c>
      <c r="E3" s="3" t="s">
        <v>65</v>
      </c>
      <c r="F3" s="3" t="s">
        <v>89</v>
      </c>
      <c r="G3" s="3" t="s">
        <v>67</v>
      </c>
      <c r="H3" s="5">
        <v>2000.0</v>
      </c>
      <c r="I3" s="3" t="s">
        <v>90</v>
      </c>
      <c r="J3" s="3" t="b">
        <v>0</v>
      </c>
      <c r="L3" s="3" t="s">
        <v>91</v>
      </c>
      <c r="M3" s="3" t="s">
        <v>92</v>
      </c>
      <c r="O3" s="3" t="s">
        <v>93</v>
      </c>
      <c r="P3" s="6">
        <v>45750.0</v>
      </c>
      <c r="Q3" s="3" t="s">
        <v>94</v>
      </c>
      <c r="R3" s="3" t="s">
        <v>95</v>
      </c>
      <c r="S3" s="3" t="s">
        <v>96</v>
      </c>
      <c r="T3" s="3" t="s">
        <v>97</v>
      </c>
      <c r="U3" s="3" t="s">
        <v>98</v>
      </c>
      <c r="V3" s="3" t="s">
        <v>99</v>
      </c>
      <c r="W3" s="3" t="s">
        <v>96</v>
      </c>
      <c r="X3" s="3" t="s">
        <v>100</v>
      </c>
      <c r="Y3" s="3" t="s">
        <v>101</v>
      </c>
      <c r="Z3" s="3" t="s">
        <v>102</v>
      </c>
      <c r="AA3" s="3" t="s">
        <v>103</v>
      </c>
      <c r="AB3" s="3" t="s">
        <v>104</v>
      </c>
      <c r="AC3" s="3">
        <v>5.0</v>
      </c>
      <c r="AD3" s="3" t="s">
        <v>105</v>
      </c>
      <c r="AE3" s="3" t="s">
        <v>106</v>
      </c>
      <c r="AF3" s="3">
        <v>5000.0</v>
      </c>
      <c r="AG3" s="3">
        <v>7000.0</v>
      </c>
      <c r="AH3" s="3">
        <v>0.0</v>
      </c>
      <c r="AI3" s="3" t="s">
        <v>96</v>
      </c>
      <c r="AJ3" s="3" t="s">
        <v>107</v>
      </c>
      <c r="AL3" s="3" t="s">
        <v>108</v>
      </c>
      <c r="AM3" s="3">
        <v>7.77134322E8</v>
      </c>
      <c r="AO3" s="3" t="s">
        <v>109</v>
      </c>
      <c r="AP3" s="3" t="b">
        <v>1</v>
      </c>
      <c r="AQ3" s="3" t="s">
        <v>110</v>
      </c>
      <c r="AS3" s="3" t="s">
        <v>111</v>
      </c>
      <c r="BD3" s="3" t="s">
        <v>112</v>
      </c>
      <c r="BE3" s="3" t="s">
        <v>112</v>
      </c>
      <c r="BF3" s="3" t="s">
        <v>83</v>
      </c>
      <c r="BG3" s="3">
        <v>37.0</v>
      </c>
      <c r="BH3" s="3" t="s">
        <v>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113</v>
      </c>
    </row>
    <row r="3">
      <c r="A3" s="9" t="s">
        <v>114</v>
      </c>
      <c r="B3" s="9" t="s">
        <v>115</v>
      </c>
      <c r="C3" s="9" t="s">
        <v>116</v>
      </c>
      <c r="D3" s="9" t="s">
        <v>117</v>
      </c>
    </row>
    <row r="4">
      <c r="A4" s="3" t="s">
        <v>118</v>
      </c>
      <c r="B4" s="10">
        <f>COUNTA(Responses!A:A)-1</f>
        <v>2</v>
      </c>
      <c r="D4" s="3">
        <v>500.0</v>
      </c>
    </row>
    <row r="5">
      <c r="A5" s="3" t="s">
        <v>119</v>
      </c>
      <c r="B5" s="10" t="str">
        <f>COUNTIF(Responses!C:C,"&gt;=70")</f>
        <v>#ERROR!</v>
      </c>
      <c r="D5" s="3">
        <v>150.0</v>
      </c>
    </row>
    <row r="6">
      <c r="A6" s="3" t="s">
        <v>120</v>
      </c>
      <c r="B6" s="10" t="str">
        <f>COUNTIFS(Responses!C:C,"&gt;=40",Responses!C:C,"&lt;70")</f>
        <v>#ERROR!</v>
      </c>
      <c r="D6" s="3">
        <v>200.0</v>
      </c>
    </row>
    <row r="7">
      <c r="A7" s="3" t="s">
        <v>121</v>
      </c>
      <c r="B7" s="10" t="str">
        <f>COUNTIF(Responses!C:C,"&lt;40")</f>
        <v>#ERROR!</v>
      </c>
    </row>
    <row r="8">
      <c r="A8" s="3" t="s">
        <v>122</v>
      </c>
      <c r="B8" s="10">
        <f>AVERAGE(Responses!C:C)</f>
        <v>75</v>
      </c>
      <c r="D8" s="3">
        <v>60.0</v>
      </c>
    </row>
    <row r="9">
      <c r="A9" s="3" t="s">
        <v>123</v>
      </c>
      <c r="B9" s="10" t="str">
        <f>COUNTIF(Responses!AH:AH,TRUE)</f>
        <v>#ERROR!</v>
      </c>
      <c r="D9" s="3">
        <v>100.0</v>
      </c>
    </row>
    <row r="10">
      <c r="A10" s="3" t="s">
        <v>124</v>
      </c>
      <c r="B10" s="10" t="str">
        <f>COUNTIF(Responses!AI:AI,"oui")</f>
        <v>#ERROR!</v>
      </c>
    </row>
    <row r="11">
      <c r="A11" s="3" t="s">
        <v>125</v>
      </c>
      <c r="B11" s="10" t="str">
        <f>COUNTIF(Responses!E:E,"Converti")/COUNTA(Responses!A:A)</f>
        <v>#ERROR!</v>
      </c>
      <c r="D11" s="11">
        <v>0.1</v>
      </c>
    </row>
    <row r="13">
      <c r="A13" s="3" t="s">
        <v>126</v>
      </c>
      <c r="B13" s="3" t="s">
        <v>127</v>
      </c>
    </row>
    <row r="14">
      <c r="A14" s="10" t="str">
        <f>SORT(UNIQUE(FILTER(Responses!F:F,Responses!F:F&lt;&gt;"Quartier",Responses!F:F&lt;&gt;"")),1,TRUE)</f>
        <v>#ERROR!</v>
      </c>
      <c r="B14" s="10" t="str">
        <f>COUNTIF(Responses!F:F,A14)</f>
        <v>#ERROR!</v>
      </c>
    </row>
    <row r="16">
      <c r="A16" s="3" t="s">
        <v>128</v>
      </c>
      <c r="B16" s="3" t="s">
        <v>129</v>
      </c>
      <c r="C16" s="3" t="s">
        <v>130</v>
      </c>
      <c r="D16" s="3" t="s">
        <v>131</v>
      </c>
    </row>
    <row r="17">
      <c r="B17" s="10">
        <f>WEEKNUM(TODAY())-3</f>
        <v>34</v>
      </c>
      <c r="C17" s="10" t="str">
        <f>COUNTIFS(Responses!AV:AV,B17)</f>
        <v>#ERROR!</v>
      </c>
      <c r="D17" s="10" t="str">
        <f>COUNTIFS(Responses!AV:AV,B17,Responses!C:C,"&gt;=70")</f>
        <v>#ERROR!</v>
      </c>
    </row>
    <row r="18">
      <c r="B18" s="10">
        <f>WEEKNUM(TODAY())-2</f>
        <v>35</v>
      </c>
      <c r="C18" s="10" t="str">
        <f>COUNTIFS(Responses!AV:AV,B18)</f>
        <v>#ERROR!</v>
      </c>
      <c r="D18" s="10" t="str">
        <f>COUNTIFS(Responses!AV:AV,B18,Responses!C:C,"&gt;=70")</f>
        <v>#ERROR!</v>
      </c>
    </row>
    <row r="19">
      <c r="B19" s="10">
        <f>WEEKNUM(TODAY())-1</f>
        <v>36</v>
      </c>
      <c r="C19" s="10" t="str">
        <f>COUNTIFS(Responses!AV:AV,B19)</f>
        <v>#ERROR!</v>
      </c>
      <c r="D19" s="10" t="str">
        <f>COUNTIFS(Responses!AV:AV,B19,Responses!C:C,"&gt;=70")</f>
        <v>#ERROR!</v>
      </c>
    </row>
    <row r="20">
      <c r="B20" s="10">
        <f>WEEKNUM(TODAY())</f>
        <v>37</v>
      </c>
      <c r="C20" s="10" t="str">
        <f>COUNTIFS(Responses!AV:AV,B20)</f>
        <v>#ERROR!</v>
      </c>
      <c r="D20" s="10" t="str">
        <f>COUNTIFS(Responses!AV:AV,B20,Responses!C:C,"&gt;=70")</f>
        <v>#ERROR!</v>
      </c>
    </row>
  </sheetData>
  <mergeCells count="1">
    <mergeCell ref="A1:D1"/>
  </mergeCells>
  <conditionalFormatting sqref="B4:B11">
    <cfRule type="cellIs" dxfId="0" priority="1" stopIfTrue="1" operator="greaterThanOrEqual">
      <formula>50</formula>
    </cfRule>
  </conditionalFormatting>
  <conditionalFormatting sqref="B4:B11">
    <cfRule type="cellIs" dxfId="0" priority="2" stopIfTrue="1" operator="greaterThanOrEqual">
      <formula>50</formula>
    </cfRule>
  </conditionalFormatting>
  <conditionalFormatting sqref="B4:B11">
    <cfRule type="cellIs" dxfId="0" priority="3" stopIfTrue="1" operator="greaterThanOrEqual">
      <formula>50</formula>
    </cfRule>
  </conditionalFormatting>
  <conditionalFormatting sqref="B4:B11">
    <cfRule type="cellIs" dxfId="0" priority="4" stopIfTrue="1" operator="greaterThanOrEqual">
      <formula>50</formula>
    </cfRule>
  </conditionalFormatting>
  <conditionalFormatting sqref="B4:B11">
    <cfRule type="cellIs" dxfId="0" priority="5" stopIfTrue="1" operator="greaterThanOrEqual">
      <formula>50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tr">
        <f>FILTER(Responses!A:AW, Responses!C:C&gt;=70, Responses!A:A&lt;&gt;"Timestamp")</f>
        <v>#ERROR!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tr">
        <f>FILTER(Responses!A:AW, Responses!AI:AI="oui", Responses!A:A&lt;&gt;"Timestamp")</f>
        <v>#ERROR!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</sheetData>
  <drawing r:id="rId1"/>
</worksheet>
</file>