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Responses" sheetId="2" r:id="rId5"/>
    <sheet state="visible" name="Analytics" sheetId="3" r:id="rId6"/>
    <sheet state="visible" name="Hot Leads" sheetId="4" r:id="rId7"/>
    <sheet state="visible" name="Diaspora" sheetId="5" r:id="rId8"/>
  </sheets>
  <definedNames/>
  <calcPr/>
</workbook>
</file>

<file path=xl/sharedStrings.xml><?xml version="1.0" encoding="utf-8"?>
<sst xmlns="http://schemas.openxmlformats.org/spreadsheetml/2006/main" count="122" uniqueCount="120">
  <si>
    <t>Date de soumission</t>
  </si>
  <si>
    <t>ID Unique</t>
  </si>
  <si>
    <t>Score Lead (0-100)</t>
  </si>
  <si>
    <t>Segment Client</t>
  </si>
  <si>
    <t>Statut</t>
  </si>
  <si>
    <t>Code Promo</t>
  </si>
  <si>
    <t>Statut Code</t>
  </si>
  <si>
    <t>Valeur (FCFA)</t>
  </si>
  <si>
    <t>Date Expiration</t>
  </si>
  <si>
    <t>Code Utilisé</t>
  </si>
  <si>
    <t>Date Utilisation</t>
  </si>
  <si>
    <t>Type Utilisateur</t>
  </si>
  <si>
    <t>Quartier/Zone</t>
  </si>
  <si>
    <t>Pays (Diaspora)</t>
  </si>
  <si>
    <t>Tranche d'âge</t>
  </si>
  <si>
    <t>Taille du foyer</t>
  </si>
  <si>
    <t>Situation professionnelle</t>
  </si>
  <si>
    <t>Lieux d'achat habituels</t>
  </si>
  <si>
    <t>Fréquence courses</t>
  </si>
  <si>
    <t>Budget hebdomadaire</t>
  </si>
  <si>
    <t>Défis rencontrés</t>
  </si>
  <si>
    <t>Plats sénégalais préférés</t>
  </si>
  <si>
    <t>Fréquence cuisine maison</t>
  </si>
  <si>
    <t>Qui cuisine</t>
  </si>
  <si>
    <t>Délai commande préféré</t>
  </si>
  <si>
    <t>Intérêt commande auto</t>
  </si>
  <si>
    <t>Avantages anticipés</t>
  </si>
  <si>
    <t>Délai idéal</t>
  </si>
  <si>
    <t>Intérêt (1-5)</t>
  </si>
  <si>
    <t>Aspects attractifs</t>
  </si>
  <si>
    <t>Service préféré</t>
  </si>
  <si>
    <t>Prix min acceptable</t>
  </si>
  <si>
    <t>Prix max acceptable</t>
  </si>
  <si>
    <t>Prix livraison max</t>
  </si>
  <si>
    <t>Fréquence utilisation prévue</t>
  </si>
  <si>
    <t>Panier moyen estimé</t>
  </si>
  <si>
    <t>Suggestions générales</t>
  </si>
  <si>
    <t>Inquiétudes</t>
  </si>
  <si>
    <t>Zones famille Sénégal</t>
  </si>
  <si>
    <t>Fonctionnalités essentielles</t>
  </si>
  <si>
    <t>Types produits souhaités</t>
  </si>
  <si>
    <t>Préférence organisation commande</t>
  </si>
  <si>
    <t>Frais service acceptable</t>
  </si>
  <si>
    <t>Fréquence utilisation diaspora</t>
  </si>
  <si>
    <t>Nombre de foyers à aider</t>
  </si>
  <si>
    <t>Téléphone</t>
  </si>
  <si>
    <t>Email</t>
  </si>
  <si>
    <t>Prénom</t>
  </si>
  <si>
    <t>Beta testeur</t>
  </si>
  <si>
    <t>Services manquants (Diaspora)</t>
  </si>
  <si>
    <t>Difficultés rencontrées (Diaspora)</t>
  </si>
  <si>
    <t>Fonctionnalités innovantes (Diaspora)</t>
  </si>
  <si>
    <t>Recommandation (Diaspora)</t>
  </si>
  <si>
    <t>Suggestions amélioration (Local)</t>
  </si>
  <si>
    <t>Services souhaités (Local)</t>
  </si>
  <si>
    <t>Recommandation (Local)</t>
  </si>
  <si>
    <t>Semaine</t>
  </si>
  <si>
    <t>Mois</t>
  </si>
  <si>
    <t>Services Souhaites</t>
  </si>
  <si>
    <t>Recommandation Locale</t>
  </si>
  <si>
    <t>Promo Code</t>
  </si>
  <si>
    <t>Date Added</t>
  </si>
  <si>
    <t>Week Number</t>
  </si>
  <si>
    <t>Month</t>
  </si>
  <si>
    <t>LKT1757278109562</t>
  </si>
  <si>
    <t>Hot Lead 🔥</t>
  </si>
  <si>
    <t>Nouveau</t>
  </si>
  <si>
    <t>LK5678TY51</t>
  </si>
  <si>
    <t>active</t>
  </si>
  <si>
    <t>2026-03-06T20:48:26.840Z</t>
  </si>
  <si>
    <t>senegal</t>
  </si>
  <si>
    <t>sacre-coeur</t>
  </si>
  <si>
    <t>36-45</t>
  </si>
  <si>
    <t>7+</t>
  </si>
  <si>
    <t>entrepreneur</t>
  </si>
  <si>
    <t>marche_traditionnel, supermarche, boutique_quartier</t>
  </si>
  <si>
    <t>2-3fois</t>
  </si>
  <si>
    <t>35000-50000</t>
  </si>
  <si>
    <t>temps, transport, qualite, foule</t>
  </si>
  <si>
    <t>thieboudienne, thiou, supkanja</t>
  </si>
  <si>
    <t>quotidien</t>
  </si>
  <si>
    <t>aide</t>
  </si>
  <si>
    <t>24h</t>
  </si>
  <si>
    <t>oui_hebdo</t>
  </si>
  <si>
    <t>reduction, livraison_gratuite, creneau</t>
  </si>
  <si>
    <t>gain_temps, packs_recettes, commande_avance</t>
  </si>
  <si>
    <t>mixte</t>
  </si>
  <si>
    <t>variable</t>
  </si>
  <si>
    <t>7500-10000</t>
  </si>
  <si>
    <t>Dites-nous tout! Quels services additionnels aimeriez-vous? Quels produits spéciaux?
Quelles fonctionnalités?</t>
  </si>
  <si>
    <t>fraicheur, prix</t>
  </si>
  <si>
    <t>aaa@ftt.com</t>
  </si>
  <si>
    <t>tbaila</t>
  </si>
  <si>
    <t>Rapide et fiabilité</t>
  </si>
  <si>
    <t>services aimeriez-vous voir sur Leeket? : je ne sais pas</t>
  </si>
  <si>
    <t>certainement</t>
  </si>
  <si>
    <t>September 2025</t>
  </si>
  <si>
    <t>Tableau de Bord - Leeket Survey</t>
  </si>
  <si>
    <t>Métrique</t>
  </si>
  <si>
    <t>Valeur</t>
  </si>
  <si>
    <t>Objectif</t>
  </si>
  <si>
    <t>% Atteint</t>
  </si>
  <si>
    <t>Total Réponses</t>
  </si>
  <si>
    <t>Hot Leads (70+)</t>
  </si>
  <si>
    <t>Warm Leads (40-69)</t>
  </si>
  <si>
    <t>Cold Leads (&lt;40)</t>
  </si>
  <si>
    <t>-</t>
  </si>
  <si>
    <t>Score Lead Moyen</t>
  </si>
  <si>
    <t>Beta Testeurs</t>
  </si>
  <si>
    <t>Membres Diaspora</t>
  </si>
  <si>
    <t>Taux Conversion Hot</t>
  </si>
  <si>
    <t>Top 5 Quartiers</t>
  </si>
  <si>
    <t>Nombre</t>
  </si>
  <si>
    <t>Tendance 7 derniers jours</t>
  </si>
  <si>
    <t>Date</t>
  </si>
  <si>
    <t>Nouvelles réponses</t>
  </si>
  <si>
    <t>Hot Leads</t>
  </si>
  <si>
    <t>Diaspora</t>
  </si>
  <si>
    <t>🔥 HOT LEADS (Score ≥ 70)</t>
  </si>
  <si>
    <t>🌍 MEMBRES DIASPORA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</si>
</sst>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-m"/>
  </numFmts>
  <fonts count="7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color rgb="FF155724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b/>
      <sz val="16.0"/>
      <color rgb="FFFFFFFF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2ECC71"/>
        <bgColor rgb="FF2ECC71"/>
      </patternFill>
    </fill>
    <fill>
      <patternFill patternType="solid">
        <fgColor rgb="FFD4EDDA"/>
        <bgColor rgb="FFD4EDDA"/>
      </patternFill>
    </fill>
    <fill>
      <patternFill patternType="solid">
        <fgColor rgb="FFE8F5E9"/>
        <bgColor rgb="FFE8F5E9"/>
      </patternFill>
    </fill>
    <fill>
      <patternFill patternType="solid">
        <fgColor rgb="FFE74C3C"/>
        <bgColor rgb="FFE74C3C"/>
      </patternFill>
    </fill>
    <fill>
      <patternFill patternType="solid">
        <fgColor rgb="FF3498DB"/>
        <bgColor rgb="FF3498DB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0" fontId="2" numFmtId="9" xfId="0" applyAlignment="1" applyFont="1" applyNumberFormat="1">
      <alignment readingOrder="0"/>
    </xf>
    <xf borderId="0" fillId="0" fontId="2" numFmtId="9" xfId="0" applyFont="1" applyNumberFormat="1"/>
    <xf borderId="0" fillId="0" fontId="2" numFmtId="9" xfId="0" applyAlignment="1" applyFont="1" applyNumberFormat="1">
      <alignment readingOrder="0"/>
    </xf>
    <xf borderId="0" fillId="0" fontId="2" numFmtId="14" xfId="0" applyFont="1" applyNumberFormat="1"/>
    <xf borderId="0" fillId="5" fontId="6" numFmtId="0" xfId="0" applyAlignment="1" applyFill="1" applyFont="1">
      <alignment readingOrder="0"/>
    </xf>
    <xf borderId="0" fillId="5" fontId="1" numFmtId="0" xfId="0" applyFont="1"/>
    <xf borderId="0" fillId="6" fontId="6" numFmtId="0" xfId="0" applyAlignment="1" applyFill="1" applyFont="1">
      <alignment readingOrder="0"/>
    </xf>
    <xf borderId="0" fillId="6" fontId="1" numFmtId="0" xfId="0" applyFont="1"/>
  </cellXfs>
  <cellStyles count="1">
    <cellStyle xfId="0" name="Normal" builtinId="0"/>
  </cellStyles>
  <dxfs count="4">
    <dxf>
      <font>
        <color rgb="FF2ECC71"/>
      </font>
      <fill>
        <patternFill patternType="none"/>
      </fill>
      <border/>
    </dxf>
    <dxf>
      <font/>
      <fill>
        <patternFill patternType="solid">
          <fgColor rgb="FFD4EDDA"/>
          <bgColor rgb="FFD4EDDA"/>
        </patternFill>
      </fill>
      <border/>
    </dxf>
    <dxf>
      <font/>
      <fill>
        <patternFill patternType="solid">
          <fgColor rgb="FFFFF3CD"/>
          <bgColor rgb="FFFFF3CD"/>
        </patternFill>
      </fill>
      <border/>
    </dxf>
    <dxf>
      <font/>
      <fill>
        <patternFill patternType="solid">
          <fgColor rgb="FFF8D7DA"/>
          <bgColor rgb="FFF8D7D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>
      <c r="A2" s="2">
        <v>45907.95034215278</v>
      </c>
      <c r="B2" s="3" t="s">
        <v>64</v>
      </c>
      <c r="C2" s="4">
        <v>100.0</v>
      </c>
      <c r="D2" s="3" t="s">
        <v>65</v>
      </c>
      <c r="E2" s="3" t="s">
        <v>66</v>
      </c>
      <c r="F2" s="3" t="s">
        <v>67</v>
      </c>
      <c r="G2" s="3" t="s">
        <v>68</v>
      </c>
      <c r="H2" s="5">
        <v>2000.0</v>
      </c>
      <c r="I2" s="3" t="s">
        <v>69</v>
      </c>
      <c r="J2" s="3" t="b">
        <v>0</v>
      </c>
      <c r="L2" s="3" t="s">
        <v>70</v>
      </c>
      <c r="M2" s="3" t="s">
        <v>71</v>
      </c>
      <c r="O2" s="3" t="s">
        <v>72</v>
      </c>
      <c r="P2" s="3" t="s">
        <v>73</v>
      </c>
      <c r="Q2" s="3" t="s">
        <v>74</v>
      </c>
      <c r="R2" s="3" t="s">
        <v>75</v>
      </c>
      <c r="S2" s="3" t="s">
        <v>76</v>
      </c>
      <c r="T2" s="3" t="s">
        <v>77</v>
      </c>
      <c r="U2" s="3" t="s">
        <v>78</v>
      </c>
      <c r="V2" s="3" t="s">
        <v>79</v>
      </c>
      <c r="W2" s="3" t="s">
        <v>80</v>
      </c>
      <c r="X2" s="3" t="s">
        <v>81</v>
      </c>
      <c r="Y2" s="3" t="s">
        <v>82</v>
      </c>
      <c r="Z2" s="3" t="s">
        <v>83</v>
      </c>
      <c r="AA2" s="3" t="s">
        <v>84</v>
      </c>
      <c r="AB2" s="3" t="s">
        <v>82</v>
      </c>
      <c r="AC2" s="3">
        <v>5.0</v>
      </c>
      <c r="AD2" s="3" t="s">
        <v>85</v>
      </c>
      <c r="AE2" s="3" t="s">
        <v>86</v>
      </c>
      <c r="AF2" s="3">
        <v>5000.0</v>
      </c>
      <c r="AG2" s="3">
        <v>8000.0</v>
      </c>
      <c r="AH2" s="3" t="s">
        <v>87</v>
      </c>
      <c r="AI2" s="3" t="s">
        <v>80</v>
      </c>
      <c r="AJ2" s="3" t="s">
        <v>88</v>
      </c>
      <c r="AK2" s="3" t="s">
        <v>89</v>
      </c>
      <c r="AL2" s="3" t="s">
        <v>90</v>
      </c>
      <c r="AT2" s="6">
        <v>7712345678</v>
      </c>
      <c r="AU2" s="3" t="s">
        <v>91</v>
      </c>
      <c r="AV2" s="3" t="s">
        <v>92</v>
      </c>
      <c r="AW2" s="3" t="b">
        <v>1</v>
      </c>
      <c r="BB2" s="3" t="s">
        <v>93</v>
      </c>
      <c r="BC2" s="3" t="s">
        <v>94</v>
      </c>
      <c r="BD2" s="3" t="s">
        <v>95</v>
      </c>
      <c r="BE2" s="3">
        <v>37.0</v>
      </c>
      <c r="BF2" s="3" t="s">
        <v>96</v>
      </c>
    </row>
    <row r="3">
      <c r="A3" s="2"/>
      <c r="C3" s="4"/>
      <c r="P3" s="7"/>
    </row>
    <row r="4">
      <c r="A4" s="2"/>
      <c r="C4" s="4"/>
      <c r="P4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97</v>
      </c>
    </row>
    <row r="3">
      <c r="A3" s="9" t="s">
        <v>98</v>
      </c>
      <c r="B3" s="9" t="s">
        <v>99</v>
      </c>
      <c r="C3" s="9" t="s">
        <v>100</v>
      </c>
      <c r="D3" s="9" t="s">
        <v>101</v>
      </c>
    </row>
    <row r="4">
      <c r="A4" s="3" t="s">
        <v>102</v>
      </c>
      <c r="B4" s="6">
        <f>COUNTA(Responses!A:A)-1</f>
        <v>1</v>
      </c>
      <c r="C4" s="3">
        <v>500.0</v>
      </c>
      <c r="D4" s="10">
        <f t="shared" ref="D4:D6" si="1">B4/C4</f>
        <v>0.002</v>
      </c>
    </row>
    <row r="5">
      <c r="A5" s="3" t="s">
        <v>103</v>
      </c>
      <c r="B5" s="6" t="str">
        <f>COUNTIF(Responses!C:C,"&gt;=70")</f>
        <v>#ERROR!</v>
      </c>
      <c r="C5" s="3">
        <v>150.0</v>
      </c>
      <c r="D5" s="10" t="str">
        <f t="shared" si="1"/>
        <v>#ERROR!</v>
      </c>
    </row>
    <row r="6">
      <c r="A6" s="3" t="s">
        <v>104</v>
      </c>
      <c r="B6" s="6" t="str">
        <f>COUNTIFS(Responses!C:C,"&gt;=40",Responses!C:C,"&lt;70")</f>
        <v>#ERROR!</v>
      </c>
      <c r="C6" s="3">
        <v>200.0</v>
      </c>
      <c r="D6" s="10" t="str">
        <f t="shared" si="1"/>
        <v>#ERROR!</v>
      </c>
    </row>
    <row r="7">
      <c r="A7" s="3" t="s">
        <v>105</v>
      </c>
      <c r="B7" s="6" t="str">
        <f>COUNTIF(Responses!C:C,"&lt;40")</f>
        <v>#ERROR!</v>
      </c>
      <c r="C7" s="3" t="s">
        <v>106</v>
      </c>
      <c r="D7" s="11"/>
    </row>
    <row r="8">
      <c r="A8" s="3" t="s">
        <v>107</v>
      </c>
      <c r="B8" s="6" t="str">
        <f>IFERROR(AVERAGE(Responses!C:C),0)</f>
        <v>#ERROR!</v>
      </c>
      <c r="C8" s="3">
        <v>60.0</v>
      </c>
      <c r="D8" s="10" t="str">
        <f t="shared" ref="D8:D11" si="2">B8/C8</f>
        <v>#ERROR!</v>
      </c>
    </row>
    <row r="9">
      <c r="A9" s="3" t="s">
        <v>108</v>
      </c>
      <c r="B9" s="6" t="str">
        <f>COUNTIF(Responses!AV:AV,TRUE)</f>
        <v>#ERROR!</v>
      </c>
      <c r="C9" s="3">
        <v>100.0</v>
      </c>
      <c r="D9" s="10" t="str">
        <f t="shared" si="2"/>
        <v>#ERROR!</v>
      </c>
    </row>
    <row r="10">
      <c r="A10" s="3" t="s">
        <v>109</v>
      </c>
      <c r="B10" s="6" t="str">
        <f>COUNTIF(Responses!L:L,"etranger")</f>
        <v>#ERROR!</v>
      </c>
      <c r="C10" s="3">
        <v>50.0</v>
      </c>
      <c r="D10" s="11" t="str">
        <f t="shared" si="2"/>
        <v>#ERROR!</v>
      </c>
    </row>
    <row r="11">
      <c r="A11" s="3" t="s">
        <v>110</v>
      </c>
      <c r="B11" s="6" t="str">
        <f>IFERROR(B5/B4,0)</f>
        <v>#ERROR!</v>
      </c>
      <c r="C11" s="12">
        <v>0.3</v>
      </c>
      <c r="D11" s="10" t="str">
        <f t="shared" si="2"/>
        <v>#ERROR!</v>
      </c>
    </row>
    <row r="13">
      <c r="A13" s="3" t="s">
        <v>111</v>
      </c>
      <c r="B13" s="3" t="s">
        <v>112</v>
      </c>
    </row>
    <row r="14">
      <c r="A14" s="6" t="str">
        <f>IFERROR(INDEX(SORT(UNIQUE(FILTER(Responses!M:M,Responses!M:M&lt;&gt;"Quartier/Zone",Responses!M:M&lt;&gt;"",Responses!M:M&lt;&gt;"Diaspora")),1,TRUE),1),"N/A")</f>
        <v>#ERROR!</v>
      </c>
      <c r="B14" s="6" t="str">
        <f>IFERROR(COUNTIF(Responses!M:M,A14),0)</f>
        <v>#ERROR!</v>
      </c>
    </row>
    <row r="15">
      <c r="A15" s="6" t="str">
        <f>IFERROR(INDEX(SORT(UNIQUE(FILTER(Responses!M:M,Responses!M:M&lt;&gt;"Quartier/Zone",Responses!M:M&lt;&gt;"",Responses!M:M&lt;&gt;"Diaspora")),1,TRUE),2),"N/A")</f>
        <v>#ERROR!</v>
      </c>
      <c r="B15" s="6" t="str">
        <f>IFERROR(COUNTIF(Responses!M:M,A15),0)</f>
        <v>#ERROR!</v>
      </c>
    </row>
    <row r="16">
      <c r="A16" s="3" t="str">
        <f>IFERROR(INDEX(SORT(UNIQUE(FILTER(Responses!M:M,Responses!M:M&lt;&gt;"Quartier/Zone",Responses!M:M&lt;&gt;"",Responses!M:M&lt;&gt;"Diaspora")),1,TRUE),3),"N/A")</f>
        <v>#ERROR!</v>
      </c>
      <c r="B16" s="3" t="str">
        <f>IFERROR(COUNTIF(Responses!M:M,A16),0)</f>
        <v>#ERROR!</v>
      </c>
      <c r="C16" s="3"/>
      <c r="D16" s="3"/>
    </row>
    <row r="17">
      <c r="A17" s="6" t="str">
        <f>IFERROR(INDEX(SORT(UNIQUE(FILTER(Responses!M:M,Responses!M:M&lt;&gt;"Quartier/Zone",Responses!M:M&lt;&gt;"",Responses!M:M&lt;&gt;"Diaspora")),1,TRUE),4),"N/A")</f>
        <v>#ERROR!</v>
      </c>
      <c r="B17" s="6" t="str">
        <f>IFERROR(COUNTIF(Responses!M:M,A17),0)</f>
        <v>#ERROR!</v>
      </c>
    </row>
    <row r="18">
      <c r="A18" s="6" t="str">
        <f>IFERROR(INDEX(SORT(UNIQUE(FILTER(Responses!M:M,Responses!M:M&lt;&gt;"Quartier/Zone",Responses!M:M&lt;&gt;"",Responses!M:M&lt;&gt;"Diaspora")),1,TRUE),5),"N/A")</f>
        <v>#ERROR!</v>
      </c>
      <c r="B18" s="6" t="str">
        <f>IFERROR(COUNTIF(Responses!M:M,A18),0)</f>
        <v>#ERROR!</v>
      </c>
    </row>
    <row r="20">
      <c r="A20" s="3" t="s">
        <v>113</v>
      </c>
    </row>
    <row r="21">
      <c r="A21" s="3" t="s">
        <v>114</v>
      </c>
      <c r="B21" s="3" t="s">
        <v>115</v>
      </c>
      <c r="C21" s="3" t="s">
        <v>116</v>
      </c>
      <c r="D21" s="3" t="s">
        <v>117</v>
      </c>
    </row>
    <row r="22">
      <c r="A22" s="13">
        <f>TODAY()-6</f>
        <v>45901</v>
      </c>
      <c r="B22" s="6" t="str">
        <f>COUNTIFS(Responses!A:A,"&gt;="&amp;A22,Responses!A:A,"&lt;"&amp;A22+1)</f>
        <v>#ERROR!</v>
      </c>
      <c r="C22" s="6" t="str">
        <f>COUNTIFS(Responses!A:A,"&gt;="&amp;A22,Responses!A:A,"&lt;"&amp;A22+1,Responses!C:C,"&gt;=70")</f>
        <v>#ERROR!</v>
      </c>
      <c r="D22" s="6" t="str">
        <f>COUNTIFS(Responses!A:A,"&gt;="&amp;A22,Responses!A:A,"&lt;"&amp;A22+1,Responses!L:L,"etranger")</f>
        <v>#ERROR!</v>
      </c>
    </row>
    <row r="23">
      <c r="A23" s="13">
        <f>TODAY()-5</f>
        <v>45902</v>
      </c>
      <c r="B23" s="6" t="str">
        <f>COUNTIFS(Responses!A:A,"&gt;="&amp;A23,Responses!A:A,"&lt;"&amp;A23+1)</f>
        <v>#ERROR!</v>
      </c>
      <c r="C23" s="6" t="str">
        <f>COUNTIFS(Responses!A:A,"&gt;="&amp;A23,Responses!A:A,"&lt;"&amp;A23+1,Responses!C:C,"&gt;=70")</f>
        <v>#ERROR!</v>
      </c>
      <c r="D23" s="6" t="str">
        <f>COUNTIFS(Responses!A:A,"&gt;="&amp;A23,Responses!A:A,"&lt;"&amp;A23+1,Responses!L:L,"etranger")</f>
        <v>#ERROR!</v>
      </c>
    </row>
    <row r="24">
      <c r="A24" s="13">
        <f>TODAY()-4</f>
        <v>45903</v>
      </c>
      <c r="B24" s="6" t="str">
        <f>COUNTIFS(Responses!A:A,"&gt;="&amp;A24,Responses!A:A,"&lt;"&amp;A24+1)</f>
        <v>#ERROR!</v>
      </c>
      <c r="C24" s="6" t="str">
        <f>COUNTIFS(Responses!A:A,"&gt;="&amp;A24,Responses!A:A,"&lt;"&amp;A24+1,Responses!C:C,"&gt;=70")</f>
        <v>#ERROR!</v>
      </c>
      <c r="D24" s="6" t="str">
        <f>COUNTIFS(Responses!A:A,"&gt;="&amp;A24,Responses!A:A,"&lt;"&amp;A24+1,Responses!L:L,"etranger")</f>
        <v>#ERROR!</v>
      </c>
    </row>
    <row r="25">
      <c r="A25" s="13">
        <f>TODAY()-3</f>
        <v>45904</v>
      </c>
      <c r="B25" s="6" t="str">
        <f>COUNTIFS(Responses!A:A,"&gt;="&amp;A25,Responses!A:A,"&lt;"&amp;A25+1)</f>
        <v>#ERROR!</v>
      </c>
      <c r="C25" s="6" t="str">
        <f>COUNTIFS(Responses!A:A,"&gt;="&amp;A25,Responses!A:A,"&lt;"&amp;A25+1,Responses!C:C,"&gt;=70")</f>
        <v>#ERROR!</v>
      </c>
      <c r="D25" s="6" t="str">
        <f>COUNTIFS(Responses!A:A,"&gt;="&amp;A25,Responses!A:A,"&lt;"&amp;A25+1,Responses!L:L,"etranger")</f>
        <v>#ERROR!</v>
      </c>
    </row>
    <row r="26">
      <c r="A26" s="13">
        <f>TODAY()-2</f>
        <v>45905</v>
      </c>
      <c r="B26" s="6" t="str">
        <f>COUNTIFS(Responses!A:A,"&gt;="&amp;A26,Responses!A:A,"&lt;"&amp;A26+1)</f>
        <v>#ERROR!</v>
      </c>
      <c r="C26" s="6" t="str">
        <f>COUNTIFS(Responses!A:A,"&gt;="&amp;A26,Responses!A:A,"&lt;"&amp;A26+1,Responses!C:C,"&gt;=70")</f>
        <v>#ERROR!</v>
      </c>
      <c r="D26" s="6" t="str">
        <f>COUNTIFS(Responses!A:A,"&gt;="&amp;A26,Responses!A:A,"&lt;"&amp;A26+1,Responses!L:L,"etranger")</f>
        <v>#ERROR!</v>
      </c>
    </row>
    <row r="27">
      <c r="A27" s="13">
        <f>TODAY()-1</f>
        <v>45906</v>
      </c>
      <c r="B27" s="6" t="str">
        <f>COUNTIFS(Responses!A:A,"&gt;="&amp;A27,Responses!A:A,"&lt;"&amp;A27+1)</f>
        <v>#ERROR!</v>
      </c>
      <c r="C27" s="6" t="str">
        <f>COUNTIFS(Responses!A:A,"&gt;="&amp;A27,Responses!A:A,"&lt;"&amp;A27+1,Responses!C:C,"&gt;=70")</f>
        <v>#ERROR!</v>
      </c>
      <c r="D27" s="6" t="str">
        <f>COUNTIFS(Responses!A:A,"&gt;="&amp;A27,Responses!A:A,"&lt;"&amp;A27+1,Responses!L:L,"etranger")</f>
        <v>#ERROR!</v>
      </c>
    </row>
    <row r="28">
      <c r="A28" s="13">
        <f>TODAY()</f>
        <v>45907</v>
      </c>
      <c r="B28" s="6" t="str">
        <f>COUNTIFS(Responses!A:A,"&gt;="&amp;A28,Responses!A:A,"&lt;"&amp;A28+1)</f>
        <v>#ERROR!</v>
      </c>
      <c r="C28" s="6" t="str">
        <f>COUNTIFS(Responses!A:A,"&gt;="&amp;A28,Responses!A:A,"&lt;"&amp;A28+1,Responses!C:C,"&gt;=70")</f>
        <v>#ERROR!</v>
      </c>
      <c r="D28" s="6" t="str">
        <f>COUNTIFS(Responses!A:A,"&gt;="&amp;A28,Responses!A:A,"&lt;"&amp;A28+1,Responses!L:L,"etranger")</f>
        <v>#ERROR!</v>
      </c>
    </row>
  </sheetData>
  <mergeCells count="1">
    <mergeCell ref="A1:D1"/>
  </mergeCells>
  <conditionalFormatting sqref="B4:B11">
    <cfRule type="cellIs" dxfId="0" priority="1" stopIfTrue="1" operator="greaterThanOrEqual">
      <formula>50</formula>
    </cfRule>
  </conditionalFormatting>
  <conditionalFormatting sqref="B4:B11">
    <cfRule type="cellIs" dxfId="0" priority="2" stopIfTrue="1" operator="greaterThanOrEqual">
      <formula>50</formula>
    </cfRule>
  </conditionalFormatting>
  <conditionalFormatting sqref="B4:B11">
    <cfRule type="cellIs" dxfId="0" priority="3" stopIfTrue="1" operator="greaterThanOrEqual">
      <formula>50</formula>
    </cfRule>
  </conditionalFormatting>
  <conditionalFormatting sqref="B4:B11">
    <cfRule type="cellIs" dxfId="0" priority="4" stopIfTrue="1" operator="greaterThanOrEqual">
      <formula>50</formula>
    </cfRule>
  </conditionalFormatting>
  <conditionalFormatting sqref="B4:B11">
    <cfRule type="cellIs" dxfId="0" priority="5" stopIfTrue="1" operator="greaterThanOrEqual">
      <formula>50</formula>
    </cfRule>
  </conditionalFormatting>
  <conditionalFormatting sqref="D4:D11">
    <cfRule type="cellIs" dxfId="1" priority="6" stopIfTrue="1" operator="greaterThanOrEqual">
      <formula>1</formula>
    </cfRule>
  </conditionalFormatting>
  <conditionalFormatting sqref="D4:D11">
    <cfRule type="cellIs" dxfId="2" priority="7" stopIfTrue="1" operator="between">
      <formula>0.5</formula>
      <formula>0.99</formula>
    </cfRule>
  </conditionalFormatting>
  <conditionalFormatting sqref="D4:D11">
    <cfRule type="cellIs" dxfId="3" priority="8" stopIfTrue="1" operator="lessThan">
      <formula>0.5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3">
      <c r="A3" s="15" t="str">
        <f>IFERROR(FILTER(Responses!A:BB, Responses!C:C&gt;=70, ROW(Responses!A:A)&gt;1), "Aucun hot lead trouvé")</f>
        <v>#ERROR!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119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</row>
    <row r="3">
      <c r="A3" s="17" t="str">
        <f>IFERROR(FILTER(Responses!A:BB, Responses!L:L="etranger", ROW(Responses!A:A)&gt;1), "Aucun membre diaspora trouvé")</f>
        <v>#ERROR!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</row>
  </sheetData>
  <drawing r:id="rId1"/>
</worksheet>
</file>