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ba-repo\"/>
    </mc:Choice>
  </mc:AlternateContent>
  <xr:revisionPtr revIDLastSave="0" documentId="13_ncr:1_{6C7BFAF4-274D-4771-B747-9A59551C40C4}" xr6:coauthVersionLast="47" xr6:coauthVersionMax="47" xr10:uidLastSave="{00000000-0000-0000-0000-000000000000}"/>
  <bookViews>
    <workbookView xWindow="-108" yWindow="-108" windowWidth="23256" windowHeight="12816" xr2:uid="{00000000-000D-0000-FFFF-FFFF00000000}"/>
  </bookViews>
  <sheets>
    <sheet name="TP 1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2" l="1"/>
  <c r="K26" i="2"/>
  <c r="K25" i="2"/>
  <c r="K24" i="2"/>
  <c r="K23" i="2"/>
  <c r="K22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6" i="2"/>
  <c r="L7" i="2"/>
  <c r="L8" i="2"/>
  <c r="L9" i="2"/>
  <c r="L10" i="2"/>
  <c r="L11" i="2"/>
  <c r="L13" i="2"/>
  <c r="L14" i="2"/>
  <c r="L15" i="2"/>
  <c r="L16" i="2"/>
  <c r="L17" i="2"/>
  <c r="L18" i="2"/>
  <c r="L19" i="2"/>
  <c r="L20" i="2"/>
  <c r="C17" i="3"/>
  <c r="C16" i="3"/>
  <c r="C15" i="3"/>
  <c r="C14" i="3"/>
  <c r="C13" i="3"/>
  <c r="D3" i="3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I7" i="2"/>
  <c r="I8" i="2"/>
  <c r="I9" i="2"/>
  <c r="I10" i="2"/>
  <c r="I11" i="2"/>
  <c r="I12" i="2"/>
  <c r="K12" i="2" s="1"/>
  <c r="L12" i="2" s="1"/>
  <c r="I13" i="2"/>
  <c r="I14" i="2"/>
  <c r="I15" i="2"/>
  <c r="I16" i="2"/>
  <c r="I17" i="2"/>
  <c r="I18" i="2"/>
  <c r="I19" i="2"/>
  <c r="I20" i="2"/>
  <c r="I6" i="2"/>
  <c r="K6" i="2" s="1"/>
  <c r="L6" i="2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G6" i="2"/>
</calcChain>
</file>

<file path=xl/sharedStrings.xml><?xml version="1.0" encoding="utf-8"?>
<sst xmlns="http://schemas.openxmlformats.org/spreadsheetml/2006/main" count="89" uniqueCount="82">
  <si>
    <t>No</t>
  </si>
  <si>
    <t>ItemID</t>
  </si>
  <si>
    <t>Category</t>
  </si>
  <si>
    <t>Warehouse</t>
  </si>
  <si>
    <t>Clothes Iron</t>
  </si>
  <si>
    <t>Beginning Inventory</t>
  </si>
  <si>
    <t>Ending Inventory</t>
  </si>
  <si>
    <t>Inventory Sold</t>
  </si>
  <si>
    <t>Item Name</t>
  </si>
  <si>
    <t>EA-B1-001</t>
  </si>
  <si>
    <t>EA-B1-002</t>
  </si>
  <si>
    <t>EB-B2-007</t>
  </si>
  <si>
    <t>FA-A2-103</t>
  </si>
  <si>
    <t>OO-G-808</t>
  </si>
  <si>
    <t>OO-G-810</t>
  </si>
  <si>
    <t>FC-A2-101</t>
  </si>
  <si>
    <t>FB-A1-152</t>
  </si>
  <si>
    <t>FD-A1-169</t>
  </si>
  <si>
    <t>EB-B2-092</t>
  </si>
  <si>
    <t>OO-G-896</t>
  </si>
  <si>
    <t>FA-A2-154</t>
  </si>
  <si>
    <t>ED-B2-065</t>
  </si>
  <si>
    <t>EF-B1-032</t>
  </si>
  <si>
    <t>EF-B1-041</t>
  </si>
  <si>
    <t>Sugar</t>
  </si>
  <si>
    <t>Rice</t>
  </si>
  <si>
    <t>Frying Oil</t>
  </si>
  <si>
    <t>Fan</t>
  </si>
  <si>
    <t>Air Purifier</t>
  </si>
  <si>
    <t>Gardening Tool</t>
  </si>
  <si>
    <t>Cement</t>
  </si>
  <si>
    <t>Price</t>
  </si>
  <si>
    <t>Total Price</t>
  </si>
  <si>
    <t>Selling Status</t>
  </si>
  <si>
    <t>Need to Buy Inventory</t>
  </si>
  <si>
    <t>Supplier</t>
  </si>
  <si>
    <t>Maximum Total Price</t>
  </si>
  <si>
    <t>Minimum Total Price</t>
  </si>
  <si>
    <t>Grand Total Price</t>
  </si>
  <si>
    <t>Average Total Price</t>
  </si>
  <si>
    <t>Total Inventory Sold for Electronic Category</t>
  </si>
  <si>
    <t>Total Inventory Sold for Others Category</t>
  </si>
  <si>
    <t>How many items need restock ?</t>
  </si>
  <si>
    <t>How many items from Electronic Category need restock ?</t>
  </si>
  <si>
    <t>Maximum Total Price from Others Category which has Good Selling Status</t>
  </si>
  <si>
    <t>Minimum Total Price from itemID ends with "1"</t>
  </si>
  <si>
    <t>Air Fryer</t>
  </si>
  <si>
    <t>Smart Television</t>
  </si>
  <si>
    <t>Fish and Sea Product</t>
  </si>
  <si>
    <t>Electric Toaster</t>
  </si>
  <si>
    <t>Total Ending Inventory in Alaska Port 1</t>
  </si>
  <si>
    <t>How many items from Electronic Category, Warehouse in Britanic Port 1 has good selling status ?</t>
  </si>
  <si>
    <t>Minimum Ending Inventory from Food and Beverage Category, doesn't need restock, from Alaska Sec 1, and total price more than 8.000.000</t>
  </si>
  <si>
    <t>Organic Chicken</t>
  </si>
  <si>
    <t>Ceramic Porcelen</t>
  </si>
  <si>
    <t>Rice Cooker</t>
  </si>
  <si>
    <t>Average Quantity Sold from Food and Beverage Category which has "i" in ItemName and has Very Good selling status</t>
  </si>
  <si>
    <t>Total Price from Warehouse Britanic Sec 1 which has ending inventory less than 80</t>
  </si>
  <si>
    <t>BION Inventory</t>
  </si>
  <si>
    <t>Kode Warehouse</t>
  </si>
  <si>
    <t>Name</t>
  </si>
  <si>
    <t>A1</t>
  </si>
  <si>
    <t>A2</t>
  </si>
  <si>
    <t>B1</t>
  </si>
  <si>
    <t>B2</t>
  </si>
  <si>
    <t>O</t>
  </si>
  <si>
    <t>Alaska Port 1</t>
  </si>
  <si>
    <t>Alaska Port 2</t>
  </si>
  <si>
    <t>Britanic Port 1</t>
  </si>
  <si>
    <t>Britanic Port 2</t>
  </si>
  <si>
    <t>Oceania</t>
  </si>
  <si>
    <t>Electronic</t>
  </si>
  <si>
    <t>Food and Beverage</t>
  </si>
  <si>
    <t>Others</t>
  </si>
  <si>
    <t>A</t>
  </si>
  <si>
    <t>B</t>
  </si>
  <si>
    <t>C</t>
  </si>
  <si>
    <t>XYZ</t>
  </si>
  <si>
    <t>ABC</t>
  </si>
  <si>
    <t>HIJ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</si>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</sst>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Rp-421]* #,##0_);_([$Rp-421]* \(#,##0\);_([$Rp-421]* &quot;-&quot;??_);_(@_)"/>
    <numFmt numFmtId="165" formatCode="General\ &quot;unit&quot;"/>
    <numFmt numFmtId="166" formatCode="General\ &quot;units&quot;"/>
    <numFmt numFmtId="167" formatCode="General\ &quot;items&quot;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45"/>
  <sheetViews>
    <sheetView tabSelected="1" topLeftCell="A6" zoomScale="115" zoomScaleNormal="115" workbookViewId="0">
      <selection activeCell="J26" sqref="J26"/>
    </sheetView>
  </sheetViews>
  <sheetFormatPr defaultRowHeight="14.4" x14ac:dyDescent="0.3"/>
  <cols>
    <col min="3" max="3" width="15.5546875" customWidth="1"/>
    <col min="4" max="4" width="19" bestFit="1" customWidth="1"/>
    <col min="5" max="5" width="18.21875" bestFit="1" customWidth="1"/>
    <col min="6" max="6" width="16.21875" customWidth="1"/>
    <col min="7" max="7" width="11.77734375" customWidth="1"/>
    <col min="8" max="8" width="12" customWidth="1"/>
    <col min="9" max="9" width="10.5546875" customWidth="1"/>
    <col min="10" max="10" width="15.44140625" customWidth="1"/>
    <col min="11" max="11" width="15" bestFit="1" customWidth="1"/>
    <col min="12" max="12" width="17.77734375" customWidth="1"/>
    <col min="13" max="13" width="21.109375" customWidth="1"/>
    <col min="14" max="14" width="22" bestFit="1" customWidth="1"/>
  </cols>
  <sheetData>
    <row r="2" spans="2:21" ht="18" x14ac:dyDescent="0.35">
      <c r="B2" s="9" t="s">
        <v>58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2:21" x14ac:dyDescent="0.3">
      <c r="B4" s="15" t="s">
        <v>0</v>
      </c>
      <c r="C4" s="15" t="s">
        <v>1</v>
      </c>
      <c r="D4" s="15" t="s">
        <v>8</v>
      </c>
      <c r="E4" s="15" t="s">
        <v>2</v>
      </c>
      <c r="F4" s="15" t="s">
        <v>3</v>
      </c>
      <c r="G4" s="15" t="s">
        <v>5</v>
      </c>
      <c r="H4" s="15" t="s">
        <v>6</v>
      </c>
      <c r="I4" s="15" t="s">
        <v>7</v>
      </c>
      <c r="J4" s="15" t="s">
        <v>31</v>
      </c>
      <c r="K4" s="15" t="s">
        <v>32</v>
      </c>
      <c r="L4" s="15" t="s">
        <v>33</v>
      </c>
      <c r="M4" s="15" t="s">
        <v>34</v>
      </c>
      <c r="N4" s="13" t="s">
        <v>35</v>
      </c>
    </row>
    <row r="5" spans="2:21" x14ac:dyDescent="0.3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3"/>
      <c r="O5" s="1"/>
    </row>
    <row r="6" spans="2:21" ht="19.2" customHeight="1" x14ac:dyDescent="0.3">
      <c r="B6" s="3">
        <v>1</v>
      </c>
      <c r="C6" s="3" t="s">
        <v>9</v>
      </c>
      <c r="D6" s="3" t="s">
        <v>46</v>
      </c>
      <c r="E6" s="3" t="str">
        <f>IF(LEFT(C6,1)="E", "Electronic", IF(LEFT(C6,1)="F", "Food and Beverage", "Others"))</f>
        <v>Electronic</v>
      </c>
      <c r="F6" s="3" t="str">
        <f>IFERROR(VLOOKUP(MID(C6, 4,2),$S$6:$U$11,2,0), "Oceania")</f>
        <v>Britanic Port 1</v>
      </c>
      <c r="G6" s="4">
        <f>112</f>
        <v>112</v>
      </c>
      <c r="H6" s="4">
        <v>88</v>
      </c>
      <c r="I6" s="4">
        <f>G6-H6</f>
        <v>24</v>
      </c>
      <c r="J6" s="5">
        <v>1500000</v>
      </c>
      <c r="K6" s="5">
        <f>I6*J6</f>
        <v>36000000</v>
      </c>
      <c r="L6" t="str">
        <f>IF(E6=$R$7,IF(K6&gt;40000000, "Very Good", IF(AND(K6&lt;=40000000,K6&gt;=10000000),"Good",IF(K6&lt;10000000,"Bad"))),IF(E6=$R$8,IF(K6&gt;6000000, "Very Good", IF(AND(K6&lt;=6000000,K6&gt;=3000000),"Good",IF(K6&lt;3000000,"Bad"))),IF(E6=$R$9,IF(K6&gt;6000000, "Very Good", IF(AND(K6&lt;=6000000,K6&gt;=2000000),"Good",IF(K6&lt;2000000,"Bad"))),"Bad")))</f>
        <v>Good</v>
      </c>
      <c r="M6" s="3" t="b">
        <f>IF(AND(E6="Electronic",H6&lt;80),"Need to Buy",IF(AND(E6="Food and Beverage",H6&lt;180),"Need to Buy",IF(AND(E6="Others",H6&lt;40),"Need to Buy", FALSE)))</f>
        <v>0</v>
      </c>
      <c r="N6" t="str">
        <f>IF(AND(M6="Need to Buy",E6="Electronic"),"Shamsing Elec co.",IF(AND(M6="Need to Buy",E6="Food and Beverage"),"Loving hut co.",IF(AND(M6="Need to Buy",E6="Others"),"Power Three Tires co.","")))</f>
        <v/>
      </c>
      <c r="S6" t="s">
        <v>59</v>
      </c>
      <c r="T6" s="10" t="s">
        <v>60</v>
      </c>
      <c r="U6" s="10"/>
    </row>
    <row r="7" spans="2:21" x14ac:dyDescent="0.3">
      <c r="B7" s="3">
        <v>2</v>
      </c>
      <c r="C7" s="3" t="s">
        <v>10</v>
      </c>
      <c r="D7" s="3" t="s">
        <v>47</v>
      </c>
      <c r="E7" s="3" t="str">
        <f t="shared" ref="E7:E20" si="0">IF(LEFT(C7,1)="E", "Electronic", IF(LEFT(C7,1)="F", "Food and Beverage", "Others"))</f>
        <v>Electronic</v>
      </c>
      <c r="F7" s="3" t="str">
        <f>IFERROR(VLOOKUP(MID(C7, 4,2),$S$6:$U$11,2,0), "Oceania")</f>
        <v>Britanic Port 1</v>
      </c>
      <c r="G7" s="4">
        <v>124</v>
      </c>
      <c r="H7" s="4">
        <v>80</v>
      </c>
      <c r="I7" s="4">
        <f t="shared" ref="I7:I20" si="1">G7-H7</f>
        <v>44</v>
      </c>
      <c r="J7" s="5">
        <v>2000000</v>
      </c>
      <c r="K7" s="5">
        <f t="shared" ref="K7:K20" si="2">I7*J7</f>
        <v>88000000</v>
      </c>
      <c r="L7" t="str">
        <f>IF(E7=$R$7,IF(K7&gt;40000000, "Very Good", IF(AND(K7&lt;=40000000,K7&gt;=10000000),"Good",IF(K7&lt;10000000,"Bad"))),IF(E7=$R$8,IF(K7&gt;6000000, "Very Good", IF(AND(K7&lt;=6000000,K7&gt;=3000000),"Good",IF(K7&lt;3000000,"Bad"))),IF(E7=$R$9,IF(K7&gt;6000000, "Very Good", IF(AND(K7&lt;=6000000,K7&gt;=2000000),"Good",IF(K7&lt;2000000,"Bad"))),"Bad")))</f>
        <v>Very Good</v>
      </c>
      <c r="M7" s="3" t="b">
        <f t="shared" ref="M7:M20" si="3">IF(AND(E7="Electronic",H7&lt;80),"Need to Buy",IF(AND(E7="Food and Beverage",H7&lt;180),"Need to Buy",IF(AND(E7="Others",H7&lt;40),"Need to Buy", FALSE)))</f>
        <v>0</v>
      </c>
      <c r="N7" t="str">
        <f t="shared" ref="N7:N20" si="4">IF(AND(M7="Need to Buy",E7="Electronic"),"Shamsing Elec co.",IF(AND(M7="Need to Buy",E7="Food and Beverage"),"Loving hut co.",IF(AND(M7="Need to Buy",E7="Others"),"Power Three Tires co.","")))</f>
        <v/>
      </c>
      <c r="R7" t="s">
        <v>71</v>
      </c>
      <c r="S7" t="s">
        <v>61</v>
      </c>
      <c r="T7" s="10" t="s">
        <v>66</v>
      </c>
      <c r="U7" s="10"/>
    </row>
    <row r="8" spans="2:21" x14ac:dyDescent="0.3">
      <c r="B8" s="3">
        <v>3</v>
      </c>
      <c r="C8" s="3" t="s">
        <v>15</v>
      </c>
      <c r="D8" s="3" t="s">
        <v>25</v>
      </c>
      <c r="E8" s="3" t="str">
        <f t="shared" si="0"/>
        <v>Food and Beverage</v>
      </c>
      <c r="F8" s="3" t="str">
        <f>IFERROR(VLOOKUP(MID(C8, 4,2),$S$6:$U$11,2,0), "Oceania")</f>
        <v>Alaska Port 2</v>
      </c>
      <c r="G8" s="4">
        <v>500</v>
      </c>
      <c r="H8" s="4">
        <v>196</v>
      </c>
      <c r="I8" s="4">
        <f t="shared" si="1"/>
        <v>304</v>
      </c>
      <c r="J8" s="5">
        <v>50000</v>
      </c>
      <c r="K8" s="5">
        <f t="shared" si="2"/>
        <v>15200000</v>
      </c>
      <c r="L8" t="str">
        <f>IF(E8=$R$7,IF(K8&gt;40000000, "Very Good", IF(AND(K8&lt;=40000000,K8&gt;=10000000),"Good",IF(K8&lt;10000000,"Bad"))),IF(E8=$R$8,IF(K8&gt;6000000, "Very Good", IF(AND(K8&lt;=6000000,K8&gt;=3000000),"Good",IF(K8&lt;3000000,"Bad"))),IF(E8=$R$9,IF(K8&gt;6000000, "Very Good", IF(AND(K8&lt;=6000000,K8&gt;=2000000),"Good",IF(K8&lt;2000000,"Bad"))),"Bad")))</f>
        <v>Very Good</v>
      </c>
      <c r="M8" s="3" t="b">
        <f t="shared" si="3"/>
        <v>0</v>
      </c>
      <c r="N8" t="str">
        <f t="shared" si="4"/>
        <v/>
      </c>
      <c r="R8" t="s">
        <v>72</v>
      </c>
      <c r="S8" t="s">
        <v>62</v>
      </c>
      <c r="T8" s="10" t="s">
        <v>67</v>
      </c>
      <c r="U8" s="10"/>
    </row>
    <row r="9" spans="2:21" x14ac:dyDescent="0.3">
      <c r="B9" s="3">
        <v>4</v>
      </c>
      <c r="C9" s="3" t="s">
        <v>16</v>
      </c>
      <c r="D9" s="3" t="s">
        <v>48</v>
      </c>
      <c r="E9" s="3" t="str">
        <f t="shared" si="0"/>
        <v>Food and Beverage</v>
      </c>
      <c r="F9" s="3" t="str">
        <f>IFERROR(VLOOKUP(MID(C9, 4,2),$S$6:$U$11,2,0), "Oceania")</f>
        <v>Alaska Port 1</v>
      </c>
      <c r="G9" s="4">
        <v>306</v>
      </c>
      <c r="H9" s="4">
        <v>198</v>
      </c>
      <c r="I9" s="4">
        <f t="shared" si="1"/>
        <v>108</v>
      </c>
      <c r="J9" s="5">
        <v>120000</v>
      </c>
      <c r="K9" s="5">
        <f t="shared" si="2"/>
        <v>12960000</v>
      </c>
      <c r="L9" t="str">
        <f>IF(E9=$R$7,IF(K9&gt;40000000, "Very Good", IF(AND(K9&lt;=40000000,K9&gt;=10000000),"Good",IF(K9&lt;10000000,"Bad"))),IF(E9=$R$8,IF(K9&gt;6000000, "Very Good", IF(AND(K9&lt;=6000000,K9&gt;=3000000),"Good",IF(K9&lt;3000000,"Bad"))),IF(E9=$R$9,IF(K9&gt;6000000, "Very Good", IF(AND(K9&lt;=6000000,K9&gt;=2000000),"Good",IF(K9&lt;2000000,"Bad"))),"Bad")))</f>
        <v>Very Good</v>
      </c>
      <c r="M9" s="3" t="b">
        <f t="shared" si="3"/>
        <v>0</v>
      </c>
      <c r="N9" t="str">
        <f t="shared" si="4"/>
        <v/>
      </c>
      <c r="R9" t="s">
        <v>73</v>
      </c>
      <c r="S9" t="s">
        <v>63</v>
      </c>
      <c r="T9" s="10" t="s">
        <v>68</v>
      </c>
      <c r="U9" s="10"/>
    </row>
    <row r="10" spans="2:21" x14ac:dyDescent="0.3">
      <c r="B10" s="3">
        <v>5</v>
      </c>
      <c r="C10" s="3" t="s">
        <v>11</v>
      </c>
      <c r="D10" s="3" t="s">
        <v>49</v>
      </c>
      <c r="E10" s="3" t="str">
        <f t="shared" si="0"/>
        <v>Electronic</v>
      </c>
      <c r="F10" s="3" t="str">
        <f>IFERROR(VLOOKUP(MID(C10, 4,2),$S$6:$U$11,2,0), "Oceania")</f>
        <v>Britanic Port 2</v>
      </c>
      <c r="G10" s="4">
        <v>196</v>
      </c>
      <c r="H10" s="4">
        <v>156</v>
      </c>
      <c r="I10" s="4">
        <f t="shared" si="1"/>
        <v>40</v>
      </c>
      <c r="J10" s="5">
        <v>250000</v>
      </c>
      <c r="K10" s="5">
        <f t="shared" si="2"/>
        <v>10000000</v>
      </c>
      <c r="L10" t="str">
        <f>IF(E10=$R$7,IF(K10&gt;40000000, "Very Good", IF(AND(K10&lt;=40000000,K10&gt;=10000000),"Good",IF(K10&lt;10000000,"Bad"))),IF(E10=$R$8,IF(K10&gt;6000000, "Very Good", IF(AND(K10&lt;=6000000,K10&gt;=3000000),"Good",IF(K10&lt;3000000,"Bad"))),IF(E10=$R$9,IF(K10&gt;6000000, "Very Good", IF(AND(K10&lt;=6000000,K10&gt;=2000000),"Good",IF(K10&lt;2000000,"Bad"))),"Bad")))</f>
        <v>Good</v>
      </c>
      <c r="M10" s="3" t="b">
        <f t="shared" si="3"/>
        <v>0</v>
      </c>
      <c r="N10" t="str">
        <f t="shared" si="4"/>
        <v/>
      </c>
      <c r="S10" t="s">
        <v>64</v>
      </c>
      <c r="T10" s="11" t="s">
        <v>69</v>
      </c>
      <c r="U10" s="11"/>
    </row>
    <row r="11" spans="2:21" x14ac:dyDescent="0.3">
      <c r="B11" s="3">
        <v>6</v>
      </c>
      <c r="C11" s="3" t="s">
        <v>14</v>
      </c>
      <c r="D11" s="3" t="s">
        <v>29</v>
      </c>
      <c r="E11" s="3" t="str">
        <f t="shared" si="0"/>
        <v>Others</v>
      </c>
      <c r="F11" s="3" t="str">
        <f>IFERROR(VLOOKUP(MID(C11, 4,2),$S$6:$U$11,2,0), "Oceania")</f>
        <v>Oceania</v>
      </c>
      <c r="G11" s="4">
        <v>134</v>
      </c>
      <c r="H11" s="4">
        <v>114</v>
      </c>
      <c r="I11" s="4">
        <f t="shared" si="1"/>
        <v>20</v>
      </c>
      <c r="J11" s="5">
        <v>100000</v>
      </c>
      <c r="K11" s="5">
        <f t="shared" si="2"/>
        <v>2000000</v>
      </c>
      <c r="L11" t="str">
        <f>IF(E11=$R$7,IF(K11&gt;40000000, "Very Good", IF(AND(K11&lt;=40000000,K11&gt;=10000000),"Good",IF(K11&lt;10000000,"Bad"))),IF(E11=$R$8,IF(K11&gt;6000000, "Very Good", IF(AND(K11&lt;=6000000,K11&gt;=3000000),"Good",IF(K11&lt;3000000,"Bad"))),IF(E11=$R$9,IF(K11&gt;6000000, "Very Good", IF(AND(K11&lt;=6000000,K11&gt;=2000000),"Good",IF(K11&lt;2000000,"Bad"))),"Bad")))</f>
        <v>Good</v>
      </c>
      <c r="M11" s="3" t="b">
        <f t="shared" si="3"/>
        <v>0</v>
      </c>
      <c r="N11" t="str">
        <f t="shared" si="4"/>
        <v/>
      </c>
      <c r="S11" t="s">
        <v>65</v>
      </c>
      <c r="T11" s="11" t="s">
        <v>70</v>
      </c>
      <c r="U11" s="11"/>
    </row>
    <row r="12" spans="2:21" x14ac:dyDescent="0.3">
      <c r="B12" s="3">
        <v>7</v>
      </c>
      <c r="C12" s="3" t="s">
        <v>17</v>
      </c>
      <c r="D12" s="3" t="s">
        <v>53</v>
      </c>
      <c r="E12" s="3" t="str">
        <f t="shared" si="0"/>
        <v>Food and Beverage</v>
      </c>
      <c r="F12" s="3" t="str">
        <f>IFERROR(VLOOKUP(MID(C12, 4,2),$S$6:$U$11,2,0), "Oceania")</f>
        <v>Alaska Port 1</v>
      </c>
      <c r="G12" s="4">
        <v>296</v>
      </c>
      <c r="H12" s="4">
        <v>96</v>
      </c>
      <c r="I12" s="4">
        <f t="shared" si="1"/>
        <v>200</v>
      </c>
      <c r="J12" s="5">
        <v>160000</v>
      </c>
      <c r="K12" s="5">
        <f t="shared" si="2"/>
        <v>32000000</v>
      </c>
      <c r="L12" t="str">
        <f>IF(E12=$R$7,IF(K12&gt;40000000, "Very Good", IF(AND(K12&lt;=40000000,K12&gt;=10000000),"Good",IF(K12&lt;10000000,"Bad"))),IF(E12=$R$8,IF(K12&gt;6000000, "Very Good", IF(AND(K12&lt;=6000000,K12&gt;=3000000),"Good",IF(K12&lt;3000000,"Bad"))),IF(E12=$R$9,IF(K12&gt;6000000, "Very Good", IF(AND(K12&lt;=6000000,K12&gt;=2000000),"Good",IF(K12&lt;2000000,"Bad"))),"Bad")))</f>
        <v>Very Good</v>
      </c>
      <c r="M12" s="3" t="str">
        <f t="shared" si="3"/>
        <v>Need to Buy</v>
      </c>
      <c r="N12" t="str">
        <f t="shared" si="4"/>
        <v>Loving hut co.</v>
      </c>
    </row>
    <row r="13" spans="2:21" x14ac:dyDescent="0.3">
      <c r="B13" s="3">
        <v>8</v>
      </c>
      <c r="C13" s="3" t="s">
        <v>18</v>
      </c>
      <c r="D13" s="3" t="s">
        <v>4</v>
      </c>
      <c r="E13" s="3" t="str">
        <f t="shared" si="0"/>
        <v>Electronic</v>
      </c>
      <c r="F13" s="3" t="str">
        <f>IFERROR(VLOOKUP(MID(C13, 4,2),$S$6:$U$11,2,0), "Oceania")</f>
        <v>Britanic Port 2</v>
      </c>
      <c r="G13" s="4">
        <v>150</v>
      </c>
      <c r="H13" s="4">
        <v>132</v>
      </c>
      <c r="I13" s="4">
        <f t="shared" si="1"/>
        <v>18</v>
      </c>
      <c r="J13" s="5">
        <v>300000</v>
      </c>
      <c r="K13" s="5">
        <f t="shared" si="2"/>
        <v>5400000</v>
      </c>
      <c r="L13" t="str">
        <f>IF(E13=$R$7,IF(K13&gt;40000000, "Very Good", IF(AND(K13&lt;=40000000,K13&gt;=10000000),"Good",IF(K13&lt;10000000,"Bad"))),IF(E13=$R$8,IF(K13&gt;6000000, "Very Good", IF(AND(K13&lt;=6000000,K13&gt;=3000000),"Good",IF(K13&lt;3000000,"Bad"))),IF(E13=$R$9,IF(K13&gt;6000000, "Very Good", IF(AND(K13&lt;=6000000,K13&gt;=2000000),"Good",IF(K13&lt;2000000,"Bad"))),"Bad")))</f>
        <v>Bad</v>
      </c>
      <c r="M13" s="3" t="b">
        <f t="shared" si="3"/>
        <v>0</v>
      </c>
      <c r="N13" t="str">
        <f t="shared" si="4"/>
        <v/>
      </c>
    </row>
    <row r="14" spans="2:21" x14ac:dyDescent="0.3">
      <c r="B14" s="3">
        <v>9</v>
      </c>
      <c r="C14" s="3" t="s">
        <v>20</v>
      </c>
      <c r="D14" s="3" t="s">
        <v>26</v>
      </c>
      <c r="E14" s="3" t="str">
        <f t="shared" si="0"/>
        <v>Food and Beverage</v>
      </c>
      <c r="F14" s="3" t="str">
        <f>IFERROR(VLOOKUP(MID(C14, 4,2),$S$6:$U$11,2,0), "Oceania")</f>
        <v>Alaska Port 2</v>
      </c>
      <c r="G14" s="4">
        <v>432</v>
      </c>
      <c r="H14" s="4">
        <v>114</v>
      </c>
      <c r="I14" s="4">
        <f t="shared" si="1"/>
        <v>318</v>
      </c>
      <c r="J14" s="5">
        <v>40000</v>
      </c>
      <c r="K14" s="5">
        <f t="shared" si="2"/>
        <v>12720000</v>
      </c>
      <c r="L14" t="str">
        <f>IF(E14=$R$7,IF(K14&gt;40000000, "Very Good", IF(AND(K14&lt;=40000000,K14&gt;=10000000),"Good",IF(K14&lt;10000000,"Bad"))),IF(E14=$R$8,IF(K14&gt;6000000, "Very Good", IF(AND(K14&lt;=6000000,K14&gt;=3000000),"Good",IF(K14&lt;3000000,"Bad"))),IF(E14=$R$9,IF(K14&gt;6000000, "Very Good", IF(AND(K14&lt;=6000000,K14&gt;=2000000),"Good",IF(K14&lt;2000000,"Bad"))),"Bad")))</f>
        <v>Very Good</v>
      </c>
      <c r="M14" s="3" t="str">
        <f t="shared" si="3"/>
        <v>Need to Buy</v>
      </c>
      <c r="N14" t="str">
        <f t="shared" si="4"/>
        <v>Loving hut co.</v>
      </c>
    </row>
    <row r="15" spans="2:21" x14ac:dyDescent="0.3">
      <c r="B15" s="3">
        <v>10</v>
      </c>
      <c r="C15" s="3" t="s">
        <v>23</v>
      </c>
      <c r="D15" s="3" t="s">
        <v>27</v>
      </c>
      <c r="E15" s="3" t="str">
        <f t="shared" si="0"/>
        <v>Electronic</v>
      </c>
      <c r="F15" s="3" t="str">
        <f>IFERROR(VLOOKUP(MID(C15, 4,2),$S$6:$U$11,2,0), "Oceania")</f>
        <v>Britanic Port 1</v>
      </c>
      <c r="G15" s="4">
        <v>86</v>
      </c>
      <c r="H15" s="4">
        <v>78</v>
      </c>
      <c r="I15" s="4">
        <f t="shared" si="1"/>
        <v>8</v>
      </c>
      <c r="J15" s="5">
        <v>300000</v>
      </c>
      <c r="K15" s="5">
        <f t="shared" si="2"/>
        <v>2400000</v>
      </c>
      <c r="L15" t="str">
        <f>IF(E15=$R$7,IF(K15&gt;40000000, "Very Good", IF(AND(K15&lt;=40000000,K15&gt;=10000000),"Good",IF(K15&lt;10000000,"Bad"))),IF(E15=$R$8,IF(K15&gt;6000000, "Very Good", IF(AND(K15&lt;=6000000,K15&gt;=3000000),"Good",IF(K15&lt;3000000,"Bad"))),IF(E15=$R$9,IF(K15&gt;6000000, "Very Good", IF(AND(K15&lt;=6000000,K15&gt;=2000000),"Good",IF(K15&lt;2000000,"Bad"))),"Bad")))</f>
        <v>Bad</v>
      </c>
      <c r="M15" s="3" t="str">
        <f t="shared" si="3"/>
        <v>Need to Buy</v>
      </c>
      <c r="N15" t="str">
        <f t="shared" si="4"/>
        <v>Shamsing Elec co.</v>
      </c>
    </row>
    <row r="16" spans="2:21" x14ac:dyDescent="0.3">
      <c r="B16" s="3">
        <v>11</v>
      </c>
      <c r="C16" s="3" t="s">
        <v>19</v>
      </c>
      <c r="D16" s="3" t="s">
        <v>30</v>
      </c>
      <c r="E16" s="3" t="str">
        <f t="shared" si="0"/>
        <v>Others</v>
      </c>
      <c r="F16" s="3" t="str">
        <f>IFERROR(VLOOKUP(MID(C16, 4,2),$S$6:$U$11,2,0), "Oceania")</f>
        <v>Oceania</v>
      </c>
      <c r="G16" s="4">
        <v>162</v>
      </c>
      <c r="H16" s="4">
        <v>46</v>
      </c>
      <c r="I16" s="4">
        <f t="shared" si="1"/>
        <v>116</v>
      </c>
      <c r="J16" s="5">
        <v>60000</v>
      </c>
      <c r="K16" s="5">
        <f t="shared" si="2"/>
        <v>6960000</v>
      </c>
      <c r="L16" t="str">
        <f>IF(E16=$R$7,IF(K16&gt;40000000, "Very Good", IF(AND(K16&lt;=40000000,K16&gt;=10000000),"Good",IF(K16&lt;10000000,"Bad"))),IF(E16=$R$8,IF(K16&gt;6000000, "Very Good", IF(AND(K16&lt;=6000000,K16&gt;=3000000),"Good",IF(K16&lt;3000000,"Bad"))),IF(E16=$R$9,IF(K16&gt;6000000, "Very Good", IF(AND(K16&lt;=6000000,K16&gt;=2000000),"Good",IF(K16&lt;2000000,"Bad"))),"Bad")))</f>
        <v>Very Good</v>
      </c>
      <c r="M16" s="3" t="b">
        <f t="shared" si="3"/>
        <v>0</v>
      </c>
      <c r="N16" t="str">
        <f t="shared" si="4"/>
        <v/>
      </c>
    </row>
    <row r="17" spans="2:14" x14ac:dyDescent="0.3">
      <c r="B17" s="3">
        <v>12</v>
      </c>
      <c r="C17" s="3" t="s">
        <v>12</v>
      </c>
      <c r="D17" s="3" t="s">
        <v>24</v>
      </c>
      <c r="E17" s="3" t="str">
        <f t="shared" si="0"/>
        <v>Food and Beverage</v>
      </c>
      <c r="F17" s="3" t="str">
        <f>IFERROR(VLOOKUP(MID(C17, 4,2),$S$6:$U$11,2,0), "Oceania")</f>
        <v>Alaska Port 2</v>
      </c>
      <c r="G17" s="4">
        <v>438</v>
      </c>
      <c r="H17" s="4">
        <v>148</v>
      </c>
      <c r="I17" s="4">
        <f t="shared" si="1"/>
        <v>290</v>
      </c>
      <c r="J17" s="5">
        <v>20000</v>
      </c>
      <c r="K17" s="5">
        <f t="shared" si="2"/>
        <v>5800000</v>
      </c>
      <c r="L17" t="str">
        <f>IF(E17=$R$7,IF(K17&gt;40000000, "Very Good", IF(AND(K17&lt;=40000000,K17&gt;=10000000),"Good",IF(K17&lt;10000000,"Bad"))),IF(E17=$R$8,IF(K17&gt;6000000, "Very Good", IF(AND(K17&lt;=6000000,K17&gt;=3000000),"Good",IF(K17&lt;3000000,"Bad"))),IF(E17=$R$9,IF(K17&gt;6000000, "Very Good", IF(AND(K17&lt;=6000000,K17&gt;=2000000),"Good",IF(K17&lt;2000000,"Bad"))),"Bad")))</f>
        <v>Good</v>
      </c>
      <c r="M17" s="3" t="str">
        <f t="shared" si="3"/>
        <v>Need to Buy</v>
      </c>
      <c r="N17" t="str">
        <f t="shared" si="4"/>
        <v>Loving hut co.</v>
      </c>
    </row>
    <row r="18" spans="2:14" x14ac:dyDescent="0.3">
      <c r="B18" s="3">
        <v>13</v>
      </c>
      <c r="C18" s="3" t="s">
        <v>13</v>
      </c>
      <c r="D18" s="3" t="s">
        <v>54</v>
      </c>
      <c r="E18" s="3" t="str">
        <f t="shared" si="0"/>
        <v>Others</v>
      </c>
      <c r="F18" s="3" t="str">
        <f>IFERROR(VLOOKUP(MID(C18, 4,2),$S$6:$U$11,2,0), "Oceania")</f>
        <v>Oceania</v>
      </c>
      <c r="G18" s="4">
        <v>40</v>
      </c>
      <c r="H18" s="4">
        <v>34</v>
      </c>
      <c r="I18" s="4">
        <f t="shared" si="1"/>
        <v>6</v>
      </c>
      <c r="J18" s="5">
        <v>400000</v>
      </c>
      <c r="K18" s="5">
        <f t="shared" si="2"/>
        <v>2400000</v>
      </c>
      <c r="L18" t="str">
        <f>IF(E18=$R$7,IF(K18&gt;40000000, "Very Good", IF(AND(K18&lt;=40000000,K18&gt;=10000000),"Good",IF(K18&lt;10000000,"Bad"))),IF(E18=$R$8,IF(K18&gt;6000000, "Very Good", IF(AND(K18&lt;=6000000,K18&gt;=3000000),"Good",IF(K18&lt;3000000,"Bad"))),IF(E18=$R$9,IF(K18&gt;6000000, "Very Good", IF(AND(K18&lt;=6000000,K18&gt;=2000000),"Good",IF(K18&lt;2000000,"Bad"))),"Bad")))</f>
        <v>Good</v>
      </c>
      <c r="M18" s="3" t="str">
        <f t="shared" si="3"/>
        <v>Need to Buy</v>
      </c>
      <c r="N18" t="str">
        <f t="shared" si="4"/>
        <v>Power Three Tires co.</v>
      </c>
    </row>
    <row r="19" spans="2:14" x14ac:dyDescent="0.3">
      <c r="B19" s="3">
        <v>14</v>
      </c>
      <c r="C19" s="3" t="s">
        <v>21</v>
      </c>
      <c r="D19" s="3" t="s">
        <v>55</v>
      </c>
      <c r="E19" s="3" t="str">
        <f t="shared" si="0"/>
        <v>Electronic</v>
      </c>
      <c r="F19" s="3" t="str">
        <f>IFERROR(VLOOKUP(MID(C19, 4,2),$S$6:$U$11,2,0), "Oceania")</f>
        <v>Britanic Port 2</v>
      </c>
      <c r="G19" s="4">
        <v>32</v>
      </c>
      <c r="H19" s="4">
        <v>20</v>
      </c>
      <c r="I19" s="4">
        <f t="shared" si="1"/>
        <v>12</v>
      </c>
      <c r="J19" s="5">
        <v>400000</v>
      </c>
      <c r="K19" s="5">
        <f t="shared" si="2"/>
        <v>4800000</v>
      </c>
      <c r="L19" t="str">
        <f>IF(E19=$R$7,IF(K19&gt;40000000, "Very Good", IF(AND(K19&lt;=40000000,K19&gt;=10000000),"Good",IF(K19&lt;10000000,"Bad"))),IF(E19=$R$8,IF(K19&gt;6000000, "Very Good", IF(AND(K19&lt;=6000000,K19&gt;=3000000),"Good",IF(K19&lt;3000000,"Bad"))),IF(E19=$R$9,IF(K19&gt;6000000, "Very Good", IF(AND(K19&lt;=6000000,K19&gt;=2000000),"Good",IF(K19&lt;2000000,"Bad"))),"Bad")))</f>
        <v>Bad</v>
      </c>
      <c r="M19" s="3" t="str">
        <f t="shared" si="3"/>
        <v>Need to Buy</v>
      </c>
      <c r="N19" t="str">
        <f t="shared" si="4"/>
        <v>Shamsing Elec co.</v>
      </c>
    </row>
    <row r="20" spans="2:14" x14ac:dyDescent="0.3">
      <c r="B20" s="3">
        <v>15</v>
      </c>
      <c r="C20" s="3" t="s">
        <v>22</v>
      </c>
      <c r="D20" s="3" t="s">
        <v>28</v>
      </c>
      <c r="E20" s="3" t="str">
        <f t="shared" si="0"/>
        <v>Electronic</v>
      </c>
      <c r="F20" s="3" t="str">
        <f>IFERROR(VLOOKUP(MID(C20, 4,2),$S$6:$U$11,2,0), "Oceania")</f>
        <v>Britanic Port 1</v>
      </c>
      <c r="G20" s="4">
        <v>18</v>
      </c>
      <c r="H20" s="4">
        <v>14</v>
      </c>
      <c r="I20" s="4">
        <f t="shared" si="1"/>
        <v>4</v>
      </c>
      <c r="J20" s="5">
        <v>5000000</v>
      </c>
      <c r="K20" s="5">
        <f t="shared" si="2"/>
        <v>20000000</v>
      </c>
      <c r="L20" t="str">
        <f>IF(E20=$R$7,IF(K20&gt;40000000, "Very Good", IF(AND(K20&lt;=40000000,K20&gt;=10000000),"Good",IF(K20&lt;10000000,"Bad"))),IF(E20=$R$8,IF(K20&gt;6000000, "Very Good", IF(AND(K20&lt;=6000000,K20&gt;=3000000),"Good",IF(K20&lt;3000000,"Bad"))),IF(E20=$R$9,IF(K20&gt;6000000, "Very Good", IF(AND(K20&lt;=6000000,K20&gt;=2000000),"Good",IF(K20&lt;2000000,"Bad"))),"Bad")))</f>
        <v>Good</v>
      </c>
      <c r="M20" s="3" t="str">
        <f t="shared" si="3"/>
        <v>Need to Buy</v>
      </c>
      <c r="N20" t="str">
        <f t="shared" si="4"/>
        <v>Shamsing Elec co.</v>
      </c>
    </row>
    <row r="22" spans="2:14" x14ac:dyDescent="0.3">
      <c r="C22" s="2" t="s">
        <v>36</v>
      </c>
      <c r="J22" s="16"/>
      <c r="K22" s="16">
        <f>MAX($K$6:$K$20)</f>
        <v>88000000</v>
      </c>
      <c r="M22" s="10"/>
      <c r="N22" s="10"/>
    </row>
    <row r="23" spans="2:14" x14ac:dyDescent="0.3">
      <c r="C23" s="2" t="s">
        <v>44</v>
      </c>
      <c r="K23" s="16">
        <f>_xlfn.MAXIFS($K$6:$K$20,$E$6:$E$20,"Others",$L$6:$L$20,"Good")</f>
        <v>2400000</v>
      </c>
      <c r="M23" s="14"/>
      <c r="N23" s="14"/>
    </row>
    <row r="24" spans="2:14" x14ac:dyDescent="0.3">
      <c r="C24" s="2" t="s">
        <v>37</v>
      </c>
      <c r="K24" s="16">
        <f>MIN($K$6:$K$20)</f>
        <v>2000000</v>
      </c>
    </row>
    <row r="25" spans="2:14" x14ac:dyDescent="0.3">
      <c r="C25" s="2" t="s">
        <v>45</v>
      </c>
      <c r="K25" s="16">
        <f>_xlfn.MINIFS($K$6:$K$20,$C$6:$C$20,"*1")</f>
        <v>2400000</v>
      </c>
    </row>
    <row r="26" spans="2:14" x14ac:dyDescent="0.3">
      <c r="C26" s="2" t="s">
        <v>38</v>
      </c>
      <c r="K26" s="16">
        <f>SUM($K$6:$K$20)</f>
        <v>256640000</v>
      </c>
    </row>
    <row r="27" spans="2:14" x14ac:dyDescent="0.3">
      <c r="C27" s="2" t="s">
        <v>39</v>
      </c>
      <c r="K27" s="16">
        <f>AVERAGE($K$6:$K$20)</f>
        <v>17109333.333333332</v>
      </c>
    </row>
    <row r="28" spans="2:14" x14ac:dyDescent="0.3">
      <c r="C28" s="2" t="s">
        <v>56</v>
      </c>
    </row>
    <row r="29" spans="2:14" x14ac:dyDescent="0.3">
      <c r="C29" s="2" t="s">
        <v>40</v>
      </c>
    </row>
    <row r="30" spans="2:14" x14ac:dyDescent="0.3">
      <c r="C30" s="2" t="s">
        <v>41</v>
      </c>
      <c r="M30" s="8"/>
      <c r="N30" s="8"/>
    </row>
    <row r="31" spans="2:14" x14ac:dyDescent="0.3">
      <c r="C31" s="2" t="s">
        <v>57</v>
      </c>
      <c r="M31" s="12"/>
      <c r="N31" s="12"/>
    </row>
    <row r="32" spans="2:14" x14ac:dyDescent="0.3">
      <c r="C32" s="2" t="s">
        <v>50</v>
      </c>
      <c r="M32" s="8"/>
      <c r="N32" s="8"/>
    </row>
    <row r="33" spans="3:14" x14ac:dyDescent="0.3">
      <c r="C33" s="2" t="s">
        <v>42</v>
      </c>
      <c r="M33" s="7"/>
      <c r="N33" s="7"/>
    </row>
    <row r="34" spans="3:14" x14ac:dyDescent="0.3">
      <c r="C34" s="2" t="s">
        <v>43</v>
      </c>
      <c r="M34" s="7"/>
      <c r="N34" s="7"/>
    </row>
    <row r="35" spans="3:14" x14ac:dyDescent="0.3">
      <c r="C35" s="2" t="s">
        <v>51</v>
      </c>
      <c r="M35" s="7"/>
      <c r="N35" s="7"/>
    </row>
    <row r="36" spans="3:14" x14ac:dyDescent="0.3">
      <c r="C36" s="2" t="s">
        <v>52</v>
      </c>
      <c r="M36" s="8"/>
      <c r="N36" s="8"/>
    </row>
    <row r="37" spans="3:14" x14ac:dyDescent="0.3">
      <c r="D37" s="2"/>
    </row>
    <row r="38" spans="3:14" x14ac:dyDescent="0.3">
      <c r="D38" s="2"/>
    </row>
    <row r="39" spans="3:14" x14ac:dyDescent="0.3">
      <c r="D39" s="2"/>
    </row>
    <row r="40" spans="3:14" x14ac:dyDescent="0.3">
      <c r="D40" s="2"/>
    </row>
    <row r="41" spans="3:14" x14ac:dyDescent="0.3">
      <c r="D41" s="2"/>
    </row>
    <row r="42" spans="3:14" x14ac:dyDescent="0.3">
      <c r="D42" s="2"/>
    </row>
    <row r="43" spans="3:14" x14ac:dyDescent="0.3">
      <c r="D43" s="2"/>
    </row>
    <row r="44" spans="3:14" x14ac:dyDescent="0.3">
      <c r="D44" s="2"/>
    </row>
    <row r="45" spans="3:14" x14ac:dyDescent="0.3">
      <c r="D45" s="2"/>
    </row>
  </sheetData>
  <mergeCells count="29">
    <mergeCell ref="G4:G5"/>
    <mergeCell ref="B4:B5"/>
    <mergeCell ref="C4:C5"/>
    <mergeCell ref="D4:D5"/>
    <mergeCell ref="E4:E5"/>
    <mergeCell ref="F4:F5"/>
    <mergeCell ref="T8:U8"/>
    <mergeCell ref="H4:H5"/>
    <mergeCell ref="I4:I5"/>
    <mergeCell ref="J4:J5"/>
    <mergeCell ref="K4:K5"/>
    <mergeCell ref="L4:L5"/>
    <mergeCell ref="M4:M5"/>
    <mergeCell ref="M33:N33"/>
    <mergeCell ref="M34:N34"/>
    <mergeCell ref="M35:N35"/>
    <mergeCell ref="M36:N36"/>
    <mergeCell ref="B2:N2"/>
    <mergeCell ref="T9:U9"/>
    <mergeCell ref="T10:U10"/>
    <mergeCell ref="T11:U11"/>
    <mergeCell ref="M30:N30"/>
    <mergeCell ref="M31:N31"/>
    <mergeCell ref="M32:N32"/>
    <mergeCell ref="N4:N5"/>
    <mergeCell ref="M22:N22"/>
    <mergeCell ref="M23:N23"/>
    <mergeCell ref="T6:U6"/>
    <mergeCell ref="T7:U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4066-4BE7-4F28-A69E-EF92AD08F301}">
  <dimension ref="B3:D17"/>
  <sheetViews>
    <sheetView topLeftCell="A3" zoomScale="175" zoomScaleNormal="175" workbookViewId="0">
      <selection activeCell="C15" sqref="C15"/>
    </sheetView>
  </sheetViews>
  <sheetFormatPr defaultRowHeight="14.4" x14ac:dyDescent="0.3"/>
  <cols>
    <col min="2" max="2" width="17" customWidth="1"/>
  </cols>
  <sheetData>
    <row r="3" spans="2:4" x14ac:dyDescent="0.3">
      <c r="B3" t="s">
        <v>71</v>
      </c>
      <c r="C3">
        <v>36000000</v>
      </c>
      <c r="D3" t="b">
        <f>AND(B3="Electronic",C3&gt;40000000)</f>
        <v>0</v>
      </c>
    </row>
    <row r="4" spans="2:4" x14ac:dyDescent="0.3">
      <c r="B4" t="s">
        <v>72</v>
      </c>
      <c r="C4">
        <v>6000000</v>
      </c>
    </row>
    <row r="5" spans="2:4" x14ac:dyDescent="0.3">
      <c r="B5" t="s">
        <v>73</v>
      </c>
      <c r="C5">
        <v>6000000</v>
      </c>
    </row>
    <row r="8" spans="2:4" x14ac:dyDescent="0.3">
      <c r="B8" t="s">
        <v>71</v>
      </c>
      <c r="C8" t="s">
        <v>77</v>
      </c>
    </row>
    <row r="9" spans="2:4" x14ac:dyDescent="0.3">
      <c r="B9" t="s">
        <v>72</v>
      </c>
      <c r="C9" t="s">
        <v>78</v>
      </c>
    </row>
    <row r="10" spans="2:4" x14ac:dyDescent="0.3">
      <c r="B10" t="s">
        <v>73</v>
      </c>
      <c r="C10" t="s">
        <v>79</v>
      </c>
    </row>
    <row r="12" spans="2:4" x14ac:dyDescent="0.3">
      <c r="B12" t="s">
        <v>71</v>
      </c>
    </row>
    <row r="13" spans="2:4" x14ac:dyDescent="0.3">
      <c r="B13" s="6">
        <v>2000000</v>
      </c>
      <c r="C13" t="str">
        <f>IF($B$12=$B$8,IF($B$13&gt;40000000, "Very Good", IF(AND($B$13&lt;=40000000,$B$13&gt;=10000000),"Good",IF($B$13&lt;10000000,"Bad"))),)</f>
        <v>Bad</v>
      </c>
      <c r="D13" t="s">
        <v>74</v>
      </c>
    </row>
    <row r="14" spans="2:4" x14ac:dyDescent="0.3">
      <c r="C14">
        <f>IF($B$12=$B$9,IF($B$13&gt;6000000, "Very Good", IF(AND($B$13&lt;=6000000,$B$13&gt;=3000000),"Good",IF($B$13&lt;3000000,"Bad"))),)</f>
        <v>0</v>
      </c>
      <c r="D14" t="s">
        <v>75</v>
      </c>
    </row>
    <row r="15" spans="2:4" x14ac:dyDescent="0.3">
      <c r="C15">
        <f>IF($B$12=$B$10,IF($B$13&gt;6000000, "Very Good", IF(AND($B$13&lt;=6000000,$B$13&gt;=2000000),"Good",IF($B$13&lt;2000000,"Bad"))),)</f>
        <v>0</v>
      </c>
      <c r="D15" t="s">
        <v>76</v>
      </c>
    </row>
    <row r="16" spans="2:4" x14ac:dyDescent="0.3">
      <c r="C16" t="str">
        <f>IF($B$12=$B$8,IF($B$13&gt;40, "X", IF(AND($B$13&lt;=40,$B$13&gt;=10),"Y",IF($B$13&lt;10,"Z"))),IF($B$12=$B$9,IF($B$13&gt;40, "A", IF(AND($B$13&lt;=40,$B$13&gt;=10),"B",IF($B$13&lt;10,"C"))),IF($B$12=$B$10,IF($B$13&gt;40, "H", IF(AND($B$13&lt;=40,$B$13&gt;=10),"I",IF($B$13&lt;10,"J"))),"OTHERS")))</f>
        <v>X</v>
      </c>
      <c r="D16" t="s">
        <v>80</v>
      </c>
    </row>
    <row r="17" spans="3:4" x14ac:dyDescent="0.3">
      <c r="C17" t="str">
        <f>IF($B$12=$B$8,IF($B$13&gt;40000000, "Very Good", IF(AND($B$13&lt;=40000000,$B$13&gt;=10000000),"Good",IF($B$13&lt;10000000,"Bad"))),IF($B$12=$B$9,IF($B$13&gt;6000000, "Very Good", IF(AND($B$13&lt;=6000000,$B$13&gt;=3000000),"Good",IF($B$13&lt;3000000,"Bad"))),IF($B$12=$B$10,IF($B$13&gt;6000000, "Very Good", IF(AND($B$13&lt;=6000000,$B$13&gt;=2000000),"Good",IF($B$13&lt;2000000,"Bad"))),"OTHERS")))</f>
        <v>Bad</v>
      </c>
      <c r="D1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 MADYANING KINGQUEEN</cp:lastModifiedBy>
  <dcterms:created xsi:type="dcterms:W3CDTF">2015-03-29T15:34:10Z</dcterms:created>
  <dcterms:modified xsi:type="dcterms:W3CDTF">2025-04-09T16:30:32Z</dcterms:modified>
</cp:coreProperties>
</file>