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iitkgp.ac.in\Teaching at IIT KGP\Course - Mechanical Operations\2022-23 Autumn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5" i="2"/>
  <c r="E24" i="2"/>
  <c r="G5" i="2"/>
  <c r="D7" i="2"/>
  <c r="G7" i="2" s="1"/>
  <c r="D8" i="2"/>
  <c r="E8" i="2" s="1"/>
  <c r="D9" i="2"/>
  <c r="D10" i="2"/>
  <c r="F10" i="2" s="1"/>
  <c r="D11" i="2"/>
  <c r="D12" i="2"/>
  <c r="G12" i="2" s="1"/>
  <c r="D13" i="2"/>
  <c r="F13" i="2" s="1"/>
  <c r="D14" i="2"/>
  <c r="D15" i="2"/>
  <c r="E15" i="2" s="1"/>
  <c r="D16" i="2"/>
  <c r="G16" i="2" s="1"/>
  <c r="D17" i="2"/>
  <c r="D18" i="2"/>
  <c r="G18" i="2" s="1"/>
  <c r="D19" i="2"/>
  <c r="E19" i="2" s="1"/>
  <c r="D20" i="2"/>
  <c r="D6" i="2"/>
  <c r="D5" i="2"/>
  <c r="E5" i="2" s="1"/>
  <c r="E18" i="2"/>
  <c r="F17" i="2"/>
  <c r="E17" i="2"/>
  <c r="F12" i="2"/>
  <c r="G11" i="2"/>
  <c r="F11" i="2"/>
  <c r="E11" i="2"/>
  <c r="G10" i="2"/>
  <c r="E10" i="2"/>
  <c r="G9" i="2"/>
  <c r="F9" i="2"/>
  <c r="E9" i="2"/>
  <c r="F8" i="2"/>
  <c r="F5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C31" i="1"/>
  <c r="J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C25" i="1"/>
  <c r="E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H20" i="1" s="1"/>
  <c r="G4" i="1"/>
  <c r="E12" i="2" l="1"/>
  <c r="E7" i="2"/>
  <c r="F7" i="2"/>
  <c r="F15" i="2"/>
  <c r="G15" i="2"/>
  <c r="G17" i="2"/>
  <c r="F19" i="2"/>
  <c r="G19" i="2"/>
  <c r="E16" i="2"/>
  <c r="G8" i="2"/>
  <c r="F16" i="2"/>
  <c r="E13" i="2"/>
  <c r="G13" i="2"/>
  <c r="E14" i="2"/>
  <c r="E20" i="2"/>
  <c r="F14" i="2"/>
  <c r="F18" i="2"/>
  <c r="F20" i="2"/>
  <c r="G14" i="2"/>
  <c r="G20" i="2"/>
  <c r="E6" i="2"/>
  <c r="F6" i="2"/>
  <c r="G6" i="2"/>
  <c r="D22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F3" i="1"/>
  <c r="G22" i="2" l="1"/>
</calcChain>
</file>

<file path=xl/sharedStrings.xml><?xml version="1.0" encoding="utf-8"?>
<sst xmlns="http://schemas.openxmlformats.org/spreadsheetml/2006/main" count="45" uniqueCount="38">
  <si>
    <r>
      <t>d</t>
    </r>
    <r>
      <rPr>
        <sz val="11"/>
        <color theme="1"/>
        <rFont val="Calibri"/>
        <family val="2"/>
      </rPr>
      <t>Ø</t>
    </r>
  </si>
  <si>
    <r>
      <t>d</t>
    </r>
    <r>
      <rPr>
        <sz val="11"/>
        <color theme="1"/>
        <rFont val="Calibri"/>
        <family val="2"/>
      </rPr>
      <t>Ø/dx</t>
    </r>
  </si>
  <si>
    <r>
      <t>d</t>
    </r>
    <r>
      <rPr>
        <sz val="11"/>
        <color theme="1"/>
        <rFont val="Calibri"/>
        <family val="2"/>
      </rPr>
      <t>Ø/d(logx)</t>
    </r>
  </si>
  <si>
    <t>Size Range (microns)</t>
  </si>
  <si>
    <t>1 to 3</t>
  </si>
  <si>
    <t>3 to 5</t>
  </si>
  <si>
    <t>5 to7</t>
  </si>
  <si>
    <t>7 to 9</t>
  </si>
  <si>
    <t>9  to 11</t>
  </si>
  <si>
    <t>11  to 13</t>
  </si>
  <si>
    <t xml:space="preserve">13  to 15 </t>
  </si>
  <si>
    <t xml:space="preserve">15 to 17 </t>
  </si>
  <si>
    <t xml:space="preserve">17 to 19 </t>
  </si>
  <si>
    <t xml:space="preserve">19 to 21 </t>
  </si>
  <si>
    <t xml:space="preserve">21 to 2 3 </t>
  </si>
  <si>
    <t xml:space="preserve">23 to 2 5 </t>
  </si>
  <si>
    <t xml:space="preserve">25 to 2 7 </t>
  </si>
  <si>
    <t xml:space="preserve">27 to 2 9 </t>
  </si>
  <si>
    <t xml:space="preserve">29 to 3 1 </t>
  </si>
  <si>
    <t xml:space="preserve">31 to 3 3 </t>
  </si>
  <si>
    <t xml:space="preserve">33 to 3 5 </t>
  </si>
  <si>
    <t>Cumulative wt% (Ø)</t>
  </si>
  <si>
    <t>This cumulative wt% curve represents a typical s-curve</t>
  </si>
  <si>
    <t>Average size, x</t>
  </si>
  <si>
    <t>Mean size (x_avg)</t>
  </si>
  <si>
    <r>
      <t>x*d</t>
    </r>
    <r>
      <rPr>
        <sz val="11"/>
        <color theme="1"/>
        <rFont val="Calibri"/>
        <family val="2"/>
      </rPr>
      <t>Ø</t>
    </r>
  </si>
  <si>
    <t xml:space="preserve">Standard deviation = </t>
  </si>
  <si>
    <r>
      <t>(x-x_avg)^2*d</t>
    </r>
    <r>
      <rPr>
        <sz val="11"/>
        <color theme="1"/>
        <rFont val="Calibri"/>
        <family val="2"/>
      </rPr>
      <t>Ø</t>
    </r>
  </si>
  <si>
    <t>t = (x-x_avg)/std.dev)</t>
  </si>
  <si>
    <t xml:space="preserve">Size distribution equation </t>
  </si>
  <si>
    <t>Size Distribution</t>
  </si>
  <si>
    <t>This cumulative wt% curve doesn't represents a typical s-curve</t>
  </si>
  <si>
    <t>Rosin Ramle distribution</t>
  </si>
  <si>
    <r>
      <t>log(-log(</t>
    </r>
    <r>
      <rPr>
        <sz val="11"/>
        <color theme="1"/>
        <rFont val="Calibri"/>
        <family val="2"/>
      </rPr>
      <t>Ø/100)) = logb + n log (x)</t>
    </r>
  </si>
  <si>
    <r>
      <t>log(-log(</t>
    </r>
    <r>
      <rPr>
        <sz val="11"/>
        <color theme="1"/>
        <rFont val="Calibri"/>
        <family val="2"/>
      </rPr>
      <t>Ø/100)</t>
    </r>
  </si>
  <si>
    <t>log(x)</t>
  </si>
  <si>
    <t>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</si>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</sst>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8EAEA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0" borderId="0" xfId="0" applyFill="1"/>
    <xf numFmtId="0" fontId="3" fillId="4" borderId="1" xfId="0" applyFont="1" applyFill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Size</a:t>
            </a:r>
            <a:r>
              <a:rPr lang="en-US" baseline="0"/>
              <a:t>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Sheet1!$C$3:$C$19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</c:numCache>
            </c:numRef>
          </c:xVal>
          <c:yVal>
            <c:numRef>
              <c:f>Sheet1!$D$3:$D$19</c:f>
              <c:numCache>
                <c:formatCode>General</c:formatCode>
                <c:ptCount val="17"/>
                <c:pt idx="0">
                  <c:v>0</c:v>
                </c:pt>
                <c:pt idx="1">
                  <c:v>0.04</c:v>
                </c:pt>
                <c:pt idx="2">
                  <c:v>0.26</c:v>
                </c:pt>
                <c:pt idx="3">
                  <c:v>1.1400000000000001</c:v>
                </c:pt>
                <c:pt idx="4">
                  <c:v>3.8400000000000003</c:v>
                </c:pt>
                <c:pt idx="5">
                  <c:v>10.32</c:v>
                </c:pt>
                <c:pt idx="6">
                  <c:v>22.42</c:v>
                </c:pt>
                <c:pt idx="7">
                  <c:v>40.020000000000003</c:v>
                </c:pt>
                <c:pt idx="8">
                  <c:v>59.97</c:v>
                </c:pt>
                <c:pt idx="9">
                  <c:v>77.569999999999993</c:v>
                </c:pt>
                <c:pt idx="10">
                  <c:v>89.669999999999987</c:v>
                </c:pt>
                <c:pt idx="11">
                  <c:v>96.149999999999991</c:v>
                </c:pt>
                <c:pt idx="12">
                  <c:v>98.85</c:v>
                </c:pt>
                <c:pt idx="13">
                  <c:v>99.72999999999999</c:v>
                </c:pt>
                <c:pt idx="14">
                  <c:v>99.949999999999989</c:v>
                </c:pt>
                <c:pt idx="15">
                  <c:v>99.99</c:v>
                </c:pt>
                <c:pt idx="16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194704"/>
        <c:axId val="-2083195248"/>
      </c:scatterChart>
      <c:valAx>
        <c:axId val="-20831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size (microns)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95248"/>
        <c:crosses val="autoZero"/>
        <c:crossBetween val="midCat"/>
      </c:valAx>
      <c:valAx>
        <c:axId val="-20831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(</a:t>
                </a:r>
                <a:r>
                  <a:rPr lang="en-US" baseline="0"/>
                  <a:t>wt%)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9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Sheet1!$C$3:$C$19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</c:numCache>
            </c:numRef>
          </c:xVal>
          <c:yVal>
            <c:numRef>
              <c:f>Sheet1!$F$3:$F$19</c:f>
              <c:numCache>
                <c:formatCode>General</c:formatCode>
                <c:ptCount val="17"/>
                <c:pt idx="0">
                  <c:v>0</c:v>
                </c:pt>
                <c:pt idx="1">
                  <c:v>0.02</c:v>
                </c:pt>
                <c:pt idx="2">
                  <c:v>0.11</c:v>
                </c:pt>
                <c:pt idx="3">
                  <c:v>0.44</c:v>
                </c:pt>
                <c:pt idx="4">
                  <c:v>1.35</c:v>
                </c:pt>
                <c:pt idx="5">
                  <c:v>3.24</c:v>
                </c:pt>
                <c:pt idx="6">
                  <c:v>6.05</c:v>
                </c:pt>
                <c:pt idx="7">
                  <c:v>8.8000000000000007</c:v>
                </c:pt>
                <c:pt idx="8">
                  <c:v>9.9749999999999996</c:v>
                </c:pt>
                <c:pt idx="9">
                  <c:v>8.8000000000000007</c:v>
                </c:pt>
                <c:pt idx="10">
                  <c:v>6.05</c:v>
                </c:pt>
                <c:pt idx="11">
                  <c:v>3.24</c:v>
                </c:pt>
                <c:pt idx="12">
                  <c:v>1.35</c:v>
                </c:pt>
                <c:pt idx="13">
                  <c:v>0.44</c:v>
                </c:pt>
                <c:pt idx="14">
                  <c:v>0.11</c:v>
                </c:pt>
                <c:pt idx="15">
                  <c:v>0.02</c:v>
                </c:pt>
                <c:pt idx="16">
                  <c:v>5.0000000000000001E-3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9398576"/>
        <c:axId val="-1949399664"/>
      </c:scatterChart>
      <c:valAx>
        <c:axId val="-19493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399664"/>
        <c:crosses val="autoZero"/>
        <c:crossBetween val="midCat"/>
      </c:valAx>
      <c:valAx>
        <c:axId val="-19493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dØ/dx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3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Sheet1!$L$3:$L$19</c:f>
              <c:numCache>
                <c:formatCode>General</c:formatCode>
                <c:ptCount val="17"/>
                <c:pt idx="0">
                  <c:v>-4.0032035444338341</c:v>
                </c:pt>
                <c:pt idx="1">
                  <c:v>-3.5028531364204061</c:v>
                </c:pt>
                <c:pt idx="2">
                  <c:v>-3.0025027284069781</c:v>
                </c:pt>
                <c:pt idx="3">
                  <c:v>-2.5021523203935501</c:v>
                </c:pt>
                <c:pt idx="4">
                  <c:v>-2.0018019123801225</c:v>
                </c:pt>
                <c:pt idx="5">
                  <c:v>-1.5014515043666945</c:v>
                </c:pt>
                <c:pt idx="6">
                  <c:v>-1.0011010963532665</c:v>
                </c:pt>
                <c:pt idx="7">
                  <c:v>-0.5007506883398386</c:v>
                </c:pt>
                <c:pt idx="8">
                  <c:v>-4.0028032641069826E-4</c:v>
                </c:pt>
                <c:pt idx="9">
                  <c:v>0.49995012768701724</c:v>
                </c:pt>
                <c:pt idx="10">
                  <c:v>1.0003005357004451</c:v>
                </c:pt>
                <c:pt idx="11">
                  <c:v>1.5006509437138731</c:v>
                </c:pt>
                <c:pt idx="12">
                  <c:v>2.0010013517273011</c:v>
                </c:pt>
                <c:pt idx="13">
                  <c:v>2.5013517597407291</c:v>
                </c:pt>
                <c:pt idx="14">
                  <c:v>3.0017021677541567</c:v>
                </c:pt>
                <c:pt idx="15">
                  <c:v>3.5020525757675847</c:v>
                </c:pt>
                <c:pt idx="16">
                  <c:v>4.0024029837810122</c:v>
                </c:pt>
              </c:numCache>
            </c:numRef>
          </c:xVal>
          <c:yVal>
            <c:numRef>
              <c:f>Sheet1!$F$3:$F$19</c:f>
              <c:numCache>
                <c:formatCode>General</c:formatCode>
                <c:ptCount val="17"/>
                <c:pt idx="0">
                  <c:v>0</c:v>
                </c:pt>
                <c:pt idx="1">
                  <c:v>0.02</c:v>
                </c:pt>
                <c:pt idx="2">
                  <c:v>0.11</c:v>
                </c:pt>
                <c:pt idx="3">
                  <c:v>0.44</c:v>
                </c:pt>
                <c:pt idx="4">
                  <c:v>1.35</c:v>
                </c:pt>
                <c:pt idx="5">
                  <c:v>3.24</c:v>
                </c:pt>
                <c:pt idx="6">
                  <c:v>6.05</c:v>
                </c:pt>
                <c:pt idx="7">
                  <c:v>8.8000000000000007</c:v>
                </c:pt>
                <c:pt idx="8">
                  <c:v>9.9749999999999996</c:v>
                </c:pt>
                <c:pt idx="9">
                  <c:v>8.8000000000000007</c:v>
                </c:pt>
                <c:pt idx="10">
                  <c:v>6.05</c:v>
                </c:pt>
                <c:pt idx="11">
                  <c:v>3.24</c:v>
                </c:pt>
                <c:pt idx="12">
                  <c:v>1.35</c:v>
                </c:pt>
                <c:pt idx="13">
                  <c:v>0.44</c:v>
                </c:pt>
                <c:pt idx="14">
                  <c:v>0.11</c:v>
                </c:pt>
                <c:pt idx="15">
                  <c:v>0.02</c:v>
                </c:pt>
                <c:pt idx="16">
                  <c:v>5.0000000000000001E-3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6975760"/>
        <c:axId val="-1946977936"/>
      </c:scatterChart>
      <c:valAx>
        <c:axId val="-19469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977936"/>
        <c:crosses val="autoZero"/>
        <c:crossBetween val="midCat"/>
      </c:valAx>
      <c:valAx>
        <c:axId val="-19469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Ø/dx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97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size distribution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Sheet2!$B$5:$B$20</c:f>
              <c:numCache>
                <c:formatCode>General</c:formatCode>
                <c:ptCount val="16"/>
                <c:pt idx="0">
                  <c:v>0.09</c:v>
                </c:pt>
                <c:pt idx="1">
                  <c:v>0.125</c:v>
                </c:pt>
                <c:pt idx="2">
                  <c:v>0.18</c:v>
                </c:pt>
                <c:pt idx="3">
                  <c:v>0.25</c:v>
                </c:pt>
                <c:pt idx="4">
                  <c:v>0.35499999999999998</c:v>
                </c:pt>
                <c:pt idx="5">
                  <c:v>0.5</c:v>
                </c:pt>
                <c:pt idx="6">
                  <c:v>0.71</c:v>
                </c:pt>
                <c:pt idx="7">
                  <c:v>1</c:v>
                </c:pt>
                <c:pt idx="8">
                  <c:v>1.4</c:v>
                </c:pt>
                <c:pt idx="9">
                  <c:v>2</c:v>
                </c:pt>
                <c:pt idx="10">
                  <c:v>2.8</c:v>
                </c:pt>
                <c:pt idx="11">
                  <c:v>4</c:v>
                </c:pt>
                <c:pt idx="12">
                  <c:v>5.6</c:v>
                </c:pt>
                <c:pt idx="13">
                  <c:v>8</c:v>
                </c:pt>
                <c:pt idx="14">
                  <c:v>11.2</c:v>
                </c:pt>
                <c:pt idx="15">
                  <c:v>16</c:v>
                </c:pt>
              </c:numCache>
            </c:numRef>
          </c:xVal>
          <c:yVal>
            <c:numRef>
              <c:f>Sheet2!$C$5:$C$20</c:f>
              <c:numCache>
                <c:formatCode>General</c:formatCode>
                <c:ptCount val="16"/>
                <c:pt idx="0">
                  <c:v>0.1</c:v>
                </c:pt>
                <c:pt idx="1">
                  <c:v>0.37</c:v>
                </c:pt>
                <c:pt idx="2">
                  <c:v>1.4</c:v>
                </c:pt>
                <c:pt idx="3">
                  <c:v>3.6</c:v>
                </c:pt>
                <c:pt idx="4">
                  <c:v>9</c:v>
                </c:pt>
                <c:pt idx="5">
                  <c:v>18.3</c:v>
                </c:pt>
                <c:pt idx="6">
                  <c:v>32</c:v>
                </c:pt>
                <c:pt idx="7">
                  <c:v>49</c:v>
                </c:pt>
                <c:pt idx="8">
                  <c:v>66</c:v>
                </c:pt>
                <c:pt idx="9">
                  <c:v>80.599999999999994</c:v>
                </c:pt>
                <c:pt idx="10">
                  <c:v>90.5</c:v>
                </c:pt>
                <c:pt idx="11">
                  <c:v>96.1</c:v>
                </c:pt>
                <c:pt idx="12">
                  <c:v>98.5</c:v>
                </c:pt>
                <c:pt idx="13">
                  <c:v>99.6</c:v>
                </c:pt>
                <c:pt idx="14">
                  <c:v>99.899999999999991</c:v>
                </c:pt>
                <c:pt idx="15">
                  <c:v>99.999999999999986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6985552"/>
        <c:axId val="-1946986640"/>
      </c:scatterChart>
      <c:valAx>
        <c:axId val="-19469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986640"/>
        <c:crosses val="autoZero"/>
        <c:crossBetween val="midCat"/>
      </c:valAx>
      <c:valAx>
        <c:axId val="-19469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9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Sheet2!$B$5:$B$20</c:f>
              <c:numCache>
                <c:formatCode>General</c:formatCode>
                <c:ptCount val="16"/>
                <c:pt idx="0">
                  <c:v>0.09</c:v>
                </c:pt>
                <c:pt idx="1">
                  <c:v>0.125</c:v>
                </c:pt>
                <c:pt idx="2">
                  <c:v>0.18</c:v>
                </c:pt>
                <c:pt idx="3">
                  <c:v>0.25</c:v>
                </c:pt>
                <c:pt idx="4">
                  <c:v>0.35499999999999998</c:v>
                </c:pt>
                <c:pt idx="5">
                  <c:v>0.5</c:v>
                </c:pt>
                <c:pt idx="6">
                  <c:v>0.71</c:v>
                </c:pt>
                <c:pt idx="7">
                  <c:v>1</c:v>
                </c:pt>
                <c:pt idx="8">
                  <c:v>1.4</c:v>
                </c:pt>
                <c:pt idx="9">
                  <c:v>2</c:v>
                </c:pt>
                <c:pt idx="10">
                  <c:v>2.8</c:v>
                </c:pt>
                <c:pt idx="11">
                  <c:v>4</c:v>
                </c:pt>
                <c:pt idx="12">
                  <c:v>5.6</c:v>
                </c:pt>
                <c:pt idx="13">
                  <c:v>8</c:v>
                </c:pt>
                <c:pt idx="14">
                  <c:v>11.2</c:v>
                </c:pt>
                <c:pt idx="15">
                  <c:v>16</c:v>
                </c:pt>
              </c:numCache>
            </c:numRef>
          </c:xVal>
          <c:yVal>
            <c:numRef>
              <c:f>Sheet2!$E$5:$E$20</c:f>
              <c:numCache>
                <c:formatCode>General</c:formatCode>
                <c:ptCount val="16"/>
                <c:pt idx="0">
                  <c:v>1.1111111111111112</c:v>
                </c:pt>
                <c:pt idx="1">
                  <c:v>7.7142857142857144</c:v>
                </c:pt>
                <c:pt idx="2">
                  <c:v>18.727272727272727</c:v>
                </c:pt>
                <c:pt idx="3">
                  <c:v>31.428571428571427</c:v>
                </c:pt>
                <c:pt idx="4">
                  <c:v>51.428571428571438</c:v>
                </c:pt>
                <c:pt idx="5">
                  <c:v>64.137931034482762</c:v>
                </c:pt>
                <c:pt idx="6">
                  <c:v>65.238095238095241</c:v>
                </c:pt>
                <c:pt idx="7">
                  <c:v>58.620689655172406</c:v>
                </c:pt>
                <c:pt idx="8">
                  <c:v>42.500000000000007</c:v>
                </c:pt>
                <c:pt idx="9">
                  <c:v>24.333333333333321</c:v>
                </c:pt>
                <c:pt idx="10">
                  <c:v>12.375000000000011</c:v>
                </c:pt>
                <c:pt idx="11">
                  <c:v>4.6666666666666616</c:v>
                </c:pt>
                <c:pt idx="12">
                  <c:v>1.500000000000004</c:v>
                </c:pt>
                <c:pt idx="13">
                  <c:v>0.45833333333333087</c:v>
                </c:pt>
                <c:pt idx="14">
                  <c:v>9.374999999999914E-2</c:v>
                </c:pt>
                <c:pt idx="15">
                  <c:v>2.0833333333332146E-2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9401296"/>
        <c:axId val="-1949399120"/>
      </c:scatterChart>
      <c:valAx>
        <c:axId val="-19494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399120"/>
        <c:crosses val="autoZero"/>
        <c:crossBetween val="midCat"/>
      </c:valAx>
      <c:valAx>
        <c:axId val="-19493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Ø/dx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40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Rosin Ramler curve fitting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71988681478393"/>
                  <c:y val="5.0877729082917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Sheet2!$H$5:$H$19</c:f>
              <c:numCache>
                <c:formatCode>General</c:formatCode>
                <c:ptCount val="15"/>
                <c:pt idx="0">
                  <c:v>0.47712125471966244</c:v>
                </c:pt>
                <c:pt idx="1">
                  <c:v>0.38592754622458503</c:v>
                </c:pt>
                <c:pt idx="2">
                  <c:v>0.26807973676173735</c:v>
                </c:pt>
                <c:pt idx="3">
                  <c:v>0.15947620419164496</c:v>
                </c:pt>
                <c:pt idx="4">
                  <c:v>1.9430984032028979E-2</c:v>
                </c:pt>
                <c:pt idx="5">
                  <c:v>-0.13220917432490753</c:v>
                </c:pt>
                <c:pt idx="6">
                  <c:v>-0.30552640637190609</c:v>
                </c:pt>
                <c:pt idx="7">
                  <c:v>-0.50891309138244467</c:v>
                </c:pt>
                <c:pt idx="8">
                  <c:v>-0.74362851833461419</c:v>
                </c:pt>
                <c:pt idx="9">
                  <c:v>-1.0284228563799589</c:v>
                </c:pt>
                <c:pt idx="10">
                  <c:v>-1.3629966644339406</c:v>
                </c:pt>
                <c:pt idx="11">
                  <c:v>-1.7625414117408214</c:v>
                </c:pt>
                <c:pt idx="12">
                  <c:v>-2.1828466783195082</c:v>
                </c:pt>
                <c:pt idx="13">
                  <c:v>-2.7592856572753459</c:v>
                </c:pt>
                <c:pt idx="14">
                  <c:v>-3.3619984509261212</c:v>
                </c:pt>
              </c:numCache>
            </c:numRef>
          </c:xVal>
          <c:yVal>
            <c:numRef>
              <c:f>Sheet2!$I$5:$I$19</c:f>
              <c:numCache>
                <c:formatCode>General</c:formatCode>
                <c:ptCount val="15"/>
                <c:pt idx="0">
                  <c:v>-1.0457574905606752</c:v>
                </c:pt>
                <c:pt idx="1">
                  <c:v>-0.90308998699194354</c:v>
                </c:pt>
                <c:pt idx="2">
                  <c:v>-0.74472749489669399</c:v>
                </c:pt>
                <c:pt idx="3">
                  <c:v>-0.6020599913279624</c:v>
                </c:pt>
                <c:pt idx="4">
                  <c:v>-0.44977164694490596</c:v>
                </c:pt>
                <c:pt idx="5">
                  <c:v>-0.3010299956639812</c:v>
                </c:pt>
                <c:pt idx="6">
                  <c:v>-0.14874165128092473</c:v>
                </c:pt>
                <c:pt idx="7">
                  <c:v>0</c:v>
                </c:pt>
                <c:pt idx="8">
                  <c:v>0.14612803567823801</c:v>
                </c:pt>
                <c:pt idx="9">
                  <c:v>0.3010299956639812</c:v>
                </c:pt>
                <c:pt idx="10">
                  <c:v>0.44715803134221921</c:v>
                </c:pt>
                <c:pt idx="11">
                  <c:v>0.6020599913279624</c:v>
                </c:pt>
                <c:pt idx="12">
                  <c:v>0.74818802700620035</c:v>
                </c:pt>
                <c:pt idx="13">
                  <c:v>0.90308998699194354</c:v>
                </c:pt>
                <c:pt idx="14">
                  <c:v>1.0492180226701815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189808"/>
        <c:axId val="-2083190896"/>
      </c:scatterChart>
      <c:valAx>
        <c:axId val="-20831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90896"/>
        <c:crosses val="autoZero"/>
        <c:crossBetween val="midCat"/>
      </c:valAx>
      <c:valAx>
        <c:axId val="-20831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1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128587</xdr:rowOff>
    </xdr:from>
    <xdr:to>
      <xdr:col>21</xdr:col>
      <xdr:colOff>161925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423862</xdr:colOff>
      <xdr:row>24</xdr:row>
      <xdr:rowOff>14287</xdr:rowOff>
    </xdr:from>
    <xdr:to>
      <xdr:col>21</xdr:col>
      <xdr:colOff>119062</xdr:colOff>
      <xdr:row>38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804861</xdr:colOff>
      <xdr:row>21</xdr:row>
      <xdr:rowOff>119062</xdr:rowOff>
    </xdr:from>
    <xdr:ext cx="1395413" cy="3557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5072061" y="4586287"/>
              <a:ext cx="1395413" cy="35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5072061" y="4586287"/>
              <a:ext cx="1395413" cy="35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=  (∑▒〖𝑥 ∗𝑑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∅〗)/(∑▒〖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128587</xdr:colOff>
      <xdr:row>19</xdr:row>
      <xdr:rowOff>185737</xdr:rowOff>
    </xdr:from>
    <xdr:ext cx="412742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6691312" y="4224337"/>
              <a:ext cx="412742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6691312" y="4224337"/>
              <a:ext cx="412742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109537</xdr:colOff>
      <xdr:row>19</xdr:row>
      <xdr:rowOff>147637</xdr:rowOff>
    </xdr:from>
    <xdr:ext cx="622927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8501062" y="4186237"/>
              <a:ext cx="622927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8501062" y="4186237"/>
              <a:ext cx="622927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∑▒〖</a:t>
              </a:r>
              <a:r>
                <a:rPr lang="en-US" sz="1100" b="0" i="0">
                  <a:latin typeface="Cambria Math" panose="02040503050406030204" pitchFamily="18" charset="0"/>
                </a:rPr>
                <a:t>𝑥∗𝑑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385762</xdr:colOff>
      <xdr:row>26</xdr:row>
      <xdr:rowOff>61912</xdr:rowOff>
    </xdr:from>
    <xdr:ext cx="1346522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919287" y="5481637"/>
              <a:ext cx="13465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_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𝑎𝑣𝑔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∅</m:t>
                                </m:r>
                              </m:e>
                            </m:nary>
                          </m:num>
                          <m:den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∅</m:t>
                                </m:r>
                              </m:e>
                            </m:nary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919287" y="5481637"/>
              <a:ext cx="13465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𝑥−𝑥_𝑎𝑣𝑔)^2∗𝑑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〗)/(∑▒〖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528637</xdr:colOff>
      <xdr:row>19</xdr:row>
      <xdr:rowOff>138112</xdr:rowOff>
    </xdr:from>
    <xdr:ext cx="1325748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5872162" y="4176712"/>
              <a:ext cx="1325748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_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𝑎𝑣𝑔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∅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5872162" y="4176712"/>
              <a:ext cx="1325748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▒〖(𝑥−𝑥_𝑎𝑣𝑔)^2∗𝑑∅〗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538162</xdr:colOff>
      <xdr:row>24</xdr:row>
      <xdr:rowOff>14287</xdr:rowOff>
    </xdr:from>
    <xdr:to>
      <xdr:col>13</xdr:col>
      <xdr:colOff>414337</xdr:colOff>
      <xdr:row>38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23812</xdr:colOff>
      <xdr:row>32</xdr:row>
      <xdr:rowOff>119062</xdr:rowOff>
    </xdr:from>
    <xdr:ext cx="2084866" cy="4819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2319337" y="6681787"/>
              <a:ext cx="2084866" cy="481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3.997</m:t>
                        </m:r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 </m:t>
                        </m: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−18)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2∗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3.997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2319337" y="6681787"/>
              <a:ext cx="2084866" cy="481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𝑑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∅)/</a:t>
              </a:r>
              <a:r>
                <a:rPr lang="en-US" sz="1400" b="0" i="0">
                  <a:latin typeface="Cambria Math" panose="02040503050406030204" pitchFamily="18" charset="0"/>
                </a:rPr>
                <a:t>𝑑𝑥=  1/(3.997√2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𝜋) </a:t>
              </a:r>
              <a:r>
                <a:rPr lang="en-US" sz="1400" b="0" i="0">
                  <a:latin typeface="Cambria Math" panose="02040503050406030204" pitchFamily="18" charset="0"/>
                </a:rPr>
                <a:t>𝑒^(− 〖(𝑥−18)〗^2/(2∗〖3.997〗^2 ))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723901</xdr:colOff>
      <xdr:row>36</xdr:row>
      <xdr:rowOff>0</xdr:rowOff>
    </xdr:from>
    <xdr:ext cx="2171700" cy="4279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2257426" y="7324725"/>
              <a:ext cx="2171700" cy="427938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10.44</m:t>
                        </m:r>
                      </m:den>
                    </m:f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 </m:t>
                        </m: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−18)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31.95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2257426" y="7324725"/>
              <a:ext cx="2171700" cy="427938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𝑑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∅)/</a:t>
              </a:r>
              <a:r>
                <a:rPr lang="en-US" sz="1400" b="0" i="0">
                  <a:latin typeface="Cambria Math" panose="02040503050406030204" pitchFamily="18" charset="0"/>
                </a:rPr>
                <a:t>𝑑𝑥=  1/10.44 𝑒^(− 〖(𝑥−18)〗^2/31.95)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490537</xdr:colOff>
      <xdr:row>3</xdr:row>
      <xdr:rowOff>166687</xdr:rowOff>
    </xdr:from>
    <xdr:to>
      <xdr:col>19</xdr:col>
      <xdr:colOff>185737</xdr:colOff>
      <xdr:row>12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471487</xdr:colOff>
      <xdr:row>14</xdr:row>
      <xdr:rowOff>242887</xdr:rowOff>
    </xdr:from>
    <xdr:to>
      <xdr:col>17</xdr:col>
      <xdr:colOff>166687</xdr:colOff>
      <xdr:row>26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414337</xdr:colOff>
      <xdr:row>25</xdr:row>
      <xdr:rowOff>23812</xdr:rowOff>
    </xdr:from>
    <xdr:ext cx="1282339" cy="2434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243137" y="6700837"/>
              <a:ext cx="1282339" cy="243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=100 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243137" y="6700837"/>
              <a:ext cx="1282339" cy="243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=100 𝑒^((−𝑏𝑥^𝑛))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17</xdr:col>
      <xdr:colOff>280986</xdr:colOff>
      <xdr:row>14</xdr:row>
      <xdr:rowOff>176211</xdr:rowOff>
    </xdr:from>
    <xdr:to>
      <xdr:col>27</xdr:col>
      <xdr:colOff>266699</xdr:colOff>
      <xdr:row>26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538162</xdr:colOff>
      <xdr:row>29</xdr:row>
      <xdr:rowOff>52387</xdr:rowOff>
    </xdr:from>
    <xdr:ext cx="1813317" cy="2555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586162" y="7491412"/>
              <a:ext cx="1813317" cy="255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=100 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(−0.631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−0.537</m:t>
                            </m:r>
                          </m:sup>
                        </m:s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586162" y="7491412"/>
              <a:ext cx="1813317" cy="255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=100 𝑒^((−0.631𝑥^(−0.537)))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workbookViewId="0">
      <selection activeCell="P22" sqref="P22"/>
    </sheetView>
  </sheetViews>
  <sheetFormatPr defaultRowHeight="15" x14ac:dyDescent="0.25"/>
  <cols>
    <col min="2" max="2" width="13.85546875" customWidth="1"/>
    <col min="3" max="3" width="11.42578125" customWidth="1"/>
    <col min="10" max="10" width="15.5703125" customWidth="1"/>
  </cols>
  <sheetData>
    <row r="2" spans="2:12" ht="48" customHeight="1" x14ac:dyDescent="0.25">
      <c r="B2" s="3" t="s">
        <v>3</v>
      </c>
      <c r="C2" s="3" t="s">
        <v>23</v>
      </c>
      <c r="D2" s="4" t="s">
        <v>21</v>
      </c>
      <c r="E2" t="s">
        <v>0</v>
      </c>
      <c r="F2" t="s">
        <v>1</v>
      </c>
      <c r="G2" t="s">
        <v>2</v>
      </c>
      <c r="H2" t="s">
        <v>25</v>
      </c>
      <c r="J2" t="s">
        <v>27</v>
      </c>
      <c r="L2" t="s">
        <v>28</v>
      </c>
    </row>
    <row r="3" spans="2:12" x14ac:dyDescent="0.25">
      <c r="B3" s="2" t="s">
        <v>4</v>
      </c>
      <c r="C3">
        <v>2</v>
      </c>
      <c r="D3">
        <f>E3</f>
        <v>0</v>
      </c>
      <c r="E3">
        <v>0</v>
      </c>
      <c r="F3">
        <f>E3/C3</f>
        <v>0</v>
      </c>
      <c r="G3">
        <f>0</f>
        <v>0</v>
      </c>
      <c r="H3">
        <f>C3*E3</f>
        <v>0</v>
      </c>
      <c r="J3">
        <f>(C3-$C$25)^2*E3</f>
        <v>0</v>
      </c>
      <c r="L3">
        <f>(C3-$C$25)/$C$31</f>
        <v>-4.0032035444338341</v>
      </c>
    </row>
    <row r="4" spans="2:12" x14ac:dyDescent="0.25">
      <c r="B4" s="1" t="s">
        <v>5</v>
      </c>
      <c r="C4">
        <v>4</v>
      </c>
      <c r="D4">
        <f>E4+D3</f>
        <v>0.04</v>
      </c>
      <c r="E4">
        <v>0.04</v>
      </c>
      <c r="F4">
        <f t="shared" ref="F4:F19" si="0">(E4)/(C4-C3)</f>
        <v>0.02</v>
      </c>
      <c r="G4">
        <f>E4/(LOG(C4)-LOG(C3))</f>
        <v>0.13287712379549449</v>
      </c>
      <c r="H4">
        <f t="shared" ref="H4:H19" si="1">C4*E4</f>
        <v>0.16</v>
      </c>
      <c r="J4">
        <f t="shared" ref="J4:J19" si="2">(C4-$C$25)^2*E4</f>
        <v>7.8417921024000004</v>
      </c>
      <c r="L4">
        <f t="shared" ref="L4:L19" si="3">(C4-$C$25)/$C$31</f>
        <v>-3.5028531364204061</v>
      </c>
    </row>
    <row r="5" spans="2:12" x14ac:dyDescent="0.25">
      <c r="B5" s="1" t="s">
        <v>6</v>
      </c>
      <c r="C5">
        <v>6</v>
      </c>
      <c r="D5">
        <f t="shared" ref="D5:D19" si="4">E5+D4</f>
        <v>0.26</v>
      </c>
      <c r="E5">
        <v>0.22</v>
      </c>
      <c r="F5">
        <f t="shared" si="0"/>
        <v>0.11</v>
      </c>
      <c r="G5">
        <f t="shared" ref="G5:G19" si="5">E5/(LOG(C5)-LOG(C4))</f>
        <v>1.2493521891988661</v>
      </c>
      <c r="H5">
        <f t="shared" si="1"/>
        <v>1.32</v>
      </c>
      <c r="J5">
        <f t="shared" si="2"/>
        <v>31.688448563200001</v>
      </c>
      <c r="L5">
        <f t="shared" si="3"/>
        <v>-3.0025027284069781</v>
      </c>
    </row>
    <row r="6" spans="2:12" x14ac:dyDescent="0.25">
      <c r="B6" s="1" t="s">
        <v>7</v>
      </c>
      <c r="C6">
        <v>8</v>
      </c>
      <c r="D6">
        <f t="shared" si="4"/>
        <v>1.1400000000000001</v>
      </c>
      <c r="E6">
        <v>0.88</v>
      </c>
      <c r="F6">
        <f t="shared" si="0"/>
        <v>0.44</v>
      </c>
      <c r="G6">
        <f t="shared" si="5"/>
        <v>7.0434520460929653</v>
      </c>
      <c r="H6">
        <f t="shared" si="1"/>
        <v>7.04</v>
      </c>
      <c r="J6">
        <f t="shared" si="2"/>
        <v>88.028162252800001</v>
      </c>
      <c r="L6">
        <f t="shared" si="3"/>
        <v>-2.5021523203935501</v>
      </c>
    </row>
    <row r="7" spans="2:12" x14ac:dyDescent="0.25">
      <c r="B7" s="1" t="s">
        <v>8</v>
      </c>
      <c r="C7">
        <v>10</v>
      </c>
      <c r="D7">
        <f t="shared" si="4"/>
        <v>3.8400000000000003</v>
      </c>
      <c r="E7">
        <v>2.7</v>
      </c>
      <c r="F7">
        <f t="shared" si="0"/>
        <v>1.35</v>
      </c>
      <c r="G7">
        <f t="shared" si="5"/>
        <v>27.860898127993647</v>
      </c>
      <c r="H7">
        <f t="shared" si="1"/>
        <v>27</v>
      </c>
      <c r="J7">
        <f t="shared" si="2"/>
        <v>172.86912691200001</v>
      </c>
      <c r="L7">
        <f t="shared" si="3"/>
        <v>-2.0018019123801225</v>
      </c>
    </row>
    <row r="8" spans="2:12" x14ac:dyDescent="0.25">
      <c r="B8" s="1" t="s">
        <v>9</v>
      </c>
      <c r="C8">
        <v>12</v>
      </c>
      <c r="D8">
        <f t="shared" si="4"/>
        <v>10.32</v>
      </c>
      <c r="E8">
        <v>6.48</v>
      </c>
      <c r="F8">
        <f t="shared" si="0"/>
        <v>3.24</v>
      </c>
      <c r="G8">
        <f t="shared" si="5"/>
        <v>81.837560324606358</v>
      </c>
      <c r="H8">
        <f t="shared" si="1"/>
        <v>77.760000000000005</v>
      </c>
      <c r="J8">
        <f t="shared" si="2"/>
        <v>233.40443258880001</v>
      </c>
      <c r="L8">
        <f t="shared" si="3"/>
        <v>-1.5014515043666945</v>
      </c>
    </row>
    <row r="9" spans="2:12" x14ac:dyDescent="0.25">
      <c r="B9" t="s">
        <v>10</v>
      </c>
      <c r="C9">
        <v>14</v>
      </c>
      <c r="D9">
        <f t="shared" si="4"/>
        <v>22.42</v>
      </c>
      <c r="E9">
        <v>12.1</v>
      </c>
      <c r="F9">
        <f t="shared" si="0"/>
        <v>6.05</v>
      </c>
      <c r="G9">
        <f t="shared" si="5"/>
        <v>180.74055629497994</v>
      </c>
      <c r="H9">
        <f t="shared" si="1"/>
        <v>169.4</v>
      </c>
      <c r="J9">
        <f t="shared" si="2"/>
        <v>193.75491097599996</v>
      </c>
      <c r="L9">
        <f t="shared" si="3"/>
        <v>-1.0011010963532665</v>
      </c>
    </row>
    <row r="10" spans="2:12" x14ac:dyDescent="0.25">
      <c r="B10" t="s">
        <v>11</v>
      </c>
      <c r="C10">
        <v>16</v>
      </c>
      <c r="D10">
        <f t="shared" si="4"/>
        <v>40.020000000000003</v>
      </c>
      <c r="E10">
        <v>17.600000000000001</v>
      </c>
      <c r="F10">
        <f t="shared" si="0"/>
        <v>8.8000000000000007</v>
      </c>
      <c r="G10">
        <f t="shared" si="5"/>
        <v>303.49041405303797</v>
      </c>
      <c r="H10">
        <f t="shared" si="1"/>
        <v>281.60000000000002</v>
      </c>
      <c r="J10">
        <f t="shared" si="2"/>
        <v>70.512685055999995</v>
      </c>
      <c r="L10">
        <f t="shared" si="3"/>
        <v>-0.5007506883398386</v>
      </c>
    </row>
    <row r="11" spans="2:12" x14ac:dyDescent="0.25">
      <c r="B11" t="s">
        <v>12</v>
      </c>
      <c r="C11">
        <v>18</v>
      </c>
      <c r="D11">
        <f t="shared" si="4"/>
        <v>59.97</v>
      </c>
      <c r="E11">
        <v>19.95</v>
      </c>
      <c r="F11">
        <f t="shared" si="0"/>
        <v>9.9749999999999996</v>
      </c>
      <c r="G11">
        <f t="shared" si="5"/>
        <v>390.01009227886766</v>
      </c>
      <c r="H11">
        <f t="shared" si="1"/>
        <v>359.09999999999997</v>
      </c>
      <c r="J11">
        <f t="shared" si="2"/>
        <v>5.1071999999988746E-5</v>
      </c>
      <c r="L11">
        <f t="shared" si="3"/>
        <v>-4.0028032641069826E-4</v>
      </c>
    </row>
    <row r="12" spans="2:12" x14ac:dyDescent="0.25">
      <c r="B12" t="s">
        <v>13</v>
      </c>
      <c r="C12">
        <v>20</v>
      </c>
      <c r="D12">
        <f t="shared" si="4"/>
        <v>77.569999999999993</v>
      </c>
      <c r="E12">
        <v>17.600000000000001</v>
      </c>
      <c r="F12">
        <f t="shared" si="0"/>
        <v>8.8000000000000007</v>
      </c>
      <c r="G12">
        <f t="shared" si="5"/>
        <v>384.6364777513769</v>
      </c>
      <c r="H12">
        <f t="shared" si="1"/>
        <v>352</v>
      </c>
      <c r="J12">
        <f t="shared" si="2"/>
        <v>70.287405056000011</v>
      </c>
      <c r="L12">
        <f t="shared" si="3"/>
        <v>0.49995012768701724</v>
      </c>
    </row>
    <row r="13" spans="2:12" x14ac:dyDescent="0.25">
      <c r="B13" t="s">
        <v>14</v>
      </c>
      <c r="C13">
        <v>22</v>
      </c>
      <c r="D13">
        <f t="shared" si="4"/>
        <v>89.669999999999987</v>
      </c>
      <c r="E13">
        <v>12.1</v>
      </c>
      <c r="F13">
        <f t="shared" si="0"/>
        <v>6.05</v>
      </c>
      <c r="G13">
        <f t="shared" si="5"/>
        <v>292.32218092997221</v>
      </c>
      <c r="H13">
        <f t="shared" si="1"/>
        <v>266.2</v>
      </c>
      <c r="J13">
        <f t="shared" si="2"/>
        <v>193.44515097600001</v>
      </c>
      <c r="L13">
        <f t="shared" si="3"/>
        <v>1.0003005357004451</v>
      </c>
    </row>
    <row r="14" spans="2:12" x14ac:dyDescent="0.25">
      <c r="B14" t="s">
        <v>15</v>
      </c>
      <c r="C14">
        <v>24</v>
      </c>
      <c r="D14">
        <f t="shared" si="4"/>
        <v>96.149999999999991</v>
      </c>
      <c r="E14">
        <v>6.48</v>
      </c>
      <c r="F14">
        <f t="shared" si="0"/>
        <v>3.24</v>
      </c>
      <c r="G14">
        <f t="shared" si="5"/>
        <v>171.4804651853714</v>
      </c>
      <c r="H14">
        <f t="shared" si="1"/>
        <v>155.52000000000001</v>
      </c>
      <c r="J14">
        <f t="shared" si="2"/>
        <v>233.15560058880001</v>
      </c>
      <c r="L14">
        <f t="shared" si="3"/>
        <v>1.5006509437138731</v>
      </c>
    </row>
    <row r="15" spans="2:12" x14ac:dyDescent="0.25">
      <c r="B15" t="s">
        <v>16</v>
      </c>
      <c r="C15">
        <v>26</v>
      </c>
      <c r="D15">
        <f t="shared" si="4"/>
        <v>98.85</v>
      </c>
      <c r="E15">
        <v>2.7</v>
      </c>
      <c r="F15">
        <f t="shared" si="0"/>
        <v>1.35</v>
      </c>
      <c r="G15">
        <f t="shared" si="5"/>
        <v>77.670782658185232</v>
      </c>
      <c r="H15">
        <f t="shared" si="1"/>
        <v>70.2</v>
      </c>
      <c r="J15">
        <f t="shared" si="2"/>
        <v>172.73088691200002</v>
      </c>
      <c r="L15">
        <f t="shared" si="3"/>
        <v>2.0010013517273011</v>
      </c>
    </row>
    <row r="16" spans="2:12" x14ac:dyDescent="0.25">
      <c r="B16" t="s">
        <v>17</v>
      </c>
      <c r="C16">
        <v>28</v>
      </c>
      <c r="D16">
        <f t="shared" si="4"/>
        <v>99.72999999999999</v>
      </c>
      <c r="E16">
        <v>0.88</v>
      </c>
      <c r="F16">
        <f t="shared" si="0"/>
        <v>0.44</v>
      </c>
      <c r="G16">
        <f t="shared" si="5"/>
        <v>27.342198456485459</v>
      </c>
      <c r="H16">
        <f t="shared" si="1"/>
        <v>24.64</v>
      </c>
      <c r="J16">
        <f t="shared" si="2"/>
        <v>87.971842252800002</v>
      </c>
      <c r="L16">
        <f t="shared" si="3"/>
        <v>2.5013517597407291</v>
      </c>
    </row>
    <row r="17" spans="2:20" x14ac:dyDescent="0.25">
      <c r="B17" t="s">
        <v>18</v>
      </c>
      <c r="C17">
        <v>30</v>
      </c>
      <c r="D17">
        <f t="shared" si="4"/>
        <v>99.949999999999989</v>
      </c>
      <c r="E17">
        <v>0.22</v>
      </c>
      <c r="F17">
        <f t="shared" si="0"/>
        <v>0.11</v>
      </c>
      <c r="G17">
        <f t="shared" si="5"/>
        <v>7.3423342084623568</v>
      </c>
      <c r="H17">
        <f t="shared" si="1"/>
        <v>6.6</v>
      </c>
      <c r="J17">
        <f t="shared" si="2"/>
        <v>31.671552563200002</v>
      </c>
      <c r="L17">
        <f t="shared" si="3"/>
        <v>3.0017021677541567</v>
      </c>
    </row>
    <row r="18" spans="2:20" x14ac:dyDescent="0.25">
      <c r="B18" t="s">
        <v>19</v>
      </c>
      <c r="C18">
        <v>32</v>
      </c>
      <c r="D18">
        <f t="shared" si="4"/>
        <v>99.99</v>
      </c>
      <c r="E18">
        <v>0.04</v>
      </c>
      <c r="F18">
        <f t="shared" si="0"/>
        <v>0.02</v>
      </c>
      <c r="G18">
        <f t="shared" si="5"/>
        <v>1.4271074405847102</v>
      </c>
      <c r="H18">
        <f t="shared" si="1"/>
        <v>1.28</v>
      </c>
      <c r="J18">
        <f t="shared" si="2"/>
        <v>7.8382081024000003</v>
      </c>
      <c r="L18">
        <f t="shared" si="3"/>
        <v>3.5020525757675847</v>
      </c>
    </row>
    <row r="19" spans="2:20" x14ac:dyDescent="0.25">
      <c r="B19" t="s">
        <v>20</v>
      </c>
      <c r="C19">
        <v>34</v>
      </c>
      <c r="D19">
        <f t="shared" si="4"/>
        <v>100</v>
      </c>
      <c r="E19">
        <v>0.01</v>
      </c>
      <c r="F19">
        <f t="shared" si="0"/>
        <v>5.0000000000000001E-3</v>
      </c>
      <c r="G19">
        <f t="shared" si="5"/>
        <v>0.37981021967708811</v>
      </c>
      <c r="H19">
        <f t="shared" si="1"/>
        <v>0.34</v>
      </c>
      <c r="J19">
        <f t="shared" si="2"/>
        <v>2.5594880256000003</v>
      </c>
      <c r="L19">
        <f t="shared" si="3"/>
        <v>4.0024029837810122</v>
      </c>
    </row>
    <row r="20" spans="2:20" x14ac:dyDescent="0.25">
      <c r="E20" s="7">
        <f>SUM(E3:E19)</f>
        <v>100</v>
      </c>
      <c r="H20" s="7">
        <f>SUM(H3:H19)</f>
        <v>1800.1599999999999</v>
      </c>
      <c r="I20" s="8"/>
      <c r="J20" s="7">
        <f>SUM(J3:J19)</f>
        <v>1597.7597440000002</v>
      </c>
      <c r="K20" s="8"/>
      <c r="L20" s="8"/>
    </row>
    <row r="21" spans="2:20" ht="18.75" x14ac:dyDescent="0.3">
      <c r="N21" s="6" t="s">
        <v>22</v>
      </c>
      <c r="O21" s="6"/>
      <c r="P21" s="6"/>
      <c r="Q21" s="6"/>
      <c r="R21" s="6"/>
      <c r="S21" s="6"/>
      <c r="T21" s="5"/>
    </row>
    <row r="23" spans="2:20" x14ac:dyDescent="0.25">
      <c r="B23" t="s">
        <v>24</v>
      </c>
    </row>
    <row r="25" spans="2:20" x14ac:dyDescent="0.25">
      <c r="C25">
        <f>1800.16/100</f>
        <v>18.0016</v>
      </c>
    </row>
    <row r="28" spans="2:20" x14ac:dyDescent="0.25">
      <c r="B28" t="s">
        <v>26</v>
      </c>
    </row>
    <row r="31" spans="2:20" x14ac:dyDescent="0.25">
      <c r="C31">
        <f>SQRT(J20/E20)</f>
        <v>3.997198699089151</v>
      </c>
    </row>
    <row r="34" spans="2:2" x14ac:dyDescent="0.25">
      <c r="B34" t="s">
        <v>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tabSelected="1" topLeftCell="B4" workbookViewId="0">
      <selection activeCell="K31" sqref="K31"/>
    </sheetView>
  </sheetViews>
  <sheetFormatPr defaultRowHeight="15" x14ac:dyDescent="0.25"/>
  <sheetData>
    <row r="2" spans="1:20" x14ac:dyDescent="0.25">
      <c r="A2" t="s">
        <v>30</v>
      </c>
    </row>
    <row r="4" spans="1:20" ht="45.75" thickBot="1" x14ac:dyDescent="0.3">
      <c r="B4" s="3" t="s">
        <v>23</v>
      </c>
      <c r="C4" s="4" t="s">
        <v>21</v>
      </c>
      <c r="D4" t="s">
        <v>0</v>
      </c>
      <c r="E4" t="s">
        <v>1</v>
      </c>
      <c r="F4" t="s">
        <v>2</v>
      </c>
      <c r="G4" t="s">
        <v>25</v>
      </c>
      <c r="H4" t="s">
        <v>34</v>
      </c>
      <c r="I4" t="s">
        <v>35</v>
      </c>
    </row>
    <row r="5" spans="1:20" ht="22.5" thickBot="1" x14ac:dyDescent="0.5">
      <c r="A5" s="9"/>
      <c r="B5" s="9">
        <v>0.09</v>
      </c>
      <c r="C5">
        <v>0.1</v>
      </c>
      <c r="D5">
        <f>C5</f>
        <v>0.1</v>
      </c>
      <c r="E5">
        <f>D5/B5</f>
        <v>1.1111111111111112</v>
      </c>
      <c r="F5">
        <f>0</f>
        <v>0</v>
      </c>
      <c r="G5">
        <f>B5*D5</f>
        <v>8.9999999999999993E-3</v>
      </c>
      <c r="H5">
        <f>LOG(-LOG(C5/100))</f>
        <v>0.47712125471966244</v>
      </c>
      <c r="I5">
        <f>LOG(B5)</f>
        <v>-1.0457574905606752</v>
      </c>
    </row>
    <row r="6" spans="1:20" ht="22.5" thickBot="1" x14ac:dyDescent="0.5">
      <c r="A6" s="9"/>
      <c r="B6" s="9">
        <v>0.125</v>
      </c>
      <c r="C6">
        <v>0.37</v>
      </c>
      <c r="D6">
        <f>C6-C5</f>
        <v>0.27</v>
      </c>
      <c r="E6">
        <f t="shared" ref="E6:E20" si="0">(D6)/(B6-B5)</f>
        <v>7.7142857142857144</v>
      </c>
      <c r="F6">
        <f>D6/(LOG(B6)-LOG(B5))</f>
        <v>1.8925122627517235</v>
      </c>
      <c r="G6">
        <f t="shared" ref="G6:G20" si="1">B6*D6</f>
        <v>3.3750000000000002E-2</v>
      </c>
      <c r="H6">
        <f t="shared" ref="H6:H20" si="2">LOG(-LOG(C6/100))</f>
        <v>0.38592754622458503</v>
      </c>
      <c r="I6">
        <f t="shared" ref="I6:I20" si="3">LOG(B6)</f>
        <v>-0.90308998699194354</v>
      </c>
    </row>
    <row r="7" spans="1:20" ht="22.5" thickBot="1" x14ac:dyDescent="0.5">
      <c r="A7" s="9"/>
      <c r="B7" s="9">
        <v>0.18</v>
      </c>
      <c r="C7">
        <v>1.4</v>
      </c>
      <c r="D7">
        <f t="shared" ref="D7:D20" si="4">C7-C6</f>
        <v>1.0299999999999998</v>
      </c>
      <c r="E7">
        <f t="shared" si="0"/>
        <v>18.727272727272727</v>
      </c>
      <c r="F7">
        <f t="shared" ref="F7:F20" si="5">D7/(LOG(B7)-LOG(B6))</f>
        <v>6.5040653653043705</v>
      </c>
      <c r="G7">
        <f t="shared" si="1"/>
        <v>0.18539999999999995</v>
      </c>
      <c r="H7">
        <f t="shared" si="2"/>
        <v>0.26807973676173735</v>
      </c>
      <c r="I7">
        <f t="shared" si="3"/>
        <v>-0.74472749489669399</v>
      </c>
    </row>
    <row r="8" spans="1:20" ht="22.5" thickBot="1" x14ac:dyDescent="0.5">
      <c r="A8" s="9"/>
      <c r="B8" s="9">
        <v>0.25</v>
      </c>
      <c r="C8">
        <v>3.6</v>
      </c>
      <c r="D8">
        <f t="shared" si="4"/>
        <v>2.2000000000000002</v>
      </c>
      <c r="E8">
        <f t="shared" si="0"/>
        <v>31.428571428571427</v>
      </c>
      <c r="F8">
        <f t="shared" si="5"/>
        <v>15.420470289088129</v>
      </c>
      <c r="G8">
        <f t="shared" si="1"/>
        <v>0.55000000000000004</v>
      </c>
      <c r="H8">
        <f t="shared" si="2"/>
        <v>0.15947620419164496</v>
      </c>
      <c r="I8">
        <f t="shared" si="3"/>
        <v>-0.6020599913279624</v>
      </c>
    </row>
    <row r="9" spans="1:20" ht="22.5" thickBot="1" x14ac:dyDescent="0.5">
      <c r="A9" s="9"/>
      <c r="B9" s="9">
        <v>0.35499999999999998</v>
      </c>
      <c r="C9">
        <v>9</v>
      </c>
      <c r="D9">
        <f t="shared" si="4"/>
        <v>5.4</v>
      </c>
      <c r="E9">
        <f t="shared" si="0"/>
        <v>51.428571428571438</v>
      </c>
      <c r="F9">
        <f t="shared" si="5"/>
        <v>35.459049882485971</v>
      </c>
      <c r="G9">
        <f t="shared" si="1"/>
        <v>1.917</v>
      </c>
      <c r="H9">
        <f t="shared" si="2"/>
        <v>1.9430984032028979E-2</v>
      </c>
      <c r="I9">
        <f t="shared" si="3"/>
        <v>-0.44977164694490596</v>
      </c>
    </row>
    <row r="10" spans="1:20" ht="22.5" thickBot="1" x14ac:dyDescent="0.5">
      <c r="A10" s="9"/>
      <c r="B10" s="9">
        <v>0.5</v>
      </c>
      <c r="C10">
        <v>18.3</v>
      </c>
      <c r="D10">
        <f t="shared" si="4"/>
        <v>9.3000000000000007</v>
      </c>
      <c r="E10">
        <f t="shared" si="0"/>
        <v>64.137931034482762</v>
      </c>
      <c r="F10">
        <f t="shared" si="5"/>
        <v>62.524517644592471</v>
      </c>
      <c r="G10">
        <f t="shared" si="1"/>
        <v>4.6500000000000004</v>
      </c>
      <c r="H10">
        <f t="shared" si="2"/>
        <v>-0.13220917432490753</v>
      </c>
      <c r="I10">
        <f t="shared" si="3"/>
        <v>-0.3010299956639812</v>
      </c>
    </row>
    <row r="11" spans="1:20" ht="22.5" thickBot="1" x14ac:dyDescent="0.5">
      <c r="A11" s="9"/>
      <c r="B11" s="9">
        <v>0.71</v>
      </c>
      <c r="C11">
        <v>32</v>
      </c>
      <c r="D11">
        <f t="shared" si="4"/>
        <v>13.7</v>
      </c>
      <c r="E11">
        <f t="shared" si="0"/>
        <v>65.238095238095241</v>
      </c>
      <c r="F11">
        <f t="shared" si="5"/>
        <v>89.960922850010675</v>
      </c>
      <c r="G11">
        <f t="shared" si="1"/>
        <v>9.7269999999999985</v>
      </c>
      <c r="H11">
        <f t="shared" si="2"/>
        <v>-0.30552640637190609</v>
      </c>
      <c r="I11">
        <f t="shared" si="3"/>
        <v>-0.14874165128092473</v>
      </c>
    </row>
    <row r="12" spans="1:20" ht="22.5" thickBot="1" x14ac:dyDescent="0.5">
      <c r="A12" s="9"/>
      <c r="B12" s="9">
        <v>1</v>
      </c>
      <c r="C12">
        <v>49</v>
      </c>
      <c r="D12">
        <f t="shared" si="4"/>
        <v>17</v>
      </c>
      <c r="E12">
        <f t="shared" si="0"/>
        <v>58.620689655172406</v>
      </c>
      <c r="F12">
        <f t="shared" si="5"/>
        <v>114.2921290277497</v>
      </c>
      <c r="G12">
        <f t="shared" si="1"/>
        <v>17</v>
      </c>
      <c r="H12">
        <f t="shared" si="2"/>
        <v>-0.50891309138244467</v>
      </c>
      <c r="I12">
        <f t="shared" si="3"/>
        <v>0</v>
      </c>
    </row>
    <row r="13" spans="1:20" ht="22.5" thickBot="1" x14ac:dyDescent="0.5">
      <c r="A13" s="9"/>
      <c r="B13" s="9">
        <v>1.4</v>
      </c>
      <c r="C13">
        <v>66</v>
      </c>
      <c r="D13">
        <f t="shared" si="4"/>
        <v>17</v>
      </c>
      <c r="E13">
        <f t="shared" si="0"/>
        <v>42.500000000000007</v>
      </c>
      <c r="F13">
        <f t="shared" si="5"/>
        <v>116.33633423659106</v>
      </c>
      <c r="G13">
        <f t="shared" si="1"/>
        <v>23.799999999999997</v>
      </c>
      <c r="H13">
        <f t="shared" si="2"/>
        <v>-0.74362851833461419</v>
      </c>
      <c r="I13">
        <f t="shared" si="3"/>
        <v>0.14612803567823801</v>
      </c>
    </row>
    <row r="14" spans="1:20" ht="22.5" thickBot="1" x14ac:dyDescent="0.5">
      <c r="A14" s="9"/>
      <c r="B14" s="9">
        <v>2</v>
      </c>
      <c r="C14">
        <v>80.599999999999994</v>
      </c>
      <c r="D14">
        <f t="shared" si="4"/>
        <v>14.599999999999994</v>
      </c>
      <c r="E14">
        <f t="shared" si="0"/>
        <v>24.333333333333321</v>
      </c>
      <c r="F14">
        <f t="shared" si="5"/>
        <v>94.253165042868048</v>
      </c>
      <c r="G14">
        <f t="shared" si="1"/>
        <v>29.199999999999989</v>
      </c>
      <c r="H14">
        <f t="shared" si="2"/>
        <v>-1.0284228563799589</v>
      </c>
      <c r="I14">
        <f t="shared" si="3"/>
        <v>0.3010299956639812</v>
      </c>
      <c r="M14" s="6" t="s">
        <v>31</v>
      </c>
      <c r="N14" s="6"/>
      <c r="O14" s="6"/>
      <c r="P14" s="6"/>
      <c r="Q14" s="6"/>
      <c r="R14" s="6"/>
      <c r="S14" s="5"/>
      <c r="T14" s="5"/>
    </row>
    <row r="15" spans="1:20" ht="22.5" thickBot="1" x14ac:dyDescent="0.5">
      <c r="A15" s="9"/>
      <c r="B15" s="9">
        <v>2.8</v>
      </c>
      <c r="C15">
        <v>90.5</v>
      </c>
      <c r="D15">
        <f t="shared" si="4"/>
        <v>9.9000000000000057</v>
      </c>
      <c r="E15">
        <f t="shared" si="0"/>
        <v>12.375000000000011</v>
      </c>
      <c r="F15">
        <f t="shared" si="5"/>
        <v>67.74880640836777</v>
      </c>
      <c r="G15">
        <f t="shared" si="1"/>
        <v>27.720000000000013</v>
      </c>
      <c r="H15">
        <f t="shared" si="2"/>
        <v>-1.3629966644339406</v>
      </c>
      <c r="I15">
        <f t="shared" si="3"/>
        <v>0.44715803134221921</v>
      </c>
    </row>
    <row r="16" spans="1:20" ht="22.5" thickBot="1" x14ac:dyDescent="0.5">
      <c r="A16" s="9"/>
      <c r="B16" s="9">
        <v>4</v>
      </c>
      <c r="C16">
        <v>96.1</v>
      </c>
      <c r="D16">
        <f t="shared" si="4"/>
        <v>5.5999999999999943</v>
      </c>
      <c r="E16">
        <f t="shared" si="0"/>
        <v>4.6666666666666616</v>
      </c>
      <c r="F16">
        <f t="shared" si="5"/>
        <v>36.151898920552107</v>
      </c>
      <c r="G16">
        <f t="shared" si="1"/>
        <v>22.399999999999977</v>
      </c>
      <c r="H16">
        <f t="shared" si="2"/>
        <v>-1.7625414117408214</v>
      </c>
      <c r="I16">
        <f t="shared" si="3"/>
        <v>0.6020599913279624</v>
      </c>
    </row>
    <row r="17" spans="1:9" ht="22.5" thickBot="1" x14ac:dyDescent="0.5">
      <c r="A17" s="9"/>
      <c r="B17" s="9">
        <v>5.6</v>
      </c>
      <c r="C17">
        <v>98.5</v>
      </c>
      <c r="D17">
        <f t="shared" si="4"/>
        <v>2.4000000000000057</v>
      </c>
      <c r="E17">
        <f t="shared" si="0"/>
        <v>1.500000000000004</v>
      </c>
      <c r="F17">
        <f t="shared" si="5"/>
        <v>16.423953068695251</v>
      </c>
      <c r="G17">
        <f t="shared" si="1"/>
        <v>13.440000000000031</v>
      </c>
      <c r="H17">
        <f t="shared" si="2"/>
        <v>-2.1828466783195082</v>
      </c>
      <c r="I17">
        <f t="shared" si="3"/>
        <v>0.74818802700620035</v>
      </c>
    </row>
    <row r="18" spans="1:9" ht="22.5" thickBot="1" x14ac:dyDescent="0.5">
      <c r="A18" s="9"/>
      <c r="B18" s="9">
        <v>8</v>
      </c>
      <c r="C18">
        <v>99.6</v>
      </c>
      <c r="D18">
        <f t="shared" si="4"/>
        <v>1.0999999999999943</v>
      </c>
      <c r="E18">
        <f t="shared" si="0"/>
        <v>0.45833333333333087</v>
      </c>
      <c r="F18">
        <f t="shared" si="5"/>
        <v>7.1012658593941334</v>
      </c>
      <c r="G18">
        <f t="shared" si="1"/>
        <v>8.7999999999999545</v>
      </c>
      <c r="H18">
        <f t="shared" si="2"/>
        <v>-2.7592856572753459</v>
      </c>
      <c r="I18">
        <f t="shared" si="3"/>
        <v>0.90308998699194354</v>
      </c>
    </row>
    <row r="19" spans="1:9" ht="22.5" thickBot="1" x14ac:dyDescent="0.5">
      <c r="A19" s="9"/>
      <c r="B19" s="9">
        <v>11.2</v>
      </c>
      <c r="C19">
        <v>99.899999999999991</v>
      </c>
      <c r="D19">
        <f t="shared" si="4"/>
        <v>0.29999999999999716</v>
      </c>
      <c r="E19">
        <f t="shared" si="0"/>
        <v>9.374999999999914E-2</v>
      </c>
      <c r="F19">
        <f t="shared" si="5"/>
        <v>2.0529941335868824</v>
      </c>
      <c r="G19">
        <f t="shared" si="1"/>
        <v>3.3599999999999679</v>
      </c>
      <c r="H19">
        <f t="shared" si="2"/>
        <v>-3.3619984509261212</v>
      </c>
      <c r="I19">
        <f t="shared" si="3"/>
        <v>1.0492180226701815</v>
      </c>
    </row>
    <row r="20" spans="1:9" ht="22.5" thickBot="1" x14ac:dyDescent="0.5">
      <c r="A20" s="9"/>
      <c r="B20" s="9">
        <v>16</v>
      </c>
      <c r="C20">
        <v>99.999999999999986</v>
      </c>
      <c r="D20">
        <f t="shared" si="4"/>
        <v>9.9999999999994316E-2</v>
      </c>
      <c r="E20">
        <f t="shared" si="0"/>
        <v>2.0833333333332146E-2</v>
      </c>
      <c r="F20">
        <f t="shared" si="5"/>
        <v>0.64556962358125103</v>
      </c>
      <c r="G20">
        <f t="shared" si="1"/>
        <v>1.5999999999999091</v>
      </c>
      <c r="H20">
        <f t="shared" si="2"/>
        <v>-16.316805458890467</v>
      </c>
      <c r="I20">
        <f t="shared" si="3"/>
        <v>1.2041199826559248</v>
      </c>
    </row>
    <row r="22" spans="1:9" x14ac:dyDescent="0.25">
      <c r="D22" s="7">
        <f>SUM(D5:D21)</f>
        <v>99.999999999999986</v>
      </c>
      <c r="G22" s="7">
        <f>SUM(G5:G21)</f>
        <v>164.39214999999982</v>
      </c>
      <c r="H22" s="8"/>
      <c r="I22" s="8"/>
    </row>
    <row r="24" spans="1:9" x14ac:dyDescent="0.25">
      <c r="C24" t="s">
        <v>24</v>
      </c>
      <c r="E24">
        <f>G22/D22</f>
        <v>1.6439214999999985</v>
      </c>
    </row>
    <row r="26" spans="1:9" x14ac:dyDescent="0.25">
      <c r="B26" t="s">
        <v>32</v>
      </c>
    </row>
    <row r="28" spans="1:9" x14ac:dyDescent="0.25">
      <c r="D28" t="s">
        <v>33</v>
      </c>
    </row>
    <row r="30" spans="1:9" x14ac:dyDescent="0.25">
      <c r="D30" t="s">
        <v>36</v>
      </c>
      <c r="E30">
        <v>-0.53700000000000003</v>
      </c>
    </row>
    <row r="31" spans="1:9" x14ac:dyDescent="0.25">
      <c r="D31" t="s">
        <v>37</v>
      </c>
      <c r="E31">
        <f>EXP(-0.4598)</f>
        <v>0.63140991486254205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swambabu</dc:creator>
  <cp:lastModifiedBy>swambabu</cp:lastModifiedBy>
  <dcterms:created xsi:type="dcterms:W3CDTF">2022-10-10T01:14:53Z</dcterms:created>
  <dcterms:modified xsi:type="dcterms:W3CDTF">2022-11-05T12:28:50Z</dcterms:modified>
</cp:coreProperties>
</file>