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nabernal10\OpenFOAM\windTunnel_Tree\"/>
    </mc:Choice>
  </mc:AlternateContent>
  <xr:revisionPtr revIDLastSave="0" documentId="13_ncr:1_{415B8F4A-AE47-4D9D-BD6D-3ABF0D26706F}" xr6:coauthVersionLast="47" xr6:coauthVersionMax="47" xr10:uidLastSave="{00000000-0000-0000-0000-000000000000}"/>
  <bookViews>
    <workbookView xWindow="-108" yWindow="-108" windowWidth="23256" windowHeight="12456" activeTab="2" xr2:uid="{4466A985-D6EE-441A-8DEC-8066E2B76AAD}"/>
  </bookViews>
  <sheets>
    <sheet name="Case set up" sheetId="2" r:id="rId1"/>
    <sheet name="Validation set up" sheetId="3" r:id="rId2"/>
    <sheet name="Stomatal resistence" sheetId="4" r:id="rId3"/>
    <sheet name="Hoja2" sheetId="5" r:id="rId4"/>
    <sheet name="Hoja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E16" i="4"/>
  <c r="G10" i="3"/>
  <c r="C91" i="4"/>
  <c r="C88" i="4"/>
  <c r="C89" i="4"/>
  <c r="D88" i="4"/>
  <c r="B91" i="4" s="1"/>
  <c r="J3" i="4"/>
  <c r="J88" i="4"/>
  <c r="E11" i="3"/>
  <c r="L102" i="3"/>
  <c r="J7" i="4"/>
  <c r="E14" i="3"/>
  <c r="L3" i="3"/>
  <c r="M3" i="3" s="1"/>
  <c r="I4" i="3"/>
  <c r="I5" i="3" s="1"/>
  <c r="I6" i="3" s="1"/>
  <c r="I7" i="3" s="1"/>
  <c r="H114" i="3"/>
  <c r="H115" i="3"/>
  <c r="H116" i="3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45" i="4"/>
  <c r="J46" i="4"/>
  <c r="J47" i="4"/>
  <c r="J48" i="4"/>
  <c r="J49" i="4"/>
  <c r="J50" i="4"/>
  <c r="J51" i="4"/>
  <c r="J52" i="4"/>
  <c r="J53" i="4"/>
  <c r="J54" i="4"/>
  <c r="J55" i="4"/>
  <c r="J5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19" i="4"/>
  <c r="J20" i="4"/>
  <c r="J21" i="4"/>
  <c r="J22" i="4"/>
  <c r="J23" i="4"/>
  <c r="J24" i="4"/>
  <c r="J25" i="4"/>
  <c r="J26" i="4"/>
  <c r="J18" i="4"/>
  <c r="J4" i="4"/>
  <c r="J5" i="4"/>
  <c r="J6" i="4"/>
  <c r="J8" i="4"/>
  <c r="J9" i="4"/>
  <c r="J10" i="4"/>
  <c r="J11" i="4"/>
  <c r="J12" i="4"/>
  <c r="J13" i="4"/>
  <c r="J14" i="4"/>
  <c r="J15" i="4"/>
  <c r="J16" i="4"/>
  <c r="J17" i="4"/>
  <c r="E11" i="4"/>
  <c r="E9" i="4"/>
  <c r="E17" i="4" s="1"/>
  <c r="E18" i="4" s="1"/>
  <c r="K3" i="4" s="1"/>
  <c r="L3" i="4" s="1"/>
  <c r="H3" i="3"/>
  <c r="K3" i="3" s="1"/>
  <c r="H105" i="3"/>
  <c r="H106" i="3"/>
  <c r="H107" i="3"/>
  <c r="H108" i="3"/>
  <c r="H109" i="3"/>
  <c r="H110" i="3"/>
  <c r="H111" i="3"/>
  <c r="H112" i="3"/>
  <c r="H113" i="3"/>
  <c r="H97" i="3"/>
  <c r="H98" i="3"/>
  <c r="H99" i="3"/>
  <c r="H100" i="3"/>
  <c r="H101" i="3"/>
  <c r="H102" i="3"/>
  <c r="H103" i="3"/>
  <c r="H104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50" i="3"/>
  <c r="H51" i="3"/>
  <c r="H52" i="3"/>
  <c r="H53" i="3"/>
  <c r="H54" i="3"/>
  <c r="H55" i="3"/>
  <c r="H56" i="3"/>
  <c r="H57" i="3"/>
  <c r="H58" i="3"/>
  <c r="H59" i="3"/>
  <c r="H60" i="3"/>
  <c r="H61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E7" i="3"/>
  <c r="F5" i="3" s="1"/>
  <c r="H5" i="3"/>
  <c r="H4" i="3"/>
  <c r="K4" i="3" s="1"/>
  <c r="E12" i="2"/>
  <c r="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3" i="2"/>
  <c r="L3" i="2"/>
  <c r="H3" i="2"/>
  <c r="I3" i="2"/>
  <c r="G4" i="2"/>
  <c r="G5" i="2"/>
  <c r="I5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3" i="2"/>
  <c r="E6" i="2"/>
  <c r="H4" i="2"/>
  <c r="H5" i="2" s="1"/>
  <c r="K88" i="4" l="1"/>
  <c r="L88" i="4" s="1"/>
  <c r="I8" i="3"/>
  <c r="L7" i="3"/>
  <c r="M7" i="3" s="1"/>
  <c r="K5" i="3"/>
  <c r="L6" i="3"/>
  <c r="M6" i="3" s="1"/>
  <c r="K6" i="3"/>
  <c r="K7" i="3"/>
  <c r="L5" i="3"/>
  <c r="M5" i="3" s="1"/>
  <c r="L4" i="3"/>
  <c r="M4" i="3" s="1"/>
  <c r="J4" i="3"/>
  <c r="K71" i="4"/>
  <c r="L71" i="4" s="1"/>
  <c r="K76" i="4"/>
  <c r="L76" i="4" s="1"/>
  <c r="K83" i="4"/>
  <c r="L83" i="4" s="1"/>
  <c r="K95" i="4"/>
  <c r="L95" i="4" s="1"/>
  <c r="K100" i="4"/>
  <c r="L100" i="4" s="1"/>
  <c r="K107" i="4"/>
  <c r="L107" i="4" s="1"/>
  <c r="K112" i="4"/>
  <c r="K119" i="4"/>
  <c r="L119" i="4" s="1"/>
  <c r="K57" i="4"/>
  <c r="L57" i="4" s="1"/>
  <c r="K59" i="4"/>
  <c r="L59" i="4" s="1"/>
  <c r="K61" i="4"/>
  <c r="L61" i="4" s="1"/>
  <c r="K63" i="4"/>
  <c r="L63" i="4" s="1"/>
  <c r="K65" i="4"/>
  <c r="L65" i="4" s="1"/>
  <c r="K67" i="4"/>
  <c r="L67" i="4" s="1"/>
  <c r="K69" i="4"/>
  <c r="K45" i="4"/>
  <c r="L45" i="4" s="1"/>
  <c r="K50" i="4"/>
  <c r="L50" i="4" s="1"/>
  <c r="K27" i="4"/>
  <c r="L27" i="4" s="1"/>
  <c r="K32" i="4"/>
  <c r="K39" i="4"/>
  <c r="L39" i="4" s="1"/>
  <c r="K44" i="4"/>
  <c r="L44" i="4" s="1"/>
  <c r="K20" i="4"/>
  <c r="L20" i="4" s="1"/>
  <c r="K22" i="4"/>
  <c r="L22" i="4" s="1"/>
  <c r="K24" i="4"/>
  <c r="L24" i="4" s="1"/>
  <c r="K26" i="4"/>
  <c r="K6" i="4"/>
  <c r="L6" i="4" s="1"/>
  <c r="K12" i="4"/>
  <c r="L12" i="4" s="1"/>
  <c r="K18" i="4"/>
  <c r="L18" i="4" s="1"/>
  <c r="K84" i="4"/>
  <c r="L84" i="4" s="1"/>
  <c r="K91" i="4"/>
  <c r="L91" i="4" s="1"/>
  <c r="K96" i="4"/>
  <c r="L96" i="4" s="1"/>
  <c r="K103" i="4"/>
  <c r="L103" i="4" s="1"/>
  <c r="K120" i="4"/>
  <c r="L120" i="4" s="1"/>
  <c r="K46" i="4"/>
  <c r="L46" i="4" s="1"/>
  <c r="K28" i="4"/>
  <c r="L28" i="4" s="1"/>
  <c r="K82" i="4"/>
  <c r="L82" i="4" s="1"/>
  <c r="K101" i="4"/>
  <c r="L101" i="4" s="1"/>
  <c r="K106" i="4"/>
  <c r="L106" i="4" s="1"/>
  <c r="K62" i="4"/>
  <c r="L62" i="4" s="1"/>
  <c r="K66" i="4"/>
  <c r="L66" i="4" s="1"/>
  <c r="K70" i="4"/>
  <c r="L70" i="4" s="1"/>
  <c r="K51" i="4"/>
  <c r="L51" i="4" s="1"/>
  <c r="K56" i="4"/>
  <c r="L56" i="4" s="1"/>
  <c r="K33" i="4"/>
  <c r="L33" i="4" s="1"/>
  <c r="K38" i="4"/>
  <c r="L38" i="4" s="1"/>
  <c r="K74" i="4"/>
  <c r="L74" i="4" s="1"/>
  <c r="K81" i="4"/>
  <c r="L81" i="4" s="1"/>
  <c r="K86" i="4"/>
  <c r="L86" i="4" s="1"/>
  <c r="K93" i="4"/>
  <c r="K98" i="4"/>
  <c r="L98" i="4" s="1"/>
  <c r="K105" i="4"/>
  <c r="L105" i="4" s="1"/>
  <c r="K110" i="4"/>
  <c r="L110" i="4" s="1"/>
  <c r="K117" i="4"/>
  <c r="L117" i="4" s="1"/>
  <c r="K122" i="4"/>
  <c r="L122" i="4" s="1"/>
  <c r="K48" i="4"/>
  <c r="L48" i="4" s="1"/>
  <c r="K55" i="4"/>
  <c r="L55" i="4" s="1"/>
  <c r="K30" i="4"/>
  <c r="L30" i="4" s="1"/>
  <c r="K37" i="4"/>
  <c r="L37" i="4" s="1"/>
  <c r="K42" i="4"/>
  <c r="L42" i="4" s="1"/>
  <c r="K7" i="4"/>
  <c r="L7" i="4" s="1"/>
  <c r="K13" i="4"/>
  <c r="L13" i="4" s="1"/>
  <c r="K79" i="4"/>
  <c r="L79" i="4" s="1"/>
  <c r="K108" i="4"/>
  <c r="L108" i="4" s="1"/>
  <c r="K115" i="4"/>
  <c r="L115" i="4" s="1"/>
  <c r="K53" i="4"/>
  <c r="L53" i="4" s="1"/>
  <c r="K35" i="4"/>
  <c r="L35" i="4" s="1"/>
  <c r="K40" i="4"/>
  <c r="L40" i="4" s="1"/>
  <c r="K8" i="4"/>
  <c r="L8" i="4" s="1"/>
  <c r="K14" i="4"/>
  <c r="L14" i="4" s="1"/>
  <c r="K77" i="4"/>
  <c r="L77" i="4" s="1"/>
  <c r="K89" i="4"/>
  <c r="L89" i="4" s="1"/>
  <c r="K94" i="4"/>
  <c r="L94" i="4" s="1"/>
  <c r="K113" i="4"/>
  <c r="L113" i="4" s="1"/>
  <c r="K118" i="4"/>
  <c r="L118" i="4" s="1"/>
  <c r="K58" i="4"/>
  <c r="L58" i="4" s="1"/>
  <c r="K60" i="4"/>
  <c r="L60" i="4" s="1"/>
  <c r="K64" i="4"/>
  <c r="L64" i="4" s="1"/>
  <c r="K68" i="4"/>
  <c r="L68" i="4" s="1"/>
  <c r="K19" i="4"/>
  <c r="L19" i="4" s="1"/>
  <c r="K21" i="4"/>
  <c r="L21" i="4" s="1"/>
  <c r="K23" i="4"/>
  <c r="L23" i="4" s="1"/>
  <c r="K25" i="4"/>
  <c r="L25" i="4" s="1"/>
  <c r="K9" i="4"/>
  <c r="L9" i="4" s="1"/>
  <c r="K15" i="4"/>
  <c r="L15" i="4" s="1"/>
  <c r="K75" i="4"/>
  <c r="L75" i="4" s="1"/>
  <c r="K80" i="4"/>
  <c r="L80" i="4" s="1"/>
  <c r="K72" i="4"/>
  <c r="L72" i="4" s="1"/>
  <c r="K85" i="4"/>
  <c r="L85" i="4" s="1"/>
  <c r="K97" i="4"/>
  <c r="L97" i="4" s="1"/>
  <c r="K109" i="4"/>
  <c r="K121" i="4"/>
  <c r="L121" i="4" s="1"/>
  <c r="K5" i="4"/>
  <c r="L5" i="4" s="1"/>
  <c r="K54" i="4"/>
  <c r="L54" i="4" s="1"/>
  <c r="K4" i="4"/>
  <c r="L4" i="4" s="1"/>
  <c r="K90" i="4"/>
  <c r="L90" i="4" s="1"/>
  <c r="K102" i="4"/>
  <c r="L102" i="4" s="1"/>
  <c r="K114" i="4"/>
  <c r="L114" i="4" s="1"/>
  <c r="K49" i="4"/>
  <c r="L49" i="4" s="1"/>
  <c r="K31" i="4"/>
  <c r="L31" i="4" s="1"/>
  <c r="K43" i="4"/>
  <c r="L43" i="4" s="1"/>
  <c r="K10" i="4"/>
  <c r="L10" i="4" s="1"/>
  <c r="K36" i="4"/>
  <c r="L36" i="4" s="1"/>
  <c r="K11" i="4"/>
  <c r="K52" i="4"/>
  <c r="L52" i="4" s="1"/>
  <c r="K34" i="4"/>
  <c r="L34" i="4" s="1"/>
  <c r="K73" i="4"/>
  <c r="L73" i="4" s="1"/>
  <c r="K78" i="4"/>
  <c r="L78" i="4" s="1"/>
  <c r="K87" i="4"/>
  <c r="K99" i="4"/>
  <c r="K111" i="4"/>
  <c r="L111" i="4" s="1"/>
  <c r="K123" i="4"/>
  <c r="L123" i="4" s="1"/>
  <c r="K16" i="4"/>
  <c r="L16" i="4" s="1"/>
  <c r="K92" i="4"/>
  <c r="L92" i="4" s="1"/>
  <c r="K104" i="4"/>
  <c r="L104" i="4" s="1"/>
  <c r="K116" i="4"/>
  <c r="L116" i="4" s="1"/>
  <c r="K47" i="4"/>
  <c r="L47" i="4" s="1"/>
  <c r="K29" i="4"/>
  <c r="L29" i="4" s="1"/>
  <c r="K41" i="4"/>
  <c r="L41" i="4" s="1"/>
  <c r="K17" i="4"/>
  <c r="L17" i="4" s="1"/>
  <c r="L109" i="4"/>
  <c r="L69" i="4"/>
  <c r="L112" i="4"/>
  <c r="L11" i="4"/>
  <c r="L26" i="4"/>
  <c r="L32" i="4"/>
  <c r="L99" i="4"/>
  <c r="L87" i="4"/>
  <c r="L93" i="4"/>
  <c r="N3" i="2"/>
  <c r="K5" i="2"/>
  <c r="L5" i="2" s="1"/>
  <c r="N5" i="2" s="1"/>
  <c r="I4" i="2"/>
  <c r="K4" i="2" s="1"/>
  <c r="L4" i="2" s="1"/>
  <c r="N4" i="2" s="1"/>
  <c r="K3" i="2"/>
  <c r="K6" i="2"/>
  <c r="L6" i="2" s="1"/>
  <c r="H6" i="2"/>
  <c r="I6" i="2" s="1"/>
  <c r="I9" i="3" l="1"/>
  <c r="L8" i="3"/>
  <c r="M8" i="3" s="1"/>
  <c r="K8" i="3"/>
  <c r="J6" i="3"/>
  <c r="J5" i="3"/>
  <c r="N5" i="3"/>
  <c r="O5" i="3" s="1"/>
  <c r="N4" i="3"/>
  <c r="O4" i="3" s="1"/>
  <c r="N3" i="3"/>
  <c r="O3" i="3" s="1"/>
  <c r="H7" i="2"/>
  <c r="I7" i="2" s="1"/>
  <c r="K7" i="2" s="1"/>
  <c r="L7" i="2" s="1"/>
  <c r="N6" i="2"/>
  <c r="P4" i="3" l="1"/>
  <c r="P5" i="3"/>
  <c r="I10" i="3"/>
  <c r="L9" i="3"/>
  <c r="M9" i="3" s="1"/>
  <c r="K9" i="3"/>
  <c r="N6" i="3"/>
  <c r="O6" i="3" s="1"/>
  <c r="P6" i="3" s="1"/>
  <c r="J7" i="3"/>
  <c r="H8" i="2"/>
  <c r="I8" i="2" s="1"/>
  <c r="K8" i="2" s="1"/>
  <c r="L8" i="2" s="1"/>
  <c r="N7" i="2"/>
  <c r="I11" i="3" l="1"/>
  <c r="L10" i="3"/>
  <c r="M10" i="3" s="1"/>
  <c r="K10" i="3"/>
  <c r="J8" i="3"/>
  <c r="N7" i="3"/>
  <c r="O7" i="3" s="1"/>
  <c r="N8" i="2"/>
  <c r="H9" i="2"/>
  <c r="I9" i="2" s="1"/>
  <c r="K9" i="2" s="1"/>
  <c r="L9" i="2" s="1"/>
  <c r="P7" i="3" l="1"/>
  <c r="I12" i="3"/>
  <c r="L11" i="3"/>
  <c r="M11" i="3" s="1"/>
  <c r="K11" i="3"/>
  <c r="J9" i="3"/>
  <c r="N8" i="3"/>
  <c r="O8" i="3" s="1"/>
  <c r="N9" i="2"/>
  <c r="H10" i="2"/>
  <c r="I10" i="2" s="1"/>
  <c r="K10" i="2" s="1"/>
  <c r="L10" i="2" s="1"/>
  <c r="P8" i="3" l="1"/>
  <c r="I13" i="3"/>
  <c r="L12" i="3"/>
  <c r="M12" i="3" s="1"/>
  <c r="K12" i="3"/>
  <c r="J10" i="3"/>
  <c r="N9" i="3"/>
  <c r="O9" i="3" s="1"/>
  <c r="H11" i="2"/>
  <c r="I11" i="2" s="1"/>
  <c r="K11" i="2" s="1"/>
  <c r="L11" i="2" s="1"/>
  <c r="N10" i="2"/>
  <c r="P9" i="3" l="1"/>
  <c r="I14" i="3"/>
  <c r="L13" i="3"/>
  <c r="M13" i="3" s="1"/>
  <c r="K13" i="3"/>
  <c r="J11" i="3"/>
  <c r="N10" i="3"/>
  <c r="O10" i="3" s="1"/>
  <c r="H12" i="2"/>
  <c r="I12" i="2" s="1"/>
  <c r="K12" i="2" s="1"/>
  <c r="L12" i="2" s="1"/>
  <c r="N11" i="2"/>
  <c r="P10" i="3" l="1"/>
  <c r="I15" i="3"/>
  <c r="L14" i="3"/>
  <c r="M14" i="3" s="1"/>
  <c r="K14" i="3"/>
  <c r="J12" i="3"/>
  <c r="N11" i="3"/>
  <c r="O11" i="3" s="1"/>
  <c r="N12" i="2"/>
  <c r="H13" i="2"/>
  <c r="I13" i="2" s="1"/>
  <c r="K13" i="2" s="1"/>
  <c r="L13" i="2" s="1"/>
  <c r="P11" i="3" l="1"/>
  <c r="I16" i="3"/>
  <c r="L15" i="3"/>
  <c r="M15" i="3" s="1"/>
  <c r="K15" i="3"/>
  <c r="N12" i="3"/>
  <c r="O12" i="3" s="1"/>
  <c r="H14" i="2"/>
  <c r="I14" i="2" s="1"/>
  <c r="K14" i="2" s="1"/>
  <c r="L14" i="2" s="1"/>
  <c r="N13" i="2"/>
  <c r="P12" i="3" l="1"/>
  <c r="I17" i="3"/>
  <c r="L16" i="3"/>
  <c r="M16" i="3" s="1"/>
  <c r="K16" i="3"/>
  <c r="J14" i="3"/>
  <c r="N13" i="3"/>
  <c r="O13" i="3" s="1"/>
  <c r="J13" i="3"/>
  <c r="H15" i="2"/>
  <c r="I15" i="2" s="1"/>
  <c r="K15" i="2" s="1"/>
  <c r="L15" i="2" s="1"/>
  <c r="N14" i="2"/>
  <c r="P13" i="3" l="1"/>
  <c r="I18" i="3"/>
  <c r="L17" i="3"/>
  <c r="M17" i="3" s="1"/>
  <c r="K17" i="3"/>
  <c r="J15" i="3"/>
  <c r="N14" i="3"/>
  <c r="O14" i="3" s="1"/>
  <c r="N15" i="2"/>
  <c r="H16" i="2"/>
  <c r="I16" i="2" s="1"/>
  <c r="K16" i="2" s="1"/>
  <c r="L16" i="2" s="1"/>
  <c r="P14" i="3" l="1"/>
  <c r="I19" i="3"/>
  <c r="L18" i="3"/>
  <c r="M18" i="3" s="1"/>
  <c r="K18" i="3"/>
  <c r="J16" i="3"/>
  <c r="N15" i="3"/>
  <c r="O15" i="3" s="1"/>
  <c r="H17" i="2"/>
  <c r="I17" i="2" s="1"/>
  <c r="K17" i="2" s="1"/>
  <c r="L17" i="2" s="1"/>
  <c r="N16" i="2"/>
  <c r="P15" i="3" l="1"/>
  <c r="I20" i="3"/>
  <c r="L19" i="3"/>
  <c r="M19" i="3" s="1"/>
  <c r="K19" i="3"/>
  <c r="J17" i="3"/>
  <c r="N16" i="3"/>
  <c r="O16" i="3" s="1"/>
  <c r="H18" i="2"/>
  <c r="I18" i="2" s="1"/>
  <c r="K18" i="2" s="1"/>
  <c r="L18" i="2" s="1"/>
  <c r="N17" i="2"/>
  <c r="P16" i="3" l="1"/>
  <c r="I21" i="3"/>
  <c r="L20" i="3"/>
  <c r="M20" i="3" s="1"/>
  <c r="K20" i="3"/>
  <c r="J18" i="3"/>
  <c r="N17" i="3"/>
  <c r="O17" i="3" s="1"/>
  <c r="N18" i="2"/>
  <c r="H19" i="2"/>
  <c r="I19" i="2" s="1"/>
  <c r="K19" i="2" s="1"/>
  <c r="L19" i="2" s="1"/>
  <c r="P17" i="3" l="1"/>
  <c r="I22" i="3"/>
  <c r="L21" i="3"/>
  <c r="M21" i="3" s="1"/>
  <c r="K21" i="3"/>
  <c r="N18" i="3"/>
  <c r="O18" i="3" s="1"/>
  <c r="P18" i="3" s="1"/>
  <c r="H20" i="2"/>
  <c r="I20" i="2" s="1"/>
  <c r="K20" i="2" s="1"/>
  <c r="L20" i="2" s="1"/>
  <c r="N19" i="2"/>
  <c r="I23" i="3" l="1"/>
  <c r="L22" i="3"/>
  <c r="M22" i="3" s="1"/>
  <c r="K22" i="3"/>
  <c r="J20" i="3"/>
  <c r="N19" i="3"/>
  <c r="O19" i="3" s="1"/>
  <c r="J19" i="3"/>
  <c r="H21" i="2"/>
  <c r="I21" i="2" s="1"/>
  <c r="K21" i="2" s="1"/>
  <c r="L21" i="2" s="1"/>
  <c r="N20" i="2"/>
  <c r="P19" i="3" l="1"/>
  <c r="I24" i="3"/>
  <c r="L23" i="3"/>
  <c r="M23" i="3" s="1"/>
  <c r="K23" i="3"/>
  <c r="N20" i="3"/>
  <c r="O20" i="3" s="1"/>
  <c r="P20" i="3" s="1"/>
  <c r="N21" i="2"/>
  <c r="H22" i="2"/>
  <c r="I22" i="2" s="1"/>
  <c r="K22" i="2" s="1"/>
  <c r="L22" i="2" s="1"/>
  <c r="I25" i="3" l="1"/>
  <c r="L24" i="3"/>
  <c r="M24" i="3" s="1"/>
  <c r="K24" i="3"/>
  <c r="J22" i="3"/>
  <c r="N21" i="3"/>
  <c r="O21" i="3" s="1"/>
  <c r="J21" i="3"/>
  <c r="H23" i="2"/>
  <c r="I23" i="2" s="1"/>
  <c r="K23" i="2" s="1"/>
  <c r="L23" i="2" s="1"/>
  <c r="N22" i="2"/>
  <c r="P21" i="3" l="1"/>
  <c r="I26" i="3"/>
  <c r="L25" i="3"/>
  <c r="M25" i="3" s="1"/>
  <c r="K25" i="3"/>
  <c r="J23" i="3"/>
  <c r="N22" i="3"/>
  <c r="O22" i="3" s="1"/>
  <c r="P22" i="3" s="1"/>
  <c r="H24" i="2"/>
  <c r="I24" i="2" s="1"/>
  <c r="K24" i="2" s="1"/>
  <c r="L24" i="2" s="1"/>
  <c r="N23" i="2"/>
  <c r="I27" i="3" l="1"/>
  <c r="L26" i="3"/>
  <c r="M26" i="3" s="1"/>
  <c r="K26" i="3"/>
  <c r="J24" i="3"/>
  <c r="N23" i="3"/>
  <c r="O23" i="3" s="1"/>
  <c r="P23" i="3" s="1"/>
  <c r="N24" i="2"/>
  <c r="H25" i="2"/>
  <c r="I25" i="2" s="1"/>
  <c r="K25" i="2" s="1"/>
  <c r="L25" i="2" s="1"/>
  <c r="I28" i="3" l="1"/>
  <c r="L27" i="3"/>
  <c r="M27" i="3" s="1"/>
  <c r="K27" i="3"/>
  <c r="J25" i="3"/>
  <c r="N24" i="3"/>
  <c r="O24" i="3" s="1"/>
  <c r="H26" i="2"/>
  <c r="I26" i="2" s="1"/>
  <c r="K26" i="2" s="1"/>
  <c r="L26" i="2" s="1"/>
  <c r="N25" i="2"/>
  <c r="P24" i="3" l="1"/>
  <c r="I29" i="3"/>
  <c r="L28" i="3"/>
  <c r="M28" i="3" s="1"/>
  <c r="K28" i="3"/>
  <c r="J26" i="3"/>
  <c r="N25" i="3"/>
  <c r="O25" i="3" s="1"/>
  <c r="H27" i="2"/>
  <c r="I27" i="2" s="1"/>
  <c r="K27" i="2" s="1"/>
  <c r="L27" i="2" s="1"/>
  <c r="N26" i="2"/>
  <c r="P25" i="3" l="1"/>
  <c r="I30" i="3"/>
  <c r="L29" i="3"/>
  <c r="M29" i="3" s="1"/>
  <c r="K29" i="3"/>
  <c r="J27" i="3"/>
  <c r="N26" i="3"/>
  <c r="O26" i="3" s="1"/>
  <c r="N27" i="2"/>
  <c r="H28" i="2"/>
  <c r="I28" i="2" s="1"/>
  <c r="K28" i="2" s="1"/>
  <c r="L28" i="2" s="1"/>
  <c r="P26" i="3" l="1"/>
  <c r="I31" i="3"/>
  <c r="L30" i="3"/>
  <c r="M30" i="3" s="1"/>
  <c r="K30" i="3"/>
  <c r="N27" i="3"/>
  <c r="O27" i="3" s="1"/>
  <c r="P27" i="3" s="1"/>
  <c r="H29" i="2"/>
  <c r="I29" i="2" s="1"/>
  <c r="K29" i="2" s="1"/>
  <c r="L29" i="2" s="1"/>
  <c r="N28" i="2"/>
  <c r="I32" i="3" l="1"/>
  <c r="L31" i="3"/>
  <c r="M31" i="3" s="1"/>
  <c r="K31" i="3"/>
  <c r="N28" i="3"/>
  <c r="O28" i="3" s="1"/>
  <c r="J28" i="3"/>
  <c r="H30" i="2"/>
  <c r="I30" i="2" s="1"/>
  <c r="K30" i="2" s="1"/>
  <c r="L30" i="2" s="1"/>
  <c r="N29" i="2"/>
  <c r="P28" i="3" l="1"/>
  <c r="I33" i="3"/>
  <c r="L32" i="3"/>
  <c r="M32" i="3" s="1"/>
  <c r="K32" i="3"/>
  <c r="J30" i="3"/>
  <c r="N29" i="3"/>
  <c r="O29" i="3" s="1"/>
  <c r="J29" i="3"/>
  <c r="N30" i="2"/>
  <c r="H31" i="2"/>
  <c r="I31" i="2" s="1"/>
  <c r="K31" i="2" s="1"/>
  <c r="L31" i="2" s="1"/>
  <c r="P29" i="3" l="1"/>
  <c r="I34" i="3"/>
  <c r="L33" i="3"/>
  <c r="M33" i="3" s="1"/>
  <c r="K33" i="3"/>
  <c r="J31" i="3"/>
  <c r="N30" i="3"/>
  <c r="O30" i="3" s="1"/>
  <c r="H32" i="2"/>
  <c r="I32" i="2" s="1"/>
  <c r="K32" i="2" s="1"/>
  <c r="L32" i="2" s="1"/>
  <c r="N31" i="2"/>
  <c r="P30" i="3" l="1"/>
  <c r="I35" i="3"/>
  <c r="L34" i="3"/>
  <c r="M34" i="3" s="1"/>
  <c r="K34" i="3"/>
  <c r="N31" i="3"/>
  <c r="O31" i="3" s="1"/>
  <c r="H33" i="2"/>
  <c r="I33" i="2" s="1"/>
  <c r="K33" i="2" s="1"/>
  <c r="L33" i="2" s="1"/>
  <c r="N32" i="2"/>
  <c r="P31" i="3" l="1"/>
  <c r="I36" i="3"/>
  <c r="L35" i="3"/>
  <c r="M35" i="3" s="1"/>
  <c r="K35" i="3"/>
  <c r="J33" i="3"/>
  <c r="N32" i="3"/>
  <c r="O32" i="3" s="1"/>
  <c r="J32" i="3"/>
  <c r="N33" i="2"/>
  <c r="H34" i="2"/>
  <c r="I34" i="2" s="1"/>
  <c r="K34" i="2" s="1"/>
  <c r="L34" i="2" s="1"/>
  <c r="P32" i="3" l="1"/>
  <c r="I37" i="3"/>
  <c r="L36" i="3"/>
  <c r="M36" i="3" s="1"/>
  <c r="K36" i="3"/>
  <c r="J34" i="3"/>
  <c r="N33" i="3"/>
  <c r="O33" i="3" s="1"/>
  <c r="H35" i="2"/>
  <c r="I35" i="2" s="1"/>
  <c r="K35" i="2" s="1"/>
  <c r="L35" i="2" s="1"/>
  <c r="N34" i="2"/>
  <c r="P33" i="3" l="1"/>
  <c r="I38" i="3"/>
  <c r="L37" i="3"/>
  <c r="M37" i="3" s="1"/>
  <c r="K37" i="3"/>
  <c r="J35" i="3"/>
  <c r="N34" i="3"/>
  <c r="O34" i="3" s="1"/>
  <c r="H36" i="2"/>
  <c r="I36" i="2" s="1"/>
  <c r="K36" i="2" s="1"/>
  <c r="L36" i="2" s="1"/>
  <c r="N35" i="2"/>
  <c r="P34" i="3" l="1"/>
  <c r="I39" i="3"/>
  <c r="L38" i="3"/>
  <c r="M38" i="3" s="1"/>
  <c r="K38" i="3"/>
  <c r="J36" i="3"/>
  <c r="N35" i="3"/>
  <c r="O35" i="3" s="1"/>
  <c r="N36" i="2"/>
  <c r="H37" i="2"/>
  <c r="I37" i="2" s="1"/>
  <c r="K37" i="2" s="1"/>
  <c r="L37" i="2" s="1"/>
  <c r="P35" i="3" l="1"/>
  <c r="I40" i="3"/>
  <c r="L39" i="3"/>
  <c r="M39" i="3" s="1"/>
  <c r="K39" i="3"/>
  <c r="J37" i="3"/>
  <c r="N36" i="3"/>
  <c r="O36" i="3" s="1"/>
  <c r="H38" i="2"/>
  <c r="I38" i="2" s="1"/>
  <c r="K38" i="2" s="1"/>
  <c r="L38" i="2" s="1"/>
  <c r="N37" i="2"/>
  <c r="P36" i="3" l="1"/>
  <c r="I41" i="3"/>
  <c r="L40" i="3"/>
  <c r="M40" i="3" s="1"/>
  <c r="K40" i="3"/>
  <c r="J38" i="3"/>
  <c r="N37" i="3"/>
  <c r="O37" i="3" s="1"/>
  <c r="H39" i="2"/>
  <c r="I39" i="2" s="1"/>
  <c r="K39" i="2" s="1"/>
  <c r="L39" i="2" s="1"/>
  <c r="N38" i="2"/>
  <c r="P37" i="3" l="1"/>
  <c r="I42" i="3"/>
  <c r="L41" i="3"/>
  <c r="M41" i="3" s="1"/>
  <c r="K41" i="3"/>
  <c r="N38" i="3"/>
  <c r="O38" i="3" s="1"/>
  <c r="N39" i="2"/>
  <c r="H40" i="2"/>
  <c r="I40" i="2" s="1"/>
  <c r="K40" i="2" s="1"/>
  <c r="L40" i="2" s="1"/>
  <c r="P38" i="3" l="1"/>
  <c r="I43" i="3"/>
  <c r="L42" i="3"/>
  <c r="M42" i="3" s="1"/>
  <c r="K42" i="3"/>
  <c r="J40" i="3"/>
  <c r="N39" i="3"/>
  <c r="O39" i="3" s="1"/>
  <c r="J39" i="3"/>
  <c r="H41" i="2"/>
  <c r="I41" i="2" s="1"/>
  <c r="K41" i="2" s="1"/>
  <c r="L41" i="2" s="1"/>
  <c r="N40" i="2"/>
  <c r="P39" i="3" l="1"/>
  <c r="I44" i="3"/>
  <c r="L43" i="3"/>
  <c r="M43" i="3" s="1"/>
  <c r="K43" i="3"/>
  <c r="J41" i="3"/>
  <c r="N40" i="3"/>
  <c r="O40" i="3" s="1"/>
  <c r="H42" i="2"/>
  <c r="I42" i="2" s="1"/>
  <c r="K42" i="2" s="1"/>
  <c r="L42" i="2" s="1"/>
  <c r="N41" i="2"/>
  <c r="P40" i="3" l="1"/>
  <c r="I45" i="3"/>
  <c r="L44" i="3"/>
  <c r="M44" i="3" s="1"/>
  <c r="K44" i="3"/>
  <c r="J42" i="3"/>
  <c r="N41" i="3"/>
  <c r="O41" i="3" s="1"/>
  <c r="N42" i="2"/>
  <c r="H43" i="2"/>
  <c r="I43" i="2" s="1"/>
  <c r="K43" i="2" s="1"/>
  <c r="L43" i="2" s="1"/>
  <c r="P41" i="3" l="1"/>
  <c r="I46" i="3"/>
  <c r="L45" i="3"/>
  <c r="M45" i="3" s="1"/>
  <c r="K45" i="3"/>
  <c r="J43" i="3"/>
  <c r="N42" i="3"/>
  <c r="O42" i="3" s="1"/>
  <c r="H44" i="2"/>
  <c r="I44" i="2" s="1"/>
  <c r="K44" i="2" s="1"/>
  <c r="L44" i="2" s="1"/>
  <c r="N43" i="2"/>
  <c r="P42" i="3" l="1"/>
  <c r="I47" i="3"/>
  <c r="L46" i="3"/>
  <c r="M46" i="3" s="1"/>
  <c r="K46" i="3"/>
  <c r="J44" i="3"/>
  <c r="N43" i="3"/>
  <c r="O43" i="3" s="1"/>
  <c r="H45" i="2"/>
  <c r="I45" i="2" s="1"/>
  <c r="K45" i="2" s="1"/>
  <c r="L45" i="2" s="1"/>
  <c r="N44" i="2"/>
  <c r="P43" i="3" l="1"/>
  <c r="I48" i="3"/>
  <c r="L47" i="3"/>
  <c r="M47" i="3" s="1"/>
  <c r="K47" i="3"/>
  <c r="J45" i="3"/>
  <c r="N44" i="3"/>
  <c r="O44" i="3" s="1"/>
  <c r="N45" i="2"/>
  <c r="H46" i="2"/>
  <c r="I46" i="2" s="1"/>
  <c r="K46" i="2" s="1"/>
  <c r="L46" i="2" s="1"/>
  <c r="P44" i="3" l="1"/>
  <c r="I49" i="3"/>
  <c r="L48" i="3"/>
  <c r="M48" i="3" s="1"/>
  <c r="K48" i="3"/>
  <c r="J46" i="3"/>
  <c r="N45" i="3"/>
  <c r="O45" i="3" s="1"/>
  <c r="H47" i="2"/>
  <c r="I47" i="2" s="1"/>
  <c r="K47" i="2" s="1"/>
  <c r="L47" i="2" s="1"/>
  <c r="N46" i="2"/>
  <c r="P45" i="3" l="1"/>
  <c r="I50" i="3"/>
  <c r="L49" i="3"/>
  <c r="M49" i="3" s="1"/>
  <c r="K49" i="3"/>
  <c r="J47" i="3"/>
  <c r="N46" i="3"/>
  <c r="O46" i="3" s="1"/>
  <c r="N47" i="2"/>
  <c r="H48" i="2"/>
  <c r="I48" i="2" s="1"/>
  <c r="K48" i="2" s="1"/>
  <c r="L48" i="2" s="1"/>
  <c r="P46" i="3" l="1"/>
  <c r="I51" i="3"/>
  <c r="L50" i="3"/>
  <c r="M50" i="3" s="1"/>
  <c r="K50" i="3"/>
  <c r="J48" i="3"/>
  <c r="N47" i="3"/>
  <c r="O47" i="3" s="1"/>
  <c r="N48" i="2"/>
  <c r="H49" i="2"/>
  <c r="I49" i="2" s="1"/>
  <c r="K49" i="2" s="1"/>
  <c r="L49" i="2" s="1"/>
  <c r="P47" i="3" l="1"/>
  <c r="I52" i="3"/>
  <c r="L51" i="3"/>
  <c r="M51" i="3" s="1"/>
  <c r="K51" i="3"/>
  <c r="J49" i="3"/>
  <c r="N48" i="3"/>
  <c r="O48" i="3" s="1"/>
  <c r="N49" i="2"/>
  <c r="H50" i="2"/>
  <c r="I50" i="2" s="1"/>
  <c r="K50" i="2" s="1"/>
  <c r="L50" i="2" s="1"/>
  <c r="P48" i="3" l="1"/>
  <c r="I53" i="3"/>
  <c r="L52" i="3"/>
  <c r="M52" i="3" s="1"/>
  <c r="K52" i="3"/>
  <c r="J50" i="3"/>
  <c r="N49" i="3"/>
  <c r="O49" i="3" s="1"/>
  <c r="H51" i="2"/>
  <c r="I51" i="2" s="1"/>
  <c r="K51" i="2" s="1"/>
  <c r="L51" i="2" s="1"/>
  <c r="N50" i="2"/>
  <c r="P49" i="3" l="1"/>
  <c r="I54" i="3"/>
  <c r="L53" i="3"/>
  <c r="M53" i="3" s="1"/>
  <c r="K53" i="3"/>
  <c r="J51" i="3"/>
  <c r="N50" i="3"/>
  <c r="O50" i="3" s="1"/>
  <c r="N51" i="2"/>
  <c r="H52" i="2"/>
  <c r="I52" i="2" s="1"/>
  <c r="K52" i="2" s="1"/>
  <c r="L52" i="2" s="1"/>
  <c r="P50" i="3" l="1"/>
  <c r="I55" i="3"/>
  <c r="L54" i="3"/>
  <c r="M54" i="3" s="1"/>
  <c r="K54" i="3"/>
  <c r="J52" i="3"/>
  <c r="N51" i="3"/>
  <c r="O51" i="3" s="1"/>
  <c r="N52" i="2"/>
  <c r="H53" i="2"/>
  <c r="I53" i="2" s="1"/>
  <c r="K53" i="2" s="1"/>
  <c r="L53" i="2" s="1"/>
  <c r="P51" i="3" l="1"/>
  <c r="I56" i="3"/>
  <c r="L55" i="3"/>
  <c r="M55" i="3" s="1"/>
  <c r="K55" i="3"/>
  <c r="J53" i="3"/>
  <c r="N52" i="3"/>
  <c r="O52" i="3" s="1"/>
  <c r="N53" i="2"/>
  <c r="H54" i="2"/>
  <c r="I54" i="2" s="1"/>
  <c r="K54" i="2" s="1"/>
  <c r="L54" i="2" s="1"/>
  <c r="P52" i="3" l="1"/>
  <c r="I57" i="3"/>
  <c r="L56" i="3"/>
  <c r="M56" i="3" s="1"/>
  <c r="K56" i="3"/>
  <c r="J54" i="3"/>
  <c r="N53" i="3"/>
  <c r="O53" i="3" s="1"/>
  <c r="P53" i="3" s="1"/>
  <c r="H55" i="2"/>
  <c r="I55" i="2" s="1"/>
  <c r="K55" i="2" s="1"/>
  <c r="L55" i="2" s="1"/>
  <c r="N54" i="2"/>
  <c r="I58" i="3" l="1"/>
  <c r="L57" i="3"/>
  <c r="M57" i="3" s="1"/>
  <c r="K57" i="3"/>
  <c r="J55" i="3"/>
  <c r="N54" i="3"/>
  <c r="O54" i="3" s="1"/>
  <c r="H56" i="2"/>
  <c r="I56" i="2" s="1"/>
  <c r="K56" i="2" s="1"/>
  <c r="L56" i="2" s="1"/>
  <c r="N55" i="2"/>
  <c r="P54" i="3" l="1"/>
  <c r="I59" i="3"/>
  <c r="L58" i="3"/>
  <c r="M58" i="3" s="1"/>
  <c r="K58" i="3"/>
  <c r="J56" i="3"/>
  <c r="N55" i="3"/>
  <c r="O55" i="3" s="1"/>
  <c r="H57" i="2"/>
  <c r="I57" i="2" s="1"/>
  <c r="K57" i="2" s="1"/>
  <c r="L57" i="2" s="1"/>
  <c r="N56" i="2"/>
  <c r="P55" i="3" l="1"/>
  <c r="I60" i="3"/>
  <c r="L59" i="3"/>
  <c r="M59" i="3" s="1"/>
  <c r="K59" i="3"/>
  <c r="J57" i="3"/>
  <c r="N56" i="3"/>
  <c r="O56" i="3" s="1"/>
  <c r="N57" i="2"/>
  <c r="H58" i="2"/>
  <c r="I58" i="2" s="1"/>
  <c r="K58" i="2" s="1"/>
  <c r="L58" i="2" s="1"/>
  <c r="P56" i="3" l="1"/>
  <c r="I61" i="3"/>
  <c r="L60" i="3"/>
  <c r="M60" i="3" s="1"/>
  <c r="K60" i="3"/>
  <c r="J58" i="3"/>
  <c r="N57" i="3"/>
  <c r="O57" i="3" s="1"/>
  <c r="N58" i="2"/>
  <c r="H59" i="2"/>
  <c r="I59" i="2" s="1"/>
  <c r="K59" i="2" s="1"/>
  <c r="L59" i="2" s="1"/>
  <c r="P57" i="3" l="1"/>
  <c r="I62" i="3"/>
  <c r="L61" i="3"/>
  <c r="M61" i="3" s="1"/>
  <c r="K61" i="3"/>
  <c r="J59" i="3"/>
  <c r="N58" i="3"/>
  <c r="O58" i="3" s="1"/>
  <c r="P58" i="3" s="1"/>
  <c r="H60" i="2"/>
  <c r="I60" i="2" s="1"/>
  <c r="K60" i="2" s="1"/>
  <c r="L60" i="2" s="1"/>
  <c r="N59" i="2"/>
  <c r="I63" i="3" l="1"/>
  <c r="L62" i="3"/>
  <c r="M62" i="3" s="1"/>
  <c r="K62" i="3"/>
  <c r="J60" i="3"/>
  <c r="N59" i="3"/>
  <c r="O59" i="3" s="1"/>
  <c r="N60" i="2"/>
  <c r="H61" i="2"/>
  <c r="I61" i="2" s="1"/>
  <c r="K61" i="2" s="1"/>
  <c r="L61" i="2" s="1"/>
  <c r="P59" i="3" l="1"/>
  <c r="I64" i="3"/>
  <c r="L63" i="3"/>
  <c r="M63" i="3" s="1"/>
  <c r="K63" i="3"/>
  <c r="J61" i="3"/>
  <c r="N60" i="3"/>
  <c r="O60" i="3" s="1"/>
  <c r="N61" i="2"/>
  <c r="H62" i="2"/>
  <c r="I62" i="2" s="1"/>
  <c r="K62" i="2" s="1"/>
  <c r="L62" i="2" s="1"/>
  <c r="P60" i="3" l="1"/>
  <c r="I65" i="3"/>
  <c r="L64" i="3"/>
  <c r="M64" i="3" s="1"/>
  <c r="K64" i="3"/>
  <c r="J62" i="3"/>
  <c r="N61" i="3"/>
  <c r="O61" i="3" s="1"/>
  <c r="H63" i="2"/>
  <c r="I63" i="2" s="1"/>
  <c r="K63" i="2" s="1"/>
  <c r="L63" i="2" s="1"/>
  <c r="N62" i="2"/>
  <c r="P61" i="3" l="1"/>
  <c r="I66" i="3"/>
  <c r="L65" i="3"/>
  <c r="M65" i="3" s="1"/>
  <c r="K65" i="3"/>
  <c r="J63" i="3"/>
  <c r="N62" i="3"/>
  <c r="O62" i="3" s="1"/>
  <c r="N63" i="2"/>
  <c r="H64" i="2"/>
  <c r="I64" i="2" s="1"/>
  <c r="K64" i="2" s="1"/>
  <c r="L64" i="2" s="1"/>
  <c r="P62" i="3" l="1"/>
  <c r="I67" i="3"/>
  <c r="L66" i="3"/>
  <c r="M66" i="3" s="1"/>
  <c r="K66" i="3"/>
  <c r="J64" i="3"/>
  <c r="N63" i="3"/>
  <c r="O63" i="3" s="1"/>
  <c r="N64" i="2"/>
  <c r="H65" i="2"/>
  <c r="I65" i="2" s="1"/>
  <c r="K65" i="2" s="1"/>
  <c r="L65" i="2" s="1"/>
  <c r="P63" i="3" l="1"/>
  <c r="I68" i="3"/>
  <c r="L67" i="3"/>
  <c r="M67" i="3" s="1"/>
  <c r="K67" i="3"/>
  <c r="J65" i="3"/>
  <c r="N64" i="3"/>
  <c r="O64" i="3" s="1"/>
  <c r="N65" i="2"/>
  <c r="H66" i="2"/>
  <c r="I66" i="2" s="1"/>
  <c r="K66" i="2" s="1"/>
  <c r="L66" i="2" s="1"/>
  <c r="P64" i="3" l="1"/>
  <c r="I69" i="3"/>
  <c r="L68" i="3"/>
  <c r="M68" i="3" s="1"/>
  <c r="K68" i="3"/>
  <c r="J66" i="3"/>
  <c r="N65" i="3"/>
  <c r="O65" i="3" s="1"/>
  <c r="N66" i="2"/>
  <c r="H67" i="2"/>
  <c r="I67" i="2" s="1"/>
  <c r="K67" i="2" s="1"/>
  <c r="L67" i="2" s="1"/>
  <c r="P65" i="3" l="1"/>
  <c r="I70" i="3"/>
  <c r="L69" i="3"/>
  <c r="M69" i="3" s="1"/>
  <c r="K69" i="3"/>
  <c r="J67" i="3"/>
  <c r="N66" i="3"/>
  <c r="O66" i="3" s="1"/>
  <c r="H68" i="2"/>
  <c r="I68" i="2" s="1"/>
  <c r="K68" i="2" s="1"/>
  <c r="L68" i="2" s="1"/>
  <c r="N67" i="2"/>
  <c r="P66" i="3" l="1"/>
  <c r="I71" i="3"/>
  <c r="L70" i="3"/>
  <c r="M70" i="3" s="1"/>
  <c r="K70" i="3"/>
  <c r="J68" i="3"/>
  <c r="N67" i="3"/>
  <c r="O67" i="3" s="1"/>
  <c r="H69" i="2"/>
  <c r="I69" i="2" s="1"/>
  <c r="K69" i="2" s="1"/>
  <c r="L69" i="2" s="1"/>
  <c r="N68" i="2"/>
  <c r="P67" i="3" l="1"/>
  <c r="I72" i="3"/>
  <c r="L71" i="3"/>
  <c r="M71" i="3" s="1"/>
  <c r="K71" i="3"/>
  <c r="J69" i="3"/>
  <c r="N68" i="3"/>
  <c r="O68" i="3" s="1"/>
  <c r="N69" i="2"/>
  <c r="H70" i="2"/>
  <c r="I70" i="2" s="1"/>
  <c r="K70" i="2" s="1"/>
  <c r="L70" i="2" s="1"/>
  <c r="P68" i="3" l="1"/>
  <c r="I73" i="3"/>
  <c r="L72" i="3"/>
  <c r="M72" i="3" s="1"/>
  <c r="K72" i="3"/>
  <c r="N69" i="3"/>
  <c r="O69" i="3" s="1"/>
  <c r="H71" i="2"/>
  <c r="I71" i="2" s="1"/>
  <c r="K71" i="2" s="1"/>
  <c r="L71" i="2" s="1"/>
  <c r="N70" i="2"/>
  <c r="P69" i="3" l="1"/>
  <c r="I74" i="3"/>
  <c r="L73" i="3"/>
  <c r="M73" i="3" s="1"/>
  <c r="K73" i="3"/>
  <c r="J71" i="3"/>
  <c r="N70" i="3"/>
  <c r="O70" i="3" s="1"/>
  <c r="J70" i="3"/>
  <c r="N71" i="2"/>
  <c r="H72" i="2"/>
  <c r="I72" i="2" s="1"/>
  <c r="K72" i="2" s="1"/>
  <c r="L72" i="2" s="1"/>
  <c r="P70" i="3" l="1"/>
  <c r="I75" i="3"/>
  <c r="L74" i="3"/>
  <c r="M74" i="3" s="1"/>
  <c r="K74" i="3"/>
  <c r="J72" i="3"/>
  <c r="N71" i="3"/>
  <c r="O71" i="3" s="1"/>
  <c r="N72" i="2"/>
  <c r="H73" i="2"/>
  <c r="I73" i="2" s="1"/>
  <c r="K73" i="2" s="1"/>
  <c r="L73" i="2" s="1"/>
  <c r="P71" i="3" l="1"/>
  <c r="I76" i="3"/>
  <c r="L75" i="3"/>
  <c r="M75" i="3" s="1"/>
  <c r="K75" i="3"/>
  <c r="J73" i="3"/>
  <c r="N72" i="3"/>
  <c r="O72" i="3" s="1"/>
  <c r="H74" i="2"/>
  <c r="I74" i="2" s="1"/>
  <c r="K74" i="2" s="1"/>
  <c r="L74" i="2" s="1"/>
  <c r="N73" i="2"/>
  <c r="P72" i="3" l="1"/>
  <c r="I77" i="3"/>
  <c r="L76" i="3"/>
  <c r="M76" i="3" s="1"/>
  <c r="K76" i="3"/>
  <c r="J74" i="3"/>
  <c r="N73" i="3"/>
  <c r="O73" i="3" s="1"/>
  <c r="N74" i="2"/>
  <c r="H75" i="2"/>
  <c r="I75" i="2" s="1"/>
  <c r="K75" i="2" s="1"/>
  <c r="L75" i="2" s="1"/>
  <c r="P73" i="3" l="1"/>
  <c r="I78" i="3"/>
  <c r="L77" i="3"/>
  <c r="M77" i="3" s="1"/>
  <c r="K77" i="3"/>
  <c r="N74" i="3"/>
  <c r="O74" i="3" s="1"/>
  <c r="N75" i="2"/>
  <c r="H76" i="2"/>
  <c r="I76" i="2" s="1"/>
  <c r="K76" i="2" s="1"/>
  <c r="L76" i="2" s="1"/>
  <c r="P74" i="3" l="1"/>
  <c r="I79" i="3"/>
  <c r="L78" i="3"/>
  <c r="M78" i="3" s="1"/>
  <c r="K78" i="3"/>
  <c r="J76" i="3"/>
  <c r="N75" i="3"/>
  <c r="O75" i="3" s="1"/>
  <c r="J75" i="3"/>
  <c r="N76" i="2"/>
  <c r="H77" i="2"/>
  <c r="I77" i="2" s="1"/>
  <c r="K77" i="2" s="1"/>
  <c r="L77" i="2" s="1"/>
  <c r="P75" i="3" l="1"/>
  <c r="I80" i="3"/>
  <c r="L79" i="3"/>
  <c r="M79" i="3" s="1"/>
  <c r="K79" i="3"/>
  <c r="J77" i="3"/>
  <c r="N76" i="3"/>
  <c r="O76" i="3" s="1"/>
  <c r="H78" i="2"/>
  <c r="I78" i="2" s="1"/>
  <c r="K78" i="2" s="1"/>
  <c r="L78" i="2" s="1"/>
  <c r="N77" i="2"/>
  <c r="P76" i="3" l="1"/>
  <c r="I81" i="3"/>
  <c r="L80" i="3"/>
  <c r="M80" i="3" s="1"/>
  <c r="K80" i="3"/>
  <c r="N77" i="3"/>
  <c r="O77" i="3" s="1"/>
  <c r="N78" i="2"/>
  <c r="H79" i="2"/>
  <c r="I79" i="2" s="1"/>
  <c r="K79" i="2" s="1"/>
  <c r="L79" i="2" s="1"/>
  <c r="P77" i="3" l="1"/>
  <c r="I82" i="3"/>
  <c r="L81" i="3"/>
  <c r="M81" i="3" s="1"/>
  <c r="K81" i="3"/>
  <c r="J79" i="3"/>
  <c r="J78" i="3"/>
  <c r="N78" i="3"/>
  <c r="O78" i="3" s="1"/>
  <c r="H80" i="2"/>
  <c r="I80" i="2" s="1"/>
  <c r="K80" i="2" s="1"/>
  <c r="L80" i="2" s="1"/>
  <c r="N79" i="2"/>
  <c r="P78" i="3" l="1"/>
  <c r="I83" i="3"/>
  <c r="L82" i="3"/>
  <c r="M82" i="3" s="1"/>
  <c r="K82" i="3"/>
  <c r="N79" i="3"/>
  <c r="O79" i="3" s="1"/>
  <c r="N80" i="2"/>
  <c r="H81" i="2"/>
  <c r="I81" i="2" s="1"/>
  <c r="K81" i="2" s="1"/>
  <c r="L81" i="2" s="1"/>
  <c r="P79" i="3" l="1"/>
  <c r="I84" i="3"/>
  <c r="L83" i="3"/>
  <c r="M83" i="3" s="1"/>
  <c r="K83" i="3"/>
  <c r="J81" i="3"/>
  <c r="J80" i="3"/>
  <c r="N80" i="3"/>
  <c r="O80" i="3" s="1"/>
  <c r="N81" i="2"/>
  <c r="H82" i="2"/>
  <c r="I82" i="2" s="1"/>
  <c r="K82" i="2" s="1"/>
  <c r="L82" i="2" s="1"/>
  <c r="P80" i="3" l="1"/>
  <c r="I85" i="3"/>
  <c r="L84" i="3"/>
  <c r="M84" i="3" s="1"/>
  <c r="K84" i="3"/>
  <c r="J82" i="3"/>
  <c r="N81" i="3"/>
  <c r="O81" i="3" s="1"/>
  <c r="H83" i="2"/>
  <c r="I83" i="2" s="1"/>
  <c r="K83" i="2" s="1"/>
  <c r="L83" i="2" s="1"/>
  <c r="N82" i="2"/>
  <c r="P81" i="3" l="1"/>
  <c r="I86" i="3"/>
  <c r="L85" i="3"/>
  <c r="M85" i="3" s="1"/>
  <c r="K85" i="3"/>
  <c r="J83" i="3"/>
  <c r="N82" i="3"/>
  <c r="O82" i="3" s="1"/>
  <c r="N83" i="2"/>
  <c r="H84" i="2"/>
  <c r="I84" i="2" s="1"/>
  <c r="K84" i="2" s="1"/>
  <c r="L84" i="2" s="1"/>
  <c r="P82" i="3" l="1"/>
  <c r="I87" i="3"/>
  <c r="L86" i="3"/>
  <c r="M86" i="3" s="1"/>
  <c r="K86" i="3"/>
  <c r="J84" i="3"/>
  <c r="N83" i="3"/>
  <c r="O83" i="3" s="1"/>
  <c r="N84" i="2"/>
  <c r="H85" i="2"/>
  <c r="I85" i="2" s="1"/>
  <c r="K85" i="2" s="1"/>
  <c r="L85" i="2" s="1"/>
  <c r="P83" i="3" l="1"/>
  <c r="I88" i="3"/>
  <c r="L87" i="3"/>
  <c r="M87" i="3" s="1"/>
  <c r="K87" i="3"/>
  <c r="J85" i="3"/>
  <c r="N84" i="3"/>
  <c r="O84" i="3" s="1"/>
  <c r="H86" i="2"/>
  <c r="I86" i="2" s="1"/>
  <c r="K86" i="2" s="1"/>
  <c r="L86" i="2" s="1"/>
  <c r="N85" i="2"/>
  <c r="P84" i="3" l="1"/>
  <c r="I89" i="3"/>
  <c r="L88" i="3"/>
  <c r="M88" i="3" s="1"/>
  <c r="K88" i="3"/>
  <c r="J86" i="3"/>
  <c r="N85" i="3"/>
  <c r="O85" i="3" s="1"/>
  <c r="H87" i="2"/>
  <c r="I87" i="2" s="1"/>
  <c r="K87" i="2" s="1"/>
  <c r="L87" i="2" s="1"/>
  <c r="N86" i="2"/>
  <c r="P85" i="3" l="1"/>
  <c r="I90" i="3"/>
  <c r="L89" i="3"/>
  <c r="M89" i="3" s="1"/>
  <c r="K89" i="3"/>
  <c r="J87" i="3"/>
  <c r="N86" i="3"/>
  <c r="O86" i="3" s="1"/>
  <c r="N87" i="2"/>
  <c r="H88" i="2"/>
  <c r="I88" i="2" s="1"/>
  <c r="K88" i="2" s="1"/>
  <c r="L88" i="2" s="1"/>
  <c r="P86" i="3" l="1"/>
  <c r="I91" i="3"/>
  <c r="L90" i="3"/>
  <c r="M90" i="3" s="1"/>
  <c r="K90" i="3"/>
  <c r="J88" i="3"/>
  <c r="N87" i="3"/>
  <c r="O87" i="3" s="1"/>
  <c r="H89" i="2"/>
  <c r="I89" i="2" s="1"/>
  <c r="K89" i="2" s="1"/>
  <c r="L89" i="2" s="1"/>
  <c r="N88" i="2"/>
  <c r="P87" i="3" l="1"/>
  <c r="I92" i="3"/>
  <c r="L91" i="3"/>
  <c r="M91" i="3" s="1"/>
  <c r="K91" i="3"/>
  <c r="J89" i="3"/>
  <c r="N88" i="3"/>
  <c r="O88" i="3" s="1"/>
  <c r="N89" i="2"/>
  <c r="H90" i="2"/>
  <c r="I90" i="2" s="1"/>
  <c r="K90" i="2" s="1"/>
  <c r="L90" i="2" s="1"/>
  <c r="P88" i="3" l="1"/>
  <c r="I93" i="3"/>
  <c r="L92" i="3"/>
  <c r="M92" i="3" s="1"/>
  <c r="K92" i="3"/>
  <c r="N89" i="3"/>
  <c r="O89" i="3" s="1"/>
  <c r="N90" i="2"/>
  <c r="H91" i="2"/>
  <c r="I91" i="2" s="1"/>
  <c r="K91" i="2" s="1"/>
  <c r="L91" i="2" s="1"/>
  <c r="P89" i="3" l="1"/>
  <c r="I94" i="3"/>
  <c r="L93" i="3"/>
  <c r="M93" i="3" s="1"/>
  <c r="K93" i="3"/>
  <c r="J91" i="3"/>
  <c r="N90" i="3"/>
  <c r="O90" i="3" s="1"/>
  <c r="J90" i="3"/>
  <c r="H92" i="2"/>
  <c r="I92" i="2" s="1"/>
  <c r="K92" i="2" s="1"/>
  <c r="L92" i="2" s="1"/>
  <c r="N91" i="2"/>
  <c r="P90" i="3" l="1"/>
  <c r="I95" i="3"/>
  <c r="L94" i="3"/>
  <c r="M94" i="3" s="1"/>
  <c r="K94" i="3"/>
  <c r="J92" i="3"/>
  <c r="N91" i="3"/>
  <c r="O91" i="3" s="1"/>
  <c r="N92" i="2"/>
  <c r="H93" i="2"/>
  <c r="I93" i="2" s="1"/>
  <c r="K93" i="2" s="1"/>
  <c r="L93" i="2" s="1"/>
  <c r="P91" i="3" l="1"/>
  <c r="I96" i="3"/>
  <c r="L95" i="3"/>
  <c r="M95" i="3" s="1"/>
  <c r="K95" i="3"/>
  <c r="J93" i="3"/>
  <c r="N92" i="3"/>
  <c r="O92" i="3" s="1"/>
  <c r="N93" i="2"/>
  <c r="H94" i="2"/>
  <c r="I94" i="2" s="1"/>
  <c r="K94" i="2" s="1"/>
  <c r="L94" i="2" s="1"/>
  <c r="P92" i="3" l="1"/>
  <c r="I97" i="3"/>
  <c r="L96" i="3"/>
  <c r="M96" i="3" s="1"/>
  <c r="K96" i="3"/>
  <c r="N93" i="3"/>
  <c r="O93" i="3" s="1"/>
  <c r="H95" i="2"/>
  <c r="I95" i="2" s="1"/>
  <c r="K95" i="2" s="1"/>
  <c r="L95" i="2" s="1"/>
  <c r="N94" i="2"/>
  <c r="P93" i="3" l="1"/>
  <c r="I98" i="3"/>
  <c r="L97" i="3"/>
  <c r="M97" i="3" s="1"/>
  <c r="K97" i="3"/>
  <c r="J95" i="3"/>
  <c r="N94" i="3"/>
  <c r="O94" i="3" s="1"/>
  <c r="J94" i="3"/>
  <c r="H96" i="2"/>
  <c r="I96" i="2" s="1"/>
  <c r="K96" i="2" s="1"/>
  <c r="L96" i="2" s="1"/>
  <c r="N95" i="2"/>
  <c r="P94" i="3" l="1"/>
  <c r="I99" i="3"/>
  <c r="L98" i="3"/>
  <c r="M98" i="3" s="1"/>
  <c r="K98" i="3"/>
  <c r="J96" i="3"/>
  <c r="N95" i="3"/>
  <c r="O95" i="3" s="1"/>
  <c r="N96" i="2"/>
  <c r="H97" i="2"/>
  <c r="I97" i="2" s="1"/>
  <c r="K97" i="2" s="1"/>
  <c r="L97" i="2" s="1"/>
  <c r="P95" i="3" l="1"/>
  <c r="I100" i="3"/>
  <c r="L99" i="3"/>
  <c r="M99" i="3" s="1"/>
  <c r="K99" i="3"/>
  <c r="J97" i="3"/>
  <c r="N96" i="3"/>
  <c r="O96" i="3" s="1"/>
  <c r="H98" i="2"/>
  <c r="I98" i="2" s="1"/>
  <c r="K98" i="2" s="1"/>
  <c r="L98" i="2" s="1"/>
  <c r="N97" i="2"/>
  <c r="P96" i="3" l="1"/>
  <c r="I101" i="3"/>
  <c r="L100" i="3"/>
  <c r="M100" i="3" s="1"/>
  <c r="K100" i="3"/>
  <c r="N97" i="3"/>
  <c r="O97" i="3" s="1"/>
  <c r="N98" i="2"/>
  <c r="H99" i="2"/>
  <c r="I99" i="2" s="1"/>
  <c r="K99" i="2" s="1"/>
  <c r="L99" i="2" s="1"/>
  <c r="P97" i="3" l="1"/>
  <c r="I102" i="3"/>
  <c r="L101" i="3"/>
  <c r="M101" i="3" s="1"/>
  <c r="K101" i="3"/>
  <c r="J99" i="3"/>
  <c r="N98" i="3"/>
  <c r="O98" i="3" s="1"/>
  <c r="J98" i="3"/>
  <c r="N99" i="2"/>
  <c r="H100" i="2"/>
  <c r="I100" i="2" s="1"/>
  <c r="K100" i="2" s="1"/>
  <c r="L100" i="2" s="1"/>
  <c r="P98" i="3" l="1"/>
  <c r="I103" i="3"/>
  <c r="M102" i="3"/>
  <c r="K102" i="3"/>
  <c r="J100" i="3"/>
  <c r="N99" i="3"/>
  <c r="O99" i="3" s="1"/>
  <c r="H101" i="2"/>
  <c r="I101" i="2" s="1"/>
  <c r="K101" i="2" s="1"/>
  <c r="L101" i="2" s="1"/>
  <c r="N100" i="2"/>
  <c r="P99" i="3" l="1"/>
  <c r="I104" i="3"/>
  <c r="L103" i="3"/>
  <c r="M103" i="3" s="1"/>
  <c r="K103" i="3"/>
  <c r="J101" i="3"/>
  <c r="J102" i="3"/>
  <c r="N101" i="3"/>
  <c r="N100" i="3"/>
  <c r="O100" i="3" s="1"/>
  <c r="N101" i="2"/>
  <c r="H102" i="2"/>
  <c r="I102" i="2" s="1"/>
  <c r="K102" i="2" s="1"/>
  <c r="L102" i="2" s="1"/>
  <c r="P100" i="3" l="1"/>
  <c r="I105" i="3"/>
  <c r="L104" i="3"/>
  <c r="M104" i="3" s="1"/>
  <c r="K104" i="3"/>
  <c r="J103" i="3"/>
  <c r="O101" i="3"/>
  <c r="N102" i="2"/>
  <c r="H103" i="2"/>
  <c r="I103" i="2" s="1"/>
  <c r="K103" i="2" s="1"/>
  <c r="L103" i="2" s="1"/>
  <c r="P101" i="3" l="1"/>
  <c r="I106" i="3"/>
  <c r="L105" i="3"/>
  <c r="M105" i="3" s="1"/>
  <c r="K105" i="3"/>
  <c r="J106" i="3"/>
  <c r="J104" i="3"/>
  <c r="N102" i="3"/>
  <c r="O102" i="3" s="1"/>
  <c r="N103" i="2"/>
  <c r="E13" i="2" s="1"/>
  <c r="P102" i="3" l="1"/>
  <c r="I107" i="3"/>
  <c r="L106" i="3"/>
  <c r="M106" i="3" s="1"/>
  <c r="K106" i="3"/>
  <c r="J107" i="3"/>
  <c r="J105" i="3"/>
  <c r="N103" i="3"/>
  <c r="O103" i="3" s="1"/>
  <c r="P103" i="3" l="1"/>
  <c r="I108" i="3"/>
  <c r="L107" i="3"/>
  <c r="M107" i="3" s="1"/>
  <c r="K107" i="3"/>
  <c r="J108" i="3"/>
  <c r="N104" i="3"/>
  <c r="O104" i="3" s="1"/>
  <c r="P104" i="3" l="1"/>
  <c r="Q104" i="3" s="1"/>
  <c r="I109" i="3"/>
  <c r="L108" i="3"/>
  <c r="M108" i="3" s="1"/>
  <c r="K108" i="3"/>
  <c r="J109" i="3"/>
  <c r="N105" i="3"/>
  <c r="O105" i="3" s="1"/>
  <c r="P105" i="3" l="1"/>
  <c r="Q105" i="3" s="1"/>
  <c r="I110" i="3"/>
  <c r="L109" i="3"/>
  <c r="M109" i="3" s="1"/>
  <c r="K109" i="3"/>
  <c r="J110" i="3"/>
  <c r="N106" i="3"/>
  <c r="O106" i="3" s="1"/>
  <c r="P106" i="3" l="1"/>
  <c r="Q106" i="3" s="1"/>
  <c r="I111" i="3"/>
  <c r="L110" i="3"/>
  <c r="M110" i="3" s="1"/>
  <c r="K110" i="3"/>
  <c r="J111" i="3"/>
  <c r="N107" i="3"/>
  <c r="O107" i="3" s="1"/>
  <c r="P107" i="3" l="1"/>
  <c r="Q107" i="3" s="1"/>
  <c r="I112" i="3"/>
  <c r="L111" i="3"/>
  <c r="M111" i="3" s="1"/>
  <c r="K111" i="3"/>
  <c r="J112" i="3"/>
  <c r="N108" i="3"/>
  <c r="O108" i="3" s="1"/>
  <c r="P108" i="3" l="1"/>
  <c r="I113" i="3"/>
  <c r="L112" i="3"/>
  <c r="M112" i="3" s="1"/>
  <c r="K112" i="3"/>
  <c r="J113" i="3"/>
  <c r="N109" i="3"/>
  <c r="O109" i="3" s="1"/>
  <c r="P109" i="3" l="1"/>
  <c r="I114" i="3"/>
  <c r="L113" i="3"/>
  <c r="M113" i="3" s="1"/>
  <c r="K113" i="3"/>
  <c r="J114" i="3"/>
  <c r="N110" i="3"/>
  <c r="O110" i="3" s="1"/>
  <c r="P110" i="3" l="1"/>
  <c r="N113" i="3"/>
  <c r="I115" i="3"/>
  <c r="J115" i="3" s="1"/>
  <c r="L114" i="3"/>
  <c r="K114" i="3"/>
  <c r="N111" i="3"/>
  <c r="O111" i="3" s="1"/>
  <c r="P111" i="3" l="1"/>
  <c r="N114" i="3"/>
  <c r="O114" i="3" s="1"/>
  <c r="M114" i="3"/>
  <c r="I116" i="3"/>
  <c r="J116" i="3" s="1"/>
  <c r="L115" i="3"/>
  <c r="M115" i="3" s="1"/>
  <c r="K115" i="3"/>
  <c r="N112" i="3"/>
  <c r="O112" i="3" s="1"/>
  <c r="P112" i="3" l="1"/>
  <c r="N115" i="3"/>
  <c r="O115" i="3" s="1"/>
  <c r="P115" i="3" s="1"/>
  <c r="L116" i="3"/>
  <c r="K116" i="3"/>
  <c r="O113" i="3"/>
  <c r="P114" i="3" s="1"/>
  <c r="P113" i="3" l="1"/>
  <c r="N116" i="3"/>
  <c r="O116" i="3" s="1"/>
  <c r="M116" i="3"/>
  <c r="P116" i="3" l="1"/>
  <c r="E15" i="3" s="1"/>
</calcChain>
</file>

<file path=xl/sharedStrings.xml><?xml version="1.0" encoding="utf-8"?>
<sst xmlns="http://schemas.openxmlformats.org/spreadsheetml/2006/main" count="172" uniqueCount="114">
  <si>
    <t>H</t>
  </si>
  <si>
    <t>a</t>
  </si>
  <si>
    <t>z</t>
  </si>
  <si>
    <t>Stefan-Boltzmann constant</t>
  </si>
  <si>
    <t>σ</t>
  </si>
  <si>
    <t>°C</t>
  </si>
  <si>
    <t>K</t>
  </si>
  <si>
    <t>m</t>
  </si>
  <si>
    <t>-</t>
  </si>
  <si>
    <r>
      <t>W/m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</si>
  <si>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lw</t>
    </r>
  </si>
  <si>
    <t>Short-wave radiative flux</t>
  </si>
  <si>
    <t>Long-wave radiative flux</t>
  </si>
  <si>
    <r>
      <t>q</t>
    </r>
    <r>
      <rPr>
        <vertAlign val="subscript"/>
        <sz val="11"/>
        <color theme="1"/>
        <rFont val="Aptos Narrow"/>
        <family val="2"/>
        <scheme val="minor"/>
      </rPr>
      <t>r,sw,0</t>
    </r>
  </si>
  <si>
    <r>
      <t>q</t>
    </r>
    <r>
      <rPr>
        <vertAlign val="subscript"/>
        <sz val="11"/>
        <color theme="1"/>
        <rFont val="Aptos Narrow"/>
        <family val="2"/>
        <scheme val="minor"/>
      </rPr>
      <t>r,lw,↓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</si>
  <si>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sky</t>
    </r>
  </si>
  <si>
    <r>
      <t>∇ q</t>
    </r>
    <r>
      <rPr>
        <b/>
        <vertAlign val="subscript"/>
        <sz val="11"/>
        <color theme="1"/>
        <rFont val="Aptos Narrow"/>
        <family val="2"/>
        <scheme val="minor"/>
      </rPr>
      <t>r,lw</t>
    </r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</si>
  <si>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rad,leaf</t>
    </r>
    <r>
      <rPr>
        <b/>
        <sz val="11"/>
        <color theme="1"/>
        <rFont val="Aptos Narrow"/>
        <family val="2"/>
        <scheme val="minor"/>
      </rPr>
      <t xml:space="preserve"> mean</t>
    </r>
  </si>
  <si>
    <r>
      <t>W/(m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·K</t>
    </r>
    <r>
      <rPr>
        <vertAlign val="super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)</t>
    </r>
  </si>
  <si>
    <r>
      <t>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/m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</si>
  <si>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rad,leaf</t>
    </r>
  </si>
  <si>
    <t>Sky temperature</t>
  </si>
  <si>
    <t>Vegetation high</t>
  </si>
  <si>
    <t>β</t>
  </si>
  <si>
    <t>Extinction coefficient for short-wave radiation</t>
  </si>
  <si>
    <t>Leaf area density</t>
  </si>
  <si>
    <t>Longwave radiation empirical constant</t>
  </si>
  <si>
    <t>Reference high</t>
  </si>
  <si>
    <t>a (z)</t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</si>
  <si>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 xml:space="preserve">r,sw </t>
    </r>
    <r>
      <rPr>
        <b/>
        <sz val="11"/>
        <color theme="1"/>
        <rFont val="Aptos Narrow"/>
        <family val="2"/>
        <scheme val="minor"/>
      </rPr>
      <t>(z)</t>
    </r>
  </si>
  <si>
    <r>
      <t>∇ q</t>
    </r>
    <r>
      <rPr>
        <b/>
        <vertAlign val="subscript"/>
        <sz val="11"/>
        <color theme="1"/>
        <rFont val="Aptos Narrow"/>
        <family val="2"/>
        <scheme val="minor"/>
      </rPr>
      <t xml:space="preserve">r,sw </t>
    </r>
    <r>
      <rPr>
        <b/>
        <sz val="11"/>
        <color theme="1"/>
        <rFont val="Aptos Narrow"/>
        <family val="2"/>
        <scheme val="minor"/>
      </rPr>
      <t>(z)</t>
    </r>
  </si>
  <si>
    <t>(H-z)</t>
  </si>
  <si>
    <t>exp(-βa(H-z))</t>
  </si>
  <si>
    <t>Divergence long-wave radiative flux</t>
  </si>
  <si>
    <r>
      <t>W/m</t>
    </r>
    <r>
      <rPr>
        <vertAlign val="superscript"/>
        <sz val="11"/>
        <color theme="1"/>
        <rFont val="Aptos Narrow"/>
        <family val="2"/>
        <scheme val="minor"/>
      </rPr>
      <t>3</t>
    </r>
  </si>
  <si>
    <t>Mean net radiative flux at the leaf surface</t>
  </si>
  <si>
    <t>D0</t>
  </si>
  <si>
    <t>pVSatAir</t>
  </si>
  <si>
    <t>pVAir</t>
  </si>
  <si>
    <r>
      <t>T</t>
    </r>
    <r>
      <rPr>
        <vertAlign val="subscript"/>
        <sz val="11"/>
        <color theme="1"/>
        <rFont val="Aptos Narrow"/>
        <family val="2"/>
        <scheme val="minor"/>
      </rPr>
      <t>air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</si>
  <si>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sMin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</si>
  <si>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</si>
  <si>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/>
    </r>
  </si>
  <si>
    <r>
      <t>a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/>
    </r>
  </si>
  <si>
    <r>
      <t>q</t>
    </r>
    <r>
      <rPr>
        <vertAlign val="subscript"/>
        <sz val="11"/>
        <color theme="1"/>
        <rFont val="Aptos Narrow"/>
        <family val="2"/>
        <scheme val="minor"/>
      </rPr>
      <t>r,sw</t>
    </r>
  </si>
  <si>
    <t>w</t>
  </si>
  <si>
    <t>R_a</t>
  </si>
  <si>
    <t>R_v</t>
  </si>
  <si>
    <t>p</t>
  </si>
  <si>
    <t>D</t>
  </si>
  <si>
    <t>D - D0</t>
  </si>
  <si>
    <t>Time (h)</t>
  </si>
  <si>
    <t>Ta₀ (a)</t>
  </si>
  <si>
    <t>T₁₁ (a)</t>
  </si>
  <si>
    <t>T₁₂ (a)</t>
  </si>
  <si>
    <t>T₁₃ (a)</t>
  </si>
  <si>
    <t>Tg (a)</t>
  </si>
  <si>
    <t>Ta₀ (b)</t>
  </si>
  <si>
    <t>T₁₁ (b)</t>
  </si>
  <si>
    <t>T₁₂ (b)</t>
  </si>
  <si>
    <t>T₁₃ (b)</t>
  </si>
  <si>
    <t>Tg (b)</t>
  </si>
  <si>
    <t>Ta₀ → Temperatura del aire 15 cm sobre el cultivo</t>
  </si>
  <si>
    <t>T₁₁ → Temperatura de las hojas en la parte superior</t>
  </si>
  <si>
    <t>T₁₂ → Temperatura de las hojas en el medio</t>
  </si>
  <si>
    <t>T₁₃ → Temperatura de las hojas en la parte inferior</t>
  </si>
  <si>
    <t>Tg → Temperatura del suelo</t>
  </si>
  <si>
    <t>rs</t>
  </si>
  <si>
    <r>
      <t>1/kPa</t>
    </r>
    <r>
      <rPr>
        <vertAlign val="superscript"/>
        <sz val="11"/>
        <color theme="1"/>
        <rFont val="Aptos Narrow"/>
        <family val="2"/>
        <scheme val="minor"/>
      </rPr>
      <t>2</t>
    </r>
  </si>
  <si>
    <t>dz</t>
  </si>
  <si>
    <t>Z</t>
  </si>
  <si>
    <t>15 de julio de 2009 (a)</t>
  </si>
  <si>
    <t>23 de julio de 2009 (b)</t>
  </si>
  <si>
    <r>
      <t>q</t>
    </r>
    <r>
      <rPr>
        <b/>
        <vertAlign val="subscript"/>
        <sz val="11"/>
        <color theme="1"/>
        <rFont val="Aptos Narrow"/>
        <family val="2"/>
        <scheme val="minor"/>
      </rPr>
      <t>r,sw</t>
    </r>
  </si>
  <si>
    <r>
      <t>f</t>
    </r>
    <r>
      <rPr>
        <b/>
        <vertAlign val="subscript"/>
        <sz val="11"/>
        <color theme="1"/>
        <rFont val="Aptos Narrow"/>
        <family val="2"/>
        <scheme val="minor"/>
      </rPr>
      <t>1</t>
    </r>
  </si>
  <si>
    <r>
      <t>f</t>
    </r>
    <r>
      <rPr>
        <b/>
        <vertAlign val="subscript"/>
        <sz val="11"/>
        <color theme="1"/>
        <rFont val="Aptos Narrow"/>
        <family val="2"/>
        <scheme val="minor"/>
      </rPr>
      <t>2</t>
    </r>
  </si>
  <si>
    <t>1/m</t>
  </si>
  <si>
    <t>Parameter</t>
  </si>
  <si>
    <t>Symbol</t>
  </si>
  <si>
    <t>Units</t>
  </si>
  <si>
    <t>Value</t>
  </si>
  <si>
    <r>
      <t>∇q</t>
    </r>
    <r>
      <rPr>
        <b/>
        <vertAlign val="subscript"/>
        <sz val="11"/>
        <color theme="1"/>
        <rFont val="Aptos Narrow"/>
        <family val="2"/>
        <scheme val="minor"/>
      </rPr>
      <t xml:space="preserve">r,sw </t>
    </r>
    <r>
      <rPr>
        <b/>
        <sz val="11"/>
        <color theme="1"/>
        <rFont val="Aptos Narrow"/>
        <family val="2"/>
        <scheme val="minor"/>
      </rPr>
      <t>(z)</t>
    </r>
  </si>
  <si>
    <t>Filter a (z)</t>
  </si>
  <si>
    <t>Net radiative flux at the leaf surface</t>
  </si>
  <si>
    <t>V0</t>
  </si>
  <si>
    <t>V1</t>
  </si>
  <si>
    <t>V2</t>
  </si>
  <si>
    <t>V3</t>
  </si>
  <si>
    <t>V4</t>
  </si>
  <si>
    <t>V5</t>
  </si>
  <si>
    <t>V6</t>
  </si>
  <si>
    <t>V7</t>
  </si>
  <si>
    <t>X</t>
  </si>
  <si>
    <t>Y</t>
  </si>
  <si>
    <t>Experimental</t>
  </si>
  <si>
    <t>Bottom (y = 0.9 m)</t>
  </si>
  <si>
    <t>Middle (y = 1.125 m)</t>
  </si>
  <si>
    <t>Numerical</t>
  </si>
  <si>
    <t>Kichah et al., 2012</t>
  </si>
  <si>
    <t>Manickathan et al., 2018</t>
  </si>
  <si>
    <t>Present</t>
  </si>
  <si>
    <t>Top (y = 1.35 m)</t>
  </si>
  <si>
    <t>Air temperature middle T [°C]</t>
  </si>
  <si>
    <t>x</t>
  </si>
  <si>
    <t>y</t>
  </si>
  <si>
    <t>LAI</t>
  </si>
  <si>
    <t>LAD</t>
  </si>
  <si>
    <t>Leaf area index</t>
  </si>
  <si>
    <t>τ = exp(-βLAD(H-z))</t>
  </si>
  <si>
    <t>c</t>
  </si>
  <si>
    <t>Rg0</t>
  </si>
  <si>
    <t>ra</t>
  </si>
  <si>
    <t>L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</si>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</sst>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 set up'!$B$10</c:f>
          <c:strCache>
            <c:ptCount val="1"/>
            <c:pt idx="0">
              <c:v>Leaf area density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set up'!$J$2</c:f>
              <c:strCache>
                <c:ptCount val="1"/>
                <c:pt idx="0">
                  <c:v>a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set up'!$H$3:$H$103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'Case set up'!$J$3:$J$103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A-4891-A4DE-40ECBE51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(m</a:t>
                </a:r>
                <a:r>
                  <a:rPr lang="en-US" baseline="30000"/>
                  <a:t>2</a:t>
                </a:r>
                <a:r>
                  <a:rPr lang="en-US"/>
                  <a:t>/m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 set up'!$B$3</c:f>
          <c:strCache>
            <c:ptCount val="1"/>
            <c:pt idx="0">
              <c:v>Short-wave radiative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set up'!$L$2</c:f>
              <c:strCache>
                <c:ptCount val="1"/>
                <c:pt idx="0">
                  <c:v>qr,sw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set up'!$H$3:$H$103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'Case set up'!$L$3:$L$103</c:f>
              <c:numCache>
                <c:formatCode>General</c:formatCode>
                <c:ptCount val="101"/>
                <c:pt idx="0">
                  <c:v>0.32778798318382912</c:v>
                </c:pt>
                <c:pt idx="1">
                  <c:v>0.35437901585980591</c:v>
                </c:pt>
                <c:pt idx="2">
                  <c:v>0.38312718380324107</c:v>
                </c:pt>
                <c:pt idx="3">
                  <c:v>0.41420747956214132</c:v>
                </c:pt>
                <c:pt idx="4">
                  <c:v>0.4478090915452565</c:v>
                </c:pt>
                <c:pt idx="5">
                  <c:v>0.48413655562804259</c:v>
                </c:pt>
                <c:pt idx="6">
                  <c:v>0.52341100017996611</c:v>
                </c:pt>
                <c:pt idx="7">
                  <c:v>0.56587149209173193</c:v>
                </c:pt>
                <c:pt idx="8">
                  <c:v>0.61177649199581985</c:v>
                </c:pt>
                <c:pt idx="9">
                  <c:v>0.66140542753837772</c:v>
                </c:pt>
                <c:pt idx="10">
                  <c:v>0.71506039427911416</c:v>
                </c:pt>
                <c:pt idx="11">
                  <c:v>0.77306799457271336</c:v>
                </c:pt>
                <c:pt idx="12">
                  <c:v>0.83578132562520147</c:v>
                </c:pt>
                <c:pt idx="13">
                  <c:v>0.90358212882672462</c:v>
                </c:pt>
                <c:pt idx="14">
                  <c:v>0.97688311344392242</c:v>
                </c:pt>
                <c:pt idx="15">
                  <c:v>1.056130468816401</c:v>
                </c:pt>
                <c:pt idx="16">
                  <c:v>1.1418065803492692</c:v>
                </c:pt>
                <c:pt idx="17">
                  <c:v>1.2344329658341984</c:v>
                </c:pt>
                <c:pt idx="18">
                  <c:v>1.3345734499726647</c:v>
                </c:pt>
                <c:pt idx="19">
                  <c:v>1.4428375964249516</c:v>
                </c:pt>
                <c:pt idx="20">
                  <c:v>1.5598844182760965</c:v>
                </c:pt>
                <c:pt idx="21">
                  <c:v>1.6864263895046898</c:v>
                </c:pt>
                <c:pt idx="22">
                  <c:v>1.8232337818727</c:v>
                </c:pt>
                <c:pt idx="23">
                  <c:v>1.9711393536353226</c:v>
                </c:pt>
                <c:pt idx="24">
                  <c:v>2.13104341861145</c:v>
                </c:pt>
                <c:pt idx="25">
                  <c:v>2.3039193264705924</c:v>
                </c:pt>
                <c:pt idx="26">
                  <c:v>2.4908193875952747</c:v>
                </c:pt>
                <c:pt idx="27">
                  <c:v>2.6928812785839926</c:v>
                </c:pt>
                <c:pt idx="28">
                  <c:v>2.911334967385617</c:v>
                </c:pt>
                <c:pt idx="29">
                  <c:v>3.1475102002191191</c:v>
                </c:pt>
                <c:pt idx="30">
                  <c:v>3.4028445958521001</c:v>
                </c:pt>
                <c:pt idx="31">
                  <c:v>3.6788923965087483</c:v>
                </c:pt>
                <c:pt idx="32">
                  <c:v>3.9773339286746894</c:v>
                </c:pt>
                <c:pt idx="33">
                  <c:v>4.2999858313875086</c:v>
                </c:pt>
                <c:pt idx="34">
                  <c:v>4.6488121142733529</c:v>
                </c:pt>
                <c:pt idx="35">
                  <c:v>5.0259361126408981</c:v>
                </c:pt>
                <c:pt idx="36">
                  <c:v>5.4336534124043077</c:v>
                </c:pt>
                <c:pt idx="37">
                  <c:v>5.8744458235103156</c:v>
                </c:pt>
                <c:pt idx="38">
                  <c:v>6.3509964869268405</c:v>
                </c:pt>
                <c:pt idx="39">
                  <c:v>6.8662062071507064</c:v>
                </c:pt>
                <c:pt idx="40">
                  <c:v>7.4232111096517954</c:v>
                </c:pt>
                <c:pt idx="41">
                  <c:v>8.0254017307360481</c:v>
                </c:pt>
                <c:pt idx="42">
                  <c:v>8.6764436560288463</c:v>
                </c:pt>
                <c:pt idx="43">
                  <c:v>9.3802998332070846</c:v>
                </c:pt>
                <c:pt idx="44">
                  <c:v>10.141254694799375</c:v>
                </c:pt>
                <c:pt idx="45">
                  <c:v>10.963940237891965</c:v>
                </c:pt>
                <c:pt idx="46">
                  <c:v>11.853364219489668</c:v>
                </c:pt>
                <c:pt idx="47">
                  <c:v>12.814940639159508</c:v>
                </c:pt>
                <c:pt idx="48">
                  <c:v>13.854522694507414</c:v>
                </c:pt>
                <c:pt idx="49">
                  <c:v>14.978438410090867</c:v>
                </c:pt>
                <c:pt idx="50">
                  <c:v>16.193529156643532</c:v>
                </c:pt>
                <c:pt idx="51">
                  <c:v>17.507191295081963</c:v>
                </c:pt>
                <c:pt idx="52">
                  <c:v>18.927421198784756</c:v>
                </c:pt>
                <c:pt idx="53">
                  <c:v>20.462863928198662</c:v>
                </c:pt>
                <c:pt idx="54">
                  <c:v>22.122865854058286</c:v>
                </c:pt>
                <c:pt idx="55">
                  <c:v>23.917531549541089</c:v>
                </c:pt>
                <c:pt idx="56">
                  <c:v>25.857785297665465</c:v>
                </c:pt>
                <c:pt idx="57">
                  <c:v>27.955437588332284</c:v>
                </c:pt>
                <c:pt idx="58">
                  <c:v>30.223257009783367</c:v>
                </c:pt>
                <c:pt idx="59">
                  <c:v>32.675047972086233</c:v>
                </c:pt>
                <c:pt idx="60">
                  <c:v>35.325734735754367</c:v>
                </c:pt>
                <c:pt idx="61">
                  <c:v>38.191452256992882</c:v>
                </c:pt>
                <c:pt idx="62">
                  <c:v>41.289644402551687</c:v>
                </c:pt>
                <c:pt idx="63">
                  <c:v>44.639170132029008</c:v>
                </c:pt>
                <c:pt idx="64">
                  <c:v>48.260418293965358</c:v>
                </c:pt>
                <c:pt idx="65">
                  <c:v>52.175431734502162</c:v>
                </c:pt>
                <c:pt idx="66">
                  <c:v>56.408041474064397</c:v>
                </c:pt>
                <c:pt idx="67">
                  <c:v>60.984011768812827</c:v>
                </c:pt>
                <c:pt idx="68">
                  <c:v>65.931196939866552</c:v>
                </c:pt>
                <c:pt idx="69">
                  <c:v>71.27971092492939</c:v>
                </c:pt>
                <c:pt idx="70">
                  <c:v>77.062110584394631</c:v>
                </c:pt>
                <c:pt idx="71">
                  <c:v>83.313593877728692</c:v>
                </c:pt>
                <c:pt idx="72">
                  <c:v>90.072214116449601</c:v>
                </c:pt>
                <c:pt idx="73">
                  <c:v>97.379111597877014</c:v>
                </c:pt>
                <c:pt idx="74">
                  <c:v>105.2787640296275</c:v>
                </c:pt>
                <c:pt idx="75">
                  <c:v>113.81925726921125</c:v>
                </c:pt>
                <c:pt idx="76">
                  <c:v>123.05257802674386</c:v>
                </c:pt>
                <c:pt idx="77">
                  <c:v>133.03493031248118</c:v>
                </c:pt>
                <c:pt idx="78">
                  <c:v>143.82707755541887</c:v>
                </c:pt>
                <c:pt idx="79">
                  <c:v>155.49471247546271</c:v>
                </c:pt>
                <c:pt idx="80">
                  <c:v>168.10885696061243</c:v>
                </c:pt>
                <c:pt idx="81">
                  <c:v>181.74629438324601</c:v>
                </c:pt>
                <c:pt idx="82">
                  <c:v>196.49003698705053</c:v>
                </c:pt>
                <c:pt idx="83">
                  <c:v>212.42983118962306</c:v>
                </c:pt>
                <c:pt idx="84">
                  <c:v>229.66270387656226</c:v>
                </c:pt>
                <c:pt idx="85">
                  <c:v>248.293553012389</c:v>
                </c:pt>
                <c:pt idx="86">
                  <c:v>268.43578616339528</c:v>
                </c:pt>
                <c:pt idx="87">
                  <c:v>290.21201081916382</c:v>
                </c:pt>
                <c:pt idx="88">
                  <c:v>313.75478071480535</c:v>
                </c:pt>
                <c:pt idx="89">
                  <c:v>339.20740269683927</c:v>
                </c:pt>
                <c:pt idx="90">
                  <c:v>366.72480904418046</c:v>
                </c:pt>
                <c:pt idx="91">
                  <c:v>396.47450055412293</c:v>
                </c:pt>
                <c:pt idx="92">
                  <c:v>428.6375661339668</c:v>
                </c:pt>
                <c:pt idx="93">
                  <c:v>463.40978510462776</c:v>
                </c:pt>
                <c:pt idx="94">
                  <c:v>501.00281892604715</c:v>
                </c:pt>
                <c:pt idx="95">
                  <c:v>541.64549959853434</c:v>
                </c:pt>
                <c:pt idx="96">
                  <c:v>585.58522258265293</c:v>
                </c:pt>
                <c:pt idx="97">
                  <c:v>633.08945271647019</c:v>
                </c:pt>
                <c:pt idx="98">
                  <c:v>684.44735229681828</c:v>
                </c:pt>
                <c:pt idx="99">
                  <c:v>739.97154123483529</c:v>
                </c:pt>
                <c:pt idx="10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C-422E-91DE-D09503824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r,sw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 set up'!$B$13</c:f>
          <c:strCache>
            <c:ptCount val="1"/>
            <c:pt idx="0">
              <c:v>Mean net radiative flux at the leaf surface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 set up'!$N$2</c:f>
              <c:strCache>
                <c:ptCount val="1"/>
                <c:pt idx="0">
                  <c:v>qrad,leaf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 set up'!$H$3:$H$103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'Case set up'!$N$3:$N$103</c:f>
              <c:numCache>
                <c:formatCode>General</c:formatCode>
                <c:ptCount val="101"/>
                <c:pt idx="0">
                  <c:v>1.819348542415117</c:v>
                </c:pt>
                <c:pt idx="1">
                  <c:v>1.8400895479023789</c:v>
                </c:pt>
                <c:pt idx="2">
                  <c:v>1.8625131188982582</c:v>
                </c:pt>
                <c:pt idx="3">
                  <c:v>1.8867557495902005</c:v>
                </c:pt>
                <c:pt idx="4">
                  <c:v>1.9129650069370303</c:v>
                </c:pt>
                <c:pt idx="5">
                  <c:v>1.9413004289216034</c:v>
                </c:pt>
                <c:pt idx="6">
                  <c:v>1.9719344956721039</c:v>
                </c:pt>
                <c:pt idx="7">
                  <c:v>2.0050536793632814</c:v>
                </c:pt>
                <c:pt idx="8">
                  <c:v>2.0408595792884698</c:v>
                </c:pt>
                <c:pt idx="9">
                  <c:v>2.0795701490116647</c:v>
                </c:pt>
                <c:pt idx="10">
                  <c:v>2.121421023069439</c:v>
                </c:pt>
                <c:pt idx="11">
                  <c:v>2.1666669512984464</c:v>
                </c:pt>
                <c:pt idx="12">
                  <c:v>2.2155833495193873</c:v>
                </c:pt>
                <c:pt idx="13">
                  <c:v>2.2684679760165758</c:v>
                </c:pt>
                <c:pt idx="14">
                  <c:v>2.3256427440179896</c:v>
                </c:pt>
                <c:pt idx="15">
                  <c:v>2.387455681208523</c:v>
                </c:pt>
                <c:pt idx="16">
                  <c:v>2.45428304820416</c:v>
                </c:pt>
                <c:pt idx="17">
                  <c:v>2.5265316288824051</c:v>
                </c:pt>
                <c:pt idx="18">
                  <c:v>2.6046412065104088</c:v>
                </c:pt>
                <c:pt idx="19">
                  <c:v>2.6890872407431923</c:v>
                </c:pt>
                <c:pt idx="20">
                  <c:v>2.7803837617870855</c:v>
                </c:pt>
                <c:pt idx="21">
                  <c:v>2.8790864993453882</c:v>
                </c:pt>
                <c:pt idx="22">
                  <c:v>2.9857962653924361</c:v>
                </c:pt>
                <c:pt idx="23">
                  <c:v>3.1011626113672817</c:v>
                </c:pt>
                <c:pt idx="24">
                  <c:v>3.2258877820486611</c:v>
                </c:pt>
                <c:pt idx="25">
                  <c:v>3.3607309901787921</c:v>
                </c:pt>
                <c:pt idx="26">
                  <c:v>3.5065130378560445</c:v>
                </c:pt>
                <c:pt idx="27">
                  <c:v>3.6641213128272447</c:v>
                </c:pt>
                <c:pt idx="28">
                  <c:v>3.8345151900925116</c:v>
                </c:pt>
                <c:pt idx="29">
                  <c:v>4.0187318717026432</c:v>
                </c:pt>
                <c:pt idx="30">
                  <c:v>4.2178927002963693</c:v>
                </c:pt>
                <c:pt idx="31">
                  <c:v>4.4332099848085544</c:v>
                </c:pt>
                <c:pt idx="32">
                  <c:v>4.6659943798979882</c:v>
                </c:pt>
                <c:pt idx="33">
                  <c:v>4.9176628640139866</c:v>
                </c:pt>
                <c:pt idx="34">
                  <c:v>5.1897473646649459</c:v>
                </c:pt>
                <c:pt idx="35">
                  <c:v>5.4839040833916304</c:v>
                </c:pt>
                <c:pt idx="36">
                  <c:v>5.8019235772070896</c:v>
                </c:pt>
                <c:pt idx="37">
                  <c:v>6.1457416578697757</c:v>
                </c:pt>
                <c:pt idx="38">
                  <c:v>6.5174511753346662</c:v>
                </c:pt>
                <c:pt idx="39">
                  <c:v>6.9193147571092819</c:v>
                </c:pt>
                <c:pt idx="40">
                  <c:v>7.3537785810601308</c:v>
                </c:pt>
                <c:pt idx="41">
                  <c:v>7.8234872655058485</c:v>
                </c:pt>
                <c:pt idx="42">
                  <c:v>8.3312999672342301</c:v>
                </c:pt>
                <c:pt idx="43">
                  <c:v>8.8803077854332564</c:v>
                </c:pt>
                <c:pt idx="44">
                  <c:v>9.4738525774752436</c:v>
                </c:pt>
                <c:pt idx="45">
                  <c:v>10.115547301087464</c:v>
                </c:pt>
                <c:pt idx="46">
                  <c:v>10.809298006733673</c:v>
                </c:pt>
                <c:pt idx="47">
                  <c:v>11.559327614076146</c:v>
                </c:pt>
                <c:pt idx="48">
                  <c:v>12.370201617247513</c:v>
                </c:pt>
                <c:pt idx="49">
                  <c:v>13.246855875402606</c:v>
                </c:pt>
                <c:pt idx="50">
                  <c:v>14.194626657713687</c:v>
                </c:pt>
                <c:pt idx="51">
                  <c:v>15.219283125695663</c:v>
                </c:pt>
                <c:pt idx="52">
                  <c:v>16.327062450583842</c:v>
                </c:pt>
                <c:pt idx="53">
                  <c:v>17.524707779526686</c:v>
                </c:pt>
                <c:pt idx="54">
                  <c:v>18.819509281697197</c:v>
                </c:pt>
                <c:pt idx="55">
                  <c:v>20.219348524173778</c:v>
                </c:pt>
                <c:pt idx="56">
                  <c:v>21.732746447710795</c:v>
                </c:pt>
                <c:pt idx="57">
                  <c:v>23.368915234430915</c:v>
                </c:pt>
                <c:pt idx="58">
                  <c:v>25.137814383162759</c:v>
                </c:pt>
                <c:pt idx="59">
                  <c:v>27.050211333758995</c:v>
                </c:pt>
                <c:pt idx="60">
                  <c:v>29.117747009420135</c:v>
                </c:pt>
                <c:pt idx="61">
                  <c:v>31.353006675986176</c:v>
                </c:pt>
                <c:pt idx="62">
                  <c:v>33.769596549522042</c:v>
                </c:pt>
                <c:pt idx="63">
                  <c:v>36.382226618514352</c:v>
                </c:pt>
                <c:pt idx="64">
                  <c:v>39.206800184824708</c:v>
                </c:pt>
                <c:pt idx="65">
                  <c:v>42.260510668443416</c:v>
                </c:pt>
                <c:pt idx="66">
                  <c:v>45.561946265301955</c:v>
                </c:pt>
                <c:pt idx="67">
                  <c:v>49.131203095205741</c:v>
                </c:pt>
                <c:pt idx="68">
                  <c:v>52.990007528627643</c:v>
                </c:pt>
                <c:pt idx="69">
                  <c:v>57.161848436976662</c:v>
                </c:pt>
                <c:pt idx="70">
                  <c:v>61.672120171359538</c:v>
                </c:pt>
                <c:pt idx="71">
                  <c:v>66.54827714016011</c:v>
                </c:pt>
                <c:pt idx="72">
                  <c:v>71.820000926362411</c:v>
                </c:pt>
                <c:pt idx="73">
                  <c:v>77.519380961875797</c:v>
                </c:pt>
                <c:pt idx="74">
                  <c:v>83.681109858641179</c:v>
                </c:pt>
                <c:pt idx="75">
                  <c:v>90.342694585516512</c:v>
                </c:pt>
                <c:pt idx="76">
                  <c:v>97.544684776391946</c:v>
                </c:pt>
                <c:pt idx="77">
                  <c:v>105.33091955926707</c:v>
                </c:pt>
                <c:pt idx="78">
                  <c:v>113.74879440875846</c:v>
                </c:pt>
                <c:pt idx="79">
                  <c:v>122.84954964639266</c:v>
                </c:pt>
                <c:pt idx="80">
                  <c:v>132.68858234480945</c:v>
                </c:pt>
                <c:pt idx="81">
                  <c:v>143.32578353446362</c:v>
                </c:pt>
                <c:pt idx="82">
                  <c:v>154.82590276543118</c:v>
                </c:pt>
                <c:pt idx="83">
                  <c:v>167.25894224343773</c:v>
                </c:pt>
                <c:pt idx="84">
                  <c:v>180.70058293925032</c:v>
                </c:pt>
                <c:pt idx="85">
                  <c:v>195.23264526519517</c:v>
                </c:pt>
                <c:pt idx="86">
                  <c:v>210.94358712298003</c:v>
                </c:pt>
                <c:pt idx="87">
                  <c:v>227.92904235447949</c:v>
                </c:pt>
                <c:pt idx="88">
                  <c:v>246.29240287307988</c:v>
                </c:pt>
                <c:pt idx="89">
                  <c:v>266.14544801906635</c:v>
                </c:pt>
                <c:pt idx="90">
                  <c:v>287.60902496999245</c:v>
                </c:pt>
                <c:pt idx="91">
                  <c:v>310.81378434774763</c:v>
                </c:pt>
                <c:pt idx="92">
                  <c:v>335.90097550002582</c:v>
                </c:pt>
                <c:pt idx="93">
                  <c:v>363.0233062971414</c:v>
                </c:pt>
                <c:pt idx="94">
                  <c:v>392.34587267784849</c:v>
                </c:pt>
                <c:pt idx="95">
                  <c:v>424.04716360238854</c:v>
                </c:pt>
                <c:pt idx="96">
                  <c:v>458.32014753000101</c:v>
                </c:pt>
                <c:pt idx="97">
                  <c:v>495.3734470343785</c:v>
                </c:pt>
                <c:pt idx="98">
                  <c:v>535.43260870705012</c:v>
                </c:pt>
                <c:pt idx="99">
                  <c:v>578.74147607870327</c:v>
                </c:pt>
                <c:pt idx="100">
                  <c:v>625.56367391553181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C-46D7-8F9A-0A674DD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rad,leaf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'Validation set up'!$B$11</c:f>
          <c:strCache>
            <c:ptCount val="1"/>
            <c:pt idx="0">
              <c:v>Leaf area density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'Validation set up'!$L$2</c:f>
              <c:strCache>
                <c:ptCount val="1"/>
                <c:pt idx="0">
                  <c:v>a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set up'!$I$3:$I$116</c:f>
              <c:numCache>
                <c:formatCode>0.000</c:formatCode>
                <c:ptCount val="114"/>
                <c:pt idx="0">
                  <c:v>11.35</c:v>
                </c:pt>
                <c:pt idx="1">
                  <c:v>11.25</c:v>
                </c:pt>
                <c:pt idx="2">
                  <c:v>11.15</c:v>
                </c:pt>
                <c:pt idx="3">
                  <c:v>11.05</c:v>
                </c:pt>
                <c:pt idx="4">
                  <c:v>10.950000000000001</c:v>
                </c:pt>
                <c:pt idx="5">
                  <c:v>10.850000000000001</c:v>
                </c:pt>
                <c:pt idx="6">
                  <c:v>10.750000000000002</c:v>
                </c:pt>
                <c:pt idx="7">
                  <c:v>10.650000000000002</c:v>
                </c:pt>
                <c:pt idx="8">
                  <c:v>10.550000000000002</c:v>
                </c:pt>
                <c:pt idx="9">
                  <c:v>10.450000000000003</c:v>
                </c:pt>
                <c:pt idx="10">
                  <c:v>10.350000000000003</c:v>
                </c:pt>
                <c:pt idx="11">
                  <c:v>10.250000000000004</c:v>
                </c:pt>
                <c:pt idx="12">
                  <c:v>10.150000000000004</c:v>
                </c:pt>
                <c:pt idx="13">
                  <c:v>10.050000000000004</c:v>
                </c:pt>
                <c:pt idx="14">
                  <c:v>9.9500000000000046</c:v>
                </c:pt>
                <c:pt idx="15">
                  <c:v>9.850000000000005</c:v>
                </c:pt>
                <c:pt idx="16">
                  <c:v>9.7500000000000053</c:v>
                </c:pt>
                <c:pt idx="17">
                  <c:v>9.6500000000000057</c:v>
                </c:pt>
                <c:pt idx="18">
                  <c:v>9.550000000000006</c:v>
                </c:pt>
                <c:pt idx="19">
                  <c:v>9.4500000000000064</c:v>
                </c:pt>
                <c:pt idx="20">
                  <c:v>9.3500000000000068</c:v>
                </c:pt>
                <c:pt idx="21">
                  <c:v>9.2500000000000071</c:v>
                </c:pt>
                <c:pt idx="22">
                  <c:v>9.1500000000000075</c:v>
                </c:pt>
                <c:pt idx="23">
                  <c:v>9.0500000000000078</c:v>
                </c:pt>
                <c:pt idx="24">
                  <c:v>8.9500000000000082</c:v>
                </c:pt>
                <c:pt idx="25">
                  <c:v>8.8500000000000085</c:v>
                </c:pt>
                <c:pt idx="26">
                  <c:v>8.7500000000000089</c:v>
                </c:pt>
                <c:pt idx="27">
                  <c:v>8.6500000000000092</c:v>
                </c:pt>
                <c:pt idx="28">
                  <c:v>8.5500000000000096</c:v>
                </c:pt>
                <c:pt idx="29">
                  <c:v>8.4500000000000099</c:v>
                </c:pt>
                <c:pt idx="30">
                  <c:v>8.3500000000000103</c:v>
                </c:pt>
                <c:pt idx="31">
                  <c:v>8.2500000000000107</c:v>
                </c:pt>
                <c:pt idx="32">
                  <c:v>8.150000000000011</c:v>
                </c:pt>
                <c:pt idx="33">
                  <c:v>8.0500000000000114</c:v>
                </c:pt>
                <c:pt idx="34">
                  <c:v>7.9500000000000117</c:v>
                </c:pt>
                <c:pt idx="35">
                  <c:v>7.8500000000000121</c:v>
                </c:pt>
                <c:pt idx="36">
                  <c:v>7.7500000000000124</c:v>
                </c:pt>
                <c:pt idx="37">
                  <c:v>7.6500000000000128</c:v>
                </c:pt>
                <c:pt idx="38">
                  <c:v>7.5500000000000131</c:v>
                </c:pt>
                <c:pt idx="39">
                  <c:v>7.4500000000000135</c:v>
                </c:pt>
                <c:pt idx="40">
                  <c:v>7.3500000000000139</c:v>
                </c:pt>
                <c:pt idx="41">
                  <c:v>7.2500000000000142</c:v>
                </c:pt>
                <c:pt idx="42">
                  <c:v>7.1500000000000146</c:v>
                </c:pt>
                <c:pt idx="43">
                  <c:v>7.0500000000000149</c:v>
                </c:pt>
                <c:pt idx="44">
                  <c:v>6.9500000000000153</c:v>
                </c:pt>
                <c:pt idx="45">
                  <c:v>6.8500000000000156</c:v>
                </c:pt>
                <c:pt idx="46">
                  <c:v>6.750000000000016</c:v>
                </c:pt>
                <c:pt idx="47">
                  <c:v>6.6500000000000163</c:v>
                </c:pt>
                <c:pt idx="48">
                  <c:v>6.5500000000000167</c:v>
                </c:pt>
                <c:pt idx="49">
                  <c:v>6.4500000000000171</c:v>
                </c:pt>
                <c:pt idx="50">
                  <c:v>6.3500000000000174</c:v>
                </c:pt>
                <c:pt idx="51">
                  <c:v>6.2500000000000178</c:v>
                </c:pt>
                <c:pt idx="52">
                  <c:v>6.1500000000000181</c:v>
                </c:pt>
                <c:pt idx="53">
                  <c:v>6.0500000000000185</c:v>
                </c:pt>
                <c:pt idx="54">
                  <c:v>5.9500000000000188</c:v>
                </c:pt>
                <c:pt idx="55">
                  <c:v>5.8500000000000192</c:v>
                </c:pt>
                <c:pt idx="56">
                  <c:v>5.7500000000000195</c:v>
                </c:pt>
                <c:pt idx="57">
                  <c:v>5.6500000000000199</c:v>
                </c:pt>
                <c:pt idx="58">
                  <c:v>5.5500000000000203</c:v>
                </c:pt>
                <c:pt idx="59">
                  <c:v>5.4500000000000206</c:v>
                </c:pt>
                <c:pt idx="60">
                  <c:v>5.350000000000021</c:v>
                </c:pt>
                <c:pt idx="61">
                  <c:v>5.2500000000000213</c:v>
                </c:pt>
                <c:pt idx="62">
                  <c:v>5.1500000000000217</c:v>
                </c:pt>
                <c:pt idx="63">
                  <c:v>5.050000000000022</c:v>
                </c:pt>
                <c:pt idx="64">
                  <c:v>4.9500000000000224</c:v>
                </c:pt>
                <c:pt idx="65">
                  <c:v>4.8500000000000227</c:v>
                </c:pt>
                <c:pt idx="66">
                  <c:v>4.7500000000000231</c:v>
                </c:pt>
                <c:pt idx="67">
                  <c:v>4.6500000000000234</c:v>
                </c:pt>
                <c:pt idx="68">
                  <c:v>4.5500000000000238</c:v>
                </c:pt>
                <c:pt idx="69">
                  <c:v>4.4500000000000242</c:v>
                </c:pt>
                <c:pt idx="70">
                  <c:v>4.3500000000000245</c:v>
                </c:pt>
                <c:pt idx="71">
                  <c:v>4.2500000000000249</c:v>
                </c:pt>
                <c:pt idx="72">
                  <c:v>4.1500000000000252</c:v>
                </c:pt>
                <c:pt idx="73">
                  <c:v>4.0500000000000256</c:v>
                </c:pt>
                <c:pt idx="74">
                  <c:v>3.9500000000000255</c:v>
                </c:pt>
                <c:pt idx="75">
                  <c:v>3.8500000000000254</c:v>
                </c:pt>
                <c:pt idx="76">
                  <c:v>3.7500000000000253</c:v>
                </c:pt>
                <c:pt idx="77">
                  <c:v>3.6500000000000252</c:v>
                </c:pt>
                <c:pt idx="78">
                  <c:v>3.5500000000000251</c:v>
                </c:pt>
                <c:pt idx="79">
                  <c:v>3.450000000000025</c:v>
                </c:pt>
                <c:pt idx="80">
                  <c:v>3.350000000000025</c:v>
                </c:pt>
                <c:pt idx="81">
                  <c:v>3.2500000000000249</c:v>
                </c:pt>
                <c:pt idx="82">
                  <c:v>3.1500000000000248</c:v>
                </c:pt>
                <c:pt idx="83">
                  <c:v>3.0500000000000247</c:v>
                </c:pt>
                <c:pt idx="84">
                  <c:v>2.9500000000000246</c:v>
                </c:pt>
                <c:pt idx="85">
                  <c:v>2.8500000000000245</c:v>
                </c:pt>
                <c:pt idx="86">
                  <c:v>2.7500000000000244</c:v>
                </c:pt>
                <c:pt idx="87">
                  <c:v>2.6500000000000243</c:v>
                </c:pt>
                <c:pt idx="88">
                  <c:v>2.5500000000000242</c:v>
                </c:pt>
                <c:pt idx="89">
                  <c:v>2.4500000000000242</c:v>
                </c:pt>
                <c:pt idx="90">
                  <c:v>2.3500000000000241</c:v>
                </c:pt>
                <c:pt idx="91">
                  <c:v>2.250000000000024</c:v>
                </c:pt>
                <c:pt idx="92">
                  <c:v>2.1500000000000239</c:v>
                </c:pt>
                <c:pt idx="93">
                  <c:v>2.0500000000000238</c:v>
                </c:pt>
                <c:pt idx="94">
                  <c:v>1.9500000000000237</c:v>
                </c:pt>
                <c:pt idx="95">
                  <c:v>1.8500000000000236</c:v>
                </c:pt>
                <c:pt idx="96">
                  <c:v>1.7500000000000235</c:v>
                </c:pt>
                <c:pt idx="97">
                  <c:v>1.6500000000000234</c:v>
                </c:pt>
                <c:pt idx="98">
                  <c:v>1.5500000000000234</c:v>
                </c:pt>
                <c:pt idx="99">
                  <c:v>1.4500000000000233</c:v>
                </c:pt>
                <c:pt idx="100">
                  <c:v>1.3500000000000232</c:v>
                </c:pt>
                <c:pt idx="101">
                  <c:v>1.2500000000000231</c:v>
                </c:pt>
                <c:pt idx="102">
                  <c:v>1.150000000000023</c:v>
                </c:pt>
                <c:pt idx="103">
                  <c:v>1.0500000000000229</c:v>
                </c:pt>
                <c:pt idx="104">
                  <c:v>0.95000000000002294</c:v>
                </c:pt>
                <c:pt idx="105">
                  <c:v>0.85000000000002296</c:v>
                </c:pt>
                <c:pt idx="106">
                  <c:v>0.75000000000002298</c:v>
                </c:pt>
                <c:pt idx="107">
                  <c:v>0.650000000000023</c:v>
                </c:pt>
                <c:pt idx="108">
                  <c:v>0.55000000000002303</c:v>
                </c:pt>
                <c:pt idx="109">
                  <c:v>0.45000000000002305</c:v>
                </c:pt>
                <c:pt idx="110">
                  <c:v>0.35000000000002307</c:v>
                </c:pt>
                <c:pt idx="111">
                  <c:v>0.25000000000002309</c:v>
                </c:pt>
                <c:pt idx="112">
                  <c:v>0.15000000000002309</c:v>
                </c:pt>
                <c:pt idx="113">
                  <c:v>5.0000000000023082E-2</c:v>
                </c:pt>
              </c:numCache>
            </c:numRef>
          </c:xVal>
          <c:yVal>
            <c:numRef>
              <c:f>'Validation set up'!$L$3:$L$116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8.888888888888431</c:v>
                </c:pt>
                <c:pt idx="101">
                  <c:v>8.888888888888431</c:v>
                </c:pt>
                <c:pt idx="102">
                  <c:v>8.888888888888431</c:v>
                </c:pt>
                <c:pt idx="103">
                  <c:v>8.888888888888431</c:v>
                </c:pt>
                <c:pt idx="104">
                  <c:v>8.888888888888431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B-4D76-BC9D-DFBBF3455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  <c:majorUnit val="1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(m</a:t>
                </a:r>
                <a:r>
                  <a:rPr lang="en-US" baseline="30000"/>
                  <a:t>2</a:t>
                </a:r>
                <a:r>
                  <a:rPr lang="en-US"/>
                  <a:t>/m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'Validation set up'!$B$4</c:f>
          <c:strCache>
            <c:ptCount val="1"/>
            <c:pt idx="0">
              <c:v>Short-wave radiative flux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'Validation set up'!$O$2</c:f>
              <c:strCache>
                <c:ptCount val="1"/>
                <c:pt idx="0">
                  <c:v>qr,sw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set up'!$I$3:$I$116</c:f>
              <c:numCache>
                <c:formatCode>0.000</c:formatCode>
                <c:ptCount val="114"/>
                <c:pt idx="0">
                  <c:v>11.35</c:v>
                </c:pt>
                <c:pt idx="1">
                  <c:v>11.25</c:v>
                </c:pt>
                <c:pt idx="2">
                  <c:v>11.15</c:v>
                </c:pt>
                <c:pt idx="3">
                  <c:v>11.05</c:v>
                </c:pt>
                <c:pt idx="4">
                  <c:v>10.950000000000001</c:v>
                </c:pt>
                <c:pt idx="5">
                  <c:v>10.850000000000001</c:v>
                </c:pt>
                <c:pt idx="6">
                  <c:v>10.750000000000002</c:v>
                </c:pt>
                <c:pt idx="7">
                  <c:v>10.650000000000002</c:v>
                </c:pt>
                <c:pt idx="8">
                  <c:v>10.550000000000002</c:v>
                </c:pt>
                <c:pt idx="9">
                  <c:v>10.450000000000003</c:v>
                </c:pt>
                <c:pt idx="10">
                  <c:v>10.350000000000003</c:v>
                </c:pt>
                <c:pt idx="11">
                  <c:v>10.250000000000004</c:v>
                </c:pt>
                <c:pt idx="12">
                  <c:v>10.150000000000004</c:v>
                </c:pt>
                <c:pt idx="13">
                  <c:v>10.050000000000004</c:v>
                </c:pt>
                <c:pt idx="14">
                  <c:v>9.9500000000000046</c:v>
                </c:pt>
                <c:pt idx="15">
                  <c:v>9.850000000000005</c:v>
                </c:pt>
                <c:pt idx="16">
                  <c:v>9.7500000000000053</c:v>
                </c:pt>
                <c:pt idx="17">
                  <c:v>9.6500000000000057</c:v>
                </c:pt>
                <c:pt idx="18">
                  <c:v>9.550000000000006</c:v>
                </c:pt>
                <c:pt idx="19">
                  <c:v>9.4500000000000064</c:v>
                </c:pt>
                <c:pt idx="20">
                  <c:v>9.3500000000000068</c:v>
                </c:pt>
                <c:pt idx="21">
                  <c:v>9.2500000000000071</c:v>
                </c:pt>
                <c:pt idx="22">
                  <c:v>9.1500000000000075</c:v>
                </c:pt>
                <c:pt idx="23">
                  <c:v>9.0500000000000078</c:v>
                </c:pt>
                <c:pt idx="24">
                  <c:v>8.9500000000000082</c:v>
                </c:pt>
                <c:pt idx="25">
                  <c:v>8.8500000000000085</c:v>
                </c:pt>
                <c:pt idx="26">
                  <c:v>8.7500000000000089</c:v>
                </c:pt>
                <c:pt idx="27">
                  <c:v>8.6500000000000092</c:v>
                </c:pt>
                <c:pt idx="28">
                  <c:v>8.5500000000000096</c:v>
                </c:pt>
                <c:pt idx="29">
                  <c:v>8.4500000000000099</c:v>
                </c:pt>
                <c:pt idx="30">
                  <c:v>8.3500000000000103</c:v>
                </c:pt>
                <c:pt idx="31">
                  <c:v>8.2500000000000107</c:v>
                </c:pt>
                <c:pt idx="32">
                  <c:v>8.150000000000011</c:v>
                </c:pt>
                <c:pt idx="33">
                  <c:v>8.0500000000000114</c:v>
                </c:pt>
                <c:pt idx="34">
                  <c:v>7.9500000000000117</c:v>
                </c:pt>
                <c:pt idx="35">
                  <c:v>7.8500000000000121</c:v>
                </c:pt>
                <c:pt idx="36">
                  <c:v>7.7500000000000124</c:v>
                </c:pt>
                <c:pt idx="37">
                  <c:v>7.6500000000000128</c:v>
                </c:pt>
                <c:pt idx="38">
                  <c:v>7.5500000000000131</c:v>
                </c:pt>
                <c:pt idx="39">
                  <c:v>7.4500000000000135</c:v>
                </c:pt>
                <c:pt idx="40">
                  <c:v>7.3500000000000139</c:v>
                </c:pt>
                <c:pt idx="41">
                  <c:v>7.2500000000000142</c:v>
                </c:pt>
                <c:pt idx="42">
                  <c:v>7.1500000000000146</c:v>
                </c:pt>
                <c:pt idx="43">
                  <c:v>7.0500000000000149</c:v>
                </c:pt>
                <c:pt idx="44">
                  <c:v>6.9500000000000153</c:v>
                </c:pt>
                <c:pt idx="45">
                  <c:v>6.8500000000000156</c:v>
                </c:pt>
                <c:pt idx="46">
                  <c:v>6.750000000000016</c:v>
                </c:pt>
                <c:pt idx="47">
                  <c:v>6.6500000000000163</c:v>
                </c:pt>
                <c:pt idx="48">
                  <c:v>6.5500000000000167</c:v>
                </c:pt>
                <c:pt idx="49">
                  <c:v>6.4500000000000171</c:v>
                </c:pt>
                <c:pt idx="50">
                  <c:v>6.3500000000000174</c:v>
                </c:pt>
                <c:pt idx="51">
                  <c:v>6.2500000000000178</c:v>
                </c:pt>
                <c:pt idx="52">
                  <c:v>6.1500000000000181</c:v>
                </c:pt>
                <c:pt idx="53">
                  <c:v>6.0500000000000185</c:v>
                </c:pt>
                <c:pt idx="54">
                  <c:v>5.9500000000000188</c:v>
                </c:pt>
                <c:pt idx="55">
                  <c:v>5.8500000000000192</c:v>
                </c:pt>
                <c:pt idx="56">
                  <c:v>5.7500000000000195</c:v>
                </c:pt>
                <c:pt idx="57">
                  <c:v>5.6500000000000199</c:v>
                </c:pt>
                <c:pt idx="58">
                  <c:v>5.5500000000000203</c:v>
                </c:pt>
                <c:pt idx="59">
                  <c:v>5.4500000000000206</c:v>
                </c:pt>
                <c:pt idx="60">
                  <c:v>5.350000000000021</c:v>
                </c:pt>
                <c:pt idx="61">
                  <c:v>5.2500000000000213</c:v>
                </c:pt>
                <c:pt idx="62">
                  <c:v>5.1500000000000217</c:v>
                </c:pt>
                <c:pt idx="63">
                  <c:v>5.050000000000022</c:v>
                </c:pt>
                <c:pt idx="64">
                  <c:v>4.9500000000000224</c:v>
                </c:pt>
                <c:pt idx="65">
                  <c:v>4.8500000000000227</c:v>
                </c:pt>
                <c:pt idx="66">
                  <c:v>4.7500000000000231</c:v>
                </c:pt>
                <c:pt idx="67">
                  <c:v>4.6500000000000234</c:v>
                </c:pt>
                <c:pt idx="68">
                  <c:v>4.5500000000000238</c:v>
                </c:pt>
                <c:pt idx="69">
                  <c:v>4.4500000000000242</c:v>
                </c:pt>
                <c:pt idx="70">
                  <c:v>4.3500000000000245</c:v>
                </c:pt>
                <c:pt idx="71">
                  <c:v>4.2500000000000249</c:v>
                </c:pt>
                <c:pt idx="72">
                  <c:v>4.1500000000000252</c:v>
                </c:pt>
                <c:pt idx="73">
                  <c:v>4.0500000000000256</c:v>
                </c:pt>
                <c:pt idx="74">
                  <c:v>3.9500000000000255</c:v>
                </c:pt>
                <c:pt idx="75">
                  <c:v>3.8500000000000254</c:v>
                </c:pt>
                <c:pt idx="76">
                  <c:v>3.7500000000000253</c:v>
                </c:pt>
                <c:pt idx="77">
                  <c:v>3.6500000000000252</c:v>
                </c:pt>
                <c:pt idx="78">
                  <c:v>3.5500000000000251</c:v>
                </c:pt>
                <c:pt idx="79">
                  <c:v>3.450000000000025</c:v>
                </c:pt>
                <c:pt idx="80">
                  <c:v>3.350000000000025</c:v>
                </c:pt>
                <c:pt idx="81">
                  <c:v>3.2500000000000249</c:v>
                </c:pt>
                <c:pt idx="82">
                  <c:v>3.1500000000000248</c:v>
                </c:pt>
                <c:pt idx="83">
                  <c:v>3.0500000000000247</c:v>
                </c:pt>
                <c:pt idx="84">
                  <c:v>2.9500000000000246</c:v>
                </c:pt>
                <c:pt idx="85">
                  <c:v>2.8500000000000245</c:v>
                </c:pt>
                <c:pt idx="86">
                  <c:v>2.7500000000000244</c:v>
                </c:pt>
                <c:pt idx="87">
                  <c:v>2.6500000000000243</c:v>
                </c:pt>
                <c:pt idx="88">
                  <c:v>2.5500000000000242</c:v>
                </c:pt>
                <c:pt idx="89">
                  <c:v>2.4500000000000242</c:v>
                </c:pt>
                <c:pt idx="90">
                  <c:v>2.3500000000000241</c:v>
                </c:pt>
                <c:pt idx="91">
                  <c:v>2.250000000000024</c:v>
                </c:pt>
                <c:pt idx="92">
                  <c:v>2.1500000000000239</c:v>
                </c:pt>
                <c:pt idx="93">
                  <c:v>2.0500000000000238</c:v>
                </c:pt>
                <c:pt idx="94">
                  <c:v>1.9500000000000237</c:v>
                </c:pt>
                <c:pt idx="95">
                  <c:v>1.8500000000000236</c:v>
                </c:pt>
                <c:pt idx="96">
                  <c:v>1.7500000000000235</c:v>
                </c:pt>
                <c:pt idx="97">
                  <c:v>1.6500000000000234</c:v>
                </c:pt>
                <c:pt idx="98">
                  <c:v>1.5500000000000234</c:v>
                </c:pt>
                <c:pt idx="99">
                  <c:v>1.4500000000000233</c:v>
                </c:pt>
                <c:pt idx="100">
                  <c:v>1.3500000000000232</c:v>
                </c:pt>
                <c:pt idx="101">
                  <c:v>1.2500000000000231</c:v>
                </c:pt>
                <c:pt idx="102">
                  <c:v>1.150000000000023</c:v>
                </c:pt>
                <c:pt idx="103">
                  <c:v>1.0500000000000229</c:v>
                </c:pt>
                <c:pt idx="104">
                  <c:v>0.95000000000002294</c:v>
                </c:pt>
                <c:pt idx="105">
                  <c:v>0.85000000000002296</c:v>
                </c:pt>
                <c:pt idx="106">
                  <c:v>0.75000000000002298</c:v>
                </c:pt>
                <c:pt idx="107">
                  <c:v>0.650000000000023</c:v>
                </c:pt>
                <c:pt idx="108">
                  <c:v>0.55000000000002303</c:v>
                </c:pt>
                <c:pt idx="109">
                  <c:v>0.45000000000002305</c:v>
                </c:pt>
                <c:pt idx="110">
                  <c:v>0.35000000000002307</c:v>
                </c:pt>
                <c:pt idx="111">
                  <c:v>0.25000000000002309</c:v>
                </c:pt>
                <c:pt idx="112">
                  <c:v>0.15000000000002309</c:v>
                </c:pt>
                <c:pt idx="113">
                  <c:v>5.0000000000023082E-2</c:v>
                </c:pt>
              </c:numCache>
            </c:numRef>
          </c:xVal>
          <c:yVal>
            <c:numRef>
              <c:f>'Validation set up'!$O$3:$O$116</c:f>
              <c:numCache>
                <c:formatCode>General</c:formatCode>
                <c:ptCount val="11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81.778039273339431</c:v>
                </c:pt>
                <c:pt idx="102">
                  <c:v>67.551997044362082</c:v>
                </c:pt>
                <c:pt idx="103">
                  <c:v>55.800705730165163</c:v>
                </c:pt>
                <c:pt idx="104">
                  <c:v>46.093659643247513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0-48A1-B1DE-BA7989CD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  <c:majorUnit val="1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r,sw </a:t>
                </a:r>
                <a:r>
                  <a:rPr lang="en-US" baseline="0"/>
                  <a:t>(z)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'Validation set up'!$B$15</c:f>
          <c:strCache>
            <c:ptCount val="1"/>
            <c:pt idx="0">
              <c:v>Net radiative flux at the leaf surface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'Validation set up'!$P$2</c:f>
              <c:strCache>
                <c:ptCount val="1"/>
                <c:pt idx="0">
                  <c:v>∇qr,sw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'Validation set up'!$I$3:$I$103</c:f>
              <c:numCache>
                <c:formatCode>0.000</c:formatCode>
                <c:ptCount val="101"/>
                <c:pt idx="0">
                  <c:v>11.35</c:v>
                </c:pt>
                <c:pt idx="1">
                  <c:v>11.25</c:v>
                </c:pt>
                <c:pt idx="2">
                  <c:v>11.15</c:v>
                </c:pt>
                <c:pt idx="3">
                  <c:v>11.05</c:v>
                </c:pt>
                <c:pt idx="4">
                  <c:v>10.950000000000001</c:v>
                </c:pt>
                <c:pt idx="5">
                  <c:v>10.850000000000001</c:v>
                </c:pt>
                <c:pt idx="6">
                  <c:v>10.750000000000002</c:v>
                </c:pt>
                <c:pt idx="7">
                  <c:v>10.650000000000002</c:v>
                </c:pt>
                <c:pt idx="8">
                  <c:v>10.550000000000002</c:v>
                </c:pt>
                <c:pt idx="9">
                  <c:v>10.450000000000003</c:v>
                </c:pt>
                <c:pt idx="10">
                  <c:v>10.350000000000003</c:v>
                </c:pt>
                <c:pt idx="11">
                  <c:v>10.250000000000004</c:v>
                </c:pt>
                <c:pt idx="12">
                  <c:v>10.150000000000004</c:v>
                </c:pt>
                <c:pt idx="13">
                  <c:v>10.050000000000004</c:v>
                </c:pt>
                <c:pt idx="14">
                  <c:v>9.9500000000000046</c:v>
                </c:pt>
                <c:pt idx="15">
                  <c:v>9.850000000000005</c:v>
                </c:pt>
                <c:pt idx="16">
                  <c:v>9.7500000000000053</c:v>
                </c:pt>
                <c:pt idx="17">
                  <c:v>9.6500000000000057</c:v>
                </c:pt>
                <c:pt idx="18">
                  <c:v>9.550000000000006</c:v>
                </c:pt>
                <c:pt idx="19">
                  <c:v>9.4500000000000064</c:v>
                </c:pt>
                <c:pt idx="20">
                  <c:v>9.3500000000000068</c:v>
                </c:pt>
                <c:pt idx="21">
                  <c:v>9.2500000000000071</c:v>
                </c:pt>
                <c:pt idx="22">
                  <c:v>9.1500000000000075</c:v>
                </c:pt>
                <c:pt idx="23">
                  <c:v>9.0500000000000078</c:v>
                </c:pt>
                <c:pt idx="24">
                  <c:v>8.9500000000000082</c:v>
                </c:pt>
                <c:pt idx="25">
                  <c:v>8.8500000000000085</c:v>
                </c:pt>
                <c:pt idx="26">
                  <c:v>8.7500000000000089</c:v>
                </c:pt>
                <c:pt idx="27">
                  <c:v>8.6500000000000092</c:v>
                </c:pt>
                <c:pt idx="28">
                  <c:v>8.5500000000000096</c:v>
                </c:pt>
                <c:pt idx="29">
                  <c:v>8.4500000000000099</c:v>
                </c:pt>
                <c:pt idx="30">
                  <c:v>8.3500000000000103</c:v>
                </c:pt>
                <c:pt idx="31">
                  <c:v>8.2500000000000107</c:v>
                </c:pt>
                <c:pt idx="32">
                  <c:v>8.150000000000011</c:v>
                </c:pt>
                <c:pt idx="33">
                  <c:v>8.0500000000000114</c:v>
                </c:pt>
                <c:pt idx="34">
                  <c:v>7.9500000000000117</c:v>
                </c:pt>
                <c:pt idx="35">
                  <c:v>7.8500000000000121</c:v>
                </c:pt>
                <c:pt idx="36">
                  <c:v>7.7500000000000124</c:v>
                </c:pt>
                <c:pt idx="37">
                  <c:v>7.6500000000000128</c:v>
                </c:pt>
                <c:pt idx="38">
                  <c:v>7.5500000000000131</c:v>
                </c:pt>
                <c:pt idx="39">
                  <c:v>7.4500000000000135</c:v>
                </c:pt>
                <c:pt idx="40">
                  <c:v>7.3500000000000139</c:v>
                </c:pt>
                <c:pt idx="41">
                  <c:v>7.2500000000000142</c:v>
                </c:pt>
                <c:pt idx="42">
                  <c:v>7.1500000000000146</c:v>
                </c:pt>
                <c:pt idx="43">
                  <c:v>7.0500000000000149</c:v>
                </c:pt>
                <c:pt idx="44">
                  <c:v>6.9500000000000153</c:v>
                </c:pt>
                <c:pt idx="45">
                  <c:v>6.8500000000000156</c:v>
                </c:pt>
                <c:pt idx="46">
                  <c:v>6.750000000000016</c:v>
                </c:pt>
                <c:pt idx="47">
                  <c:v>6.6500000000000163</c:v>
                </c:pt>
                <c:pt idx="48">
                  <c:v>6.5500000000000167</c:v>
                </c:pt>
                <c:pt idx="49">
                  <c:v>6.4500000000000171</c:v>
                </c:pt>
                <c:pt idx="50">
                  <c:v>6.3500000000000174</c:v>
                </c:pt>
                <c:pt idx="51">
                  <c:v>6.2500000000000178</c:v>
                </c:pt>
                <c:pt idx="52">
                  <c:v>6.1500000000000181</c:v>
                </c:pt>
                <c:pt idx="53">
                  <c:v>6.0500000000000185</c:v>
                </c:pt>
                <c:pt idx="54">
                  <c:v>5.9500000000000188</c:v>
                </c:pt>
                <c:pt idx="55">
                  <c:v>5.8500000000000192</c:v>
                </c:pt>
                <c:pt idx="56">
                  <c:v>5.7500000000000195</c:v>
                </c:pt>
                <c:pt idx="57">
                  <c:v>5.6500000000000199</c:v>
                </c:pt>
                <c:pt idx="58">
                  <c:v>5.5500000000000203</c:v>
                </c:pt>
                <c:pt idx="59">
                  <c:v>5.4500000000000206</c:v>
                </c:pt>
                <c:pt idx="60">
                  <c:v>5.350000000000021</c:v>
                </c:pt>
                <c:pt idx="61">
                  <c:v>5.2500000000000213</c:v>
                </c:pt>
                <c:pt idx="62">
                  <c:v>5.1500000000000217</c:v>
                </c:pt>
                <c:pt idx="63">
                  <c:v>5.050000000000022</c:v>
                </c:pt>
                <c:pt idx="64">
                  <c:v>4.9500000000000224</c:v>
                </c:pt>
                <c:pt idx="65">
                  <c:v>4.8500000000000227</c:v>
                </c:pt>
                <c:pt idx="66">
                  <c:v>4.7500000000000231</c:v>
                </c:pt>
                <c:pt idx="67">
                  <c:v>4.6500000000000234</c:v>
                </c:pt>
                <c:pt idx="68">
                  <c:v>4.5500000000000238</c:v>
                </c:pt>
                <c:pt idx="69">
                  <c:v>4.4500000000000242</c:v>
                </c:pt>
                <c:pt idx="70">
                  <c:v>4.3500000000000245</c:v>
                </c:pt>
                <c:pt idx="71">
                  <c:v>4.2500000000000249</c:v>
                </c:pt>
                <c:pt idx="72">
                  <c:v>4.1500000000000252</c:v>
                </c:pt>
                <c:pt idx="73">
                  <c:v>4.0500000000000256</c:v>
                </c:pt>
                <c:pt idx="74">
                  <c:v>3.9500000000000255</c:v>
                </c:pt>
                <c:pt idx="75">
                  <c:v>3.8500000000000254</c:v>
                </c:pt>
                <c:pt idx="76">
                  <c:v>3.7500000000000253</c:v>
                </c:pt>
                <c:pt idx="77">
                  <c:v>3.6500000000000252</c:v>
                </c:pt>
                <c:pt idx="78">
                  <c:v>3.5500000000000251</c:v>
                </c:pt>
                <c:pt idx="79">
                  <c:v>3.450000000000025</c:v>
                </c:pt>
                <c:pt idx="80">
                  <c:v>3.350000000000025</c:v>
                </c:pt>
                <c:pt idx="81">
                  <c:v>3.2500000000000249</c:v>
                </c:pt>
                <c:pt idx="82">
                  <c:v>3.1500000000000248</c:v>
                </c:pt>
                <c:pt idx="83">
                  <c:v>3.0500000000000247</c:v>
                </c:pt>
                <c:pt idx="84">
                  <c:v>2.9500000000000246</c:v>
                </c:pt>
                <c:pt idx="85">
                  <c:v>2.8500000000000245</c:v>
                </c:pt>
                <c:pt idx="86">
                  <c:v>2.7500000000000244</c:v>
                </c:pt>
                <c:pt idx="87">
                  <c:v>2.6500000000000243</c:v>
                </c:pt>
                <c:pt idx="88">
                  <c:v>2.5500000000000242</c:v>
                </c:pt>
                <c:pt idx="89">
                  <c:v>2.4500000000000242</c:v>
                </c:pt>
                <c:pt idx="90">
                  <c:v>2.3500000000000241</c:v>
                </c:pt>
                <c:pt idx="91">
                  <c:v>2.250000000000024</c:v>
                </c:pt>
                <c:pt idx="92">
                  <c:v>2.1500000000000239</c:v>
                </c:pt>
                <c:pt idx="93">
                  <c:v>2.0500000000000238</c:v>
                </c:pt>
                <c:pt idx="94">
                  <c:v>1.9500000000000237</c:v>
                </c:pt>
                <c:pt idx="95">
                  <c:v>1.8500000000000236</c:v>
                </c:pt>
                <c:pt idx="96">
                  <c:v>1.7500000000000235</c:v>
                </c:pt>
                <c:pt idx="97">
                  <c:v>1.6500000000000234</c:v>
                </c:pt>
                <c:pt idx="98">
                  <c:v>1.5500000000000234</c:v>
                </c:pt>
                <c:pt idx="99">
                  <c:v>1.4500000000000233</c:v>
                </c:pt>
                <c:pt idx="100">
                  <c:v>1.3500000000000232</c:v>
                </c:pt>
              </c:numCache>
            </c:numRef>
          </c:xVal>
          <c:yVal>
            <c:numRef>
              <c:f>'Validation set up'!$P$3:$P$103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C-4844-B5C1-CE38174F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7680"/>
        <c:axId val="817144400"/>
      </c:scatterChart>
      <c:valAx>
        <c:axId val="8171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44400"/>
        <c:crosses val="autoZero"/>
        <c:crossBetween val="midCat"/>
      </c:valAx>
      <c:valAx>
        <c:axId val="817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r>
                  <a:rPr lang="en-US" baseline="-25000"/>
                  <a:t>rad,leaf</a:t>
                </a:r>
                <a:r>
                  <a:rPr lang="en-US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1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'Stomatal resistence'!$L$2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'Stomatal resistence'!$I$3:$I$123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'Stomatal resistence'!$L$3:$L$123</c:f>
              <c:numCache>
                <c:formatCode>General</c:formatCode>
                <c:ptCount val="121"/>
                <c:pt idx="0">
                  <c:v>1437.7038555834747</c:v>
                </c:pt>
                <c:pt idx="1">
                  <c:v>1370.0946116740679</c:v>
                </c:pt>
                <c:pt idx="2">
                  <c:v>1309.2462921556021</c:v>
                </c:pt>
                <c:pt idx="3">
                  <c:v>1254.1930506865135</c:v>
                </c:pt>
                <c:pt idx="4">
                  <c:v>1204.1446493509789</c:v>
                </c:pt>
                <c:pt idx="5">
                  <c:v>1158.4482829141864</c:v>
                </c:pt>
                <c:pt idx="6">
                  <c:v>1116.5599470137931</c:v>
                </c:pt>
                <c:pt idx="7">
                  <c:v>1078.0226779854313</c:v>
                </c:pt>
                <c:pt idx="8">
                  <c:v>1042.4498142669433</c:v>
                </c:pt>
                <c:pt idx="9">
                  <c:v>1009.511977490566</c:v>
                </c:pt>
                <c:pt idx="10">
                  <c:v>978.92684334107253</c:v>
                </c:pt>
                <c:pt idx="11">
                  <c:v>950.45102878809575</c:v>
                </c:pt>
                <c:pt idx="12">
                  <c:v>923.87360187198419</c:v>
                </c:pt>
                <c:pt idx="13">
                  <c:v>899.01084766013787</c:v>
                </c:pt>
                <c:pt idx="14">
                  <c:v>875.70201558653207</c:v>
                </c:pt>
                <c:pt idx="15">
                  <c:v>853.80584000223553</c:v>
                </c:pt>
                <c:pt idx="16">
                  <c:v>833.1976747464272</c:v>
                </c:pt>
                <c:pt idx="17">
                  <c:v>813.76711893380775</c:v>
                </c:pt>
                <c:pt idx="18">
                  <c:v>795.41603844411179</c:v>
                </c:pt>
                <c:pt idx="19">
                  <c:v>778.05690825115585</c:v>
                </c:pt>
                <c:pt idx="20">
                  <c:v>761.61141648940838</c:v>
                </c:pt>
                <c:pt idx="21">
                  <c:v>746.00928327954523</c:v>
                </c:pt>
                <c:pt idx="22">
                  <c:v>731.18725673017536</c:v>
                </c:pt>
                <c:pt idx="23">
                  <c:v>717.08825586614057</c:v>
                </c:pt>
                <c:pt idx="24">
                  <c:v>703.6606359956312</c:v>
                </c:pt>
                <c:pt idx="25">
                  <c:v>690.85755658421544</c:v>
                </c:pt>
                <c:pt idx="26">
                  <c:v>678.63643532786386</c:v>
                </c:pt>
                <c:pt idx="27">
                  <c:v>666.95847501623905</c:v>
                </c:pt>
                <c:pt idx="28">
                  <c:v>655.78825210946763</c:v>
                </c:pt>
                <c:pt idx="29">
                  <c:v>645.0933578370267</c:v>
                </c:pt>
                <c:pt idx="30">
                  <c:v>634.84408415927089</c:v>
                </c:pt>
                <c:pt idx="31">
                  <c:v>625.01314818264814</c:v>
                </c:pt>
                <c:pt idx="32">
                  <c:v>615.57544964508998</c:v>
                </c:pt>
                <c:pt idx="33">
                  <c:v>606.50785693253431</c:v>
                </c:pt>
                <c:pt idx="34">
                  <c:v>597.78901778584623</c:v>
                </c:pt>
                <c:pt idx="35">
                  <c:v>589.39919143714621</c:v>
                </c:pt>
                <c:pt idx="36">
                  <c:v>581.32009939765737</c:v>
                </c:pt>
                <c:pt idx="37">
                  <c:v>573.53479252324087</c:v>
                </c:pt>
                <c:pt idx="38">
                  <c:v>566.0275323229107</c:v>
                </c:pt>
                <c:pt idx="39">
                  <c:v>558.78368476118851</c:v>
                </c:pt>
                <c:pt idx="40">
                  <c:v>551.78962504642232</c:v>
                </c:pt>
                <c:pt idx="41">
                  <c:v>545.03265210164818</c:v>
                </c:pt>
                <c:pt idx="42">
                  <c:v>538.50091158836653</c:v>
                </c:pt>
                <c:pt idx="43">
                  <c:v>532.18332650174978</c:v>
                </c:pt>
                <c:pt idx="44">
                  <c:v>526.06953448244337</c:v>
                </c:pt>
                <c:pt idx="45">
                  <c:v>520.14983109867046</c:v>
                </c:pt>
                <c:pt idx="46">
                  <c:v>514.41511844564036</c:v>
                </c:pt>
                <c:pt idx="47">
                  <c:v>508.85685848962675</c:v>
                </c:pt>
                <c:pt idx="48">
                  <c:v>503.46703065349215</c:v>
                </c:pt>
                <c:pt idx="49">
                  <c:v>498.23809320052584</c:v>
                </c:pt>
                <c:pt idx="50">
                  <c:v>493.16294802558798</c:v>
                </c:pt>
                <c:pt idx="51">
                  <c:v>488.2349085078946</c:v>
                </c:pt>
                <c:pt idx="52">
                  <c:v>483.44767011927826</c:v>
                </c:pt>
                <c:pt idx="53">
                  <c:v>478.79528351625669</c:v>
                </c:pt>
                <c:pt idx="54">
                  <c:v>474.27212987443028</c:v>
                </c:pt>
                <c:pt idx="55">
                  <c:v>469.87289825018797</c:v>
                </c:pt>
                <c:pt idx="56">
                  <c:v>465.5925647779523</c:v>
                </c:pt>
                <c:pt idx="57">
                  <c:v>461.42637353164298</c:v>
                </c:pt>
                <c:pt idx="58">
                  <c:v>457.36981889707857</c:v>
                </c:pt>
                <c:pt idx="59">
                  <c:v>453.41862931795742</c:v>
                </c:pt>
                <c:pt idx="60">
                  <c:v>449.568752292147</c:v>
                </c:pt>
                <c:pt idx="61">
                  <c:v>445.81634050749642</c:v>
                </c:pt>
                <c:pt idx="62">
                  <c:v>442.15773901746206</c:v>
                </c:pt>
                <c:pt idx="63">
                  <c:v>438.5894733666878</c:v>
                </c:pt>
                <c:pt idx="64">
                  <c:v>435.10823858544467</c:v>
                </c:pt>
                <c:pt idx="65">
                  <c:v>431.71088897965313</c:v>
                </c:pt>
                <c:pt idx="66">
                  <c:v>428.39442865018998</c:v>
                </c:pt>
                <c:pt idx="67">
                  <c:v>425.15600268142009</c:v>
                </c:pt>
                <c:pt idx="68">
                  <c:v>421.9928889444821</c:v>
                </c:pt>
                <c:pt idx="69">
                  <c:v>418.90249046586445</c:v>
                </c:pt>
                <c:pt idx="70">
                  <c:v>415.88232831630631</c:v>
                </c:pt>
                <c:pt idx="71">
                  <c:v>412.9300349790978</c:v>
                </c:pt>
                <c:pt idx="72">
                  <c:v>410.04334816049391</c:v>
                </c:pt>
                <c:pt idx="73">
                  <c:v>407.22010500823296</c:v>
                </c:pt>
                <c:pt idx="74">
                  <c:v>404.4582367071082</c:v>
                </c:pt>
                <c:pt idx="75">
                  <c:v>401.75576342321176</c:v>
                </c:pt>
                <c:pt idx="76">
                  <c:v>399.11078957088773</c:v>
                </c:pt>
                <c:pt idx="77">
                  <c:v>396.52149937861259</c:v>
                </c:pt>
                <c:pt idx="78">
                  <c:v>393.98615273200983</c:v>
                </c:pt>
                <c:pt idx="79">
                  <c:v>391.50308127399677</c:v>
                </c:pt>
                <c:pt idx="80">
                  <c:v>389.07068474369845</c:v>
                </c:pt>
                <c:pt idx="81">
                  <c:v>386.68742753724433</c:v>
                </c:pt>
                <c:pt idx="82">
                  <c:v>384.35183547491937</c:v>
                </c:pt>
                <c:pt idx="83">
                  <c:v>382.06249276036323</c:v>
                </c:pt>
                <c:pt idx="84">
                  <c:v>379.81803911864154</c:v>
                </c:pt>
                <c:pt idx="85">
                  <c:v>377.61716710103087</c:v>
                </c:pt>
                <c:pt idx="86">
                  <c:v>375.45861954529749</c:v>
                </c:pt>
                <c:pt idx="87">
                  <c:v>373.34118718110176</c:v>
                </c:pt>
                <c:pt idx="88">
                  <c:v>371.26370637094749</c:v>
                </c:pt>
                <c:pt idx="89">
                  <c:v>369.22505697780548</c:v>
                </c:pt>
                <c:pt idx="90">
                  <c:v>367.22416035120307</c:v>
                </c:pt>
                <c:pt idx="91">
                  <c:v>365.25997742417138</c:v>
                </c:pt>
                <c:pt idx="92">
                  <c:v>363.33150691399476</c:v>
                </c:pt>
                <c:pt idx="93">
                  <c:v>361.43778362021783</c:v>
                </c:pt>
                <c:pt idx="94">
                  <c:v>359.57787681382968</c:v>
                </c:pt>
                <c:pt idx="95">
                  <c:v>357.75088871197943</c:v>
                </c:pt>
                <c:pt idx="96">
                  <c:v>355.95595303296864</c:v>
                </c:pt>
                <c:pt idx="97">
                  <c:v>354.19223362663627</c:v>
                </c:pt>
                <c:pt idx="98">
                  <c:v>352.4589231755856</c:v>
                </c:pt>
                <c:pt idx="99">
                  <c:v>350.75524196301427</c:v>
                </c:pt>
                <c:pt idx="100">
                  <c:v>349.08043670319853</c:v>
                </c:pt>
                <c:pt idx="101">
                  <c:v>347.43377943094254</c:v>
                </c:pt>
                <c:pt idx="102">
                  <c:v>345.81456644655765</c:v>
                </c:pt>
                <c:pt idx="103">
                  <c:v>344.22211731315423</c:v>
                </c:pt>
                <c:pt idx="104">
                  <c:v>342.65577390324933</c:v>
                </c:pt>
                <c:pt idx="105">
                  <c:v>341.11489949187933</c:v>
                </c:pt>
                <c:pt idx="106">
                  <c:v>339.59887789359607</c:v>
                </c:pt>
                <c:pt idx="107">
                  <c:v>338.1071126408853</c:v>
                </c:pt>
                <c:pt idx="108">
                  <c:v>336.63902620170967</c:v>
                </c:pt>
                <c:pt idx="109">
                  <c:v>335.194059234017</c:v>
                </c:pt>
                <c:pt idx="110">
                  <c:v>333.77166987519456</c:v>
                </c:pt>
                <c:pt idx="111">
                  <c:v>332.37133306457093</c:v>
                </c:pt>
                <c:pt idx="112">
                  <c:v>330.99253989718773</c:v>
                </c:pt>
                <c:pt idx="113">
                  <c:v>329.63479700716908</c:v>
                </c:pt>
                <c:pt idx="114">
                  <c:v>328.29762597912048</c:v>
                </c:pt>
                <c:pt idx="115">
                  <c:v>326.9805627860801</c:v>
                </c:pt>
                <c:pt idx="116">
                  <c:v>325.68315725263733</c:v>
                </c:pt>
                <c:pt idx="117">
                  <c:v>324.40497254191223</c:v>
                </c:pt>
                <c:pt idx="118">
                  <c:v>323.14558466516837</c:v>
                </c:pt>
                <c:pt idx="119">
                  <c:v>321.90458201290255</c:v>
                </c:pt>
                <c:pt idx="120">
                  <c:v>320.68156490632168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D4-4B4D-88DF-A1FE8449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5135"/>
        <c:axId val="222781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'Stomatal resistence'!$J$2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'Stomatal resistence'!$J$3:$J$123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9.3888888888888893</c:v>
                      </c:pt>
                      <c:pt idx="1">
                        <c:v>8.9473684210526319</c:v>
                      </c:pt>
                      <c:pt idx="2">
                        <c:v>8.5500000000000007</c:v>
                      </c:pt>
                      <c:pt idx="3">
                        <c:v>8.1904761904761898</c:v>
                      </c:pt>
                      <c:pt idx="4">
                        <c:v>7.8636363636363633</c:v>
                      </c:pt>
                      <c:pt idx="5">
                        <c:v>7.5652173913043477</c:v>
                      </c:pt>
                      <c:pt idx="6">
                        <c:v>7.291666666666667</c:v>
                      </c:pt>
                      <c:pt idx="7">
                        <c:v>7.04</c:v>
                      </c:pt>
                      <c:pt idx="8">
                        <c:v>6.8076923076923075</c:v>
                      </c:pt>
                      <c:pt idx="9">
                        <c:v>6.5925925925925926</c:v>
                      </c:pt>
                      <c:pt idx="10">
                        <c:v>6.3928571428571432</c:v>
                      </c:pt>
                      <c:pt idx="11">
                        <c:v>6.2068965517241379</c:v>
                      </c:pt>
                      <c:pt idx="12">
                        <c:v>6.0333333333333332</c:v>
                      </c:pt>
                      <c:pt idx="13">
                        <c:v>5.870967741935484</c:v>
                      </c:pt>
                      <c:pt idx="14">
                        <c:v>5.71875</c:v>
                      </c:pt>
                      <c:pt idx="15">
                        <c:v>5.5757575757575761</c:v>
                      </c:pt>
                      <c:pt idx="16">
                        <c:v>5.4411764705882355</c:v>
                      </c:pt>
                      <c:pt idx="17">
                        <c:v>5.3142857142857141</c:v>
                      </c:pt>
                      <c:pt idx="18">
                        <c:v>5.1944444444444446</c:v>
                      </c:pt>
                      <c:pt idx="19">
                        <c:v>5.0810810810810807</c:v>
                      </c:pt>
                      <c:pt idx="20">
                        <c:v>4.9736842105263159</c:v>
                      </c:pt>
                      <c:pt idx="21">
                        <c:v>4.8717948717948714</c:v>
                      </c:pt>
                      <c:pt idx="22">
                        <c:v>4.7750000000000004</c:v>
                      </c:pt>
                      <c:pt idx="23">
                        <c:v>4.6829268292682924</c:v>
                      </c:pt>
                      <c:pt idx="24">
                        <c:v>4.5952380952380949</c:v>
                      </c:pt>
                      <c:pt idx="25">
                        <c:v>4.5116279069767442</c:v>
                      </c:pt>
                      <c:pt idx="26">
                        <c:v>4.4318181818181817</c:v>
                      </c:pt>
                      <c:pt idx="27">
                        <c:v>4.3555555555555552</c:v>
                      </c:pt>
                      <c:pt idx="28">
                        <c:v>4.2826086956521738</c:v>
                      </c:pt>
                      <c:pt idx="29">
                        <c:v>4.2127659574468082</c:v>
                      </c:pt>
                      <c:pt idx="30">
                        <c:v>4.145833333333333</c:v>
                      </c:pt>
                      <c:pt idx="31">
                        <c:v>4.0816326530612246</c:v>
                      </c:pt>
                      <c:pt idx="32">
                        <c:v>4.0199999999999996</c:v>
                      </c:pt>
                      <c:pt idx="33">
                        <c:v>3.9607843137254903</c:v>
                      </c:pt>
                      <c:pt idx="34">
                        <c:v>3.9038461538461537</c:v>
                      </c:pt>
                      <c:pt idx="35">
                        <c:v>3.8490566037735849</c:v>
                      </c:pt>
                      <c:pt idx="36">
                        <c:v>3.7962962962962963</c:v>
                      </c:pt>
                      <c:pt idx="37">
                        <c:v>3.7454545454545456</c:v>
                      </c:pt>
                      <c:pt idx="38">
                        <c:v>3.6964285714285716</c:v>
                      </c:pt>
                      <c:pt idx="39">
                        <c:v>3.6491228070175437</c:v>
                      </c:pt>
                      <c:pt idx="40">
                        <c:v>3.603448275862069</c:v>
                      </c:pt>
                      <c:pt idx="41">
                        <c:v>3.5593220338983049</c:v>
                      </c:pt>
                      <c:pt idx="42">
                        <c:v>3.5166666666666666</c:v>
                      </c:pt>
                      <c:pt idx="43">
                        <c:v>3.4754098360655736</c:v>
                      </c:pt>
                      <c:pt idx="44">
                        <c:v>3.435483870967742</c:v>
                      </c:pt>
                      <c:pt idx="45">
                        <c:v>3.3968253968253967</c:v>
                      </c:pt>
                      <c:pt idx="46">
                        <c:v>3.359375</c:v>
                      </c:pt>
                      <c:pt idx="47">
                        <c:v>3.3230769230769233</c:v>
                      </c:pt>
                      <c:pt idx="48">
                        <c:v>3.2878787878787881</c:v>
                      </c:pt>
                      <c:pt idx="49">
                        <c:v>3.2537313432835822</c:v>
                      </c:pt>
                      <c:pt idx="50">
                        <c:v>3.2205882352941178</c:v>
                      </c:pt>
                      <c:pt idx="51">
                        <c:v>3.1884057971014492</c:v>
                      </c:pt>
                      <c:pt idx="52">
                        <c:v>3.157142857142857</c:v>
                      </c:pt>
                      <c:pt idx="53">
                        <c:v>3.1267605633802815</c:v>
                      </c:pt>
                      <c:pt idx="54">
                        <c:v>3.0972222222222223</c:v>
                      </c:pt>
                      <c:pt idx="55">
                        <c:v>3.0684931506849313</c:v>
                      </c:pt>
                      <c:pt idx="56">
                        <c:v>3.0405405405405403</c:v>
                      </c:pt>
                      <c:pt idx="57">
                        <c:v>3.0133333333333332</c:v>
                      </c:pt>
                      <c:pt idx="58">
                        <c:v>2.986842105263158</c:v>
                      </c:pt>
                      <c:pt idx="59">
                        <c:v>2.9610389610389611</c:v>
                      </c:pt>
                      <c:pt idx="60">
                        <c:v>2.9358974358974357</c:v>
                      </c:pt>
                      <c:pt idx="61">
                        <c:v>2.9113924050632911</c:v>
                      </c:pt>
                      <c:pt idx="62">
                        <c:v>2.8875000000000002</c:v>
                      </c:pt>
                      <c:pt idx="63">
                        <c:v>2.8641975308641974</c:v>
                      </c:pt>
                      <c:pt idx="64">
                        <c:v>2.8414634146341462</c:v>
                      </c:pt>
                      <c:pt idx="65">
                        <c:v>2.8192771084337349</c:v>
                      </c:pt>
                      <c:pt idx="66">
                        <c:v>2.7976190476190474</c:v>
                      </c:pt>
                      <c:pt idx="67">
                        <c:v>2.776470588235294</c:v>
                      </c:pt>
                      <c:pt idx="68">
                        <c:v>2.7558139534883721</c:v>
                      </c:pt>
                      <c:pt idx="69">
                        <c:v>2.735632183908046</c:v>
                      </c:pt>
                      <c:pt idx="70">
                        <c:v>2.7159090909090908</c:v>
                      </c:pt>
                      <c:pt idx="71">
                        <c:v>2.696629213483146</c:v>
                      </c:pt>
                      <c:pt idx="72">
                        <c:v>2.6777777777777776</c:v>
                      </c:pt>
                      <c:pt idx="73">
                        <c:v>2.6593406593406592</c:v>
                      </c:pt>
                      <c:pt idx="74">
                        <c:v>2.6413043478260869</c:v>
                      </c:pt>
                      <c:pt idx="75">
                        <c:v>2.6236559139784945</c:v>
                      </c:pt>
                      <c:pt idx="76">
                        <c:v>2.6063829787234041</c:v>
                      </c:pt>
                      <c:pt idx="77">
                        <c:v>2.5894736842105264</c:v>
                      </c:pt>
                      <c:pt idx="78">
                        <c:v>2.5729166666666665</c:v>
                      </c:pt>
                      <c:pt idx="79">
                        <c:v>2.5567010309278349</c:v>
                      </c:pt>
                      <c:pt idx="80">
                        <c:v>2.5408163265306123</c:v>
                      </c:pt>
                      <c:pt idx="81">
                        <c:v>2.5252525252525251</c:v>
                      </c:pt>
                      <c:pt idx="82">
                        <c:v>2.5099999999999998</c:v>
                      </c:pt>
                      <c:pt idx="83">
                        <c:v>2.495049504950495</c:v>
                      </c:pt>
                      <c:pt idx="84">
                        <c:v>2.4803921568627452</c:v>
                      </c:pt>
                      <c:pt idx="85">
                        <c:v>2.4660194174757279</c:v>
                      </c:pt>
                      <c:pt idx="86">
                        <c:v>2.4519230769230771</c:v>
                      </c:pt>
                      <c:pt idx="87">
                        <c:v>2.4380952380952383</c:v>
                      </c:pt>
                      <c:pt idx="88">
                        <c:v>2.4245283018867925</c:v>
                      </c:pt>
                      <c:pt idx="89">
                        <c:v>2.4112149532710281</c:v>
                      </c:pt>
                      <c:pt idx="90">
                        <c:v>2.3981481481481484</c:v>
                      </c:pt>
                      <c:pt idx="91">
                        <c:v>2.3853211009174311</c:v>
                      </c:pt>
                      <c:pt idx="92">
                        <c:v>2.3727272727272726</c:v>
                      </c:pt>
                      <c:pt idx="93">
                        <c:v>2.3603603603603602</c:v>
                      </c:pt>
                      <c:pt idx="94">
                        <c:v>2.3482142857142856</c:v>
                      </c:pt>
                      <c:pt idx="95">
                        <c:v>2.336283185840708</c:v>
                      </c:pt>
                      <c:pt idx="96">
                        <c:v>2.3245614035087718</c:v>
                      </c:pt>
                      <c:pt idx="97">
                        <c:v>2.3130434782608695</c:v>
                      </c:pt>
                      <c:pt idx="98">
                        <c:v>2.3017241379310347</c:v>
                      </c:pt>
                      <c:pt idx="99">
                        <c:v>2.2905982905982905</c:v>
                      </c:pt>
                      <c:pt idx="100">
                        <c:v>2.2796610169491527</c:v>
                      </c:pt>
                      <c:pt idx="101">
                        <c:v>2.26890756302521</c:v>
                      </c:pt>
                      <c:pt idx="102">
                        <c:v>2.2583333333333333</c:v>
                      </c:pt>
                      <c:pt idx="103">
                        <c:v>2.2479338842975207</c:v>
                      </c:pt>
                      <c:pt idx="104">
                        <c:v>2.237704918032787</c:v>
                      </c:pt>
                      <c:pt idx="105">
                        <c:v>2.2276422764227641</c:v>
                      </c:pt>
                      <c:pt idx="106">
                        <c:v>2.217741935483871</c:v>
                      </c:pt>
                      <c:pt idx="107">
                        <c:v>2.2080000000000002</c:v>
                      </c:pt>
                      <c:pt idx="108">
                        <c:v>2.1984126984126986</c:v>
                      </c:pt>
                      <c:pt idx="109">
                        <c:v>2.188976377952756</c:v>
                      </c:pt>
                      <c:pt idx="110">
                        <c:v>2.1796875</c:v>
                      </c:pt>
                      <c:pt idx="111">
                        <c:v>2.1705426356589146</c:v>
                      </c:pt>
                      <c:pt idx="112">
                        <c:v>2.1615384615384614</c:v>
                      </c:pt>
                      <c:pt idx="113">
                        <c:v>2.1526717557251906</c:v>
                      </c:pt>
                      <c:pt idx="114">
                        <c:v>2.143939393939394</c:v>
                      </c:pt>
                      <c:pt idx="115">
                        <c:v>2.1353383458646618</c:v>
                      </c:pt>
                      <c:pt idx="116">
                        <c:v>2.1268656716417911</c:v>
                      </c:pt>
                      <c:pt idx="117">
                        <c:v>2.1185185185185187</c:v>
                      </c:pt>
                      <c:pt idx="118">
                        <c:v>2.1102941176470589</c:v>
                      </c:pt>
                      <c:pt idx="119">
                        <c:v>2.1021897810218979</c:v>
                      </c:pt>
                      <c:pt idx="120">
                        <c:v>2.0942028985507246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FD4-4B4D-88DF-A1FE8449D68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resistence'!$K$2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resistence'!$K$3:$K$123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1.0208548086983251</c:v>
                      </c:pt>
                      <c:pt idx="1">
                        <c:v>1.0208548086983251</c:v>
                      </c:pt>
                      <c:pt idx="2">
                        <c:v>1.0208548086983251</c:v>
                      </c:pt>
                      <c:pt idx="3">
                        <c:v>1.0208548086983251</c:v>
                      </c:pt>
                      <c:pt idx="4">
                        <c:v>1.0208548086983251</c:v>
                      </c:pt>
                      <c:pt idx="5">
                        <c:v>1.0208548086983251</c:v>
                      </c:pt>
                      <c:pt idx="6">
                        <c:v>1.0208548086983251</c:v>
                      </c:pt>
                      <c:pt idx="7">
                        <c:v>1.0208548086983251</c:v>
                      </c:pt>
                      <c:pt idx="8">
                        <c:v>1.0208548086983251</c:v>
                      </c:pt>
                      <c:pt idx="9">
                        <c:v>1.0208548086983251</c:v>
                      </c:pt>
                      <c:pt idx="10">
                        <c:v>1.0208548086983251</c:v>
                      </c:pt>
                      <c:pt idx="11">
                        <c:v>1.0208548086983251</c:v>
                      </c:pt>
                      <c:pt idx="12">
                        <c:v>1.0208548086983251</c:v>
                      </c:pt>
                      <c:pt idx="13">
                        <c:v>1.0208548086983251</c:v>
                      </c:pt>
                      <c:pt idx="14">
                        <c:v>1.0208548086983251</c:v>
                      </c:pt>
                      <c:pt idx="15">
                        <c:v>1.0208548086983251</c:v>
                      </c:pt>
                      <c:pt idx="16">
                        <c:v>1.0208548086983251</c:v>
                      </c:pt>
                      <c:pt idx="17">
                        <c:v>1.0208548086983251</c:v>
                      </c:pt>
                      <c:pt idx="18">
                        <c:v>1.0208548086983251</c:v>
                      </c:pt>
                      <c:pt idx="19">
                        <c:v>1.0208548086983251</c:v>
                      </c:pt>
                      <c:pt idx="20">
                        <c:v>1.0208548086983251</c:v>
                      </c:pt>
                      <c:pt idx="21">
                        <c:v>1.0208548086983251</c:v>
                      </c:pt>
                      <c:pt idx="22">
                        <c:v>1.0208548086983251</c:v>
                      </c:pt>
                      <c:pt idx="23">
                        <c:v>1.0208548086983251</c:v>
                      </c:pt>
                      <c:pt idx="24">
                        <c:v>1.0208548086983251</c:v>
                      </c:pt>
                      <c:pt idx="25">
                        <c:v>1.0208548086983251</c:v>
                      </c:pt>
                      <c:pt idx="26">
                        <c:v>1.0208548086983251</c:v>
                      </c:pt>
                      <c:pt idx="27">
                        <c:v>1.0208548086983251</c:v>
                      </c:pt>
                      <c:pt idx="28">
                        <c:v>1.0208548086983251</c:v>
                      </c:pt>
                      <c:pt idx="29">
                        <c:v>1.0208548086983251</c:v>
                      </c:pt>
                      <c:pt idx="30">
                        <c:v>1.0208548086983251</c:v>
                      </c:pt>
                      <c:pt idx="31">
                        <c:v>1.0208548086983251</c:v>
                      </c:pt>
                      <c:pt idx="32">
                        <c:v>1.0208548086983251</c:v>
                      </c:pt>
                      <c:pt idx="33">
                        <c:v>1.0208548086983251</c:v>
                      </c:pt>
                      <c:pt idx="34">
                        <c:v>1.0208548086983251</c:v>
                      </c:pt>
                      <c:pt idx="35">
                        <c:v>1.0208548086983251</c:v>
                      </c:pt>
                      <c:pt idx="36">
                        <c:v>1.0208548086983251</c:v>
                      </c:pt>
                      <c:pt idx="37">
                        <c:v>1.0208548086983251</c:v>
                      </c:pt>
                      <c:pt idx="38">
                        <c:v>1.0208548086983251</c:v>
                      </c:pt>
                      <c:pt idx="39">
                        <c:v>1.0208548086983251</c:v>
                      </c:pt>
                      <c:pt idx="40">
                        <c:v>1.0208548086983251</c:v>
                      </c:pt>
                      <c:pt idx="41">
                        <c:v>1.0208548086983251</c:v>
                      </c:pt>
                      <c:pt idx="42">
                        <c:v>1.0208548086983251</c:v>
                      </c:pt>
                      <c:pt idx="43">
                        <c:v>1.0208548086983251</c:v>
                      </c:pt>
                      <c:pt idx="44">
                        <c:v>1.0208548086983251</c:v>
                      </c:pt>
                      <c:pt idx="45">
                        <c:v>1.0208548086983251</c:v>
                      </c:pt>
                      <c:pt idx="46">
                        <c:v>1.0208548086983251</c:v>
                      </c:pt>
                      <c:pt idx="47">
                        <c:v>1.0208548086983251</c:v>
                      </c:pt>
                      <c:pt idx="48">
                        <c:v>1.0208548086983251</c:v>
                      </c:pt>
                      <c:pt idx="49">
                        <c:v>1.0208548086983251</c:v>
                      </c:pt>
                      <c:pt idx="50">
                        <c:v>1.0208548086983251</c:v>
                      </c:pt>
                      <c:pt idx="51">
                        <c:v>1.0208548086983251</c:v>
                      </c:pt>
                      <c:pt idx="52">
                        <c:v>1.0208548086983251</c:v>
                      </c:pt>
                      <c:pt idx="53">
                        <c:v>1.0208548086983251</c:v>
                      </c:pt>
                      <c:pt idx="54">
                        <c:v>1.0208548086983251</c:v>
                      </c:pt>
                      <c:pt idx="55">
                        <c:v>1.0208548086983251</c:v>
                      </c:pt>
                      <c:pt idx="56">
                        <c:v>1.0208548086983251</c:v>
                      </c:pt>
                      <c:pt idx="57">
                        <c:v>1.0208548086983251</c:v>
                      </c:pt>
                      <c:pt idx="58">
                        <c:v>1.0208548086983251</c:v>
                      </c:pt>
                      <c:pt idx="59">
                        <c:v>1.0208548086983251</c:v>
                      </c:pt>
                      <c:pt idx="60">
                        <c:v>1.0208548086983251</c:v>
                      </c:pt>
                      <c:pt idx="61">
                        <c:v>1.0208548086983251</c:v>
                      </c:pt>
                      <c:pt idx="62">
                        <c:v>1.0208548086983251</c:v>
                      </c:pt>
                      <c:pt idx="63">
                        <c:v>1.0208548086983251</c:v>
                      </c:pt>
                      <c:pt idx="64">
                        <c:v>1.0208548086983251</c:v>
                      </c:pt>
                      <c:pt idx="65">
                        <c:v>1.0208548086983251</c:v>
                      </c:pt>
                      <c:pt idx="66">
                        <c:v>1.0208548086983251</c:v>
                      </c:pt>
                      <c:pt idx="67">
                        <c:v>1.0208548086983251</c:v>
                      </c:pt>
                      <c:pt idx="68">
                        <c:v>1.0208548086983251</c:v>
                      </c:pt>
                      <c:pt idx="69">
                        <c:v>1.0208548086983251</c:v>
                      </c:pt>
                      <c:pt idx="70">
                        <c:v>1.0208548086983251</c:v>
                      </c:pt>
                      <c:pt idx="71">
                        <c:v>1.0208548086983251</c:v>
                      </c:pt>
                      <c:pt idx="72">
                        <c:v>1.0208548086983251</c:v>
                      </c:pt>
                      <c:pt idx="73">
                        <c:v>1.0208548086983251</c:v>
                      </c:pt>
                      <c:pt idx="74">
                        <c:v>1.0208548086983251</c:v>
                      </c:pt>
                      <c:pt idx="75">
                        <c:v>1.0208548086983251</c:v>
                      </c:pt>
                      <c:pt idx="76">
                        <c:v>1.0208548086983251</c:v>
                      </c:pt>
                      <c:pt idx="77">
                        <c:v>1.0208548086983251</c:v>
                      </c:pt>
                      <c:pt idx="78">
                        <c:v>1.0208548086983251</c:v>
                      </c:pt>
                      <c:pt idx="79">
                        <c:v>1.0208548086983251</c:v>
                      </c:pt>
                      <c:pt idx="80">
                        <c:v>1.0208548086983251</c:v>
                      </c:pt>
                      <c:pt idx="81">
                        <c:v>1.0208548086983251</c:v>
                      </c:pt>
                      <c:pt idx="82">
                        <c:v>1.0208548086983251</c:v>
                      </c:pt>
                      <c:pt idx="83">
                        <c:v>1.0208548086983251</c:v>
                      </c:pt>
                      <c:pt idx="84">
                        <c:v>1.0208548086983251</c:v>
                      </c:pt>
                      <c:pt idx="85">
                        <c:v>1.0208548086983251</c:v>
                      </c:pt>
                      <c:pt idx="86">
                        <c:v>1.0208548086983251</c:v>
                      </c:pt>
                      <c:pt idx="87">
                        <c:v>1.0208548086983251</c:v>
                      </c:pt>
                      <c:pt idx="88">
                        <c:v>1.0208548086983251</c:v>
                      </c:pt>
                      <c:pt idx="89">
                        <c:v>1.0208548086983251</c:v>
                      </c:pt>
                      <c:pt idx="90">
                        <c:v>1.0208548086983251</c:v>
                      </c:pt>
                      <c:pt idx="91">
                        <c:v>1.0208548086983251</c:v>
                      </c:pt>
                      <c:pt idx="92">
                        <c:v>1.0208548086983251</c:v>
                      </c:pt>
                      <c:pt idx="93">
                        <c:v>1.0208548086983251</c:v>
                      </c:pt>
                      <c:pt idx="94">
                        <c:v>1.0208548086983251</c:v>
                      </c:pt>
                      <c:pt idx="95">
                        <c:v>1.0208548086983251</c:v>
                      </c:pt>
                      <c:pt idx="96">
                        <c:v>1.0208548086983251</c:v>
                      </c:pt>
                      <c:pt idx="97">
                        <c:v>1.0208548086983251</c:v>
                      </c:pt>
                      <c:pt idx="98">
                        <c:v>1.0208548086983251</c:v>
                      </c:pt>
                      <c:pt idx="99">
                        <c:v>1.0208548086983251</c:v>
                      </c:pt>
                      <c:pt idx="100">
                        <c:v>1.0208548086983251</c:v>
                      </c:pt>
                      <c:pt idx="101">
                        <c:v>1.0208548086983251</c:v>
                      </c:pt>
                      <c:pt idx="102">
                        <c:v>1.0208548086983251</c:v>
                      </c:pt>
                      <c:pt idx="103">
                        <c:v>1.0208548086983251</c:v>
                      </c:pt>
                      <c:pt idx="104">
                        <c:v>1.0208548086983251</c:v>
                      </c:pt>
                      <c:pt idx="105">
                        <c:v>1.0208548086983251</c:v>
                      </c:pt>
                      <c:pt idx="106">
                        <c:v>1.0208548086983251</c:v>
                      </c:pt>
                      <c:pt idx="107">
                        <c:v>1.0208548086983251</c:v>
                      </c:pt>
                      <c:pt idx="108">
                        <c:v>1.0208548086983251</c:v>
                      </c:pt>
                      <c:pt idx="109">
                        <c:v>1.0208548086983251</c:v>
                      </c:pt>
                      <c:pt idx="110">
                        <c:v>1.0208548086983251</c:v>
                      </c:pt>
                      <c:pt idx="111">
                        <c:v>1.0208548086983251</c:v>
                      </c:pt>
                      <c:pt idx="112">
                        <c:v>1.0208548086983251</c:v>
                      </c:pt>
                      <c:pt idx="113">
                        <c:v>1.0208548086983251</c:v>
                      </c:pt>
                      <c:pt idx="114">
                        <c:v>1.0208548086983251</c:v>
                      </c:pt>
                      <c:pt idx="115">
                        <c:v>1.0208548086983251</c:v>
                      </c:pt>
                      <c:pt idx="116">
                        <c:v>1.0208548086983251</c:v>
                      </c:pt>
                      <c:pt idx="117">
                        <c:v>1.0208548086983251</c:v>
                      </c:pt>
                      <c:pt idx="118">
                        <c:v>1.0208548086983251</c:v>
                      </c:pt>
                      <c:pt idx="119">
                        <c:v>1.0208548086983251</c:v>
                      </c:pt>
                      <c:pt idx="120">
                        <c:v>1.0208548086983251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FD4-4B4D-88DF-A1FE8449D684}"/>
                  </c:ext>
                </c:extLst>
              </c15:ser>
            </c15:filteredScatterSeries>
          </c:ext>
        </c:extLst>
      </c:scatterChart>
      <c:valAx>
        <c:axId val="1866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'Stomatal resistence'!$I$2</c:f>
              <c:strCache>
                <c:ptCount val="1"/>
                <c:pt idx="0">
                  <c:v>qr,sw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78127"/>
        <c:crosses val="autoZero"/>
        <c:crossBetween val="midCat"/>
      </c:valAx>
      <c:valAx>
        <c:axId val="22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'Stomatal resistence'!$K$2</c:f>
              <c:strCache>
                <c:ptCount val="1"/>
                <c:pt idx="0">
                  <c:v>f2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'Stomatal resistence'!$I$3:$I$123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  <c:extLst xmlns:c15="http://schemas.microsoft.com/office/drawing/2012/chart"/>
            </c:numRef>
          </c:xVal>
          <c:yVal>
            <c:numRef>
              <c:f>'Stomatal resistence'!$K$3:$K$123</c:f>
              <c:numCache>
                <c:formatCode>General</c:formatCode>
                <c:ptCount val="121"/>
                <c:pt idx="0">
                  <c:v>1.0208548086983251</c:v>
                </c:pt>
                <c:pt idx="1">
                  <c:v>1.0208548086983251</c:v>
                </c:pt>
                <c:pt idx="2">
                  <c:v>1.0208548086983251</c:v>
                </c:pt>
                <c:pt idx="3">
                  <c:v>1.0208548086983251</c:v>
                </c:pt>
                <c:pt idx="4">
                  <c:v>1.0208548086983251</c:v>
                </c:pt>
                <c:pt idx="5">
                  <c:v>1.0208548086983251</c:v>
                </c:pt>
                <c:pt idx="6">
                  <c:v>1.0208548086983251</c:v>
                </c:pt>
                <c:pt idx="7">
                  <c:v>1.0208548086983251</c:v>
                </c:pt>
                <c:pt idx="8">
                  <c:v>1.0208548086983251</c:v>
                </c:pt>
                <c:pt idx="9">
                  <c:v>1.0208548086983251</c:v>
                </c:pt>
                <c:pt idx="10">
                  <c:v>1.0208548086983251</c:v>
                </c:pt>
                <c:pt idx="11">
                  <c:v>1.0208548086983251</c:v>
                </c:pt>
                <c:pt idx="12">
                  <c:v>1.0208548086983251</c:v>
                </c:pt>
                <c:pt idx="13">
                  <c:v>1.0208548086983251</c:v>
                </c:pt>
                <c:pt idx="14">
                  <c:v>1.0208548086983251</c:v>
                </c:pt>
                <c:pt idx="15">
                  <c:v>1.0208548086983251</c:v>
                </c:pt>
                <c:pt idx="16">
                  <c:v>1.0208548086983251</c:v>
                </c:pt>
                <c:pt idx="17">
                  <c:v>1.0208548086983251</c:v>
                </c:pt>
                <c:pt idx="18">
                  <c:v>1.0208548086983251</c:v>
                </c:pt>
                <c:pt idx="19">
                  <c:v>1.0208548086983251</c:v>
                </c:pt>
                <c:pt idx="20">
                  <c:v>1.0208548086983251</c:v>
                </c:pt>
                <c:pt idx="21">
                  <c:v>1.0208548086983251</c:v>
                </c:pt>
                <c:pt idx="22">
                  <c:v>1.0208548086983251</c:v>
                </c:pt>
                <c:pt idx="23">
                  <c:v>1.0208548086983251</c:v>
                </c:pt>
                <c:pt idx="24">
                  <c:v>1.0208548086983251</c:v>
                </c:pt>
                <c:pt idx="25">
                  <c:v>1.0208548086983251</c:v>
                </c:pt>
                <c:pt idx="26">
                  <c:v>1.0208548086983251</c:v>
                </c:pt>
                <c:pt idx="27">
                  <c:v>1.0208548086983251</c:v>
                </c:pt>
                <c:pt idx="28">
                  <c:v>1.0208548086983251</c:v>
                </c:pt>
                <c:pt idx="29">
                  <c:v>1.0208548086983251</c:v>
                </c:pt>
                <c:pt idx="30">
                  <c:v>1.0208548086983251</c:v>
                </c:pt>
                <c:pt idx="31">
                  <c:v>1.0208548086983251</c:v>
                </c:pt>
                <c:pt idx="32">
                  <c:v>1.0208548086983251</c:v>
                </c:pt>
                <c:pt idx="33">
                  <c:v>1.0208548086983251</c:v>
                </c:pt>
                <c:pt idx="34">
                  <c:v>1.0208548086983251</c:v>
                </c:pt>
                <c:pt idx="35">
                  <c:v>1.0208548086983251</c:v>
                </c:pt>
                <c:pt idx="36">
                  <c:v>1.0208548086983251</c:v>
                </c:pt>
                <c:pt idx="37">
                  <c:v>1.0208548086983251</c:v>
                </c:pt>
                <c:pt idx="38">
                  <c:v>1.0208548086983251</c:v>
                </c:pt>
                <c:pt idx="39">
                  <c:v>1.0208548086983251</c:v>
                </c:pt>
                <c:pt idx="40">
                  <c:v>1.0208548086983251</c:v>
                </c:pt>
                <c:pt idx="41">
                  <c:v>1.0208548086983251</c:v>
                </c:pt>
                <c:pt idx="42">
                  <c:v>1.0208548086983251</c:v>
                </c:pt>
                <c:pt idx="43">
                  <c:v>1.0208548086983251</c:v>
                </c:pt>
                <c:pt idx="44">
                  <c:v>1.0208548086983251</c:v>
                </c:pt>
                <c:pt idx="45">
                  <c:v>1.0208548086983251</c:v>
                </c:pt>
                <c:pt idx="46">
                  <c:v>1.0208548086983251</c:v>
                </c:pt>
                <c:pt idx="47">
                  <c:v>1.0208548086983251</c:v>
                </c:pt>
                <c:pt idx="48">
                  <c:v>1.0208548086983251</c:v>
                </c:pt>
                <c:pt idx="49">
                  <c:v>1.0208548086983251</c:v>
                </c:pt>
                <c:pt idx="50">
                  <c:v>1.0208548086983251</c:v>
                </c:pt>
                <c:pt idx="51">
                  <c:v>1.0208548086983251</c:v>
                </c:pt>
                <c:pt idx="52">
                  <c:v>1.0208548086983251</c:v>
                </c:pt>
                <c:pt idx="53">
                  <c:v>1.0208548086983251</c:v>
                </c:pt>
                <c:pt idx="54">
                  <c:v>1.0208548086983251</c:v>
                </c:pt>
                <c:pt idx="55">
                  <c:v>1.0208548086983251</c:v>
                </c:pt>
                <c:pt idx="56">
                  <c:v>1.0208548086983251</c:v>
                </c:pt>
                <c:pt idx="57">
                  <c:v>1.0208548086983251</c:v>
                </c:pt>
                <c:pt idx="58">
                  <c:v>1.0208548086983251</c:v>
                </c:pt>
                <c:pt idx="59">
                  <c:v>1.0208548086983251</c:v>
                </c:pt>
                <c:pt idx="60">
                  <c:v>1.0208548086983251</c:v>
                </c:pt>
                <c:pt idx="61">
                  <c:v>1.0208548086983251</c:v>
                </c:pt>
                <c:pt idx="62">
                  <c:v>1.0208548086983251</c:v>
                </c:pt>
                <c:pt idx="63">
                  <c:v>1.0208548086983251</c:v>
                </c:pt>
                <c:pt idx="64">
                  <c:v>1.0208548086983251</c:v>
                </c:pt>
                <c:pt idx="65">
                  <c:v>1.0208548086983251</c:v>
                </c:pt>
                <c:pt idx="66">
                  <c:v>1.0208548086983251</c:v>
                </c:pt>
                <c:pt idx="67">
                  <c:v>1.0208548086983251</c:v>
                </c:pt>
                <c:pt idx="68">
                  <c:v>1.0208548086983251</c:v>
                </c:pt>
                <c:pt idx="69">
                  <c:v>1.0208548086983251</c:v>
                </c:pt>
                <c:pt idx="70">
                  <c:v>1.0208548086983251</c:v>
                </c:pt>
                <c:pt idx="71">
                  <c:v>1.0208548086983251</c:v>
                </c:pt>
                <c:pt idx="72">
                  <c:v>1.0208548086983251</c:v>
                </c:pt>
                <c:pt idx="73">
                  <c:v>1.0208548086983251</c:v>
                </c:pt>
                <c:pt idx="74">
                  <c:v>1.0208548086983251</c:v>
                </c:pt>
                <c:pt idx="75">
                  <c:v>1.0208548086983251</c:v>
                </c:pt>
                <c:pt idx="76">
                  <c:v>1.0208548086983251</c:v>
                </c:pt>
                <c:pt idx="77">
                  <c:v>1.0208548086983251</c:v>
                </c:pt>
                <c:pt idx="78">
                  <c:v>1.0208548086983251</c:v>
                </c:pt>
                <c:pt idx="79">
                  <c:v>1.0208548086983251</c:v>
                </c:pt>
                <c:pt idx="80">
                  <c:v>1.0208548086983251</c:v>
                </c:pt>
                <c:pt idx="81">
                  <c:v>1.0208548086983251</c:v>
                </c:pt>
                <c:pt idx="82">
                  <c:v>1.0208548086983251</c:v>
                </c:pt>
                <c:pt idx="83">
                  <c:v>1.0208548086983251</c:v>
                </c:pt>
                <c:pt idx="84">
                  <c:v>1.0208548086983251</c:v>
                </c:pt>
                <c:pt idx="85">
                  <c:v>1.0208548086983251</c:v>
                </c:pt>
                <c:pt idx="86">
                  <c:v>1.0208548086983251</c:v>
                </c:pt>
                <c:pt idx="87">
                  <c:v>1.0208548086983251</c:v>
                </c:pt>
                <c:pt idx="88">
                  <c:v>1.0208548086983251</c:v>
                </c:pt>
                <c:pt idx="89">
                  <c:v>1.0208548086983251</c:v>
                </c:pt>
                <c:pt idx="90">
                  <c:v>1.0208548086983251</c:v>
                </c:pt>
                <c:pt idx="91">
                  <c:v>1.0208548086983251</c:v>
                </c:pt>
                <c:pt idx="92">
                  <c:v>1.0208548086983251</c:v>
                </c:pt>
                <c:pt idx="93">
                  <c:v>1.0208548086983251</c:v>
                </c:pt>
                <c:pt idx="94">
                  <c:v>1.0208548086983251</c:v>
                </c:pt>
                <c:pt idx="95">
                  <c:v>1.0208548086983251</c:v>
                </c:pt>
                <c:pt idx="96">
                  <c:v>1.0208548086983251</c:v>
                </c:pt>
                <c:pt idx="97">
                  <c:v>1.0208548086983251</c:v>
                </c:pt>
                <c:pt idx="98">
                  <c:v>1.0208548086983251</c:v>
                </c:pt>
                <c:pt idx="99">
                  <c:v>1.0208548086983251</c:v>
                </c:pt>
                <c:pt idx="100">
                  <c:v>1.0208548086983251</c:v>
                </c:pt>
                <c:pt idx="101">
                  <c:v>1.0208548086983251</c:v>
                </c:pt>
                <c:pt idx="102">
                  <c:v>1.0208548086983251</c:v>
                </c:pt>
                <c:pt idx="103">
                  <c:v>1.0208548086983251</c:v>
                </c:pt>
                <c:pt idx="104">
                  <c:v>1.0208548086983251</c:v>
                </c:pt>
                <c:pt idx="105">
                  <c:v>1.0208548086983251</c:v>
                </c:pt>
                <c:pt idx="106">
                  <c:v>1.0208548086983251</c:v>
                </c:pt>
                <c:pt idx="107">
                  <c:v>1.0208548086983251</c:v>
                </c:pt>
                <c:pt idx="108">
                  <c:v>1.0208548086983251</c:v>
                </c:pt>
                <c:pt idx="109">
                  <c:v>1.0208548086983251</c:v>
                </c:pt>
                <c:pt idx="110">
                  <c:v>1.0208548086983251</c:v>
                </c:pt>
                <c:pt idx="111">
                  <c:v>1.0208548086983251</c:v>
                </c:pt>
                <c:pt idx="112">
                  <c:v>1.0208548086983251</c:v>
                </c:pt>
                <c:pt idx="113">
                  <c:v>1.0208548086983251</c:v>
                </c:pt>
                <c:pt idx="114">
                  <c:v>1.0208548086983251</c:v>
                </c:pt>
                <c:pt idx="115">
                  <c:v>1.0208548086983251</c:v>
                </c:pt>
                <c:pt idx="116">
                  <c:v>1.0208548086983251</c:v>
                </c:pt>
                <c:pt idx="117">
                  <c:v>1.0208548086983251</c:v>
                </c:pt>
                <c:pt idx="118">
                  <c:v>1.0208548086983251</c:v>
                </c:pt>
                <c:pt idx="119">
                  <c:v>1.0208548086983251</c:v>
                </c:pt>
                <c:pt idx="120">
                  <c:v>1.0208548086983251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E9DB-4464-8872-88281E94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5135"/>
        <c:axId val="222781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'Stomatal resistence'!$J$2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'Stomatal resistence'!$J$3:$J$123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9.3888888888888893</c:v>
                      </c:pt>
                      <c:pt idx="1">
                        <c:v>8.9473684210526319</c:v>
                      </c:pt>
                      <c:pt idx="2">
                        <c:v>8.5500000000000007</c:v>
                      </c:pt>
                      <c:pt idx="3">
                        <c:v>8.1904761904761898</c:v>
                      </c:pt>
                      <c:pt idx="4">
                        <c:v>7.8636363636363633</c:v>
                      </c:pt>
                      <c:pt idx="5">
                        <c:v>7.5652173913043477</c:v>
                      </c:pt>
                      <c:pt idx="6">
                        <c:v>7.291666666666667</c:v>
                      </c:pt>
                      <c:pt idx="7">
                        <c:v>7.04</c:v>
                      </c:pt>
                      <c:pt idx="8">
                        <c:v>6.8076923076923075</c:v>
                      </c:pt>
                      <c:pt idx="9">
                        <c:v>6.5925925925925926</c:v>
                      </c:pt>
                      <c:pt idx="10">
                        <c:v>6.3928571428571432</c:v>
                      </c:pt>
                      <c:pt idx="11">
                        <c:v>6.2068965517241379</c:v>
                      </c:pt>
                      <c:pt idx="12">
                        <c:v>6.0333333333333332</c:v>
                      </c:pt>
                      <c:pt idx="13">
                        <c:v>5.870967741935484</c:v>
                      </c:pt>
                      <c:pt idx="14">
                        <c:v>5.71875</c:v>
                      </c:pt>
                      <c:pt idx="15">
                        <c:v>5.5757575757575761</c:v>
                      </c:pt>
                      <c:pt idx="16">
                        <c:v>5.4411764705882355</c:v>
                      </c:pt>
                      <c:pt idx="17">
                        <c:v>5.3142857142857141</c:v>
                      </c:pt>
                      <c:pt idx="18">
                        <c:v>5.1944444444444446</c:v>
                      </c:pt>
                      <c:pt idx="19">
                        <c:v>5.0810810810810807</c:v>
                      </c:pt>
                      <c:pt idx="20">
                        <c:v>4.9736842105263159</c:v>
                      </c:pt>
                      <c:pt idx="21">
                        <c:v>4.8717948717948714</c:v>
                      </c:pt>
                      <c:pt idx="22">
                        <c:v>4.7750000000000004</c:v>
                      </c:pt>
                      <c:pt idx="23">
                        <c:v>4.6829268292682924</c:v>
                      </c:pt>
                      <c:pt idx="24">
                        <c:v>4.5952380952380949</c:v>
                      </c:pt>
                      <c:pt idx="25">
                        <c:v>4.5116279069767442</c:v>
                      </c:pt>
                      <c:pt idx="26">
                        <c:v>4.4318181818181817</c:v>
                      </c:pt>
                      <c:pt idx="27">
                        <c:v>4.3555555555555552</c:v>
                      </c:pt>
                      <c:pt idx="28">
                        <c:v>4.2826086956521738</c:v>
                      </c:pt>
                      <c:pt idx="29">
                        <c:v>4.2127659574468082</c:v>
                      </c:pt>
                      <c:pt idx="30">
                        <c:v>4.145833333333333</c:v>
                      </c:pt>
                      <c:pt idx="31">
                        <c:v>4.0816326530612246</c:v>
                      </c:pt>
                      <c:pt idx="32">
                        <c:v>4.0199999999999996</c:v>
                      </c:pt>
                      <c:pt idx="33">
                        <c:v>3.9607843137254903</c:v>
                      </c:pt>
                      <c:pt idx="34">
                        <c:v>3.9038461538461537</c:v>
                      </c:pt>
                      <c:pt idx="35">
                        <c:v>3.8490566037735849</c:v>
                      </c:pt>
                      <c:pt idx="36">
                        <c:v>3.7962962962962963</c:v>
                      </c:pt>
                      <c:pt idx="37">
                        <c:v>3.7454545454545456</c:v>
                      </c:pt>
                      <c:pt idx="38">
                        <c:v>3.6964285714285716</c:v>
                      </c:pt>
                      <c:pt idx="39">
                        <c:v>3.6491228070175437</c:v>
                      </c:pt>
                      <c:pt idx="40">
                        <c:v>3.603448275862069</c:v>
                      </c:pt>
                      <c:pt idx="41">
                        <c:v>3.5593220338983049</c:v>
                      </c:pt>
                      <c:pt idx="42">
                        <c:v>3.5166666666666666</c:v>
                      </c:pt>
                      <c:pt idx="43">
                        <c:v>3.4754098360655736</c:v>
                      </c:pt>
                      <c:pt idx="44">
                        <c:v>3.435483870967742</c:v>
                      </c:pt>
                      <c:pt idx="45">
                        <c:v>3.3968253968253967</c:v>
                      </c:pt>
                      <c:pt idx="46">
                        <c:v>3.359375</c:v>
                      </c:pt>
                      <c:pt idx="47">
                        <c:v>3.3230769230769233</c:v>
                      </c:pt>
                      <c:pt idx="48">
                        <c:v>3.2878787878787881</c:v>
                      </c:pt>
                      <c:pt idx="49">
                        <c:v>3.2537313432835822</c:v>
                      </c:pt>
                      <c:pt idx="50">
                        <c:v>3.2205882352941178</c:v>
                      </c:pt>
                      <c:pt idx="51">
                        <c:v>3.1884057971014492</c:v>
                      </c:pt>
                      <c:pt idx="52">
                        <c:v>3.157142857142857</c:v>
                      </c:pt>
                      <c:pt idx="53">
                        <c:v>3.1267605633802815</c:v>
                      </c:pt>
                      <c:pt idx="54">
                        <c:v>3.0972222222222223</c:v>
                      </c:pt>
                      <c:pt idx="55">
                        <c:v>3.0684931506849313</c:v>
                      </c:pt>
                      <c:pt idx="56">
                        <c:v>3.0405405405405403</c:v>
                      </c:pt>
                      <c:pt idx="57">
                        <c:v>3.0133333333333332</c:v>
                      </c:pt>
                      <c:pt idx="58">
                        <c:v>2.986842105263158</c:v>
                      </c:pt>
                      <c:pt idx="59">
                        <c:v>2.9610389610389611</c:v>
                      </c:pt>
                      <c:pt idx="60">
                        <c:v>2.9358974358974357</c:v>
                      </c:pt>
                      <c:pt idx="61">
                        <c:v>2.9113924050632911</c:v>
                      </c:pt>
                      <c:pt idx="62">
                        <c:v>2.8875000000000002</c:v>
                      </c:pt>
                      <c:pt idx="63">
                        <c:v>2.8641975308641974</c:v>
                      </c:pt>
                      <c:pt idx="64">
                        <c:v>2.8414634146341462</c:v>
                      </c:pt>
                      <c:pt idx="65">
                        <c:v>2.8192771084337349</c:v>
                      </c:pt>
                      <c:pt idx="66">
                        <c:v>2.7976190476190474</c:v>
                      </c:pt>
                      <c:pt idx="67">
                        <c:v>2.776470588235294</c:v>
                      </c:pt>
                      <c:pt idx="68">
                        <c:v>2.7558139534883721</c:v>
                      </c:pt>
                      <c:pt idx="69">
                        <c:v>2.735632183908046</c:v>
                      </c:pt>
                      <c:pt idx="70">
                        <c:v>2.7159090909090908</c:v>
                      </c:pt>
                      <c:pt idx="71">
                        <c:v>2.696629213483146</c:v>
                      </c:pt>
                      <c:pt idx="72">
                        <c:v>2.6777777777777776</c:v>
                      </c:pt>
                      <c:pt idx="73">
                        <c:v>2.6593406593406592</c:v>
                      </c:pt>
                      <c:pt idx="74">
                        <c:v>2.6413043478260869</c:v>
                      </c:pt>
                      <c:pt idx="75">
                        <c:v>2.6236559139784945</c:v>
                      </c:pt>
                      <c:pt idx="76">
                        <c:v>2.6063829787234041</c:v>
                      </c:pt>
                      <c:pt idx="77">
                        <c:v>2.5894736842105264</c:v>
                      </c:pt>
                      <c:pt idx="78">
                        <c:v>2.5729166666666665</c:v>
                      </c:pt>
                      <c:pt idx="79">
                        <c:v>2.5567010309278349</c:v>
                      </c:pt>
                      <c:pt idx="80">
                        <c:v>2.5408163265306123</c:v>
                      </c:pt>
                      <c:pt idx="81">
                        <c:v>2.5252525252525251</c:v>
                      </c:pt>
                      <c:pt idx="82">
                        <c:v>2.5099999999999998</c:v>
                      </c:pt>
                      <c:pt idx="83">
                        <c:v>2.495049504950495</c:v>
                      </c:pt>
                      <c:pt idx="84">
                        <c:v>2.4803921568627452</c:v>
                      </c:pt>
                      <c:pt idx="85">
                        <c:v>2.4660194174757279</c:v>
                      </c:pt>
                      <c:pt idx="86">
                        <c:v>2.4519230769230771</c:v>
                      </c:pt>
                      <c:pt idx="87">
                        <c:v>2.4380952380952383</c:v>
                      </c:pt>
                      <c:pt idx="88">
                        <c:v>2.4245283018867925</c:v>
                      </c:pt>
                      <c:pt idx="89">
                        <c:v>2.4112149532710281</c:v>
                      </c:pt>
                      <c:pt idx="90">
                        <c:v>2.3981481481481484</c:v>
                      </c:pt>
                      <c:pt idx="91">
                        <c:v>2.3853211009174311</c:v>
                      </c:pt>
                      <c:pt idx="92">
                        <c:v>2.3727272727272726</c:v>
                      </c:pt>
                      <c:pt idx="93">
                        <c:v>2.3603603603603602</c:v>
                      </c:pt>
                      <c:pt idx="94">
                        <c:v>2.3482142857142856</c:v>
                      </c:pt>
                      <c:pt idx="95">
                        <c:v>2.336283185840708</c:v>
                      </c:pt>
                      <c:pt idx="96">
                        <c:v>2.3245614035087718</c:v>
                      </c:pt>
                      <c:pt idx="97">
                        <c:v>2.3130434782608695</c:v>
                      </c:pt>
                      <c:pt idx="98">
                        <c:v>2.3017241379310347</c:v>
                      </c:pt>
                      <c:pt idx="99">
                        <c:v>2.2905982905982905</c:v>
                      </c:pt>
                      <c:pt idx="100">
                        <c:v>2.2796610169491527</c:v>
                      </c:pt>
                      <c:pt idx="101">
                        <c:v>2.26890756302521</c:v>
                      </c:pt>
                      <c:pt idx="102">
                        <c:v>2.2583333333333333</c:v>
                      </c:pt>
                      <c:pt idx="103">
                        <c:v>2.2479338842975207</c:v>
                      </c:pt>
                      <c:pt idx="104">
                        <c:v>2.237704918032787</c:v>
                      </c:pt>
                      <c:pt idx="105">
                        <c:v>2.2276422764227641</c:v>
                      </c:pt>
                      <c:pt idx="106">
                        <c:v>2.217741935483871</c:v>
                      </c:pt>
                      <c:pt idx="107">
                        <c:v>2.2080000000000002</c:v>
                      </c:pt>
                      <c:pt idx="108">
                        <c:v>2.1984126984126986</c:v>
                      </c:pt>
                      <c:pt idx="109">
                        <c:v>2.188976377952756</c:v>
                      </c:pt>
                      <c:pt idx="110">
                        <c:v>2.1796875</c:v>
                      </c:pt>
                      <c:pt idx="111">
                        <c:v>2.1705426356589146</c:v>
                      </c:pt>
                      <c:pt idx="112">
                        <c:v>2.1615384615384614</c:v>
                      </c:pt>
                      <c:pt idx="113">
                        <c:v>2.1526717557251906</c:v>
                      </c:pt>
                      <c:pt idx="114">
                        <c:v>2.143939393939394</c:v>
                      </c:pt>
                      <c:pt idx="115">
                        <c:v>2.1353383458646618</c:v>
                      </c:pt>
                      <c:pt idx="116">
                        <c:v>2.1268656716417911</c:v>
                      </c:pt>
                      <c:pt idx="117">
                        <c:v>2.1185185185185187</c:v>
                      </c:pt>
                      <c:pt idx="118">
                        <c:v>2.1102941176470589</c:v>
                      </c:pt>
                      <c:pt idx="119">
                        <c:v>2.1021897810218979</c:v>
                      </c:pt>
                      <c:pt idx="120">
                        <c:v>2.0942028985507246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9DB-4464-8872-88281E943B7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resistence'!$L$2</c15:sqref>
                        </c15:formulaRef>
                      </c:ext>
                    </c:extLst>
                    <c:strCache>
                      <c:ptCount val="1"/>
                      <c:pt idx="0">
                        <c:v>rs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resistence'!$L$3:$L$123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1437.7038555834747</c:v>
                      </c:pt>
                      <c:pt idx="1">
                        <c:v>1370.0946116740679</c:v>
                      </c:pt>
                      <c:pt idx="2">
                        <c:v>1309.2462921556021</c:v>
                      </c:pt>
                      <c:pt idx="3">
                        <c:v>1254.1930506865135</c:v>
                      </c:pt>
                      <c:pt idx="4">
                        <c:v>1204.1446493509789</c:v>
                      </c:pt>
                      <c:pt idx="5">
                        <c:v>1158.4482829141864</c:v>
                      </c:pt>
                      <c:pt idx="6">
                        <c:v>1116.5599470137931</c:v>
                      </c:pt>
                      <c:pt idx="7">
                        <c:v>1078.0226779854313</c:v>
                      </c:pt>
                      <c:pt idx="8">
                        <c:v>1042.4498142669433</c:v>
                      </c:pt>
                      <c:pt idx="9">
                        <c:v>1009.511977490566</c:v>
                      </c:pt>
                      <c:pt idx="10">
                        <c:v>978.92684334107253</c:v>
                      </c:pt>
                      <c:pt idx="11">
                        <c:v>950.45102878809575</c:v>
                      </c:pt>
                      <c:pt idx="12">
                        <c:v>923.87360187198419</c:v>
                      </c:pt>
                      <c:pt idx="13">
                        <c:v>899.01084766013787</c:v>
                      </c:pt>
                      <c:pt idx="14">
                        <c:v>875.70201558653207</c:v>
                      </c:pt>
                      <c:pt idx="15">
                        <c:v>853.80584000223553</c:v>
                      </c:pt>
                      <c:pt idx="16">
                        <c:v>833.1976747464272</c:v>
                      </c:pt>
                      <c:pt idx="17">
                        <c:v>813.76711893380775</c:v>
                      </c:pt>
                      <c:pt idx="18">
                        <c:v>795.41603844411179</c:v>
                      </c:pt>
                      <c:pt idx="19">
                        <c:v>778.05690825115585</c:v>
                      </c:pt>
                      <c:pt idx="20">
                        <c:v>761.61141648940838</c:v>
                      </c:pt>
                      <c:pt idx="21">
                        <c:v>746.00928327954523</c:v>
                      </c:pt>
                      <c:pt idx="22">
                        <c:v>731.18725673017536</c:v>
                      </c:pt>
                      <c:pt idx="23">
                        <c:v>717.08825586614057</c:v>
                      </c:pt>
                      <c:pt idx="24">
                        <c:v>703.6606359956312</c:v>
                      </c:pt>
                      <c:pt idx="25">
                        <c:v>690.85755658421544</c:v>
                      </c:pt>
                      <c:pt idx="26">
                        <c:v>678.63643532786386</c:v>
                      </c:pt>
                      <c:pt idx="27">
                        <c:v>666.95847501623905</c:v>
                      </c:pt>
                      <c:pt idx="28">
                        <c:v>655.78825210946763</c:v>
                      </c:pt>
                      <c:pt idx="29">
                        <c:v>645.0933578370267</c:v>
                      </c:pt>
                      <c:pt idx="30">
                        <c:v>634.84408415927089</c:v>
                      </c:pt>
                      <c:pt idx="31">
                        <c:v>625.01314818264814</c:v>
                      </c:pt>
                      <c:pt idx="32">
                        <c:v>615.57544964508998</c:v>
                      </c:pt>
                      <c:pt idx="33">
                        <c:v>606.50785693253431</c:v>
                      </c:pt>
                      <c:pt idx="34">
                        <c:v>597.78901778584623</c:v>
                      </c:pt>
                      <c:pt idx="35">
                        <c:v>589.39919143714621</c:v>
                      </c:pt>
                      <c:pt idx="36">
                        <c:v>581.32009939765737</c:v>
                      </c:pt>
                      <c:pt idx="37">
                        <c:v>573.53479252324087</c:v>
                      </c:pt>
                      <c:pt idx="38">
                        <c:v>566.0275323229107</c:v>
                      </c:pt>
                      <c:pt idx="39">
                        <c:v>558.78368476118851</c:v>
                      </c:pt>
                      <c:pt idx="40">
                        <c:v>551.78962504642232</c:v>
                      </c:pt>
                      <c:pt idx="41">
                        <c:v>545.03265210164818</c:v>
                      </c:pt>
                      <c:pt idx="42">
                        <c:v>538.50091158836653</c:v>
                      </c:pt>
                      <c:pt idx="43">
                        <c:v>532.18332650174978</c:v>
                      </c:pt>
                      <c:pt idx="44">
                        <c:v>526.06953448244337</c:v>
                      </c:pt>
                      <c:pt idx="45">
                        <c:v>520.14983109867046</c:v>
                      </c:pt>
                      <c:pt idx="46">
                        <c:v>514.41511844564036</c:v>
                      </c:pt>
                      <c:pt idx="47">
                        <c:v>508.85685848962675</c:v>
                      </c:pt>
                      <c:pt idx="48">
                        <c:v>503.46703065349215</c:v>
                      </c:pt>
                      <c:pt idx="49">
                        <c:v>498.23809320052584</c:v>
                      </c:pt>
                      <c:pt idx="50">
                        <c:v>493.16294802558798</c:v>
                      </c:pt>
                      <c:pt idx="51">
                        <c:v>488.2349085078946</c:v>
                      </c:pt>
                      <c:pt idx="52">
                        <c:v>483.44767011927826</c:v>
                      </c:pt>
                      <c:pt idx="53">
                        <c:v>478.79528351625669</c:v>
                      </c:pt>
                      <c:pt idx="54">
                        <c:v>474.27212987443028</c:v>
                      </c:pt>
                      <c:pt idx="55">
                        <c:v>469.87289825018797</c:v>
                      </c:pt>
                      <c:pt idx="56">
                        <c:v>465.5925647779523</c:v>
                      </c:pt>
                      <c:pt idx="57">
                        <c:v>461.42637353164298</c:v>
                      </c:pt>
                      <c:pt idx="58">
                        <c:v>457.36981889707857</c:v>
                      </c:pt>
                      <c:pt idx="59">
                        <c:v>453.41862931795742</c:v>
                      </c:pt>
                      <c:pt idx="60">
                        <c:v>449.568752292147</c:v>
                      </c:pt>
                      <c:pt idx="61">
                        <c:v>445.81634050749642</c:v>
                      </c:pt>
                      <c:pt idx="62">
                        <c:v>442.15773901746206</c:v>
                      </c:pt>
                      <c:pt idx="63">
                        <c:v>438.5894733666878</c:v>
                      </c:pt>
                      <c:pt idx="64">
                        <c:v>435.10823858544467</c:v>
                      </c:pt>
                      <c:pt idx="65">
                        <c:v>431.71088897965313</c:v>
                      </c:pt>
                      <c:pt idx="66">
                        <c:v>428.39442865018998</c:v>
                      </c:pt>
                      <c:pt idx="67">
                        <c:v>425.15600268142009</c:v>
                      </c:pt>
                      <c:pt idx="68">
                        <c:v>421.9928889444821</c:v>
                      </c:pt>
                      <c:pt idx="69">
                        <c:v>418.90249046586445</c:v>
                      </c:pt>
                      <c:pt idx="70">
                        <c:v>415.88232831630631</c:v>
                      </c:pt>
                      <c:pt idx="71">
                        <c:v>412.9300349790978</c:v>
                      </c:pt>
                      <c:pt idx="72">
                        <c:v>410.04334816049391</c:v>
                      </c:pt>
                      <c:pt idx="73">
                        <c:v>407.22010500823296</c:v>
                      </c:pt>
                      <c:pt idx="74">
                        <c:v>404.4582367071082</c:v>
                      </c:pt>
                      <c:pt idx="75">
                        <c:v>401.75576342321176</c:v>
                      </c:pt>
                      <c:pt idx="76">
                        <c:v>399.11078957088773</c:v>
                      </c:pt>
                      <c:pt idx="77">
                        <c:v>396.52149937861259</c:v>
                      </c:pt>
                      <c:pt idx="78">
                        <c:v>393.98615273200983</c:v>
                      </c:pt>
                      <c:pt idx="79">
                        <c:v>391.50308127399677</c:v>
                      </c:pt>
                      <c:pt idx="80">
                        <c:v>389.07068474369845</c:v>
                      </c:pt>
                      <c:pt idx="81">
                        <c:v>386.68742753724433</c:v>
                      </c:pt>
                      <c:pt idx="82">
                        <c:v>384.35183547491937</c:v>
                      </c:pt>
                      <c:pt idx="83">
                        <c:v>382.06249276036323</c:v>
                      </c:pt>
                      <c:pt idx="84">
                        <c:v>379.81803911864154</c:v>
                      </c:pt>
                      <c:pt idx="85">
                        <c:v>377.61716710103087</c:v>
                      </c:pt>
                      <c:pt idx="86">
                        <c:v>375.45861954529749</c:v>
                      </c:pt>
                      <c:pt idx="87">
                        <c:v>373.34118718110176</c:v>
                      </c:pt>
                      <c:pt idx="88">
                        <c:v>371.26370637094749</c:v>
                      </c:pt>
                      <c:pt idx="89">
                        <c:v>369.22505697780548</c:v>
                      </c:pt>
                      <c:pt idx="90">
                        <c:v>367.22416035120307</c:v>
                      </c:pt>
                      <c:pt idx="91">
                        <c:v>365.25997742417138</c:v>
                      </c:pt>
                      <c:pt idx="92">
                        <c:v>363.33150691399476</c:v>
                      </c:pt>
                      <c:pt idx="93">
                        <c:v>361.43778362021783</c:v>
                      </c:pt>
                      <c:pt idx="94">
                        <c:v>359.57787681382968</c:v>
                      </c:pt>
                      <c:pt idx="95">
                        <c:v>357.75088871197943</c:v>
                      </c:pt>
                      <c:pt idx="96">
                        <c:v>355.95595303296864</c:v>
                      </c:pt>
                      <c:pt idx="97">
                        <c:v>354.19223362663627</c:v>
                      </c:pt>
                      <c:pt idx="98">
                        <c:v>352.4589231755856</c:v>
                      </c:pt>
                      <c:pt idx="99">
                        <c:v>350.75524196301427</c:v>
                      </c:pt>
                      <c:pt idx="100">
                        <c:v>349.08043670319853</c:v>
                      </c:pt>
                      <c:pt idx="101">
                        <c:v>347.43377943094254</c:v>
                      </c:pt>
                      <c:pt idx="102">
                        <c:v>345.81456644655765</c:v>
                      </c:pt>
                      <c:pt idx="103">
                        <c:v>344.22211731315423</c:v>
                      </c:pt>
                      <c:pt idx="104">
                        <c:v>342.65577390324933</c:v>
                      </c:pt>
                      <c:pt idx="105">
                        <c:v>341.11489949187933</c:v>
                      </c:pt>
                      <c:pt idx="106">
                        <c:v>339.59887789359607</c:v>
                      </c:pt>
                      <c:pt idx="107">
                        <c:v>338.1071126408853</c:v>
                      </c:pt>
                      <c:pt idx="108">
                        <c:v>336.63902620170967</c:v>
                      </c:pt>
                      <c:pt idx="109">
                        <c:v>335.194059234017</c:v>
                      </c:pt>
                      <c:pt idx="110">
                        <c:v>333.77166987519456</c:v>
                      </c:pt>
                      <c:pt idx="111">
                        <c:v>332.37133306457093</c:v>
                      </c:pt>
                      <c:pt idx="112">
                        <c:v>330.99253989718773</c:v>
                      </c:pt>
                      <c:pt idx="113">
                        <c:v>329.63479700716908</c:v>
                      </c:pt>
                      <c:pt idx="114">
                        <c:v>328.29762597912048</c:v>
                      </c:pt>
                      <c:pt idx="115">
                        <c:v>326.9805627860801</c:v>
                      </c:pt>
                      <c:pt idx="116">
                        <c:v>325.68315725263733</c:v>
                      </c:pt>
                      <c:pt idx="117">
                        <c:v>324.40497254191223</c:v>
                      </c:pt>
                      <c:pt idx="118">
                        <c:v>323.14558466516837</c:v>
                      </c:pt>
                      <c:pt idx="119">
                        <c:v>321.90458201290255</c:v>
                      </c:pt>
                      <c:pt idx="120">
                        <c:v>320.68156490632168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DB-4464-8872-88281E943B7A}"/>
                  </c:ext>
                </c:extLst>
              </c15:ser>
            </c15:filteredScatterSeries>
          </c:ext>
        </c:extLst>
      </c:scatterChart>
      <c:valAx>
        <c:axId val="1866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78127"/>
        <c:crosses val="autoZero"/>
        <c:crossBetween val="midCat"/>
      </c:valAx>
      <c:valAx>
        <c:axId val="22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'Stomatal resistence'!$J$2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'Stomatal resistence'!$I$3:$I$123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'Stomatal resistence'!$J$3:$J$123</c:f>
              <c:numCache>
                <c:formatCode>General</c:formatCode>
                <c:ptCount val="121"/>
                <c:pt idx="0">
                  <c:v>9.3888888888888893</c:v>
                </c:pt>
                <c:pt idx="1">
                  <c:v>8.9473684210526319</c:v>
                </c:pt>
                <c:pt idx="2">
                  <c:v>8.5500000000000007</c:v>
                </c:pt>
                <c:pt idx="3">
                  <c:v>8.1904761904761898</c:v>
                </c:pt>
                <c:pt idx="4">
                  <c:v>7.8636363636363633</c:v>
                </c:pt>
                <c:pt idx="5">
                  <c:v>7.5652173913043477</c:v>
                </c:pt>
                <c:pt idx="6">
                  <c:v>7.291666666666667</c:v>
                </c:pt>
                <c:pt idx="7">
                  <c:v>7.04</c:v>
                </c:pt>
                <c:pt idx="8">
                  <c:v>6.8076923076923075</c:v>
                </c:pt>
                <c:pt idx="9">
                  <c:v>6.5925925925925926</c:v>
                </c:pt>
                <c:pt idx="10">
                  <c:v>6.3928571428571432</c:v>
                </c:pt>
                <c:pt idx="11">
                  <c:v>6.2068965517241379</c:v>
                </c:pt>
                <c:pt idx="12">
                  <c:v>6.0333333333333332</c:v>
                </c:pt>
                <c:pt idx="13">
                  <c:v>5.870967741935484</c:v>
                </c:pt>
                <c:pt idx="14">
                  <c:v>5.71875</c:v>
                </c:pt>
                <c:pt idx="15">
                  <c:v>5.5757575757575761</c:v>
                </c:pt>
                <c:pt idx="16">
                  <c:v>5.4411764705882355</c:v>
                </c:pt>
                <c:pt idx="17">
                  <c:v>5.3142857142857141</c:v>
                </c:pt>
                <c:pt idx="18">
                  <c:v>5.1944444444444446</c:v>
                </c:pt>
                <c:pt idx="19">
                  <c:v>5.0810810810810807</c:v>
                </c:pt>
                <c:pt idx="20">
                  <c:v>4.9736842105263159</c:v>
                </c:pt>
                <c:pt idx="21">
                  <c:v>4.8717948717948714</c:v>
                </c:pt>
                <c:pt idx="22">
                  <c:v>4.7750000000000004</c:v>
                </c:pt>
                <c:pt idx="23">
                  <c:v>4.6829268292682924</c:v>
                </c:pt>
                <c:pt idx="24">
                  <c:v>4.5952380952380949</c:v>
                </c:pt>
                <c:pt idx="25">
                  <c:v>4.5116279069767442</c:v>
                </c:pt>
                <c:pt idx="26">
                  <c:v>4.4318181818181817</c:v>
                </c:pt>
                <c:pt idx="27">
                  <c:v>4.3555555555555552</c:v>
                </c:pt>
                <c:pt idx="28">
                  <c:v>4.2826086956521738</c:v>
                </c:pt>
                <c:pt idx="29">
                  <c:v>4.2127659574468082</c:v>
                </c:pt>
                <c:pt idx="30">
                  <c:v>4.145833333333333</c:v>
                </c:pt>
                <c:pt idx="31">
                  <c:v>4.0816326530612246</c:v>
                </c:pt>
                <c:pt idx="32">
                  <c:v>4.0199999999999996</c:v>
                </c:pt>
                <c:pt idx="33">
                  <c:v>3.9607843137254903</c:v>
                </c:pt>
                <c:pt idx="34">
                  <c:v>3.9038461538461537</c:v>
                </c:pt>
                <c:pt idx="35">
                  <c:v>3.8490566037735849</c:v>
                </c:pt>
                <c:pt idx="36">
                  <c:v>3.7962962962962963</c:v>
                </c:pt>
                <c:pt idx="37">
                  <c:v>3.7454545454545456</c:v>
                </c:pt>
                <c:pt idx="38">
                  <c:v>3.6964285714285716</c:v>
                </c:pt>
                <c:pt idx="39">
                  <c:v>3.6491228070175437</c:v>
                </c:pt>
                <c:pt idx="40">
                  <c:v>3.603448275862069</c:v>
                </c:pt>
                <c:pt idx="41">
                  <c:v>3.5593220338983049</c:v>
                </c:pt>
                <c:pt idx="42">
                  <c:v>3.5166666666666666</c:v>
                </c:pt>
                <c:pt idx="43">
                  <c:v>3.4754098360655736</c:v>
                </c:pt>
                <c:pt idx="44">
                  <c:v>3.435483870967742</c:v>
                </c:pt>
                <c:pt idx="45">
                  <c:v>3.3968253968253967</c:v>
                </c:pt>
                <c:pt idx="46">
                  <c:v>3.359375</c:v>
                </c:pt>
                <c:pt idx="47">
                  <c:v>3.3230769230769233</c:v>
                </c:pt>
                <c:pt idx="48">
                  <c:v>3.2878787878787881</c:v>
                </c:pt>
                <c:pt idx="49">
                  <c:v>3.2537313432835822</c:v>
                </c:pt>
                <c:pt idx="50">
                  <c:v>3.2205882352941178</c:v>
                </c:pt>
                <c:pt idx="51">
                  <c:v>3.1884057971014492</c:v>
                </c:pt>
                <c:pt idx="52">
                  <c:v>3.157142857142857</c:v>
                </c:pt>
                <c:pt idx="53">
                  <c:v>3.1267605633802815</c:v>
                </c:pt>
                <c:pt idx="54">
                  <c:v>3.0972222222222223</c:v>
                </c:pt>
                <c:pt idx="55">
                  <c:v>3.0684931506849313</c:v>
                </c:pt>
                <c:pt idx="56">
                  <c:v>3.0405405405405403</c:v>
                </c:pt>
                <c:pt idx="57">
                  <c:v>3.0133333333333332</c:v>
                </c:pt>
                <c:pt idx="58">
                  <c:v>2.986842105263158</c:v>
                </c:pt>
                <c:pt idx="59">
                  <c:v>2.9610389610389611</c:v>
                </c:pt>
                <c:pt idx="60">
                  <c:v>2.9358974358974357</c:v>
                </c:pt>
                <c:pt idx="61">
                  <c:v>2.9113924050632911</c:v>
                </c:pt>
                <c:pt idx="62">
                  <c:v>2.8875000000000002</c:v>
                </c:pt>
                <c:pt idx="63">
                  <c:v>2.8641975308641974</c:v>
                </c:pt>
                <c:pt idx="64">
                  <c:v>2.8414634146341462</c:v>
                </c:pt>
                <c:pt idx="65">
                  <c:v>2.8192771084337349</c:v>
                </c:pt>
                <c:pt idx="66">
                  <c:v>2.7976190476190474</c:v>
                </c:pt>
                <c:pt idx="67">
                  <c:v>2.776470588235294</c:v>
                </c:pt>
                <c:pt idx="68">
                  <c:v>2.7558139534883721</c:v>
                </c:pt>
                <c:pt idx="69">
                  <c:v>2.735632183908046</c:v>
                </c:pt>
                <c:pt idx="70">
                  <c:v>2.7159090909090908</c:v>
                </c:pt>
                <c:pt idx="71">
                  <c:v>2.696629213483146</c:v>
                </c:pt>
                <c:pt idx="72">
                  <c:v>2.6777777777777776</c:v>
                </c:pt>
                <c:pt idx="73">
                  <c:v>2.6593406593406592</c:v>
                </c:pt>
                <c:pt idx="74">
                  <c:v>2.6413043478260869</c:v>
                </c:pt>
                <c:pt idx="75">
                  <c:v>2.6236559139784945</c:v>
                </c:pt>
                <c:pt idx="76">
                  <c:v>2.6063829787234041</c:v>
                </c:pt>
                <c:pt idx="77">
                  <c:v>2.5894736842105264</c:v>
                </c:pt>
                <c:pt idx="78">
                  <c:v>2.5729166666666665</c:v>
                </c:pt>
                <c:pt idx="79">
                  <c:v>2.5567010309278349</c:v>
                </c:pt>
                <c:pt idx="80">
                  <c:v>2.5408163265306123</c:v>
                </c:pt>
                <c:pt idx="81">
                  <c:v>2.5252525252525251</c:v>
                </c:pt>
                <c:pt idx="82">
                  <c:v>2.5099999999999998</c:v>
                </c:pt>
                <c:pt idx="83">
                  <c:v>2.495049504950495</c:v>
                </c:pt>
                <c:pt idx="84">
                  <c:v>2.4803921568627452</c:v>
                </c:pt>
                <c:pt idx="85">
                  <c:v>2.4660194174757279</c:v>
                </c:pt>
                <c:pt idx="86">
                  <c:v>2.4519230769230771</c:v>
                </c:pt>
                <c:pt idx="87">
                  <c:v>2.4380952380952383</c:v>
                </c:pt>
                <c:pt idx="88">
                  <c:v>2.4245283018867925</c:v>
                </c:pt>
                <c:pt idx="89">
                  <c:v>2.4112149532710281</c:v>
                </c:pt>
                <c:pt idx="90">
                  <c:v>2.3981481481481484</c:v>
                </c:pt>
                <c:pt idx="91">
                  <c:v>2.3853211009174311</c:v>
                </c:pt>
                <c:pt idx="92">
                  <c:v>2.3727272727272726</c:v>
                </c:pt>
                <c:pt idx="93">
                  <c:v>2.3603603603603602</c:v>
                </c:pt>
                <c:pt idx="94">
                  <c:v>2.3482142857142856</c:v>
                </c:pt>
                <c:pt idx="95">
                  <c:v>2.336283185840708</c:v>
                </c:pt>
                <c:pt idx="96">
                  <c:v>2.3245614035087718</c:v>
                </c:pt>
                <c:pt idx="97">
                  <c:v>2.3130434782608695</c:v>
                </c:pt>
                <c:pt idx="98">
                  <c:v>2.3017241379310347</c:v>
                </c:pt>
                <c:pt idx="99">
                  <c:v>2.2905982905982905</c:v>
                </c:pt>
                <c:pt idx="100">
                  <c:v>2.2796610169491527</c:v>
                </c:pt>
                <c:pt idx="101">
                  <c:v>2.26890756302521</c:v>
                </c:pt>
                <c:pt idx="102">
                  <c:v>2.2583333333333333</c:v>
                </c:pt>
                <c:pt idx="103">
                  <c:v>2.2479338842975207</c:v>
                </c:pt>
                <c:pt idx="104">
                  <c:v>2.237704918032787</c:v>
                </c:pt>
                <c:pt idx="105">
                  <c:v>2.2276422764227641</c:v>
                </c:pt>
                <c:pt idx="106">
                  <c:v>2.217741935483871</c:v>
                </c:pt>
                <c:pt idx="107">
                  <c:v>2.2080000000000002</c:v>
                </c:pt>
                <c:pt idx="108">
                  <c:v>2.1984126984126986</c:v>
                </c:pt>
                <c:pt idx="109">
                  <c:v>2.188976377952756</c:v>
                </c:pt>
                <c:pt idx="110">
                  <c:v>2.1796875</c:v>
                </c:pt>
                <c:pt idx="111">
                  <c:v>2.1705426356589146</c:v>
                </c:pt>
                <c:pt idx="112">
                  <c:v>2.1615384615384614</c:v>
                </c:pt>
                <c:pt idx="113">
                  <c:v>2.1526717557251906</c:v>
                </c:pt>
                <c:pt idx="114">
                  <c:v>2.143939393939394</c:v>
                </c:pt>
                <c:pt idx="115">
                  <c:v>2.1353383458646618</c:v>
                </c:pt>
                <c:pt idx="116">
                  <c:v>2.1268656716417911</c:v>
                </c:pt>
                <c:pt idx="117">
                  <c:v>2.1185185185185187</c:v>
                </c:pt>
                <c:pt idx="118">
                  <c:v>2.1102941176470589</c:v>
                </c:pt>
                <c:pt idx="119">
                  <c:v>2.1021897810218979</c:v>
                </c:pt>
                <c:pt idx="120">
                  <c:v>2.0942028985507246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A-44A9-A26E-3F2947FF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5135"/>
        <c:axId val="2227812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'Stomatal resistence'!$K$2</c15:sqref>
                        </c15:formulaRef>
                      </c:ext>
                    </c:extLst>
                    <c:strCache>
                      <c:ptCount val="1"/>
                      <c:pt idx="0">
                        <c:v>f2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'Stomatal resistence'!$K$3:$K$123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1.0208548086983251</c:v>
                      </c:pt>
                      <c:pt idx="1">
                        <c:v>1.0208548086983251</c:v>
                      </c:pt>
                      <c:pt idx="2">
                        <c:v>1.0208548086983251</c:v>
                      </c:pt>
                      <c:pt idx="3">
                        <c:v>1.0208548086983251</c:v>
                      </c:pt>
                      <c:pt idx="4">
                        <c:v>1.0208548086983251</c:v>
                      </c:pt>
                      <c:pt idx="5">
                        <c:v>1.0208548086983251</c:v>
                      </c:pt>
                      <c:pt idx="6">
                        <c:v>1.0208548086983251</c:v>
                      </c:pt>
                      <c:pt idx="7">
                        <c:v>1.0208548086983251</c:v>
                      </c:pt>
                      <c:pt idx="8">
                        <c:v>1.0208548086983251</c:v>
                      </c:pt>
                      <c:pt idx="9">
                        <c:v>1.0208548086983251</c:v>
                      </c:pt>
                      <c:pt idx="10">
                        <c:v>1.0208548086983251</c:v>
                      </c:pt>
                      <c:pt idx="11">
                        <c:v>1.0208548086983251</c:v>
                      </c:pt>
                      <c:pt idx="12">
                        <c:v>1.0208548086983251</c:v>
                      </c:pt>
                      <c:pt idx="13">
                        <c:v>1.0208548086983251</c:v>
                      </c:pt>
                      <c:pt idx="14">
                        <c:v>1.0208548086983251</c:v>
                      </c:pt>
                      <c:pt idx="15">
                        <c:v>1.0208548086983251</c:v>
                      </c:pt>
                      <c:pt idx="16">
                        <c:v>1.0208548086983251</c:v>
                      </c:pt>
                      <c:pt idx="17">
                        <c:v>1.0208548086983251</c:v>
                      </c:pt>
                      <c:pt idx="18">
                        <c:v>1.0208548086983251</c:v>
                      </c:pt>
                      <c:pt idx="19">
                        <c:v>1.0208548086983251</c:v>
                      </c:pt>
                      <c:pt idx="20">
                        <c:v>1.0208548086983251</c:v>
                      </c:pt>
                      <c:pt idx="21">
                        <c:v>1.0208548086983251</c:v>
                      </c:pt>
                      <c:pt idx="22">
                        <c:v>1.0208548086983251</c:v>
                      </c:pt>
                      <c:pt idx="23">
                        <c:v>1.0208548086983251</c:v>
                      </c:pt>
                      <c:pt idx="24">
                        <c:v>1.0208548086983251</c:v>
                      </c:pt>
                      <c:pt idx="25">
                        <c:v>1.0208548086983251</c:v>
                      </c:pt>
                      <c:pt idx="26">
                        <c:v>1.0208548086983251</c:v>
                      </c:pt>
                      <c:pt idx="27">
                        <c:v>1.0208548086983251</c:v>
                      </c:pt>
                      <c:pt idx="28">
                        <c:v>1.0208548086983251</c:v>
                      </c:pt>
                      <c:pt idx="29">
                        <c:v>1.0208548086983251</c:v>
                      </c:pt>
                      <c:pt idx="30">
                        <c:v>1.0208548086983251</c:v>
                      </c:pt>
                      <c:pt idx="31">
                        <c:v>1.0208548086983251</c:v>
                      </c:pt>
                      <c:pt idx="32">
                        <c:v>1.0208548086983251</c:v>
                      </c:pt>
                      <c:pt idx="33">
                        <c:v>1.0208548086983251</c:v>
                      </c:pt>
                      <c:pt idx="34">
                        <c:v>1.0208548086983251</c:v>
                      </c:pt>
                      <c:pt idx="35">
                        <c:v>1.0208548086983251</c:v>
                      </c:pt>
                      <c:pt idx="36">
                        <c:v>1.0208548086983251</c:v>
                      </c:pt>
                      <c:pt idx="37">
                        <c:v>1.0208548086983251</c:v>
                      </c:pt>
                      <c:pt idx="38">
                        <c:v>1.0208548086983251</c:v>
                      </c:pt>
                      <c:pt idx="39">
                        <c:v>1.0208548086983251</c:v>
                      </c:pt>
                      <c:pt idx="40">
                        <c:v>1.0208548086983251</c:v>
                      </c:pt>
                      <c:pt idx="41">
                        <c:v>1.0208548086983251</c:v>
                      </c:pt>
                      <c:pt idx="42">
                        <c:v>1.0208548086983251</c:v>
                      </c:pt>
                      <c:pt idx="43">
                        <c:v>1.0208548086983251</c:v>
                      </c:pt>
                      <c:pt idx="44">
                        <c:v>1.0208548086983251</c:v>
                      </c:pt>
                      <c:pt idx="45">
                        <c:v>1.0208548086983251</c:v>
                      </c:pt>
                      <c:pt idx="46">
                        <c:v>1.0208548086983251</c:v>
                      </c:pt>
                      <c:pt idx="47">
                        <c:v>1.0208548086983251</c:v>
                      </c:pt>
                      <c:pt idx="48">
                        <c:v>1.0208548086983251</c:v>
                      </c:pt>
                      <c:pt idx="49">
                        <c:v>1.0208548086983251</c:v>
                      </c:pt>
                      <c:pt idx="50">
                        <c:v>1.0208548086983251</c:v>
                      </c:pt>
                      <c:pt idx="51">
                        <c:v>1.0208548086983251</c:v>
                      </c:pt>
                      <c:pt idx="52">
                        <c:v>1.0208548086983251</c:v>
                      </c:pt>
                      <c:pt idx="53">
                        <c:v>1.0208548086983251</c:v>
                      </c:pt>
                      <c:pt idx="54">
                        <c:v>1.0208548086983251</c:v>
                      </c:pt>
                      <c:pt idx="55">
                        <c:v>1.0208548086983251</c:v>
                      </c:pt>
                      <c:pt idx="56">
                        <c:v>1.0208548086983251</c:v>
                      </c:pt>
                      <c:pt idx="57">
                        <c:v>1.0208548086983251</c:v>
                      </c:pt>
                      <c:pt idx="58">
                        <c:v>1.0208548086983251</c:v>
                      </c:pt>
                      <c:pt idx="59">
                        <c:v>1.0208548086983251</c:v>
                      </c:pt>
                      <c:pt idx="60">
                        <c:v>1.0208548086983251</c:v>
                      </c:pt>
                      <c:pt idx="61">
                        <c:v>1.0208548086983251</c:v>
                      </c:pt>
                      <c:pt idx="62">
                        <c:v>1.0208548086983251</c:v>
                      </c:pt>
                      <c:pt idx="63">
                        <c:v>1.0208548086983251</c:v>
                      </c:pt>
                      <c:pt idx="64">
                        <c:v>1.0208548086983251</c:v>
                      </c:pt>
                      <c:pt idx="65">
                        <c:v>1.0208548086983251</c:v>
                      </c:pt>
                      <c:pt idx="66">
                        <c:v>1.0208548086983251</c:v>
                      </c:pt>
                      <c:pt idx="67">
                        <c:v>1.0208548086983251</c:v>
                      </c:pt>
                      <c:pt idx="68">
                        <c:v>1.0208548086983251</c:v>
                      </c:pt>
                      <c:pt idx="69">
                        <c:v>1.0208548086983251</c:v>
                      </c:pt>
                      <c:pt idx="70">
                        <c:v>1.0208548086983251</c:v>
                      </c:pt>
                      <c:pt idx="71">
                        <c:v>1.0208548086983251</c:v>
                      </c:pt>
                      <c:pt idx="72">
                        <c:v>1.0208548086983251</c:v>
                      </c:pt>
                      <c:pt idx="73">
                        <c:v>1.0208548086983251</c:v>
                      </c:pt>
                      <c:pt idx="74">
                        <c:v>1.0208548086983251</c:v>
                      </c:pt>
                      <c:pt idx="75">
                        <c:v>1.0208548086983251</c:v>
                      </c:pt>
                      <c:pt idx="76">
                        <c:v>1.0208548086983251</c:v>
                      </c:pt>
                      <c:pt idx="77">
                        <c:v>1.0208548086983251</c:v>
                      </c:pt>
                      <c:pt idx="78">
                        <c:v>1.0208548086983251</c:v>
                      </c:pt>
                      <c:pt idx="79">
                        <c:v>1.0208548086983251</c:v>
                      </c:pt>
                      <c:pt idx="80">
                        <c:v>1.0208548086983251</c:v>
                      </c:pt>
                      <c:pt idx="81">
                        <c:v>1.0208548086983251</c:v>
                      </c:pt>
                      <c:pt idx="82">
                        <c:v>1.0208548086983251</c:v>
                      </c:pt>
                      <c:pt idx="83">
                        <c:v>1.0208548086983251</c:v>
                      </c:pt>
                      <c:pt idx="84">
                        <c:v>1.0208548086983251</c:v>
                      </c:pt>
                      <c:pt idx="85">
                        <c:v>1.0208548086983251</c:v>
                      </c:pt>
                      <c:pt idx="86">
                        <c:v>1.0208548086983251</c:v>
                      </c:pt>
                      <c:pt idx="87">
                        <c:v>1.0208548086983251</c:v>
                      </c:pt>
                      <c:pt idx="88">
                        <c:v>1.0208548086983251</c:v>
                      </c:pt>
                      <c:pt idx="89">
                        <c:v>1.0208548086983251</c:v>
                      </c:pt>
                      <c:pt idx="90">
                        <c:v>1.0208548086983251</c:v>
                      </c:pt>
                      <c:pt idx="91">
                        <c:v>1.0208548086983251</c:v>
                      </c:pt>
                      <c:pt idx="92">
                        <c:v>1.0208548086983251</c:v>
                      </c:pt>
                      <c:pt idx="93">
                        <c:v>1.0208548086983251</c:v>
                      </c:pt>
                      <c:pt idx="94">
                        <c:v>1.0208548086983251</c:v>
                      </c:pt>
                      <c:pt idx="95">
                        <c:v>1.0208548086983251</c:v>
                      </c:pt>
                      <c:pt idx="96">
                        <c:v>1.0208548086983251</c:v>
                      </c:pt>
                      <c:pt idx="97">
                        <c:v>1.0208548086983251</c:v>
                      </c:pt>
                      <c:pt idx="98">
                        <c:v>1.0208548086983251</c:v>
                      </c:pt>
                      <c:pt idx="99">
                        <c:v>1.0208548086983251</c:v>
                      </c:pt>
                      <c:pt idx="100">
                        <c:v>1.0208548086983251</c:v>
                      </c:pt>
                      <c:pt idx="101">
                        <c:v>1.0208548086983251</c:v>
                      </c:pt>
                      <c:pt idx="102">
                        <c:v>1.0208548086983251</c:v>
                      </c:pt>
                      <c:pt idx="103">
                        <c:v>1.0208548086983251</c:v>
                      </c:pt>
                      <c:pt idx="104">
                        <c:v>1.0208548086983251</c:v>
                      </c:pt>
                      <c:pt idx="105">
                        <c:v>1.0208548086983251</c:v>
                      </c:pt>
                      <c:pt idx="106">
                        <c:v>1.0208548086983251</c:v>
                      </c:pt>
                      <c:pt idx="107">
                        <c:v>1.0208548086983251</c:v>
                      </c:pt>
                      <c:pt idx="108">
                        <c:v>1.0208548086983251</c:v>
                      </c:pt>
                      <c:pt idx="109">
                        <c:v>1.0208548086983251</c:v>
                      </c:pt>
                      <c:pt idx="110">
                        <c:v>1.0208548086983251</c:v>
                      </c:pt>
                      <c:pt idx="111">
                        <c:v>1.0208548086983251</c:v>
                      </c:pt>
                      <c:pt idx="112">
                        <c:v>1.0208548086983251</c:v>
                      </c:pt>
                      <c:pt idx="113">
                        <c:v>1.0208548086983251</c:v>
                      </c:pt>
                      <c:pt idx="114">
                        <c:v>1.0208548086983251</c:v>
                      </c:pt>
                      <c:pt idx="115">
                        <c:v>1.0208548086983251</c:v>
                      </c:pt>
                      <c:pt idx="116">
                        <c:v>1.0208548086983251</c:v>
                      </c:pt>
                      <c:pt idx="117">
                        <c:v>1.0208548086983251</c:v>
                      </c:pt>
                      <c:pt idx="118">
                        <c:v>1.0208548086983251</c:v>
                      </c:pt>
                      <c:pt idx="119">
                        <c:v>1.0208548086983251</c:v>
                      </c:pt>
                      <c:pt idx="120">
                        <c:v>1.0208548086983251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C1A-44A9-A26E-3F2947FF17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resistence'!$L$2</c15:sqref>
                        </c15:formulaRef>
                      </c:ext>
                    </c:extLst>
                    <c:strCache>
                      <c:ptCount val="1"/>
                      <c:pt idx="0">
                        <c:v>rs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resistence'!$I$3:$I$123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'Stomatal resistence'!$L$3:$L$123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1437.7038555834747</c:v>
                      </c:pt>
                      <c:pt idx="1">
                        <c:v>1370.0946116740679</c:v>
                      </c:pt>
                      <c:pt idx="2">
                        <c:v>1309.2462921556021</c:v>
                      </c:pt>
                      <c:pt idx="3">
                        <c:v>1254.1930506865135</c:v>
                      </c:pt>
                      <c:pt idx="4">
                        <c:v>1204.1446493509789</c:v>
                      </c:pt>
                      <c:pt idx="5">
                        <c:v>1158.4482829141864</c:v>
                      </c:pt>
                      <c:pt idx="6">
                        <c:v>1116.5599470137931</c:v>
                      </c:pt>
                      <c:pt idx="7">
                        <c:v>1078.0226779854313</c:v>
                      </c:pt>
                      <c:pt idx="8">
                        <c:v>1042.4498142669433</c:v>
                      </c:pt>
                      <c:pt idx="9">
                        <c:v>1009.511977490566</c:v>
                      </c:pt>
                      <c:pt idx="10">
                        <c:v>978.92684334107253</c:v>
                      </c:pt>
                      <c:pt idx="11">
                        <c:v>950.45102878809575</c:v>
                      </c:pt>
                      <c:pt idx="12">
                        <c:v>923.87360187198419</c:v>
                      </c:pt>
                      <c:pt idx="13">
                        <c:v>899.01084766013787</c:v>
                      </c:pt>
                      <c:pt idx="14">
                        <c:v>875.70201558653207</c:v>
                      </c:pt>
                      <c:pt idx="15">
                        <c:v>853.80584000223553</c:v>
                      </c:pt>
                      <c:pt idx="16">
                        <c:v>833.1976747464272</c:v>
                      </c:pt>
                      <c:pt idx="17">
                        <c:v>813.76711893380775</c:v>
                      </c:pt>
                      <c:pt idx="18">
                        <c:v>795.41603844411179</c:v>
                      </c:pt>
                      <c:pt idx="19">
                        <c:v>778.05690825115585</c:v>
                      </c:pt>
                      <c:pt idx="20">
                        <c:v>761.61141648940838</c:v>
                      </c:pt>
                      <c:pt idx="21">
                        <c:v>746.00928327954523</c:v>
                      </c:pt>
                      <c:pt idx="22">
                        <c:v>731.18725673017536</c:v>
                      </c:pt>
                      <c:pt idx="23">
                        <c:v>717.08825586614057</c:v>
                      </c:pt>
                      <c:pt idx="24">
                        <c:v>703.6606359956312</c:v>
                      </c:pt>
                      <c:pt idx="25">
                        <c:v>690.85755658421544</c:v>
                      </c:pt>
                      <c:pt idx="26">
                        <c:v>678.63643532786386</c:v>
                      </c:pt>
                      <c:pt idx="27">
                        <c:v>666.95847501623905</c:v>
                      </c:pt>
                      <c:pt idx="28">
                        <c:v>655.78825210946763</c:v>
                      </c:pt>
                      <c:pt idx="29">
                        <c:v>645.0933578370267</c:v>
                      </c:pt>
                      <c:pt idx="30">
                        <c:v>634.84408415927089</c:v>
                      </c:pt>
                      <c:pt idx="31">
                        <c:v>625.01314818264814</c:v>
                      </c:pt>
                      <c:pt idx="32">
                        <c:v>615.57544964508998</c:v>
                      </c:pt>
                      <c:pt idx="33">
                        <c:v>606.50785693253431</c:v>
                      </c:pt>
                      <c:pt idx="34">
                        <c:v>597.78901778584623</c:v>
                      </c:pt>
                      <c:pt idx="35">
                        <c:v>589.39919143714621</c:v>
                      </c:pt>
                      <c:pt idx="36">
                        <c:v>581.32009939765737</c:v>
                      </c:pt>
                      <c:pt idx="37">
                        <c:v>573.53479252324087</c:v>
                      </c:pt>
                      <c:pt idx="38">
                        <c:v>566.0275323229107</c:v>
                      </c:pt>
                      <c:pt idx="39">
                        <c:v>558.78368476118851</c:v>
                      </c:pt>
                      <c:pt idx="40">
                        <c:v>551.78962504642232</c:v>
                      </c:pt>
                      <c:pt idx="41">
                        <c:v>545.03265210164818</c:v>
                      </c:pt>
                      <c:pt idx="42">
                        <c:v>538.50091158836653</c:v>
                      </c:pt>
                      <c:pt idx="43">
                        <c:v>532.18332650174978</c:v>
                      </c:pt>
                      <c:pt idx="44">
                        <c:v>526.06953448244337</c:v>
                      </c:pt>
                      <c:pt idx="45">
                        <c:v>520.14983109867046</c:v>
                      </c:pt>
                      <c:pt idx="46">
                        <c:v>514.41511844564036</c:v>
                      </c:pt>
                      <c:pt idx="47">
                        <c:v>508.85685848962675</c:v>
                      </c:pt>
                      <c:pt idx="48">
                        <c:v>503.46703065349215</c:v>
                      </c:pt>
                      <c:pt idx="49">
                        <c:v>498.23809320052584</c:v>
                      </c:pt>
                      <c:pt idx="50">
                        <c:v>493.16294802558798</c:v>
                      </c:pt>
                      <c:pt idx="51">
                        <c:v>488.2349085078946</c:v>
                      </c:pt>
                      <c:pt idx="52">
                        <c:v>483.44767011927826</c:v>
                      </c:pt>
                      <c:pt idx="53">
                        <c:v>478.79528351625669</c:v>
                      </c:pt>
                      <c:pt idx="54">
                        <c:v>474.27212987443028</c:v>
                      </c:pt>
                      <c:pt idx="55">
                        <c:v>469.87289825018797</c:v>
                      </c:pt>
                      <c:pt idx="56">
                        <c:v>465.5925647779523</c:v>
                      </c:pt>
                      <c:pt idx="57">
                        <c:v>461.42637353164298</c:v>
                      </c:pt>
                      <c:pt idx="58">
                        <c:v>457.36981889707857</c:v>
                      </c:pt>
                      <c:pt idx="59">
                        <c:v>453.41862931795742</c:v>
                      </c:pt>
                      <c:pt idx="60">
                        <c:v>449.568752292147</c:v>
                      </c:pt>
                      <c:pt idx="61">
                        <c:v>445.81634050749642</c:v>
                      </c:pt>
                      <c:pt idx="62">
                        <c:v>442.15773901746206</c:v>
                      </c:pt>
                      <c:pt idx="63">
                        <c:v>438.5894733666878</c:v>
                      </c:pt>
                      <c:pt idx="64">
                        <c:v>435.10823858544467</c:v>
                      </c:pt>
                      <c:pt idx="65">
                        <c:v>431.71088897965313</c:v>
                      </c:pt>
                      <c:pt idx="66">
                        <c:v>428.39442865018998</c:v>
                      </c:pt>
                      <c:pt idx="67">
                        <c:v>425.15600268142009</c:v>
                      </c:pt>
                      <c:pt idx="68">
                        <c:v>421.9928889444821</c:v>
                      </c:pt>
                      <c:pt idx="69">
                        <c:v>418.90249046586445</c:v>
                      </c:pt>
                      <c:pt idx="70">
                        <c:v>415.88232831630631</c:v>
                      </c:pt>
                      <c:pt idx="71">
                        <c:v>412.9300349790978</c:v>
                      </c:pt>
                      <c:pt idx="72">
                        <c:v>410.04334816049391</c:v>
                      </c:pt>
                      <c:pt idx="73">
                        <c:v>407.22010500823296</c:v>
                      </c:pt>
                      <c:pt idx="74">
                        <c:v>404.4582367071082</c:v>
                      </c:pt>
                      <c:pt idx="75">
                        <c:v>401.75576342321176</c:v>
                      </c:pt>
                      <c:pt idx="76">
                        <c:v>399.11078957088773</c:v>
                      </c:pt>
                      <c:pt idx="77">
                        <c:v>396.52149937861259</c:v>
                      </c:pt>
                      <c:pt idx="78">
                        <c:v>393.98615273200983</c:v>
                      </c:pt>
                      <c:pt idx="79">
                        <c:v>391.50308127399677</c:v>
                      </c:pt>
                      <c:pt idx="80">
                        <c:v>389.07068474369845</c:v>
                      </c:pt>
                      <c:pt idx="81">
                        <c:v>386.68742753724433</c:v>
                      </c:pt>
                      <c:pt idx="82">
                        <c:v>384.35183547491937</c:v>
                      </c:pt>
                      <c:pt idx="83">
                        <c:v>382.06249276036323</c:v>
                      </c:pt>
                      <c:pt idx="84">
                        <c:v>379.81803911864154</c:v>
                      </c:pt>
                      <c:pt idx="85">
                        <c:v>377.61716710103087</c:v>
                      </c:pt>
                      <c:pt idx="86">
                        <c:v>375.45861954529749</c:v>
                      </c:pt>
                      <c:pt idx="87">
                        <c:v>373.34118718110176</c:v>
                      </c:pt>
                      <c:pt idx="88">
                        <c:v>371.26370637094749</c:v>
                      </c:pt>
                      <c:pt idx="89">
                        <c:v>369.22505697780548</c:v>
                      </c:pt>
                      <c:pt idx="90">
                        <c:v>367.22416035120307</c:v>
                      </c:pt>
                      <c:pt idx="91">
                        <c:v>365.25997742417138</c:v>
                      </c:pt>
                      <c:pt idx="92">
                        <c:v>363.33150691399476</c:v>
                      </c:pt>
                      <c:pt idx="93">
                        <c:v>361.43778362021783</c:v>
                      </c:pt>
                      <c:pt idx="94">
                        <c:v>359.57787681382968</c:v>
                      </c:pt>
                      <c:pt idx="95">
                        <c:v>357.75088871197943</c:v>
                      </c:pt>
                      <c:pt idx="96">
                        <c:v>355.95595303296864</c:v>
                      </c:pt>
                      <c:pt idx="97">
                        <c:v>354.19223362663627</c:v>
                      </c:pt>
                      <c:pt idx="98">
                        <c:v>352.4589231755856</c:v>
                      </c:pt>
                      <c:pt idx="99">
                        <c:v>350.75524196301427</c:v>
                      </c:pt>
                      <c:pt idx="100">
                        <c:v>349.08043670319853</c:v>
                      </c:pt>
                      <c:pt idx="101">
                        <c:v>347.43377943094254</c:v>
                      </c:pt>
                      <c:pt idx="102">
                        <c:v>345.81456644655765</c:v>
                      </c:pt>
                      <c:pt idx="103">
                        <c:v>344.22211731315423</c:v>
                      </c:pt>
                      <c:pt idx="104">
                        <c:v>342.65577390324933</c:v>
                      </c:pt>
                      <c:pt idx="105">
                        <c:v>341.11489949187933</c:v>
                      </c:pt>
                      <c:pt idx="106">
                        <c:v>339.59887789359607</c:v>
                      </c:pt>
                      <c:pt idx="107">
                        <c:v>338.1071126408853</c:v>
                      </c:pt>
                      <c:pt idx="108">
                        <c:v>336.63902620170967</c:v>
                      </c:pt>
                      <c:pt idx="109">
                        <c:v>335.194059234017</c:v>
                      </c:pt>
                      <c:pt idx="110">
                        <c:v>333.77166987519456</c:v>
                      </c:pt>
                      <c:pt idx="111">
                        <c:v>332.37133306457093</c:v>
                      </c:pt>
                      <c:pt idx="112">
                        <c:v>330.99253989718773</c:v>
                      </c:pt>
                      <c:pt idx="113">
                        <c:v>329.63479700716908</c:v>
                      </c:pt>
                      <c:pt idx="114">
                        <c:v>328.29762597912048</c:v>
                      </c:pt>
                      <c:pt idx="115">
                        <c:v>326.9805627860801</c:v>
                      </c:pt>
                      <c:pt idx="116">
                        <c:v>325.68315725263733</c:v>
                      </c:pt>
                      <c:pt idx="117">
                        <c:v>324.40497254191223</c:v>
                      </c:pt>
                      <c:pt idx="118">
                        <c:v>323.14558466516837</c:v>
                      </c:pt>
                      <c:pt idx="119">
                        <c:v>321.90458201290255</c:v>
                      </c:pt>
                      <c:pt idx="120">
                        <c:v>320.68156490632168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1A-44A9-A26E-3F2947FF17CB}"/>
                  </c:ext>
                </c:extLst>
              </c15:ser>
            </c15:filteredScatterSeries>
          </c:ext>
        </c:extLst>
      </c:scatterChart>
      <c:valAx>
        <c:axId val="1866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278127"/>
        <c:crosses val="autoZero"/>
        <c:crossBetween val="midCat"/>
      </c:valAx>
      <c:valAx>
        <c:axId val="222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6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4</xdr:col>
      <xdr:colOff>144780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71A3B7-801E-460D-A7F3-E53CF463E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4</xdr:col>
      <xdr:colOff>144780</xdr:colOff>
      <xdr:row>46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418AFE-0A57-48ED-8CBC-F4E42FB6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4</xdr:col>
      <xdr:colOff>144780</xdr:colOff>
      <xdr:row>62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5D41D2-2074-4B36-8FF8-7FDEBF24E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144780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C4DF49-FFF2-4D8C-A8CE-88909ECD9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144780</xdr:colOff>
      <xdr:row>47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E935B1-19F9-41B6-974E-664CD1B27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4</xdr:col>
      <xdr:colOff>144780</xdr:colOff>
      <xdr:row>63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89182C-449E-4559-8A67-7BA210163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609600</xdr:colOff>
      <xdr:row>15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69ABE2-6824-4AF5-80E8-5F3A831D7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18</xdr:col>
      <xdr:colOff>609600</xdr:colOff>
      <xdr:row>47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39E2D3-1D95-4678-9A05-1AE3322B6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609600</xdr:colOff>
      <xdr:row>30</xdr:row>
      <xdr:rowOff>167640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39F9D8-3C4A-45A2-BBCC-496983866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AE83-4D48-4F90-A6D9-63D798A44DAC}">
  <dimension ref="B2:N103"/>
  <sheetViews>
    <sheetView workbookViewId="0">
      <selection activeCell="E4" sqref="E4"/>
    </sheetView>
  </sheetViews>
  <sheetFormatPr baseColWidth="10" defaultRowHeight="14.4" x14ac:dyDescent="0.3"/>
  <cols>
    <col min="1" max="1" width="11.5546875" style="4"/>
    <col min="2" max="2" width="37.44140625" style="4" bestFit="1" customWidth="1"/>
    <col min="3" max="4" width="13.5546875" style="4" bestFit="1" customWidth="1"/>
    <col min="5" max="10" width="11.5546875" style="4"/>
    <col min="11" max="11" width="12.21875" style="4" bestFit="1" customWidth="1"/>
    <col min="12" max="16384" width="11.5546875" style="4"/>
  </cols>
  <sheetData>
    <row r="2" spans="2:14" ht="16.2" x14ac:dyDescent="0.3">
      <c r="B2" s="2" t="s">
        <v>3</v>
      </c>
      <c r="C2" s="2" t="s">
        <v>4</v>
      </c>
      <c r="D2" s="2" t="s">
        <v>18</v>
      </c>
      <c r="E2" s="3">
        <v>5.6703739999999999E-8</v>
      </c>
      <c r="G2" s="1" t="s">
        <v>0</v>
      </c>
      <c r="H2" s="1" t="s">
        <v>2</v>
      </c>
      <c r="I2" s="1" t="s">
        <v>31</v>
      </c>
      <c r="J2" s="1" t="s">
        <v>28</v>
      </c>
      <c r="K2" s="1" t="s">
        <v>32</v>
      </c>
      <c r="L2" s="1" t="s">
        <v>29</v>
      </c>
      <c r="M2" s="1" t="s">
        <v>30</v>
      </c>
      <c r="N2" s="1" t="s">
        <v>20</v>
      </c>
    </row>
    <row r="3" spans="2:14" ht="16.2" x14ac:dyDescent="0.3">
      <c r="B3" s="2" t="s">
        <v>11</v>
      </c>
      <c r="C3" s="2" t="s">
        <v>13</v>
      </c>
      <c r="D3" s="2" t="s">
        <v>9</v>
      </c>
      <c r="E3" s="2">
        <v>800</v>
      </c>
      <c r="G3" s="2">
        <f>$E$7</f>
        <v>1</v>
      </c>
      <c r="H3" s="2">
        <f>$E$8</f>
        <v>0</v>
      </c>
      <c r="I3" s="2">
        <f>G3-H3</f>
        <v>1</v>
      </c>
      <c r="J3" s="2">
        <f>$E$10</f>
        <v>10</v>
      </c>
      <c r="K3" s="2">
        <f>EXP(-$E$9*J3*I3)</f>
        <v>4.0973497897978643E-4</v>
      </c>
      <c r="L3" s="2">
        <f>K3*$E$3</f>
        <v>0.32778798318382912</v>
      </c>
      <c r="M3" s="2">
        <f>L3*J3*$E$9</f>
        <v>2.5567462688338671</v>
      </c>
      <c r="N3" s="2">
        <f t="shared" ref="N3:N34" si="0">(M3+$E$12)/$E$10</f>
        <v>1.819348542415117</v>
      </c>
    </row>
    <row r="4" spans="2:14" ht="16.2" x14ac:dyDescent="0.3">
      <c r="B4" s="2" t="s">
        <v>12</v>
      </c>
      <c r="C4" s="2" t="s">
        <v>14</v>
      </c>
      <c r="D4" s="2" t="s">
        <v>9</v>
      </c>
      <c r="E4" s="5">
        <f>E2*E6^4</f>
        <v>390.91847888293256</v>
      </c>
      <c r="G4" s="2">
        <f t="shared" ref="G4:G67" si="1">$E$7</f>
        <v>1</v>
      </c>
      <c r="H4" s="2">
        <f>H3+0.01</f>
        <v>0.01</v>
      </c>
      <c r="I4" s="2">
        <f t="shared" ref="I4:I67" si="2">G4-H4</f>
        <v>0.99</v>
      </c>
      <c r="J4" s="2">
        <f t="shared" ref="J4:J67" si="3">$E$10</f>
        <v>10</v>
      </c>
      <c r="K4" s="2">
        <f t="shared" ref="K4:K67" si="4">EXP(-$E$9*J4*I4)</f>
        <v>4.4297376982475742E-4</v>
      </c>
      <c r="L4" s="2">
        <f t="shared" ref="L4:L67" si="5">K4*$E$3</f>
        <v>0.35437901585980591</v>
      </c>
      <c r="M4" s="2">
        <f t="shared" ref="M4:M67" si="6">L4*J4*$E$9</f>
        <v>2.7641563237064863</v>
      </c>
      <c r="N4" s="2">
        <f t="shared" si="0"/>
        <v>1.8400895479023789</v>
      </c>
    </row>
    <row r="5" spans="2:14" ht="15.6" x14ac:dyDescent="0.3">
      <c r="B5" s="2" t="s">
        <v>21</v>
      </c>
      <c r="C5" s="2" t="s">
        <v>15</v>
      </c>
      <c r="D5" s="2" t="s">
        <v>5</v>
      </c>
      <c r="E5" s="2">
        <v>15</v>
      </c>
      <c r="G5" s="2">
        <f t="shared" si="1"/>
        <v>1</v>
      </c>
      <c r="H5" s="2">
        <f t="shared" ref="H5:H48" si="7">H4+0.01</f>
        <v>0.02</v>
      </c>
      <c r="I5" s="2">
        <f t="shared" si="2"/>
        <v>0.98</v>
      </c>
      <c r="J5" s="2">
        <f t="shared" si="3"/>
        <v>10</v>
      </c>
      <c r="K5" s="2">
        <f t="shared" si="4"/>
        <v>4.7890897975405133E-4</v>
      </c>
      <c r="L5" s="2">
        <f t="shared" si="5"/>
        <v>0.38312718380324107</v>
      </c>
      <c r="M5" s="2">
        <f t="shared" si="6"/>
        <v>2.9883920336652805</v>
      </c>
      <c r="N5" s="2">
        <f t="shared" si="0"/>
        <v>1.8625131188982582</v>
      </c>
    </row>
    <row r="6" spans="2:14" ht="15.6" x14ac:dyDescent="0.3">
      <c r="B6" s="2" t="s">
        <v>21</v>
      </c>
      <c r="C6" s="2" t="s">
        <v>15</v>
      </c>
      <c r="D6" s="2" t="s">
        <v>6</v>
      </c>
      <c r="E6" s="2">
        <f>E5+273.15</f>
        <v>288.14999999999998</v>
      </c>
      <c r="G6" s="2">
        <f t="shared" si="1"/>
        <v>1</v>
      </c>
      <c r="H6" s="2">
        <f t="shared" si="7"/>
        <v>0.03</v>
      </c>
      <c r="I6" s="2">
        <f t="shared" si="2"/>
        <v>0.97</v>
      </c>
      <c r="J6" s="2">
        <f t="shared" si="3"/>
        <v>10</v>
      </c>
      <c r="K6" s="2">
        <f t="shared" si="4"/>
        <v>5.1775934945267666E-4</v>
      </c>
      <c r="L6" s="2">
        <f t="shared" si="5"/>
        <v>0.41420747956214132</v>
      </c>
      <c r="M6" s="2">
        <f t="shared" si="6"/>
        <v>3.2308183405847024</v>
      </c>
      <c r="N6" s="2">
        <f t="shared" si="0"/>
        <v>1.8867557495902005</v>
      </c>
    </row>
    <row r="7" spans="2:14" x14ac:dyDescent="0.3">
      <c r="B7" s="2" t="s">
        <v>22</v>
      </c>
      <c r="C7" s="2" t="s">
        <v>0</v>
      </c>
      <c r="D7" s="2" t="s">
        <v>7</v>
      </c>
      <c r="E7" s="2">
        <v>1</v>
      </c>
      <c r="G7" s="2">
        <f t="shared" si="1"/>
        <v>1</v>
      </c>
      <c r="H7" s="2">
        <f t="shared" si="7"/>
        <v>0.04</v>
      </c>
      <c r="I7" s="2">
        <f t="shared" si="2"/>
        <v>0.96</v>
      </c>
      <c r="J7" s="2">
        <f t="shared" si="3"/>
        <v>10</v>
      </c>
      <c r="K7" s="2">
        <f t="shared" si="4"/>
        <v>5.5976136443157062E-4</v>
      </c>
      <c r="L7" s="2">
        <f t="shared" si="5"/>
        <v>0.4478090915452565</v>
      </c>
      <c r="M7" s="2">
        <f t="shared" si="6"/>
        <v>3.492910914053001</v>
      </c>
      <c r="N7" s="2">
        <f t="shared" si="0"/>
        <v>1.9129650069370303</v>
      </c>
    </row>
    <row r="8" spans="2:14" x14ac:dyDescent="0.3">
      <c r="B8" s="2" t="s">
        <v>27</v>
      </c>
      <c r="C8" s="2" t="s">
        <v>2</v>
      </c>
      <c r="D8" s="2" t="s">
        <v>7</v>
      </c>
      <c r="E8" s="2">
        <v>0</v>
      </c>
      <c r="G8" s="2">
        <f t="shared" si="1"/>
        <v>1</v>
      </c>
      <c r="H8" s="2">
        <f t="shared" si="7"/>
        <v>0.05</v>
      </c>
      <c r="I8" s="2">
        <f t="shared" si="2"/>
        <v>0.95</v>
      </c>
      <c r="J8" s="2">
        <f t="shared" si="3"/>
        <v>10</v>
      </c>
      <c r="K8" s="2">
        <f t="shared" si="4"/>
        <v>6.051706945350532E-4</v>
      </c>
      <c r="L8" s="2">
        <f t="shared" si="5"/>
        <v>0.48413655562804259</v>
      </c>
      <c r="M8" s="2">
        <f t="shared" si="6"/>
        <v>3.7762651338987321</v>
      </c>
      <c r="N8" s="2">
        <f t="shared" si="0"/>
        <v>1.9413004289216034</v>
      </c>
    </row>
    <row r="9" spans="2:14" x14ac:dyDescent="0.3">
      <c r="B9" s="2" t="s">
        <v>24</v>
      </c>
      <c r="C9" s="2" t="s">
        <v>23</v>
      </c>
      <c r="D9" s="2" t="s">
        <v>8</v>
      </c>
      <c r="E9" s="2">
        <v>0.78</v>
      </c>
      <c r="G9" s="2">
        <f t="shared" si="1"/>
        <v>1</v>
      </c>
      <c r="H9" s="2">
        <f t="shared" si="7"/>
        <v>6.0000000000000005E-2</v>
      </c>
      <c r="I9" s="2">
        <f t="shared" si="2"/>
        <v>0.94</v>
      </c>
      <c r="J9" s="2">
        <f t="shared" si="3"/>
        <v>10</v>
      </c>
      <c r="K9" s="2">
        <f t="shared" si="4"/>
        <v>6.5426375022495766E-4</v>
      </c>
      <c r="L9" s="2">
        <f t="shared" si="5"/>
        <v>0.52341100017996611</v>
      </c>
      <c r="M9" s="2">
        <f t="shared" si="6"/>
        <v>4.0826058014037354</v>
      </c>
      <c r="N9" s="2">
        <f t="shared" si="0"/>
        <v>1.9719344956721039</v>
      </c>
    </row>
    <row r="10" spans="2:14" ht="16.2" x14ac:dyDescent="0.3">
      <c r="B10" s="2" t="s">
        <v>25</v>
      </c>
      <c r="C10" s="2" t="s">
        <v>1</v>
      </c>
      <c r="D10" s="2" t="s">
        <v>19</v>
      </c>
      <c r="E10" s="2">
        <v>10</v>
      </c>
      <c r="G10" s="2">
        <f t="shared" si="1"/>
        <v>1</v>
      </c>
      <c r="H10" s="2">
        <f t="shared" si="7"/>
        <v>7.0000000000000007E-2</v>
      </c>
      <c r="I10" s="2">
        <f t="shared" si="2"/>
        <v>0.92999999999999994</v>
      </c>
      <c r="J10" s="2">
        <f t="shared" si="3"/>
        <v>10</v>
      </c>
      <c r="K10" s="2">
        <f t="shared" si="4"/>
        <v>7.0733936511466493E-4</v>
      </c>
      <c r="L10" s="2">
        <f t="shared" si="5"/>
        <v>0.56587149209173193</v>
      </c>
      <c r="M10" s="2">
        <f t="shared" si="6"/>
        <v>4.4137976383155086</v>
      </c>
      <c r="N10" s="2">
        <f t="shared" si="0"/>
        <v>2.0050536793632814</v>
      </c>
    </row>
    <row r="11" spans="2:14" ht="15.6" x14ac:dyDescent="0.3">
      <c r="B11" s="2" t="s">
        <v>26</v>
      </c>
      <c r="C11" s="2" t="s">
        <v>10</v>
      </c>
      <c r="D11" s="2" t="s">
        <v>8</v>
      </c>
      <c r="E11" s="2">
        <v>0.04</v>
      </c>
      <c r="G11" s="2">
        <f t="shared" si="1"/>
        <v>1</v>
      </c>
      <c r="H11" s="2">
        <f t="shared" si="7"/>
        <v>0.08</v>
      </c>
      <c r="I11" s="2">
        <f t="shared" si="2"/>
        <v>0.92</v>
      </c>
      <c r="J11" s="2">
        <f t="shared" si="3"/>
        <v>10</v>
      </c>
      <c r="K11" s="2">
        <f t="shared" si="4"/>
        <v>7.6472061499477482E-4</v>
      </c>
      <c r="L11" s="2">
        <f t="shared" si="5"/>
        <v>0.61177649199581985</v>
      </c>
      <c r="M11" s="2">
        <f t="shared" si="6"/>
        <v>4.771856637567395</v>
      </c>
      <c r="N11" s="2">
        <f t="shared" si="0"/>
        <v>2.0408595792884698</v>
      </c>
    </row>
    <row r="12" spans="2:14" ht="16.2" x14ac:dyDescent="0.3">
      <c r="B12" s="2" t="s">
        <v>33</v>
      </c>
      <c r="C12" s="1" t="s">
        <v>16</v>
      </c>
      <c r="D12" s="2" t="s">
        <v>34</v>
      </c>
      <c r="E12" s="1">
        <f>$E$11*$E$4/$E$7</f>
        <v>15.636739155317303</v>
      </c>
      <c r="G12" s="2">
        <f t="shared" si="1"/>
        <v>1</v>
      </c>
      <c r="H12" s="2">
        <f t="shared" si="7"/>
        <v>0.09</v>
      </c>
      <c r="I12" s="2">
        <f t="shared" si="2"/>
        <v>0.91</v>
      </c>
      <c r="J12" s="2">
        <f t="shared" si="3"/>
        <v>10</v>
      </c>
      <c r="K12" s="2">
        <f t="shared" si="4"/>
        <v>8.2675678442297221E-4</v>
      </c>
      <c r="L12" s="2">
        <f t="shared" si="5"/>
        <v>0.66140542753837772</v>
      </c>
      <c r="M12" s="2">
        <f t="shared" si="6"/>
        <v>5.1589623347993463</v>
      </c>
      <c r="N12" s="2">
        <f t="shared" si="0"/>
        <v>2.0795701490116647</v>
      </c>
    </row>
    <row r="13" spans="2:14" ht="16.2" x14ac:dyDescent="0.3">
      <c r="B13" s="2" t="s">
        <v>35</v>
      </c>
      <c r="C13" s="1" t="s">
        <v>17</v>
      </c>
      <c r="D13" s="2" t="s">
        <v>9</v>
      </c>
      <c r="E13" s="2">
        <f>AVERAGE($N$3:$N$1048576)</f>
        <v>83.869652970444804</v>
      </c>
      <c r="G13" s="2">
        <f t="shared" si="1"/>
        <v>1</v>
      </c>
      <c r="H13" s="2">
        <f t="shared" si="7"/>
        <v>9.9999999999999992E-2</v>
      </c>
      <c r="I13" s="2">
        <f t="shared" si="2"/>
        <v>0.9</v>
      </c>
      <c r="J13" s="2">
        <f t="shared" si="3"/>
        <v>10</v>
      </c>
      <c r="K13" s="2">
        <f t="shared" si="4"/>
        <v>8.9382549284889267E-4</v>
      </c>
      <c r="L13" s="2">
        <f t="shared" si="5"/>
        <v>0.71506039427911416</v>
      </c>
      <c r="M13" s="2">
        <f t="shared" si="6"/>
        <v>5.5774710753770904</v>
      </c>
      <c r="N13" s="2">
        <f t="shared" si="0"/>
        <v>2.121421023069439</v>
      </c>
    </row>
    <row r="14" spans="2:14" x14ac:dyDescent="0.3">
      <c r="G14" s="2">
        <f t="shared" si="1"/>
        <v>1</v>
      </c>
      <c r="H14" s="2">
        <f t="shared" si="7"/>
        <v>0.10999999999999999</v>
      </c>
      <c r="I14" s="2">
        <f t="shared" si="2"/>
        <v>0.89</v>
      </c>
      <c r="J14" s="2">
        <f t="shared" si="3"/>
        <v>10</v>
      </c>
      <c r="K14" s="2">
        <f t="shared" si="4"/>
        <v>9.663349932158917E-4</v>
      </c>
      <c r="L14" s="2">
        <f t="shared" si="5"/>
        <v>0.77306799457271336</v>
      </c>
      <c r="M14" s="2">
        <f t="shared" si="6"/>
        <v>6.0299303576671646</v>
      </c>
      <c r="N14" s="2">
        <f t="shared" si="0"/>
        <v>2.1666669512984464</v>
      </c>
    </row>
    <row r="15" spans="2:14" x14ac:dyDescent="0.3">
      <c r="G15" s="2">
        <f t="shared" si="1"/>
        <v>1</v>
      </c>
      <c r="H15" s="2">
        <f>H14+0.01</f>
        <v>0.11999999999999998</v>
      </c>
      <c r="I15" s="2">
        <f t="shared" si="2"/>
        <v>0.88</v>
      </c>
      <c r="J15" s="2">
        <f t="shared" si="3"/>
        <v>10</v>
      </c>
      <c r="K15" s="2">
        <f t="shared" si="4"/>
        <v>1.0447266570315018E-3</v>
      </c>
      <c r="L15" s="2">
        <f t="shared" si="5"/>
        <v>0.83578132562520147</v>
      </c>
      <c r="M15" s="2">
        <f t="shared" si="6"/>
        <v>6.5190943398765722</v>
      </c>
      <c r="N15" s="2">
        <f t="shared" si="0"/>
        <v>2.2155833495193873</v>
      </c>
    </row>
    <row r="16" spans="2:14" x14ac:dyDescent="0.3">
      <c r="G16" s="2">
        <f t="shared" si="1"/>
        <v>1</v>
      </c>
      <c r="H16" s="2">
        <f t="shared" si="7"/>
        <v>0.12999999999999998</v>
      </c>
      <c r="I16" s="2">
        <f t="shared" si="2"/>
        <v>0.87</v>
      </c>
      <c r="J16" s="2">
        <f t="shared" si="3"/>
        <v>10</v>
      </c>
      <c r="K16" s="2">
        <f t="shared" si="4"/>
        <v>1.1294776610334058E-3</v>
      </c>
      <c r="L16" s="2">
        <f t="shared" si="5"/>
        <v>0.90358212882672462</v>
      </c>
      <c r="M16" s="2">
        <f t="shared" si="6"/>
        <v>7.0479406048484528</v>
      </c>
      <c r="N16" s="2">
        <f t="shared" si="0"/>
        <v>2.2684679760165758</v>
      </c>
    </row>
    <row r="17" spans="7:14" x14ac:dyDescent="0.3">
      <c r="G17" s="2">
        <f t="shared" si="1"/>
        <v>1</v>
      </c>
      <c r="H17" s="2">
        <f t="shared" si="7"/>
        <v>0.13999999999999999</v>
      </c>
      <c r="I17" s="2">
        <f t="shared" si="2"/>
        <v>0.86</v>
      </c>
      <c r="J17" s="2">
        <f t="shared" si="3"/>
        <v>10</v>
      </c>
      <c r="K17" s="2">
        <f t="shared" si="4"/>
        <v>1.221103891804903E-3</v>
      </c>
      <c r="L17" s="2">
        <f t="shared" si="5"/>
        <v>0.97688311344392242</v>
      </c>
      <c r="M17" s="2">
        <f t="shared" si="6"/>
        <v>7.6196882848625958</v>
      </c>
      <c r="N17" s="2">
        <f t="shared" si="0"/>
        <v>2.3256427440179896</v>
      </c>
    </row>
    <row r="18" spans="7:14" x14ac:dyDescent="0.3">
      <c r="G18" s="2">
        <f t="shared" si="1"/>
        <v>1</v>
      </c>
      <c r="H18" s="2">
        <f t="shared" si="7"/>
        <v>0.15</v>
      </c>
      <c r="I18" s="2">
        <f t="shared" si="2"/>
        <v>0.85</v>
      </c>
      <c r="J18" s="2">
        <f t="shared" si="3"/>
        <v>10</v>
      </c>
      <c r="K18" s="2">
        <f t="shared" si="4"/>
        <v>1.3201630860205013E-3</v>
      </c>
      <c r="L18" s="2">
        <f t="shared" si="5"/>
        <v>1.056130468816401</v>
      </c>
      <c r="M18" s="2">
        <f t="shared" si="6"/>
        <v>8.2378176567679287</v>
      </c>
      <c r="N18" s="2">
        <f t="shared" si="0"/>
        <v>2.387455681208523</v>
      </c>
    </row>
    <row r="19" spans="7:14" x14ac:dyDescent="0.3">
      <c r="G19" s="2">
        <f t="shared" si="1"/>
        <v>1</v>
      </c>
      <c r="H19" s="2">
        <f t="shared" si="7"/>
        <v>0.16</v>
      </c>
      <c r="I19" s="2">
        <f t="shared" si="2"/>
        <v>0.84</v>
      </c>
      <c r="J19" s="2">
        <f t="shared" si="3"/>
        <v>10</v>
      </c>
      <c r="K19" s="2">
        <f t="shared" si="4"/>
        <v>1.4272582254365865E-3</v>
      </c>
      <c r="L19" s="2">
        <f t="shared" si="5"/>
        <v>1.1418065803492692</v>
      </c>
      <c r="M19" s="2">
        <f t="shared" si="6"/>
        <v>8.9060913267242992</v>
      </c>
      <c r="N19" s="2">
        <f t="shared" si="0"/>
        <v>2.45428304820416</v>
      </c>
    </row>
    <row r="20" spans="7:14" x14ac:dyDescent="0.3">
      <c r="G20" s="2">
        <f t="shared" si="1"/>
        <v>1</v>
      </c>
      <c r="H20" s="2">
        <f t="shared" si="7"/>
        <v>0.17</v>
      </c>
      <c r="I20" s="2">
        <f t="shared" si="2"/>
        <v>0.83</v>
      </c>
      <c r="J20" s="2">
        <f t="shared" si="3"/>
        <v>10</v>
      </c>
      <c r="K20" s="2">
        <f t="shared" si="4"/>
        <v>1.5430412072927478E-3</v>
      </c>
      <c r="L20" s="2">
        <f t="shared" si="5"/>
        <v>1.2344329658341984</v>
      </c>
      <c r="M20" s="2">
        <f t="shared" si="6"/>
        <v>9.6285771335067469</v>
      </c>
      <c r="N20" s="2">
        <f t="shared" si="0"/>
        <v>2.5265316288824051</v>
      </c>
    </row>
    <row r="21" spans="7:14" x14ac:dyDescent="0.3">
      <c r="G21" s="2">
        <f t="shared" si="1"/>
        <v>1</v>
      </c>
      <c r="H21" s="2">
        <f t="shared" si="7"/>
        <v>0.18000000000000002</v>
      </c>
      <c r="I21" s="2">
        <f t="shared" si="2"/>
        <v>0.82</v>
      </c>
      <c r="J21" s="2">
        <f t="shared" si="3"/>
        <v>10</v>
      </c>
      <c r="K21" s="2">
        <f t="shared" si="4"/>
        <v>1.6682168124658309E-3</v>
      </c>
      <c r="L21" s="2">
        <f t="shared" si="5"/>
        <v>1.3345734499726647</v>
      </c>
      <c r="M21" s="2">
        <f t="shared" si="6"/>
        <v>10.409672909786785</v>
      </c>
      <c r="N21" s="2">
        <f t="shared" si="0"/>
        <v>2.6046412065104088</v>
      </c>
    </row>
    <row r="22" spans="7:14" x14ac:dyDescent="0.3">
      <c r="G22" s="2">
        <f t="shared" si="1"/>
        <v>1</v>
      </c>
      <c r="H22" s="2">
        <f t="shared" si="7"/>
        <v>0.19000000000000003</v>
      </c>
      <c r="I22" s="2">
        <f t="shared" si="2"/>
        <v>0.80999999999999994</v>
      </c>
      <c r="J22" s="2">
        <f t="shared" si="3"/>
        <v>10</v>
      </c>
      <c r="K22" s="2">
        <f t="shared" si="4"/>
        <v>1.8035469955311894E-3</v>
      </c>
      <c r="L22" s="2">
        <f t="shared" si="5"/>
        <v>1.4428375964249516</v>
      </c>
      <c r="M22" s="2">
        <f t="shared" si="6"/>
        <v>11.254133252114622</v>
      </c>
      <c r="N22" s="2">
        <f t="shared" si="0"/>
        <v>2.6890872407431923</v>
      </c>
    </row>
    <row r="23" spans="7:14" x14ac:dyDescent="0.3">
      <c r="G23" s="2">
        <f t="shared" si="1"/>
        <v>1</v>
      </c>
      <c r="H23" s="2">
        <f t="shared" si="7"/>
        <v>0.20000000000000004</v>
      </c>
      <c r="I23" s="2">
        <f t="shared" si="2"/>
        <v>0.79999999999999993</v>
      </c>
      <c r="J23" s="2">
        <f t="shared" si="3"/>
        <v>10</v>
      </c>
      <c r="K23" s="2">
        <f t="shared" si="4"/>
        <v>1.9498555228451206E-3</v>
      </c>
      <c r="L23" s="2">
        <f t="shared" si="5"/>
        <v>1.5598844182760965</v>
      </c>
      <c r="M23" s="2">
        <f t="shared" si="6"/>
        <v>12.167098462553554</v>
      </c>
      <c r="N23" s="2">
        <f t="shared" si="0"/>
        <v>2.7803837617870855</v>
      </c>
    </row>
    <row r="24" spans="7:14" x14ac:dyDescent="0.3">
      <c r="G24" s="2">
        <f t="shared" si="1"/>
        <v>1</v>
      </c>
      <c r="H24" s="2">
        <f t="shared" si="7"/>
        <v>0.21000000000000005</v>
      </c>
      <c r="I24" s="2">
        <f t="shared" si="2"/>
        <v>0.78999999999999992</v>
      </c>
      <c r="J24" s="2">
        <f t="shared" si="3"/>
        <v>10</v>
      </c>
      <c r="K24" s="2">
        <f t="shared" si="4"/>
        <v>2.1080329868808623E-3</v>
      </c>
      <c r="L24" s="2">
        <f t="shared" si="5"/>
        <v>1.6864263895046898</v>
      </c>
      <c r="M24" s="2">
        <f t="shared" si="6"/>
        <v>13.154125838136579</v>
      </c>
      <c r="N24" s="2">
        <f t="shared" si="0"/>
        <v>2.8790864993453882</v>
      </c>
    </row>
    <row r="25" spans="7:14" x14ac:dyDescent="0.3">
      <c r="G25" s="2">
        <f t="shared" si="1"/>
        <v>1</v>
      </c>
      <c r="H25" s="2">
        <f t="shared" si="7"/>
        <v>0.22000000000000006</v>
      </c>
      <c r="I25" s="2">
        <f t="shared" si="2"/>
        <v>0.77999999999999992</v>
      </c>
      <c r="J25" s="2">
        <f t="shared" si="3"/>
        <v>10</v>
      </c>
      <c r="K25" s="2">
        <f t="shared" si="4"/>
        <v>2.2790422273408751E-3</v>
      </c>
      <c r="L25" s="2">
        <f t="shared" si="5"/>
        <v>1.8232337818727</v>
      </c>
      <c r="M25" s="2">
        <f t="shared" si="6"/>
        <v>14.22122349860706</v>
      </c>
      <c r="N25" s="2">
        <f t="shared" si="0"/>
        <v>2.9857962653924361</v>
      </c>
    </row>
    <row r="26" spans="7:14" x14ac:dyDescent="0.3">
      <c r="G26" s="2">
        <f t="shared" si="1"/>
        <v>1</v>
      </c>
      <c r="H26" s="2">
        <f t="shared" si="7"/>
        <v>0.23000000000000007</v>
      </c>
      <c r="I26" s="2">
        <f t="shared" si="2"/>
        <v>0.76999999999999991</v>
      </c>
      <c r="J26" s="2">
        <f t="shared" si="3"/>
        <v>10</v>
      </c>
      <c r="K26" s="2">
        <f t="shared" si="4"/>
        <v>2.4639241920441533E-3</v>
      </c>
      <c r="L26" s="2">
        <f t="shared" si="5"/>
        <v>1.9711393536353226</v>
      </c>
      <c r="M26" s="2">
        <f t="shared" si="6"/>
        <v>15.374886958355516</v>
      </c>
      <c r="N26" s="2">
        <f t="shared" si="0"/>
        <v>3.1011626113672817</v>
      </c>
    </row>
    <row r="27" spans="7:14" x14ac:dyDescent="0.3">
      <c r="G27" s="2">
        <f t="shared" si="1"/>
        <v>1</v>
      </c>
      <c r="H27" s="2">
        <f t="shared" si="7"/>
        <v>0.24000000000000007</v>
      </c>
      <c r="I27" s="2">
        <f t="shared" si="2"/>
        <v>0.7599999999999999</v>
      </c>
      <c r="J27" s="2">
        <f t="shared" si="3"/>
        <v>10</v>
      </c>
      <c r="K27" s="2">
        <f t="shared" si="4"/>
        <v>2.6638042732643123E-3</v>
      </c>
      <c r="L27" s="2">
        <f t="shared" si="5"/>
        <v>2.13104341861145</v>
      </c>
      <c r="M27" s="2">
        <f t="shared" si="6"/>
        <v>16.622138665169309</v>
      </c>
      <c r="N27" s="2">
        <f t="shared" si="0"/>
        <v>3.2258877820486611</v>
      </c>
    </row>
    <row r="28" spans="7:14" x14ac:dyDescent="0.3">
      <c r="G28" s="2">
        <f t="shared" si="1"/>
        <v>1</v>
      </c>
      <c r="H28" s="2">
        <f t="shared" si="7"/>
        <v>0.25000000000000006</v>
      </c>
      <c r="I28" s="2">
        <f t="shared" si="2"/>
        <v>0.75</v>
      </c>
      <c r="J28" s="2">
        <f t="shared" si="3"/>
        <v>10</v>
      </c>
      <c r="K28" s="2">
        <f t="shared" si="4"/>
        <v>2.8798991580882404E-3</v>
      </c>
      <c r="L28" s="2">
        <f t="shared" si="5"/>
        <v>2.3039193264705924</v>
      </c>
      <c r="M28" s="2">
        <f t="shared" si="6"/>
        <v>17.970570746470621</v>
      </c>
      <c r="N28" s="2">
        <f t="shared" si="0"/>
        <v>3.3607309901787921</v>
      </c>
    </row>
    <row r="29" spans="7:14" x14ac:dyDescent="0.3">
      <c r="G29" s="2">
        <f t="shared" si="1"/>
        <v>1</v>
      </c>
      <c r="H29" s="2">
        <f t="shared" si="7"/>
        <v>0.26000000000000006</v>
      </c>
      <c r="I29" s="2">
        <f t="shared" si="2"/>
        <v>0.74</v>
      </c>
      <c r="J29" s="2">
        <f t="shared" si="3"/>
        <v>10</v>
      </c>
      <c r="K29" s="2">
        <f t="shared" si="4"/>
        <v>3.1135242344940933E-3</v>
      </c>
      <c r="L29" s="2">
        <f t="shared" si="5"/>
        <v>2.4908193875952747</v>
      </c>
      <c r="M29" s="2">
        <f t="shared" si="6"/>
        <v>19.428391223243143</v>
      </c>
      <c r="N29" s="2">
        <f t="shared" si="0"/>
        <v>3.5065130378560445</v>
      </c>
    </row>
    <row r="30" spans="7:14" x14ac:dyDescent="0.3">
      <c r="G30" s="2">
        <f t="shared" si="1"/>
        <v>1</v>
      </c>
      <c r="H30" s="2">
        <f t="shared" si="7"/>
        <v>0.27000000000000007</v>
      </c>
      <c r="I30" s="2">
        <f t="shared" si="2"/>
        <v>0.73</v>
      </c>
      <c r="J30" s="2">
        <f t="shared" si="3"/>
        <v>10</v>
      </c>
      <c r="K30" s="2">
        <f t="shared" si="4"/>
        <v>3.3661015982299905E-3</v>
      </c>
      <c r="L30" s="2">
        <f t="shared" si="5"/>
        <v>2.6928812785839926</v>
      </c>
      <c r="M30" s="2">
        <f t="shared" si="6"/>
        <v>21.004473972955143</v>
      </c>
      <c r="N30" s="2">
        <f t="shared" si="0"/>
        <v>3.6641213128272447</v>
      </c>
    </row>
    <row r="31" spans="7:14" x14ac:dyDescent="0.3">
      <c r="G31" s="2">
        <f t="shared" si="1"/>
        <v>1</v>
      </c>
      <c r="H31" s="2">
        <f t="shared" si="7"/>
        <v>0.28000000000000008</v>
      </c>
      <c r="I31" s="2">
        <f t="shared" si="2"/>
        <v>0.72</v>
      </c>
      <c r="J31" s="2">
        <f t="shared" si="3"/>
        <v>10</v>
      </c>
      <c r="K31" s="2">
        <f t="shared" si="4"/>
        <v>3.6391687092320216E-3</v>
      </c>
      <c r="L31" s="2">
        <f t="shared" si="5"/>
        <v>2.911334967385617</v>
      </c>
      <c r="M31" s="2">
        <f t="shared" si="6"/>
        <v>22.708412745607813</v>
      </c>
      <c r="N31" s="2">
        <f t="shared" si="0"/>
        <v>3.8345151900925116</v>
      </c>
    </row>
    <row r="32" spans="7:14" x14ac:dyDescent="0.3">
      <c r="G32" s="2">
        <f t="shared" si="1"/>
        <v>1</v>
      </c>
      <c r="H32" s="2">
        <f t="shared" si="7"/>
        <v>0.29000000000000009</v>
      </c>
      <c r="I32" s="2">
        <f t="shared" si="2"/>
        <v>0.71</v>
      </c>
      <c r="J32" s="2">
        <f t="shared" si="3"/>
        <v>10</v>
      </c>
      <c r="K32" s="2">
        <f t="shared" si="4"/>
        <v>3.9343877502738987E-3</v>
      </c>
      <c r="L32" s="2">
        <f t="shared" si="5"/>
        <v>3.1475102002191191</v>
      </c>
      <c r="M32" s="2">
        <f t="shared" si="6"/>
        <v>24.550579561709132</v>
      </c>
      <c r="N32" s="2">
        <f t="shared" si="0"/>
        <v>4.0187318717026432</v>
      </c>
    </row>
    <row r="33" spans="7:14" x14ac:dyDescent="0.3">
      <c r="G33" s="2">
        <f t="shared" si="1"/>
        <v>1</v>
      </c>
      <c r="H33" s="2">
        <f t="shared" si="7"/>
        <v>0.3000000000000001</v>
      </c>
      <c r="I33" s="2">
        <f t="shared" si="2"/>
        <v>0.7</v>
      </c>
      <c r="J33" s="2">
        <f t="shared" si="3"/>
        <v>10</v>
      </c>
      <c r="K33" s="2">
        <f t="shared" si="4"/>
        <v>4.2535557448151254E-3</v>
      </c>
      <c r="L33" s="2">
        <f t="shared" si="5"/>
        <v>3.4028445958521001</v>
      </c>
      <c r="M33" s="2">
        <f t="shared" si="6"/>
        <v>26.542187847646385</v>
      </c>
      <c r="N33" s="2">
        <f t="shared" si="0"/>
        <v>4.2178927002963693</v>
      </c>
    </row>
    <row r="34" spans="7:14" x14ac:dyDescent="0.3">
      <c r="G34" s="2">
        <f t="shared" si="1"/>
        <v>1</v>
      </c>
      <c r="H34" s="2">
        <f t="shared" si="7"/>
        <v>0.31000000000000011</v>
      </c>
      <c r="I34" s="2">
        <f t="shared" si="2"/>
        <v>0.69</v>
      </c>
      <c r="J34" s="2">
        <f t="shared" si="3"/>
        <v>10</v>
      </c>
      <c r="K34" s="2">
        <f t="shared" si="4"/>
        <v>4.5986154956359354E-3</v>
      </c>
      <c r="L34" s="2">
        <f t="shared" si="5"/>
        <v>3.6788923965087483</v>
      </c>
      <c r="M34" s="2">
        <f t="shared" si="6"/>
        <v>28.69536069276824</v>
      </c>
      <c r="N34" s="2">
        <f t="shared" si="0"/>
        <v>4.4332099848085544</v>
      </c>
    </row>
    <row r="35" spans="7:14" x14ac:dyDescent="0.3">
      <c r="G35" s="2">
        <f t="shared" si="1"/>
        <v>1</v>
      </c>
      <c r="H35" s="2">
        <f t="shared" si="7"/>
        <v>0.32000000000000012</v>
      </c>
      <c r="I35" s="2">
        <f t="shared" si="2"/>
        <v>0.67999999999999994</v>
      </c>
      <c r="J35" s="2">
        <f t="shared" si="3"/>
        <v>10</v>
      </c>
      <c r="K35" s="2">
        <f t="shared" si="4"/>
        <v>4.9716674108433619E-3</v>
      </c>
      <c r="L35" s="2">
        <f t="shared" si="5"/>
        <v>3.9773339286746894</v>
      </c>
      <c r="M35" s="2">
        <f t="shared" si="6"/>
        <v>31.023204643662581</v>
      </c>
      <c r="N35" s="2">
        <f t="shared" ref="N35:N66" si="8">(M35+$E$12)/$E$10</f>
        <v>4.6659943798979882</v>
      </c>
    </row>
    <row r="36" spans="7:14" x14ac:dyDescent="0.3">
      <c r="G36" s="2">
        <f t="shared" si="1"/>
        <v>1</v>
      </c>
      <c r="H36" s="2">
        <f t="shared" si="7"/>
        <v>0.33000000000000013</v>
      </c>
      <c r="I36" s="2">
        <f t="shared" si="2"/>
        <v>0.66999999999999993</v>
      </c>
      <c r="J36" s="2">
        <f t="shared" si="3"/>
        <v>10</v>
      </c>
      <c r="K36" s="2">
        <f t="shared" si="4"/>
        <v>5.3749822892343859E-3</v>
      </c>
      <c r="L36" s="2">
        <f t="shared" si="5"/>
        <v>4.2999858313875086</v>
      </c>
      <c r="M36" s="2">
        <f t="shared" si="6"/>
        <v>33.539889484822567</v>
      </c>
      <c r="N36" s="2">
        <f t="shared" si="8"/>
        <v>4.9176628640139866</v>
      </c>
    </row>
    <row r="37" spans="7:14" x14ac:dyDescent="0.3">
      <c r="G37" s="2">
        <f t="shared" si="1"/>
        <v>1</v>
      </c>
      <c r="H37" s="2">
        <f t="shared" si="7"/>
        <v>0.34000000000000014</v>
      </c>
      <c r="I37" s="2">
        <f t="shared" si="2"/>
        <v>0.65999999999999992</v>
      </c>
      <c r="J37" s="2">
        <f t="shared" si="3"/>
        <v>10</v>
      </c>
      <c r="K37" s="2">
        <f t="shared" si="4"/>
        <v>5.8110151428416908E-3</v>
      </c>
      <c r="L37" s="2">
        <f t="shared" si="5"/>
        <v>4.6488121142733529</v>
      </c>
      <c r="M37" s="2">
        <f t="shared" si="6"/>
        <v>36.260734491332158</v>
      </c>
      <c r="N37" s="2">
        <f t="shared" si="8"/>
        <v>5.1897473646649459</v>
      </c>
    </row>
    <row r="38" spans="7:14" x14ac:dyDescent="0.3">
      <c r="G38" s="2">
        <f t="shared" si="1"/>
        <v>1</v>
      </c>
      <c r="H38" s="2">
        <f t="shared" si="7"/>
        <v>0.35000000000000014</v>
      </c>
      <c r="I38" s="2">
        <f t="shared" si="2"/>
        <v>0.64999999999999991</v>
      </c>
      <c r="J38" s="2">
        <f t="shared" si="3"/>
        <v>10</v>
      </c>
      <c r="K38" s="2">
        <f t="shared" si="4"/>
        <v>6.2824201408011229E-3</v>
      </c>
      <c r="L38" s="2">
        <f t="shared" si="5"/>
        <v>5.0259361126408981</v>
      </c>
      <c r="M38" s="2">
        <f t="shared" si="6"/>
        <v>39.202301678599007</v>
      </c>
      <c r="N38" s="2">
        <f t="shared" si="8"/>
        <v>5.4839040833916304</v>
      </c>
    </row>
    <row r="39" spans="7:14" x14ac:dyDescent="0.3">
      <c r="G39" s="2">
        <f t="shared" si="1"/>
        <v>1</v>
      </c>
      <c r="H39" s="2">
        <f t="shared" si="7"/>
        <v>0.36000000000000015</v>
      </c>
      <c r="I39" s="2">
        <f t="shared" si="2"/>
        <v>0.6399999999999999</v>
      </c>
      <c r="J39" s="2">
        <f t="shared" si="3"/>
        <v>10</v>
      </c>
      <c r="K39" s="2">
        <f t="shared" si="4"/>
        <v>6.7920667655053842E-3</v>
      </c>
      <c r="L39" s="2">
        <f t="shared" si="5"/>
        <v>5.4336534124043077</v>
      </c>
      <c r="M39" s="2">
        <f t="shared" si="6"/>
        <v>42.382496616753599</v>
      </c>
      <c r="N39" s="2">
        <f t="shared" si="8"/>
        <v>5.8019235772070896</v>
      </c>
    </row>
    <row r="40" spans="7:14" x14ac:dyDescent="0.3">
      <c r="G40" s="2">
        <f t="shared" si="1"/>
        <v>1</v>
      </c>
      <c r="H40" s="2">
        <f t="shared" si="7"/>
        <v>0.37000000000000016</v>
      </c>
      <c r="I40" s="2">
        <f t="shared" si="2"/>
        <v>0.62999999999999989</v>
      </c>
      <c r="J40" s="2">
        <f t="shared" si="3"/>
        <v>10</v>
      </c>
      <c r="K40" s="2">
        <f t="shared" si="4"/>
        <v>7.3430572793878948E-3</v>
      </c>
      <c r="L40" s="2">
        <f t="shared" si="5"/>
        <v>5.8744458235103156</v>
      </c>
      <c r="M40" s="2">
        <f t="shared" si="6"/>
        <v>45.820677423380459</v>
      </c>
      <c r="N40" s="2">
        <f t="shared" si="8"/>
        <v>6.1457416578697757</v>
      </c>
    </row>
    <row r="41" spans="7:14" x14ac:dyDescent="0.3">
      <c r="G41" s="2">
        <f t="shared" si="1"/>
        <v>1</v>
      </c>
      <c r="H41" s="2">
        <f t="shared" si="7"/>
        <v>0.38000000000000017</v>
      </c>
      <c r="I41" s="2">
        <f t="shared" si="2"/>
        <v>0.61999999999999988</v>
      </c>
      <c r="J41" s="2">
        <f t="shared" si="3"/>
        <v>10</v>
      </c>
      <c r="K41" s="2">
        <f t="shared" si="4"/>
        <v>7.9387456086585512E-3</v>
      </c>
      <c r="L41" s="2">
        <f t="shared" si="5"/>
        <v>6.3509964869268405</v>
      </c>
      <c r="M41" s="2">
        <f t="shared" si="6"/>
        <v>49.537772598029356</v>
      </c>
      <c r="N41" s="2">
        <f t="shared" si="8"/>
        <v>6.5174511753346662</v>
      </c>
    </row>
    <row r="42" spans="7:14" x14ac:dyDescent="0.3">
      <c r="G42" s="2">
        <f t="shared" si="1"/>
        <v>1</v>
      </c>
      <c r="H42" s="2">
        <f t="shared" si="7"/>
        <v>0.39000000000000018</v>
      </c>
      <c r="I42" s="2">
        <f t="shared" si="2"/>
        <v>0.60999999999999988</v>
      </c>
      <c r="J42" s="2">
        <f t="shared" si="3"/>
        <v>10</v>
      </c>
      <c r="K42" s="2">
        <f t="shared" si="4"/>
        <v>8.5827577589383825E-3</v>
      </c>
      <c r="L42" s="2">
        <f t="shared" si="5"/>
        <v>6.8662062071507064</v>
      </c>
      <c r="M42" s="2">
        <f t="shared" si="6"/>
        <v>53.556408415775515</v>
      </c>
      <c r="N42" s="2">
        <f t="shared" si="8"/>
        <v>6.9193147571092819</v>
      </c>
    </row>
    <row r="43" spans="7:14" x14ac:dyDescent="0.3">
      <c r="G43" s="2">
        <f t="shared" si="1"/>
        <v>1</v>
      </c>
      <c r="H43" s="2">
        <f t="shared" si="7"/>
        <v>0.40000000000000019</v>
      </c>
      <c r="I43" s="2">
        <f t="shared" si="2"/>
        <v>0.59999999999999987</v>
      </c>
      <c r="J43" s="2">
        <f t="shared" si="3"/>
        <v>10</v>
      </c>
      <c r="K43" s="2">
        <f t="shared" si="4"/>
        <v>9.2790138870647437E-3</v>
      </c>
      <c r="L43" s="2">
        <f t="shared" si="5"/>
        <v>7.4232111096517954</v>
      </c>
      <c r="M43" s="2">
        <f t="shared" si="6"/>
        <v>57.901046655284006</v>
      </c>
      <c r="N43" s="2">
        <f t="shared" si="8"/>
        <v>7.3537785810601308</v>
      </c>
    </row>
    <row r="44" spans="7:14" x14ac:dyDescent="0.3">
      <c r="G44" s="2">
        <f t="shared" si="1"/>
        <v>1</v>
      </c>
      <c r="H44" s="2">
        <f t="shared" si="7"/>
        <v>0.4100000000000002</v>
      </c>
      <c r="I44" s="2">
        <f t="shared" si="2"/>
        <v>0.58999999999999986</v>
      </c>
      <c r="J44" s="2">
        <f t="shared" si="3"/>
        <v>10</v>
      </c>
      <c r="K44" s="2">
        <f t="shared" si="4"/>
        <v>1.003175216342006E-2</v>
      </c>
      <c r="L44" s="2">
        <f t="shared" si="5"/>
        <v>8.0254017307360481</v>
      </c>
      <c r="M44" s="2">
        <f t="shared" si="6"/>
        <v>62.598133499741181</v>
      </c>
      <c r="N44" s="2">
        <f t="shared" si="8"/>
        <v>7.8234872655058485</v>
      </c>
    </row>
    <row r="45" spans="7:14" x14ac:dyDescent="0.3">
      <c r="G45" s="2">
        <f t="shared" si="1"/>
        <v>1</v>
      </c>
      <c r="H45" s="2">
        <f t="shared" si="7"/>
        <v>0.42000000000000021</v>
      </c>
      <c r="I45" s="2">
        <f t="shared" si="2"/>
        <v>0.57999999999999985</v>
      </c>
      <c r="J45" s="2">
        <f t="shared" si="3"/>
        <v>10</v>
      </c>
      <c r="K45" s="2">
        <f t="shared" si="4"/>
        <v>1.0845554570036057E-2</v>
      </c>
      <c r="L45" s="2">
        <f t="shared" si="5"/>
        <v>8.6764436560288463</v>
      </c>
      <c r="M45" s="2">
        <f t="shared" si="6"/>
        <v>67.676260517025</v>
      </c>
      <c r="N45" s="2">
        <f t="shared" si="8"/>
        <v>8.3312999672342301</v>
      </c>
    </row>
    <row r="46" spans="7:14" x14ac:dyDescent="0.3">
      <c r="G46" s="2">
        <f t="shared" si="1"/>
        <v>1</v>
      </c>
      <c r="H46" s="2">
        <f t="shared" si="7"/>
        <v>0.43000000000000022</v>
      </c>
      <c r="I46" s="2">
        <f t="shared" si="2"/>
        <v>0.56999999999999984</v>
      </c>
      <c r="J46" s="2">
        <f t="shared" si="3"/>
        <v>10</v>
      </c>
      <c r="K46" s="2">
        <f t="shared" si="4"/>
        <v>1.1725374791508855E-2</v>
      </c>
      <c r="L46" s="2">
        <f t="shared" si="5"/>
        <v>9.3802998332070846</v>
      </c>
      <c r="M46" s="2">
        <f t="shared" si="6"/>
        <v>73.166338699015256</v>
      </c>
      <c r="N46" s="2">
        <f t="shared" si="8"/>
        <v>8.8803077854332564</v>
      </c>
    </row>
    <row r="47" spans="7:14" x14ac:dyDescent="0.3">
      <c r="G47" s="2">
        <f t="shared" si="1"/>
        <v>1</v>
      </c>
      <c r="H47" s="2">
        <f t="shared" si="7"/>
        <v>0.44000000000000022</v>
      </c>
      <c r="I47" s="2">
        <f t="shared" si="2"/>
        <v>0.55999999999999983</v>
      </c>
      <c r="J47" s="2">
        <f t="shared" si="3"/>
        <v>10</v>
      </c>
      <c r="K47" s="2">
        <f t="shared" si="4"/>
        <v>1.2676568368499218E-2</v>
      </c>
      <c r="L47" s="2">
        <f t="shared" si="5"/>
        <v>10.141254694799375</v>
      </c>
      <c r="M47" s="2">
        <f t="shared" si="6"/>
        <v>79.101786619435131</v>
      </c>
      <c r="N47" s="2">
        <f t="shared" si="8"/>
        <v>9.4738525774752436</v>
      </c>
    </row>
    <row r="48" spans="7:14" x14ac:dyDescent="0.3">
      <c r="G48" s="2">
        <f t="shared" si="1"/>
        <v>1</v>
      </c>
      <c r="H48" s="2">
        <f t="shared" si="7"/>
        <v>0.45000000000000023</v>
      </c>
      <c r="I48" s="2">
        <f t="shared" si="2"/>
        <v>0.54999999999999982</v>
      </c>
      <c r="J48" s="2">
        <f t="shared" si="3"/>
        <v>10</v>
      </c>
      <c r="K48" s="2">
        <f t="shared" si="4"/>
        <v>1.3704925297364957E-2</v>
      </c>
      <c r="L48" s="2">
        <f t="shared" si="5"/>
        <v>10.963940237891965</v>
      </c>
      <c r="M48" s="2">
        <f t="shared" si="6"/>
        <v>85.518733855557329</v>
      </c>
      <c r="N48" s="2">
        <f t="shared" si="8"/>
        <v>10.115547301087464</v>
      </c>
    </row>
    <row r="49" spans="7:14" x14ac:dyDescent="0.3">
      <c r="G49" s="2">
        <f t="shared" si="1"/>
        <v>1</v>
      </c>
      <c r="H49" s="2">
        <f t="shared" ref="H49:H66" si="9">H48+0.01</f>
        <v>0.46000000000000024</v>
      </c>
      <c r="I49" s="2">
        <f t="shared" si="2"/>
        <v>0.53999999999999981</v>
      </c>
      <c r="J49" s="2">
        <f t="shared" si="3"/>
        <v>10</v>
      </c>
      <c r="K49" s="2">
        <f t="shared" si="4"/>
        <v>1.4816705274362086E-2</v>
      </c>
      <c r="L49" s="2">
        <f t="shared" si="5"/>
        <v>11.853364219489668</v>
      </c>
      <c r="M49" s="2">
        <f t="shared" si="6"/>
        <v>92.456240912019425</v>
      </c>
      <c r="N49" s="2">
        <f t="shared" si="8"/>
        <v>10.809298006733673</v>
      </c>
    </row>
    <row r="50" spans="7:14" x14ac:dyDescent="0.3">
      <c r="G50" s="2">
        <f t="shared" si="1"/>
        <v>1</v>
      </c>
      <c r="H50" s="2">
        <f t="shared" si="9"/>
        <v>0.47000000000000025</v>
      </c>
      <c r="I50" s="2">
        <f t="shared" si="2"/>
        <v>0.5299999999999998</v>
      </c>
      <c r="J50" s="2">
        <f t="shared" si="3"/>
        <v>10</v>
      </c>
      <c r="K50" s="2">
        <f t="shared" si="4"/>
        <v>1.6018675798949385E-2</v>
      </c>
      <c r="L50" s="2">
        <f t="shared" si="5"/>
        <v>12.814940639159508</v>
      </c>
      <c r="M50" s="2">
        <f t="shared" si="6"/>
        <v>99.95653698544416</v>
      </c>
      <c r="N50" s="2">
        <f t="shared" si="8"/>
        <v>11.559327614076146</v>
      </c>
    </row>
    <row r="51" spans="7:14" x14ac:dyDescent="0.3">
      <c r="G51" s="2">
        <f t="shared" si="1"/>
        <v>1</v>
      </c>
      <c r="H51" s="2">
        <f t="shared" si="9"/>
        <v>0.48000000000000026</v>
      </c>
      <c r="I51" s="2">
        <f t="shared" si="2"/>
        <v>0.5199999999999998</v>
      </c>
      <c r="J51" s="2">
        <f t="shared" si="3"/>
        <v>10</v>
      </c>
      <c r="K51" s="2">
        <f t="shared" si="4"/>
        <v>1.7318153368134269E-2</v>
      </c>
      <c r="L51" s="2">
        <f t="shared" si="5"/>
        <v>13.854522694507414</v>
      </c>
      <c r="M51" s="2">
        <f t="shared" si="6"/>
        <v>108.06527701715784</v>
      </c>
      <c r="N51" s="2">
        <f t="shared" si="8"/>
        <v>12.370201617247513</v>
      </c>
    </row>
    <row r="52" spans="7:14" x14ac:dyDescent="0.3">
      <c r="G52" s="2">
        <f t="shared" si="1"/>
        <v>1</v>
      </c>
      <c r="H52" s="2">
        <f t="shared" si="9"/>
        <v>0.49000000000000027</v>
      </c>
      <c r="I52" s="2">
        <f t="shared" si="2"/>
        <v>0.50999999999999979</v>
      </c>
      <c r="J52" s="2">
        <f t="shared" si="3"/>
        <v>10</v>
      </c>
      <c r="K52" s="2">
        <f t="shared" si="4"/>
        <v>1.8723048012613583E-2</v>
      </c>
      <c r="L52" s="2">
        <f t="shared" si="5"/>
        <v>14.978438410090867</v>
      </c>
      <c r="M52" s="2">
        <f t="shared" si="6"/>
        <v>116.83181959870875</v>
      </c>
      <c r="N52" s="2">
        <f t="shared" si="8"/>
        <v>13.246855875402606</v>
      </c>
    </row>
    <row r="53" spans="7:14" x14ac:dyDescent="0.3">
      <c r="G53" s="2">
        <f t="shared" si="1"/>
        <v>1</v>
      </c>
      <c r="H53" s="2">
        <f t="shared" si="9"/>
        <v>0.50000000000000022</v>
      </c>
      <c r="I53" s="2">
        <f t="shared" si="2"/>
        <v>0.49999999999999978</v>
      </c>
      <c r="J53" s="2">
        <f t="shared" si="3"/>
        <v>10</v>
      </c>
      <c r="K53" s="2">
        <f t="shared" si="4"/>
        <v>2.0241911445804416E-2</v>
      </c>
      <c r="L53" s="2">
        <f t="shared" si="5"/>
        <v>16.193529156643532</v>
      </c>
      <c r="M53" s="2">
        <f t="shared" si="6"/>
        <v>126.30952742181955</v>
      </c>
      <c r="N53" s="2">
        <f t="shared" si="8"/>
        <v>14.194626657713687</v>
      </c>
    </row>
    <row r="54" spans="7:14" x14ac:dyDescent="0.3">
      <c r="G54" s="2">
        <f t="shared" si="1"/>
        <v>1</v>
      </c>
      <c r="H54" s="2">
        <f t="shared" si="9"/>
        <v>0.51000000000000023</v>
      </c>
      <c r="I54" s="2">
        <f t="shared" si="2"/>
        <v>0.48999999999999977</v>
      </c>
      <c r="J54" s="2">
        <f t="shared" si="3"/>
        <v>10</v>
      </c>
      <c r="K54" s="2">
        <f t="shared" si="4"/>
        <v>2.1883989118852455E-2</v>
      </c>
      <c r="L54" s="2">
        <f t="shared" si="5"/>
        <v>17.507191295081963</v>
      </c>
      <c r="M54" s="2">
        <f t="shared" si="6"/>
        <v>136.55609210163931</v>
      </c>
      <c r="N54" s="2">
        <f t="shared" si="8"/>
        <v>15.219283125695663</v>
      </c>
    </row>
    <row r="55" spans="7:14" x14ac:dyDescent="0.3">
      <c r="G55" s="2">
        <f t="shared" si="1"/>
        <v>1</v>
      </c>
      <c r="H55" s="2">
        <f t="shared" si="9"/>
        <v>0.52000000000000024</v>
      </c>
      <c r="I55" s="2">
        <f t="shared" si="2"/>
        <v>0.47999999999999976</v>
      </c>
      <c r="J55" s="2">
        <f t="shared" si="3"/>
        <v>10</v>
      </c>
      <c r="K55" s="2">
        <f t="shared" si="4"/>
        <v>2.3659276498480944E-2</v>
      </c>
      <c r="L55" s="2">
        <f t="shared" si="5"/>
        <v>18.927421198784756</v>
      </c>
      <c r="M55" s="2">
        <f t="shared" si="6"/>
        <v>147.6338853505211</v>
      </c>
      <c r="N55" s="2">
        <f t="shared" si="8"/>
        <v>16.327062450583842</v>
      </c>
    </row>
    <row r="56" spans="7:14" x14ac:dyDescent="0.3">
      <c r="G56" s="2">
        <f t="shared" si="1"/>
        <v>1</v>
      </c>
      <c r="H56" s="2">
        <f t="shared" si="9"/>
        <v>0.53000000000000025</v>
      </c>
      <c r="I56" s="2">
        <f t="shared" si="2"/>
        <v>0.46999999999999975</v>
      </c>
      <c r="J56" s="2">
        <f t="shared" si="3"/>
        <v>10</v>
      </c>
      <c r="K56" s="2">
        <f t="shared" si="4"/>
        <v>2.5578579910248329E-2</v>
      </c>
      <c r="L56" s="2">
        <f t="shared" si="5"/>
        <v>20.462863928198662</v>
      </c>
      <c r="M56" s="2">
        <f t="shared" si="6"/>
        <v>159.61033863994956</v>
      </c>
      <c r="N56" s="2">
        <f t="shared" si="8"/>
        <v>17.524707779526686</v>
      </c>
    </row>
    <row r="57" spans="7:14" x14ac:dyDescent="0.3">
      <c r="G57" s="2">
        <f t="shared" si="1"/>
        <v>1</v>
      </c>
      <c r="H57" s="2">
        <f t="shared" si="9"/>
        <v>0.54000000000000026</v>
      </c>
      <c r="I57" s="2">
        <f t="shared" si="2"/>
        <v>0.45999999999999974</v>
      </c>
      <c r="J57" s="2">
        <f t="shared" si="3"/>
        <v>10</v>
      </c>
      <c r="K57" s="2">
        <f t="shared" si="4"/>
        <v>2.7653582317572856E-2</v>
      </c>
      <c r="L57" s="2">
        <f t="shared" si="5"/>
        <v>22.122865854058286</v>
      </c>
      <c r="M57" s="2">
        <f t="shared" si="6"/>
        <v>172.55835366165465</v>
      </c>
      <c r="N57" s="2">
        <f t="shared" si="8"/>
        <v>18.819509281697197</v>
      </c>
    </row>
    <row r="58" spans="7:14" x14ac:dyDescent="0.3">
      <c r="G58" s="2">
        <f t="shared" si="1"/>
        <v>1</v>
      </c>
      <c r="H58" s="2">
        <f t="shared" si="9"/>
        <v>0.55000000000000027</v>
      </c>
      <c r="I58" s="2">
        <f t="shared" si="2"/>
        <v>0.44999999999999973</v>
      </c>
      <c r="J58" s="2">
        <f t="shared" si="3"/>
        <v>10</v>
      </c>
      <c r="K58" s="2">
        <f t="shared" si="4"/>
        <v>2.989691443692636E-2</v>
      </c>
      <c r="L58" s="2">
        <f t="shared" si="5"/>
        <v>23.917531549541089</v>
      </c>
      <c r="M58" s="2">
        <f t="shared" si="6"/>
        <v>186.55674608642047</v>
      </c>
      <c r="N58" s="2">
        <f t="shared" si="8"/>
        <v>20.219348524173778</v>
      </c>
    </row>
    <row r="59" spans="7:14" x14ac:dyDescent="0.3">
      <c r="G59" s="2">
        <f t="shared" si="1"/>
        <v>1</v>
      </c>
      <c r="H59" s="2">
        <f t="shared" si="9"/>
        <v>0.56000000000000028</v>
      </c>
      <c r="I59" s="2">
        <f t="shared" si="2"/>
        <v>0.43999999999999972</v>
      </c>
      <c r="J59" s="2">
        <f t="shared" si="3"/>
        <v>10</v>
      </c>
      <c r="K59" s="2">
        <f t="shared" si="4"/>
        <v>3.232223162208183E-2</v>
      </c>
      <c r="L59" s="2">
        <f t="shared" si="5"/>
        <v>25.857785297665465</v>
      </c>
      <c r="M59" s="2">
        <f t="shared" si="6"/>
        <v>201.69072532179064</v>
      </c>
      <c r="N59" s="2">
        <f t="shared" si="8"/>
        <v>21.732746447710795</v>
      </c>
    </row>
    <row r="60" spans="7:14" x14ac:dyDescent="0.3">
      <c r="G60" s="2">
        <f t="shared" si="1"/>
        <v>1</v>
      </c>
      <c r="H60" s="2">
        <f t="shared" si="9"/>
        <v>0.57000000000000028</v>
      </c>
      <c r="I60" s="2">
        <f t="shared" si="2"/>
        <v>0.42999999999999972</v>
      </c>
      <c r="J60" s="2">
        <f t="shared" si="3"/>
        <v>10</v>
      </c>
      <c r="K60" s="2">
        <f t="shared" si="4"/>
        <v>3.4944296985415353E-2</v>
      </c>
      <c r="L60" s="2">
        <f t="shared" si="5"/>
        <v>27.955437588332284</v>
      </c>
      <c r="M60" s="2">
        <f t="shared" si="6"/>
        <v>218.05241318899184</v>
      </c>
      <c r="N60" s="2">
        <f t="shared" si="8"/>
        <v>23.368915234430915</v>
      </c>
    </row>
    <row r="61" spans="7:14" x14ac:dyDescent="0.3">
      <c r="G61" s="2">
        <f t="shared" si="1"/>
        <v>1</v>
      </c>
      <c r="H61" s="2">
        <f t="shared" si="9"/>
        <v>0.58000000000000029</v>
      </c>
      <c r="I61" s="2">
        <f t="shared" si="2"/>
        <v>0.41999999999999971</v>
      </c>
      <c r="J61" s="2">
        <f t="shared" si="3"/>
        <v>10</v>
      </c>
      <c r="K61" s="2">
        <f t="shared" si="4"/>
        <v>3.7779071262229208E-2</v>
      </c>
      <c r="L61" s="2">
        <f t="shared" si="5"/>
        <v>30.223257009783367</v>
      </c>
      <c r="M61" s="2">
        <f t="shared" si="6"/>
        <v>235.74140467631028</v>
      </c>
      <c r="N61" s="2">
        <f t="shared" si="8"/>
        <v>25.137814383162759</v>
      </c>
    </row>
    <row r="62" spans="7:14" x14ac:dyDescent="0.3">
      <c r="G62" s="2">
        <f t="shared" si="1"/>
        <v>1</v>
      </c>
      <c r="H62" s="2">
        <f t="shared" si="9"/>
        <v>0.5900000000000003</v>
      </c>
      <c r="I62" s="2">
        <f t="shared" si="2"/>
        <v>0.4099999999999997</v>
      </c>
      <c r="J62" s="2">
        <f t="shared" si="3"/>
        <v>10</v>
      </c>
      <c r="K62" s="2">
        <f t="shared" si="4"/>
        <v>4.0843809965107787E-2</v>
      </c>
      <c r="L62" s="2">
        <f t="shared" si="5"/>
        <v>32.675047972086233</v>
      </c>
      <c r="M62" s="2">
        <f t="shared" si="6"/>
        <v>254.86537418227266</v>
      </c>
      <c r="N62" s="2">
        <f t="shared" si="8"/>
        <v>27.050211333758995</v>
      </c>
    </row>
    <row r="63" spans="7:14" x14ac:dyDescent="0.3">
      <c r="G63" s="2">
        <f t="shared" si="1"/>
        <v>1</v>
      </c>
      <c r="H63" s="2">
        <f t="shared" si="9"/>
        <v>0.60000000000000031</v>
      </c>
      <c r="I63" s="2">
        <f t="shared" si="2"/>
        <v>0.39999999999999969</v>
      </c>
      <c r="J63" s="2">
        <f t="shared" si="3"/>
        <v>10</v>
      </c>
      <c r="K63" s="2">
        <f t="shared" si="4"/>
        <v>4.4157168419692958E-2</v>
      </c>
      <c r="L63" s="2">
        <f t="shared" si="5"/>
        <v>35.325734735754367</v>
      </c>
      <c r="M63" s="2">
        <f t="shared" si="6"/>
        <v>275.54073093888405</v>
      </c>
      <c r="N63" s="2">
        <f t="shared" si="8"/>
        <v>29.117747009420135</v>
      </c>
    </row>
    <row r="64" spans="7:14" x14ac:dyDescent="0.3">
      <c r="G64" s="2">
        <f t="shared" si="1"/>
        <v>1</v>
      </c>
      <c r="H64" s="2">
        <f t="shared" si="9"/>
        <v>0.61000000000000032</v>
      </c>
      <c r="I64" s="2">
        <f t="shared" si="2"/>
        <v>0.38999999999999968</v>
      </c>
      <c r="J64" s="2">
        <f t="shared" si="3"/>
        <v>10</v>
      </c>
      <c r="K64" s="2">
        <f t="shared" si="4"/>
        <v>4.7739315321241101E-2</v>
      </c>
      <c r="L64" s="2">
        <f t="shared" si="5"/>
        <v>38.191452256992882</v>
      </c>
      <c r="M64" s="2">
        <f t="shared" si="6"/>
        <v>297.89332760454448</v>
      </c>
      <c r="N64" s="2">
        <f t="shared" si="8"/>
        <v>31.353006675986176</v>
      </c>
    </row>
    <row r="65" spans="7:14" x14ac:dyDescent="0.3">
      <c r="G65" s="2">
        <f t="shared" si="1"/>
        <v>1</v>
      </c>
      <c r="H65" s="2">
        <f t="shared" si="9"/>
        <v>0.62000000000000033</v>
      </c>
      <c r="I65" s="2">
        <f t="shared" si="2"/>
        <v>0.37999999999999967</v>
      </c>
      <c r="J65" s="2">
        <f t="shared" si="3"/>
        <v>10</v>
      </c>
      <c r="K65" s="2">
        <f t="shared" si="4"/>
        <v>5.1612055503189605E-2</v>
      </c>
      <c r="L65" s="2">
        <f t="shared" si="5"/>
        <v>41.289644402551687</v>
      </c>
      <c r="M65" s="2">
        <f t="shared" si="6"/>
        <v>322.05922633990315</v>
      </c>
      <c r="N65" s="2">
        <f t="shared" si="8"/>
        <v>33.769596549522042</v>
      </c>
    </row>
    <row r="66" spans="7:14" x14ac:dyDescent="0.3">
      <c r="G66" s="2">
        <f t="shared" si="1"/>
        <v>1</v>
      </c>
      <c r="H66" s="2">
        <f t="shared" si="9"/>
        <v>0.63000000000000034</v>
      </c>
      <c r="I66" s="2">
        <f t="shared" si="2"/>
        <v>0.36999999999999966</v>
      </c>
      <c r="J66" s="2">
        <f t="shared" si="3"/>
        <v>10</v>
      </c>
      <c r="K66" s="2">
        <f t="shared" si="4"/>
        <v>5.5798962665036256E-2</v>
      </c>
      <c r="L66" s="2">
        <f t="shared" si="5"/>
        <v>44.639170132029008</v>
      </c>
      <c r="M66" s="2">
        <f t="shared" si="6"/>
        <v>348.18552702982623</v>
      </c>
      <c r="N66" s="2">
        <f t="shared" si="8"/>
        <v>36.382226618514352</v>
      </c>
    </row>
    <row r="67" spans="7:14" x14ac:dyDescent="0.3">
      <c r="G67" s="2">
        <f t="shared" si="1"/>
        <v>1</v>
      </c>
      <c r="H67" s="2">
        <f t="shared" ref="H67:H103" si="10">H66+0.01</f>
        <v>0.64000000000000035</v>
      </c>
      <c r="I67" s="2">
        <f t="shared" si="2"/>
        <v>0.35999999999999965</v>
      </c>
      <c r="J67" s="2">
        <f t="shared" si="3"/>
        <v>10</v>
      </c>
      <c r="K67" s="2">
        <f t="shared" si="4"/>
        <v>6.0325522867456696E-2</v>
      </c>
      <c r="L67" s="2">
        <f t="shared" si="5"/>
        <v>48.260418293965358</v>
      </c>
      <c r="M67" s="2">
        <f t="shared" si="6"/>
        <v>376.43126269292981</v>
      </c>
      <c r="N67" s="2">
        <f t="shared" ref="N67:N98" si="11">(M67+$E$12)/$E$10</f>
        <v>39.206800184824708</v>
      </c>
    </row>
    <row r="68" spans="7:14" x14ac:dyDescent="0.3">
      <c r="G68" s="2">
        <f t="shared" ref="G68:G103" si="12">$E$7</f>
        <v>1</v>
      </c>
      <c r="H68" s="2">
        <f t="shared" si="10"/>
        <v>0.65000000000000036</v>
      </c>
      <c r="I68" s="2">
        <f t="shared" ref="I68:I103" si="13">G68-H68</f>
        <v>0.34999999999999964</v>
      </c>
      <c r="J68" s="2">
        <f t="shared" ref="J68:J103" si="14">$E$10</f>
        <v>10</v>
      </c>
      <c r="K68" s="2">
        <f t="shared" ref="K68:K103" si="15">EXP(-$E$9*J68*I68)</f>
        <v>6.5219289668127706E-2</v>
      </c>
      <c r="L68" s="2">
        <f t="shared" ref="L68:L103" si="16">K68*$E$3</f>
        <v>52.175431734502162</v>
      </c>
      <c r="M68" s="2">
        <f t="shared" ref="M68:M103" si="17">L68*J68*$E$9</f>
        <v>406.96836752911685</v>
      </c>
      <c r="N68" s="2">
        <f t="shared" si="11"/>
        <v>42.260510668443416</v>
      </c>
    </row>
    <row r="69" spans="7:14" x14ac:dyDescent="0.3">
      <c r="G69" s="2">
        <f t="shared" si="12"/>
        <v>1</v>
      </c>
      <c r="H69" s="2">
        <f t="shared" si="10"/>
        <v>0.66000000000000036</v>
      </c>
      <c r="I69" s="2">
        <f t="shared" si="13"/>
        <v>0.33999999999999964</v>
      </c>
      <c r="J69" s="2">
        <f t="shared" si="14"/>
        <v>10</v>
      </c>
      <c r="K69" s="2">
        <f t="shared" si="15"/>
        <v>7.0510051842580496E-2</v>
      </c>
      <c r="L69" s="2">
        <f t="shared" si="16"/>
        <v>56.408041474064397</v>
      </c>
      <c r="M69" s="2">
        <f t="shared" si="17"/>
        <v>439.9827234977023</v>
      </c>
      <c r="N69" s="2">
        <f t="shared" si="11"/>
        <v>45.561946265301955</v>
      </c>
    </row>
    <row r="70" spans="7:14" x14ac:dyDescent="0.3">
      <c r="G70" s="2">
        <f t="shared" si="12"/>
        <v>1</v>
      </c>
      <c r="H70" s="2">
        <f t="shared" si="10"/>
        <v>0.67000000000000037</v>
      </c>
      <c r="I70" s="2">
        <f t="shared" si="13"/>
        <v>0.32999999999999963</v>
      </c>
      <c r="J70" s="2">
        <f t="shared" si="14"/>
        <v>10</v>
      </c>
      <c r="K70" s="2">
        <f t="shared" si="15"/>
        <v>7.6230014711016036E-2</v>
      </c>
      <c r="L70" s="2">
        <f t="shared" si="16"/>
        <v>60.984011768812827</v>
      </c>
      <c r="M70" s="2">
        <f t="shared" si="17"/>
        <v>475.67529179674011</v>
      </c>
      <c r="N70" s="2">
        <f t="shared" si="11"/>
        <v>49.131203095205741</v>
      </c>
    </row>
    <row r="71" spans="7:14" x14ac:dyDescent="0.3">
      <c r="G71" s="2">
        <f t="shared" si="12"/>
        <v>1</v>
      </c>
      <c r="H71" s="2">
        <f t="shared" si="10"/>
        <v>0.68000000000000038</v>
      </c>
      <c r="I71" s="2">
        <f t="shared" si="13"/>
        <v>0.31999999999999962</v>
      </c>
      <c r="J71" s="2">
        <f t="shared" si="14"/>
        <v>10</v>
      </c>
      <c r="K71" s="2">
        <f t="shared" si="15"/>
        <v>8.2413996174833193E-2</v>
      </c>
      <c r="L71" s="2">
        <f t="shared" si="16"/>
        <v>65.931196939866552</v>
      </c>
      <c r="M71" s="2">
        <f t="shared" si="17"/>
        <v>514.26333613095915</v>
      </c>
      <c r="N71" s="2">
        <f t="shared" si="11"/>
        <v>52.990007528627643</v>
      </c>
    </row>
    <row r="72" spans="7:14" x14ac:dyDescent="0.3">
      <c r="G72" s="2">
        <f t="shared" si="12"/>
        <v>1</v>
      </c>
      <c r="H72" s="2">
        <f t="shared" si="10"/>
        <v>0.69000000000000039</v>
      </c>
      <c r="I72" s="2">
        <f t="shared" si="13"/>
        <v>0.30999999999999961</v>
      </c>
      <c r="J72" s="2">
        <f t="shared" si="14"/>
        <v>10</v>
      </c>
      <c r="K72" s="2">
        <f t="shared" si="15"/>
        <v>8.9099638656161745E-2</v>
      </c>
      <c r="L72" s="2">
        <f t="shared" si="16"/>
        <v>71.27971092492939</v>
      </c>
      <c r="M72" s="2">
        <f t="shared" si="17"/>
        <v>555.98174521444935</v>
      </c>
      <c r="N72" s="2">
        <f t="shared" si="11"/>
        <v>57.161848436976662</v>
      </c>
    </row>
    <row r="73" spans="7:14" x14ac:dyDescent="0.3">
      <c r="G73" s="2">
        <f t="shared" si="12"/>
        <v>1</v>
      </c>
      <c r="H73" s="2">
        <f t="shared" si="10"/>
        <v>0.7000000000000004</v>
      </c>
      <c r="I73" s="2">
        <f t="shared" si="13"/>
        <v>0.2999999999999996</v>
      </c>
      <c r="J73" s="2">
        <f t="shared" si="14"/>
        <v>10</v>
      </c>
      <c r="K73" s="2">
        <f t="shared" si="15"/>
        <v>9.6327638230493284E-2</v>
      </c>
      <c r="L73" s="2">
        <f t="shared" si="16"/>
        <v>77.062110584394631</v>
      </c>
      <c r="M73" s="2">
        <f t="shared" si="17"/>
        <v>601.08446255827812</v>
      </c>
      <c r="N73" s="2">
        <f t="shared" si="11"/>
        <v>61.672120171359538</v>
      </c>
    </row>
    <row r="74" spans="7:14" x14ac:dyDescent="0.3">
      <c r="G74" s="2">
        <f t="shared" si="12"/>
        <v>1</v>
      </c>
      <c r="H74" s="2">
        <f t="shared" si="10"/>
        <v>0.71000000000000041</v>
      </c>
      <c r="I74" s="2">
        <f t="shared" si="13"/>
        <v>0.28999999999999959</v>
      </c>
      <c r="J74" s="2">
        <f t="shared" si="14"/>
        <v>10</v>
      </c>
      <c r="K74" s="2">
        <f t="shared" si="15"/>
        <v>0.10414199234716087</v>
      </c>
      <c r="L74" s="2">
        <f t="shared" si="16"/>
        <v>83.313593877728692</v>
      </c>
      <c r="M74" s="2">
        <f t="shared" si="17"/>
        <v>649.84603224628381</v>
      </c>
      <c r="N74" s="2">
        <f t="shared" si="11"/>
        <v>66.54827714016011</v>
      </c>
    </row>
    <row r="75" spans="7:14" x14ac:dyDescent="0.3">
      <c r="G75" s="2">
        <f t="shared" si="12"/>
        <v>1</v>
      </c>
      <c r="H75" s="2">
        <f t="shared" si="10"/>
        <v>0.72000000000000042</v>
      </c>
      <c r="I75" s="2">
        <f t="shared" si="13"/>
        <v>0.27999999999999958</v>
      </c>
      <c r="J75" s="2">
        <f t="shared" si="14"/>
        <v>10</v>
      </c>
      <c r="K75" s="2">
        <f t="shared" si="15"/>
        <v>0.112590267645562</v>
      </c>
      <c r="L75" s="2">
        <f t="shared" si="16"/>
        <v>90.072214116449601</v>
      </c>
      <c r="M75" s="2">
        <f t="shared" si="17"/>
        <v>702.56327010830682</v>
      </c>
      <c r="N75" s="2">
        <f t="shared" si="11"/>
        <v>71.820000926362411</v>
      </c>
    </row>
    <row r="76" spans="7:14" x14ac:dyDescent="0.3">
      <c r="G76" s="2">
        <f t="shared" si="12"/>
        <v>1</v>
      </c>
      <c r="H76" s="2">
        <f t="shared" si="10"/>
        <v>0.73000000000000043</v>
      </c>
      <c r="I76" s="2">
        <f t="shared" si="13"/>
        <v>0.26999999999999957</v>
      </c>
      <c r="J76" s="2">
        <f t="shared" si="14"/>
        <v>10</v>
      </c>
      <c r="K76" s="2">
        <f t="shared" si="15"/>
        <v>0.12172388949734626</v>
      </c>
      <c r="L76" s="2">
        <f t="shared" si="16"/>
        <v>97.379111597877014</v>
      </c>
      <c r="M76" s="2">
        <f t="shared" si="17"/>
        <v>759.55707046344071</v>
      </c>
      <c r="N76" s="2">
        <f t="shared" si="11"/>
        <v>77.519380961875797</v>
      </c>
    </row>
    <row r="77" spans="7:14" x14ac:dyDescent="0.3">
      <c r="G77" s="2">
        <f t="shared" si="12"/>
        <v>1</v>
      </c>
      <c r="H77" s="2">
        <f t="shared" si="10"/>
        <v>0.74000000000000044</v>
      </c>
      <c r="I77" s="2">
        <f t="shared" si="13"/>
        <v>0.25999999999999956</v>
      </c>
      <c r="J77" s="2">
        <f t="shared" si="14"/>
        <v>10</v>
      </c>
      <c r="K77" s="2">
        <f t="shared" si="15"/>
        <v>0.13159845503703438</v>
      </c>
      <c r="L77" s="2">
        <f t="shared" si="16"/>
        <v>105.2787640296275</v>
      </c>
      <c r="M77" s="2">
        <f t="shared" si="17"/>
        <v>821.17435943109444</v>
      </c>
      <c r="N77" s="2">
        <f t="shared" si="11"/>
        <v>83.681109858641179</v>
      </c>
    </row>
    <row r="78" spans="7:14" x14ac:dyDescent="0.3">
      <c r="G78" s="2">
        <f t="shared" si="12"/>
        <v>1</v>
      </c>
      <c r="H78" s="2">
        <f t="shared" si="10"/>
        <v>0.75000000000000044</v>
      </c>
      <c r="I78" s="2">
        <f t="shared" si="13"/>
        <v>0.24999999999999956</v>
      </c>
      <c r="J78" s="2">
        <f t="shared" si="14"/>
        <v>10</v>
      </c>
      <c r="K78" s="2">
        <f t="shared" si="15"/>
        <v>0.14227407158651406</v>
      </c>
      <c r="L78" s="2">
        <f t="shared" si="16"/>
        <v>113.81925726921125</v>
      </c>
      <c r="M78" s="2">
        <f t="shared" si="17"/>
        <v>887.79020669984777</v>
      </c>
      <c r="N78" s="2">
        <f t="shared" si="11"/>
        <v>90.342694585516512</v>
      </c>
    </row>
    <row r="79" spans="7:14" x14ac:dyDescent="0.3">
      <c r="G79" s="2">
        <f t="shared" si="12"/>
        <v>1</v>
      </c>
      <c r="H79" s="2">
        <f t="shared" si="10"/>
        <v>0.76000000000000045</v>
      </c>
      <c r="I79" s="2">
        <f t="shared" si="13"/>
        <v>0.23999999999999955</v>
      </c>
      <c r="J79" s="2">
        <f t="shared" si="14"/>
        <v>10</v>
      </c>
      <c r="K79" s="2">
        <f t="shared" si="15"/>
        <v>0.15381572253342982</v>
      </c>
      <c r="L79" s="2">
        <f t="shared" si="16"/>
        <v>123.05257802674386</v>
      </c>
      <c r="M79" s="2">
        <f t="shared" si="17"/>
        <v>959.81010860860215</v>
      </c>
      <c r="N79" s="2">
        <f t="shared" si="11"/>
        <v>97.544684776391946</v>
      </c>
    </row>
    <row r="80" spans="7:14" x14ac:dyDescent="0.3">
      <c r="G80" s="2">
        <f t="shared" si="12"/>
        <v>1</v>
      </c>
      <c r="H80" s="2">
        <f t="shared" si="10"/>
        <v>0.77000000000000046</v>
      </c>
      <c r="I80" s="2">
        <f t="shared" si="13"/>
        <v>0.22999999999999954</v>
      </c>
      <c r="J80" s="2">
        <f t="shared" si="14"/>
        <v>10</v>
      </c>
      <c r="K80" s="2">
        <f t="shared" si="15"/>
        <v>0.16629366289060146</v>
      </c>
      <c r="L80" s="2">
        <f t="shared" si="16"/>
        <v>133.03493031248118</v>
      </c>
      <c r="M80" s="2">
        <f t="shared" si="17"/>
        <v>1037.6724564373533</v>
      </c>
      <c r="N80" s="2">
        <f t="shared" si="11"/>
        <v>105.33091955926707</v>
      </c>
    </row>
    <row r="81" spans="7:14" x14ac:dyDescent="0.3">
      <c r="G81" s="2">
        <f t="shared" si="12"/>
        <v>1</v>
      </c>
      <c r="H81" s="2">
        <f t="shared" si="10"/>
        <v>0.78000000000000047</v>
      </c>
      <c r="I81" s="2">
        <f t="shared" si="13"/>
        <v>0.21999999999999953</v>
      </c>
      <c r="J81" s="2">
        <f t="shared" si="14"/>
        <v>10</v>
      </c>
      <c r="K81" s="2">
        <f t="shared" si="15"/>
        <v>0.1797838469442736</v>
      </c>
      <c r="L81" s="2">
        <f t="shared" si="16"/>
        <v>143.82707755541887</v>
      </c>
      <c r="M81" s="2">
        <f t="shared" si="17"/>
        <v>1121.8512049322671</v>
      </c>
      <c r="N81" s="2">
        <f t="shared" si="11"/>
        <v>113.74879440875846</v>
      </c>
    </row>
    <row r="82" spans="7:14" x14ac:dyDescent="0.3">
      <c r="G82" s="2">
        <f t="shared" si="12"/>
        <v>1</v>
      </c>
      <c r="H82" s="2">
        <f t="shared" si="10"/>
        <v>0.79000000000000048</v>
      </c>
      <c r="I82" s="2">
        <f t="shared" si="13"/>
        <v>0.20999999999999952</v>
      </c>
      <c r="J82" s="2">
        <f t="shared" si="14"/>
        <v>10</v>
      </c>
      <c r="K82" s="2">
        <f t="shared" si="15"/>
        <v>0.19436839059432839</v>
      </c>
      <c r="L82" s="2">
        <f t="shared" si="16"/>
        <v>155.49471247546271</v>
      </c>
      <c r="M82" s="2">
        <f t="shared" si="17"/>
        <v>1212.8587573086093</v>
      </c>
      <c r="N82" s="2">
        <f t="shared" si="11"/>
        <v>122.84954964639266</v>
      </c>
    </row>
    <row r="83" spans="7:14" x14ac:dyDescent="0.3">
      <c r="G83" s="2">
        <f t="shared" si="12"/>
        <v>1</v>
      </c>
      <c r="H83" s="2">
        <f t="shared" si="10"/>
        <v>0.80000000000000049</v>
      </c>
      <c r="I83" s="2">
        <f t="shared" si="13"/>
        <v>0.19999999999999951</v>
      </c>
      <c r="J83" s="2">
        <f t="shared" si="14"/>
        <v>10</v>
      </c>
      <c r="K83" s="2">
        <f t="shared" si="15"/>
        <v>0.21013607120076552</v>
      </c>
      <c r="L83" s="2">
        <f t="shared" si="16"/>
        <v>168.10885696061243</v>
      </c>
      <c r="M83" s="2">
        <f t="shared" si="17"/>
        <v>1311.2490842927771</v>
      </c>
      <c r="N83" s="2">
        <f t="shared" si="11"/>
        <v>132.68858234480945</v>
      </c>
    </row>
    <row r="84" spans="7:14" x14ac:dyDescent="0.3">
      <c r="G84" s="2">
        <f t="shared" si="12"/>
        <v>1</v>
      </c>
      <c r="H84" s="2">
        <f t="shared" si="10"/>
        <v>0.8100000000000005</v>
      </c>
      <c r="I84" s="2">
        <f t="shared" si="13"/>
        <v>0.1899999999999995</v>
      </c>
      <c r="J84" s="2">
        <f t="shared" si="14"/>
        <v>10</v>
      </c>
      <c r="K84" s="2">
        <f t="shared" si="15"/>
        <v>0.22718286797905751</v>
      </c>
      <c r="L84" s="2">
        <f t="shared" si="16"/>
        <v>181.74629438324601</v>
      </c>
      <c r="M84" s="2">
        <f t="shared" si="17"/>
        <v>1417.6210961893189</v>
      </c>
      <c r="N84" s="2">
        <f t="shared" si="11"/>
        <v>143.32578353446362</v>
      </c>
    </row>
    <row r="85" spans="7:14" x14ac:dyDescent="0.3">
      <c r="G85" s="2">
        <f t="shared" si="12"/>
        <v>1</v>
      </c>
      <c r="H85" s="2">
        <f t="shared" si="10"/>
        <v>0.82000000000000051</v>
      </c>
      <c r="I85" s="2">
        <f t="shared" si="13"/>
        <v>0.17999999999999949</v>
      </c>
      <c r="J85" s="2">
        <f t="shared" si="14"/>
        <v>10</v>
      </c>
      <c r="K85" s="2">
        <f t="shared" si="15"/>
        <v>0.24561254623381318</v>
      </c>
      <c r="L85" s="2">
        <f t="shared" si="16"/>
        <v>196.49003698705053</v>
      </c>
      <c r="M85" s="2">
        <f t="shared" si="17"/>
        <v>1532.6222884989943</v>
      </c>
      <c r="N85" s="2">
        <f t="shared" si="11"/>
        <v>154.82590276543118</v>
      </c>
    </row>
    <row r="86" spans="7:14" x14ac:dyDescent="0.3">
      <c r="G86" s="2">
        <f t="shared" si="12"/>
        <v>1</v>
      </c>
      <c r="H86" s="2">
        <f t="shared" si="10"/>
        <v>0.83000000000000052</v>
      </c>
      <c r="I86" s="2">
        <f t="shared" si="13"/>
        <v>0.16999999999999948</v>
      </c>
      <c r="J86" s="2">
        <f t="shared" si="14"/>
        <v>10</v>
      </c>
      <c r="K86" s="2">
        <f t="shared" si="15"/>
        <v>0.26553728898702883</v>
      </c>
      <c r="L86" s="2">
        <f t="shared" si="16"/>
        <v>212.42983118962306</v>
      </c>
      <c r="M86" s="2">
        <f t="shared" si="17"/>
        <v>1656.95268327906</v>
      </c>
      <c r="N86" s="2">
        <f t="shared" si="11"/>
        <v>167.25894224343773</v>
      </c>
    </row>
    <row r="87" spans="7:14" x14ac:dyDescent="0.3">
      <c r="G87" s="2">
        <f t="shared" si="12"/>
        <v>1</v>
      </c>
      <c r="H87" s="2">
        <f t="shared" si="10"/>
        <v>0.84000000000000052</v>
      </c>
      <c r="I87" s="2">
        <f t="shared" si="13"/>
        <v>0.15999999999999948</v>
      </c>
      <c r="J87" s="2">
        <f t="shared" si="14"/>
        <v>10</v>
      </c>
      <c r="K87" s="2">
        <f t="shared" si="15"/>
        <v>0.28707837984570284</v>
      </c>
      <c r="L87" s="2">
        <f t="shared" si="16"/>
        <v>229.66270387656226</v>
      </c>
      <c r="M87" s="2">
        <f t="shared" si="17"/>
        <v>1791.3690902371859</v>
      </c>
      <c r="N87" s="2">
        <f t="shared" si="11"/>
        <v>180.70058293925032</v>
      </c>
    </row>
    <row r="88" spans="7:14" x14ac:dyDescent="0.3">
      <c r="G88" s="2">
        <f t="shared" si="12"/>
        <v>1</v>
      </c>
      <c r="H88" s="2">
        <f t="shared" si="10"/>
        <v>0.85000000000000053</v>
      </c>
      <c r="I88" s="2">
        <f t="shared" si="13"/>
        <v>0.14999999999999947</v>
      </c>
      <c r="J88" s="2">
        <f t="shared" si="14"/>
        <v>10</v>
      </c>
      <c r="K88" s="2">
        <f t="shared" si="15"/>
        <v>0.31036694126548625</v>
      </c>
      <c r="L88" s="2">
        <f t="shared" si="16"/>
        <v>248.293553012389</v>
      </c>
      <c r="M88" s="2">
        <f t="shared" si="17"/>
        <v>1936.6897134966343</v>
      </c>
      <c r="N88" s="2">
        <f t="shared" si="11"/>
        <v>195.23264526519517</v>
      </c>
    </row>
    <row r="89" spans="7:14" x14ac:dyDescent="0.3">
      <c r="G89" s="2">
        <f t="shared" si="12"/>
        <v>1</v>
      </c>
      <c r="H89" s="2">
        <f t="shared" si="10"/>
        <v>0.86000000000000054</v>
      </c>
      <c r="I89" s="2">
        <f t="shared" si="13"/>
        <v>0.13999999999999946</v>
      </c>
      <c r="J89" s="2">
        <f t="shared" si="14"/>
        <v>10</v>
      </c>
      <c r="K89" s="2">
        <f t="shared" si="15"/>
        <v>0.33554473270424406</v>
      </c>
      <c r="L89" s="2">
        <f t="shared" si="16"/>
        <v>268.43578616339528</v>
      </c>
      <c r="M89" s="2">
        <f t="shared" si="17"/>
        <v>2093.7991320744832</v>
      </c>
      <c r="N89" s="2">
        <f t="shared" si="11"/>
        <v>210.94358712298003</v>
      </c>
    </row>
    <row r="90" spans="7:14" x14ac:dyDescent="0.3">
      <c r="G90" s="2">
        <f t="shared" si="12"/>
        <v>1</v>
      </c>
      <c r="H90" s="2">
        <f t="shared" si="10"/>
        <v>0.87000000000000055</v>
      </c>
      <c r="I90" s="2">
        <f t="shared" si="13"/>
        <v>0.12999999999999945</v>
      </c>
      <c r="J90" s="2">
        <f t="shared" si="14"/>
        <v>10</v>
      </c>
      <c r="K90" s="2">
        <f t="shared" si="15"/>
        <v>0.36276501352395479</v>
      </c>
      <c r="L90" s="2">
        <f t="shared" si="16"/>
        <v>290.21201081916382</v>
      </c>
      <c r="M90" s="2">
        <f t="shared" si="17"/>
        <v>2263.6536843894778</v>
      </c>
      <c r="N90" s="2">
        <f t="shared" si="11"/>
        <v>227.92904235447949</v>
      </c>
    </row>
    <row r="91" spans="7:14" x14ac:dyDescent="0.3">
      <c r="G91" s="2">
        <f t="shared" si="12"/>
        <v>1</v>
      </c>
      <c r="H91" s="2">
        <f t="shared" si="10"/>
        <v>0.88000000000000056</v>
      </c>
      <c r="I91" s="2">
        <f t="shared" si="13"/>
        <v>0.11999999999999944</v>
      </c>
      <c r="J91" s="2">
        <f t="shared" si="14"/>
        <v>10</v>
      </c>
      <c r="K91" s="2">
        <f t="shared" si="15"/>
        <v>0.39219347589350667</v>
      </c>
      <c r="L91" s="2">
        <f t="shared" si="16"/>
        <v>313.75478071480535</v>
      </c>
      <c r="M91" s="2">
        <f t="shared" si="17"/>
        <v>2447.2872895754817</v>
      </c>
      <c r="N91" s="2">
        <f t="shared" si="11"/>
        <v>246.29240287307988</v>
      </c>
    </row>
    <row r="92" spans="7:14" x14ac:dyDescent="0.3">
      <c r="G92" s="2">
        <f t="shared" si="12"/>
        <v>1</v>
      </c>
      <c r="H92" s="2">
        <f t="shared" si="10"/>
        <v>0.89000000000000057</v>
      </c>
      <c r="I92" s="2">
        <f t="shared" si="13"/>
        <v>0.10999999999999943</v>
      </c>
      <c r="J92" s="2">
        <f t="shared" si="14"/>
        <v>10</v>
      </c>
      <c r="K92" s="2">
        <f t="shared" si="15"/>
        <v>0.42400925337104911</v>
      </c>
      <c r="L92" s="2">
        <f t="shared" si="16"/>
        <v>339.20740269683927</v>
      </c>
      <c r="M92" s="2">
        <f t="shared" si="17"/>
        <v>2645.8177410353464</v>
      </c>
      <c r="N92" s="2">
        <f t="shared" si="11"/>
        <v>266.14544801906635</v>
      </c>
    </row>
    <row r="93" spans="7:14" x14ac:dyDescent="0.3">
      <c r="G93" s="2">
        <f t="shared" si="12"/>
        <v>1</v>
      </c>
      <c r="H93" s="2">
        <f t="shared" si="10"/>
        <v>0.90000000000000058</v>
      </c>
      <c r="I93" s="2">
        <f t="shared" si="13"/>
        <v>9.9999999999999423E-2</v>
      </c>
      <c r="J93" s="2">
        <f t="shared" si="14"/>
        <v>10</v>
      </c>
      <c r="K93" s="2">
        <f t="shared" si="15"/>
        <v>0.45840601130522557</v>
      </c>
      <c r="L93" s="2">
        <f t="shared" si="16"/>
        <v>366.72480904418046</v>
      </c>
      <c r="M93" s="2">
        <f t="shared" si="17"/>
        <v>2860.4535105446075</v>
      </c>
      <c r="N93" s="2">
        <f t="shared" si="11"/>
        <v>287.60902496999245</v>
      </c>
    </row>
    <row r="94" spans="7:14" x14ac:dyDescent="0.3">
      <c r="G94" s="2">
        <f t="shared" si="12"/>
        <v>1</v>
      </c>
      <c r="H94" s="2">
        <f t="shared" si="10"/>
        <v>0.91000000000000059</v>
      </c>
      <c r="I94" s="2">
        <f t="shared" si="13"/>
        <v>8.9999999999999414E-2</v>
      </c>
      <c r="J94" s="2">
        <f t="shared" si="14"/>
        <v>10</v>
      </c>
      <c r="K94" s="2">
        <f t="shared" si="15"/>
        <v>0.49559312569265368</v>
      </c>
      <c r="L94" s="2">
        <f t="shared" si="16"/>
        <v>396.47450055412293</v>
      </c>
      <c r="M94" s="2">
        <f t="shared" si="17"/>
        <v>3092.5011043221589</v>
      </c>
      <c r="N94" s="2">
        <f t="shared" si="11"/>
        <v>310.81378434774763</v>
      </c>
    </row>
    <row r="95" spans="7:14" x14ac:dyDescent="0.3">
      <c r="G95" s="2">
        <f t="shared" si="12"/>
        <v>1</v>
      </c>
      <c r="H95" s="2">
        <f t="shared" si="10"/>
        <v>0.9200000000000006</v>
      </c>
      <c r="I95" s="2">
        <f t="shared" si="13"/>
        <v>7.9999999999999405E-2</v>
      </c>
      <c r="J95" s="2">
        <f t="shared" si="14"/>
        <v>10</v>
      </c>
      <c r="K95" s="2">
        <f t="shared" si="15"/>
        <v>0.5357969576674585</v>
      </c>
      <c r="L95" s="2">
        <f t="shared" si="16"/>
        <v>428.6375661339668</v>
      </c>
      <c r="M95" s="2">
        <f t="shared" si="17"/>
        <v>3343.3730158449412</v>
      </c>
      <c r="N95" s="2">
        <f t="shared" si="11"/>
        <v>335.90097550002582</v>
      </c>
    </row>
    <row r="96" spans="7:14" x14ac:dyDescent="0.3">
      <c r="G96" s="2">
        <f t="shared" si="12"/>
        <v>1</v>
      </c>
      <c r="H96" s="2">
        <f t="shared" si="10"/>
        <v>0.9300000000000006</v>
      </c>
      <c r="I96" s="2">
        <f t="shared" si="13"/>
        <v>6.9999999999999396E-2</v>
      </c>
      <c r="J96" s="2">
        <f t="shared" si="14"/>
        <v>10</v>
      </c>
      <c r="K96" s="2">
        <f t="shared" si="15"/>
        <v>0.5792622313807847</v>
      </c>
      <c r="L96" s="2">
        <f t="shared" si="16"/>
        <v>463.40978510462776</v>
      </c>
      <c r="M96" s="2">
        <f t="shared" si="17"/>
        <v>3614.5963238160966</v>
      </c>
      <c r="N96" s="2">
        <f t="shared" si="11"/>
        <v>363.0233062971414</v>
      </c>
    </row>
    <row r="97" spans="7:14" x14ac:dyDescent="0.3">
      <c r="G97" s="2">
        <f t="shared" si="12"/>
        <v>1</v>
      </c>
      <c r="H97" s="2">
        <f t="shared" si="10"/>
        <v>0.94000000000000061</v>
      </c>
      <c r="I97" s="2">
        <f t="shared" si="13"/>
        <v>5.9999999999999387E-2</v>
      </c>
      <c r="J97" s="2">
        <f t="shared" si="14"/>
        <v>10</v>
      </c>
      <c r="K97" s="2">
        <f t="shared" si="15"/>
        <v>0.62625352365755893</v>
      </c>
      <c r="L97" s="2">
        <f t="shared" si="16"/>
        <v>501.00281892604715</v>
      </c>
      <c r="M97" s="2">
        <f t="shared" si="17"/>
        <v>3907.8219876231678</v>
      </c>
      <c r="N97" s="2">
        <f t="shared" si="11"/>
        <v>392.34587267784849</v>
      </c>
    </row>
    <row r="98" spans="7:14" x14ac:dyDescent="0.3">
      <c r="G98" s="2">
        <f t="shared" si="12"/>
        <v>1</v>
      </c>
      <c r="H98" s="2">
        <f t="shared" si="10"/>
        <v>0.95000000000000062</v>
      </c>
      <c r="I98" s="2">
        <f t="shared" si="13"/>
        <v>4.9999999999999378E-2</v>
      </c>
      <c r="J98" s="2">
        <f t="shared" si="14"/>
        <v>10</v>
      </c>
      <c r="K98" s="2">
        <f t="shared" si="15"/>
        <v>0.67705687449816798</v>
      </c>
      <c r="L98" s="2">
        <f t="shared" si="16"/>
        <v>541.64549959853434</v>
      </c>
      <c r="M98" s="2">
        <f t="shared" si="17"/>
        <v>4224.8348968685677</v>
      </c>
      <c r="N98" s="2">
        <f t="shared" si="11"/>
        <v>424.04716360238854</v>
      </c>
    </row>
    <row r="99" spans="7:14" x14ac:dyDescent="0.3">
      <c r="G99" s="2">
        <f t="shared" si="12"/>
        <v>1</v>
      </c>
      <c r="H99" s="2">
        <f t="shared" si="10"/>
        <v>0.96000000000000063</v>
      </c>
      <c r="I99" s="2">
        <f t="shared" si="13"/>
        <v>3.9999999999999369E-2</v>
      </c>
      <c r="J99" s="2">
        <f t="shared" si="14"/>
        <v>10</v>
      </c>
      <c r="K99" s="2">
        <f t="shared" si="15"/>
        <v>0.73198152822831619</v>
      </c>
      <c r="L99" s="2">
        <f t="shared" si="16"/>
        <v>585.58522258265293</v>
      </c>
      <c r="M99" s="2">
        <f t="shared" si="17"/>
        <v>4567.5647361446927</v>
      </c>
      <c r="N99" s="2">
        <f t="shared" ref="N99:N103" si="18">(M99+$E$12)/$E$10</f>
        <v>458.32014753000101</v>
      </c>
    </row>
    <row r="100" spans="7:14" x14ac:dyDescent="0.3">
      <c r="G100" s="2">
        <f t="shared" si="12"/>
        <v>1</v>
      </c>
      <c r="H100" s="2">
        <f t="shared" si="10"/>
        <v>0.97000000000000064</v>
      </c>
      <c r="I100" s="2">
        <f t="shared" si="13"/>
        <v>2.9999999999999361E-2</v>
      </c>
      <c r="J100" s="2">
        <f t="shared" si="14"/>
        <v>10</v>
      </c>
      <c r="K100" s="2">
        <f t="shared" si="15"/>
        <v>0.79136181589558774</v>
      </c>
      <c r="L100" s="2">
        <f t="shared" si="16"/>
        <v>633.08945271647019</v>
      </c>
      <c r="M100" s="2">
        <f t="shared" si="17"/>
        <v>4938.0977311884672</v>
      </c>
      <c r="N100" s="2">
        <f t="shared" si="18"/>
        <v>495.3734470343785</v>
      </c>
    </row>
    <row r="101" spans="7:14" x14ac:dyDescent="0.3">
      <c r="G101" s="2">
        <f t="shared" si="12"/>
        <v>1</v>
      </c>
      <c r="H101" s="2">
        <f t="shared" si="10"/>
        <v>0.98000000000000065</v>
      </c>
      <c r="I101" s="2">
        <f t="shared" si="13"/>
        <v>1.9999999999999352E-2</v>
      </c>
      <c r="J101" s="2">
        <f t="shared" si="14"/>
        <v>10</v>
      </c>
      <c r="K101" s="2">
        <f t="shared" si="15"/>
        <v>0.85555919037102279</v>
      </c>
      <c r="L101" s="2">
        <f t="shared" si="16"/>
        <v>684.44735229681828</v>
      </c>
      <c r="M101" s="2">
        <f t="shared" si="17"/>
        <v>5338.6893479151831</v>
      </c>
      <c r="N101" s="2">
        <f t="shared" si="18"/>
        <v>535.43260870705012</v>
      </c>
    </row>
    <row r="102" spans="7:14" x14ac:dyDescent="0.3">
      <c r="G102" s="2">
        <f t="shared" si="12"/>
        <v>1</v>
      </c>
      <c r="H102" s="2">
        <f t="shared" si="10"/>
        <v>0.99000000000000066</v>
      </c>
      <c r="I102" s="2">
        <f t="shared" si="13"/>
        <v>9.9999999999993427E-3</v>
      </c>
      <c r="J102" s="2">
        <f t="shared" si="14"/>
        <v>10</v>
      </c>
      <c r="K102" s="2">
        <f t="shared" si="15"/>
        <v>0.92496442654354405</v>
      </c>
      <c r="L102" s="2">
        <f t="shared" si="16"/>
        <v>739.97154123483529</v>
      </c>
      <c r="M102" s="2">
        <f t="shared" si="17"/>
        <v>5771.7780216317151</v>
      </c>
      <c r="N102" s="2">
        <f t="shared" si="18"/>
        <v>578.74147607870327</v>
      </c>
    </row>
    <row r="103" spans="7:14" x14ac:dyDescent="0.3">
      <c r="G103" s="2">
        <f t="shared" si="12"/>
        <v>1</v>
      </c>
      <c r="H103" s="2">
        <f t="shared" si="10"/>
        <v>1.0000000000000007</v>
      </c>
      <c r="I103" s="2">
        <f t="shared" si="13"/>
        <v>0</v>
      </c>
      <c r="J103" s="2">
        <f t="shared" si="14"/>
        <v>10</v>
      </c>
      <c r="K103" s="2">
        <f t="shared" si="15"/>
        <v>1</v>
      </c>
      <c r="L103" s="2">
        <f t="shared" si="16"/>
        <v>800</v>
      </c>
      <c r="M103" s="2">
        <f t="shared" si="17"/>
        <v>6240</v>
      </c>
      <c r="N103" s="2">
        <f t="shared" si="18"/>
        <v>625.56367391553181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91BD-2B7B-4602-AB98-101ED92BF2DD}">
  <dimension ref="B2:Q116"/>
  <sheetViews>
    <sheetView workbookViewId="0">
      <pane ySplit="2" topLeftCell="A3" activePane="bottomLeft" state="frozen"/>
      <selection pane="bottomLeft" activeCell="F15" sqref="F15"/>
    </sheetView>
  </sheetViews>
  <sheetFormatPr baseColWidth="10" defaultRowHeight="14.4" x14ac:dyDescent="0.3"/>
  <cols>
    <col min="1" max="1" width="2.109375" style="4" bestFit="1" customWidth="1"/>
    <col min="2" max="2" width="37.44140625" style="4" bestFit="1" customWidth="1"/>
    <col min="3" max="4" width="13.5546875" style="4" bestFit="1" customWidth="1"/>
    <col min="5" max="5" width="12" style="4" bestFit="1" customWidth="1"/>
    <col min="6" max="13" width="11.5546875" style="4"/>
    <col min="14" max="14" width="17.88671875" style="4" bestFit="1" customWidth="1"/>
    <col min="15" max="16384" width="11.5546875" style="4"/>
  </cols>
  <sheetData>
    <row r="2" spans="2:16" ht="15.6" x14ac:dyDescent="0.3">
      <c r="B2" s="1" t="s">
        <v>77</v>
      </c>
      <c r="C2" s="1" t="s">
        <v>78</v>
      </c>
      <c r="D2" s="1" t="s">
        <v>79</v>
      </c>
      <c r="E2" s="1" t="s">
        <v>80</v>
      </c>
      <c r="H2" s="1" t="s">
        <v>0</v>
      </c>
      <c r="I2" s="1" t="s">
        <v>2</v>
      </c>
      <c r="J2" s="1" t="s">
        <v>69</v>
      </c>
      <c r="K2" s="1" t="s">
        <v>31</v>
      </c>
      <c r="L2" s="1" t="s">
        <v>28</v>
      </c>
      <c r="M2" s="1" t="s">
        <v>82</v>
      </c>
      <c r="N2" s="1" t="s">
        <v>108</v>
      </c>
      <c r="O2" s="1" t="s">
        <v>29</v>
      </c>
      <c r="P2" s="1" t="s">
        <v>81</v>
      </c>
    </row>
    <row r="3" spans="2:16" ht="16.2" x14ac:dyDescent="0.3">
      <c r="B3" s="2" t="s">
        <v>3</v>
      </c>
      <c r="C3" s="2" t="s">
        <v>4</v>
      </c>
      <c r="D3" s="2" t="s">
        <v>18</v>
      </c>
      <c r="E3" s="3">
        <v>5.6703739999999999E-8</v>
      </c>
      <c r="F3" s="7"/>
      <c r="H3" s="2">
        <f>$E$8</f>
        <v>1.3500000000000232</v>
      </c>
      <c r="I3" s="20">
        <v>11.35</v>
      </c>
      <c r="J3" s="2"/>
      <c r="K3" s="21">
        <f>H3-I3</f>
        <v>-9.9999999999999769</v>
      </c>
      <c r="L3" s="2">
        <f>IF(AND(I3&lt;=$E$8,I3&gt;=$E$9),$E$11,0)</f>
        <v>0</v>
      </c>
      <c r="M3" s="2">
        <f>IF(L3=0,0,1)</f>
        <v>0</v>
      </c>
      <c r="N3" s="2">
        <f t="shared" ref="N3:N34" si="0">EXP(-$E$10*L3*K3)</f>
        <v>1</v>
      </c>
      <c r="O3" s="2">
        <f>N3*$E$4</f>
        <v>99</v>
      </c>
      <c r="P3" s="2"/>
    </row>
    <row r="4" spans="2:16" ht="16.2" x14ac:dyDescent="0.3">
      <c r="B4" s="2" t="s">
        <v>11</v>
      </c>
      <c r="C4" s="2" t="s">
        <v>13</v>
      </c>
      <c r="D4" s="2" t="s">
        <v>9</v>
      </c>
      <c r="E4" s="2">
        <v>99</v>
      </c>
      <c r="H4" s="2">
        <f t="shared" ref="H4:H67" si="1">$E$8</f>
        <v>1.3500000000000232</v>
      </c>
      <c r="I4" s="20">
        <f>I3-0.1</f>
        <v>11.25</v>
      </c>
      <c r="J4" s="2">
        <f>I3-I4</f>
        <v>9.9999999999999645E-2</v>
      </c>
      <c r="K4" s="21">
        <f t="shared" ref="K4:K67" si="2">H4-I4</f>
        <v>-9.8999999999999773</v>
      </c>
      <c r="L4" s="2">
        <f t="shared" ref="L4:L67" si="3">IF(AND(I4&lt;=$E$8,I4&gt;=$E$9),$E$11,0)</f>
        <v>0</v>
      </c>
      <c r="M4" s="2">
        <f t="shared" ref="M4:M67" si="4">IF(L4=0,0,1)</f>
        <v>0</v>
      </c>
      <c r="N4" s="2">
        <f t="shared" si="0"/>
        <v>1</v>
      </c>
      <c r="O4" s="2">
        <f t="shared" ref="O4:O48" si="5">N4*$E$4</f>
        <v>99</v>
      </c>
      <c r="P4" s="2">
        <f>(O3-O4)/J4*M4</f>
        <v>0</v>
      </c>
    </row>
    <row r="5" spans="2:16" ht="16.2" x14ac:dyDescent="0.3">
      <c r="B5" s="2" t="s">
        <v>12</v>
      </c>
      <c r="C5" s="2" t="s">
        <v>14</v>
      </c>
      <c r="D5" s="2" t="s">
        <v>9</v>
      </c>
      <c r="E5" s="5">
        <v>522</v>
      </c>
      <c r="F5" s="8">
        <f>E3*E7^4</f>
        <v>524.68523923970872</v>
      </c>
      <c r="H5" s="2">
        <f t="shared" si="1"/>
        <v>1.3500000000000232</v>
      </c>
      <c r="I5" s="20">
        <f t="shared" ref="I5:I68" si="6">I4-0.1</f>
        <v>11.15</v>
      </c>
      <c r="J5" s="2">
        <f t="shared" ref="J5:J68" si="7">I4-I5</f>
        <v>9.9999999999999645E-2</v>
      </c>
      <c r="K5" s="21">
        <f t="shared" si="2"/>
        <v>-9.7999999999999776</v>
      </c>
      <c r="L5" s="2">
        <f t="shared" si="3"/>
        <v>0</v>
      </c>
      <c r="M5" s="2">
        <f t="shared" si="4"/>
        <v>0</v>
      </c>
      <c r="N5" s="2">
        <f t="shared" si="0"/>
        <v>1</v>
      </c>
      <c r="O5" s="2">
        <f t="shared" si="5"/>
        <v>99</v>
      </c>
      <c r="P5" s="2">
        <f t="shared" ref="P5:P68" si="8">(O4-O5)/J5*M5</f>
        <v>0</v>
      </c>
    </row>
    <row r="6" spans="2:16" ht="15.6" x14ac:dyDescent="0.3">
      <c r="B6" s="2" t="s">
        <v>21</v>
      </c>
      <c r="C6" s="2" t="s">
        <v>15</v>
      </c>
      <c r="D6" s="2" t="s">
        <v>5</v>
      </c>
      <c r="E6" s="2">
        <v>37</v>
      </c>
      <c r="H6" s="2">
        <f t="shared" si="1"/>
        <v>1.3500000000000232</v>
      </c>
      <c r="I6" s="20">
        <f t="shared" si="6"/>
        <v>11.05</v>
      </c>
      <c r="J6" s="2">
        <f t="shared" si="7"/>
        <v>9.9999999999999645E-2</v>
      </c>
      <c r="K6" s="21">
        <f t="shared" si="2"/>
        <v>-9.699999999999978</v>
      </c>
      <c r="L6" s="2">
        <f t="shared" si="3"/>
        <v>0</v>
      </c>
      <c r="M6" s="2">
        <f t="shared" si="4"/>
        <v>0</v>
      </c>
      <c r="N6" s="2">
        <f t="shared" si="0"/>
        <v>1</v>
      </c>
      <c r="O6" s="2">
        <f t="shared" si="5"/>
        <v>99</v>
      </c>
      <c r="P6" s="2">
        <f t="shared" si="8"/>
        <v>0</v>
      </c>
    </row>
    <row r="7" spans="2:16" ht="15.6" x14ac:dyDescent="0.3">
      <c r="B7" s="2" t="s">
        <v>21</v>
      </c>
      <c r="C7" s="2" t="s">
        <v>15</v>
      </c>
      <c r="D7" s="2" t="s">
        <v>6</v>
      </c>
      <c r="E7" s="2">
        <f>E6+273.15</f>
        <v>310.14999999999998</v>
      </c>
      <c r="H7" s="2">
        <f t="shared" si="1"/>
        <v>1.3500000000000232</v>
      </c>
      <c r="I7" s="20">
        <f t="shared" si="6"/>
        <v>10.950000000000001</v>
      </c>
      <c r="J7" s="2">
        <f t="shared" si="7"/>
        <v>9.9999999999999645E-2</v>
      </c>
      <c r="K7" s="21">
        <f t="shared" si="2"/>
        <v>-9.5999999999999783</v>
      </c>
      <c r="L7" s="2">
        <f t="shared" si="3"/>
        <v>0</v>
      </c>
      <c r="M7" s="2">
        <f t="shared" si="4"/>
        <v>0</v>
      </c>
      <c r="N7" s="2">
        <f t="shared" si="0"/>
        <v>1</v>
      </c>
      <c r="O7" s="2">
        <f t="shared" si="5"/>
        <v>99</v>
      </c>
      <c r="P7" s="2">
        <f t="shared" si="8"/>
        <v>0</v>
      </c>
    </row>
    <row r="8" spans="2:16" x14ac:dyDescent="0.3">
      <c r="B8" s="2" t="s">
        <v>22</v>
      </c>
      <c r="C8" s="2" t="s">
        <v>0</v>
      </c>
      <c r="D8" s="2" t="s">
        <v>7</v>
      </c>
      <c r="E8" s="2">
        <v>1.3500000000000232</v>
      </c>
      <c r="H8" s="2">
        <f t="shared" si="1"/>
        <v>1.3500000000000232</v>
      </c>
      <c r="I8" s="20">
        <f t="shared" si="6"/>
        <v>10.850000000000001</v>
      </c>
      <c r="J8" s="2">
        <f t="shared" si="7"/>
        <v>9.9999999999999645E-2</v>
      </c>
      <c r="K8" s="21">
        <f t="shared" si="2"/>
        <v>-9.4999999999999787</v>
      </c>
      <c r="L8" s="2">
        <f t="shared" si="3"/>
        <v>0</v>
      </c>
      <c r="M8" s="2">
        <f t="shared" si="4"/>
        <v>0</v>
      </c>
      <c r="N8" s="2">
        <f t="shared" si="0"/>
        <v>1</v>
      </c>
      <c r="O8" s="2">
        <f t="shared" si="5"/>
        <v>99</v>
      </c>
      <c r="P8" s="2">
        <f t="shared" si="8"/>
        <v>0</v>
      </c>
    </row>
    <row r="9" spans="2:16" x14ac:dyDescent="0.3">
      <c r="B9" s="2" t="s">
        <v>27</v>
      </c>
      <c r="C9" s="2" t="s">
        <v>2</v>
      </c>
      <c r="D9" s="2" t="s">
        <v>7</v>
      </c>
      <c r="E9" s="2">
        <v>0.9</v>
      </c>
      <c r="H9" s="2">
        <f t="shared" si="1"/>
        <v>1.3500000000000232</v>
      </c>
      <c r="I9" s="20">
        <f t="shared" si="6"/>
        <v>10.750000000000002</v>
      </c>
      <c r="J9" s="2">
        <f t="shared" si="7"/>
        <v>9.9999999999999645E-2</v>
      </c>
      <c r="K9" s="21">
        <f t="shared" si="2"/>
        <v>-9.399999999999979</v>
      </c>
      <c r="L9" s="2">
        <f t="shared" si="3"/>
        <v>0</v>
      </c>
      <c r="M9" s="2">
        <f t="shared" si="4"/>
        <v>0</v>
      </c>
      <c r="N9" s="2">
        <f t="shared" si="0"/>
        <v>1</v>
      </c>
      <c r="O9" s="2">
        <f t="shared" si="5"/>
        <v>99</v>
      </c>
      <c r="P9" s="2">
        <f t="shared" si="8"/>
        <v>0</v>
      </c>
    </row>
    <row r="10" spans="2:16" x14ac:dyDescent="0.3">
      <c r="B10" s="2" t="s">
        <v>24</v>
      </c>
      <c r="C10" s="2" t="s">
        <v>23</v>
      </c>
      <c r="D10" s="2" t="s">
        <v>8</v>
      </c>
      <c r="E10" s="30">
        <v>0.215</v>
      </c>
      <c r="F10" s="31">
        <v>0.78</v>
      </c>
      <c r="G10" s="31">
        <f>F10-E10</f>
        <v>0.56500000000000006</v>
      </c>
      <c r="H10" s="2">
        <f t="shared" si="1"/>
        <v>1.3500000000000232</v>
      </c>
      <c r="I10" s="20">
        <f t="shared" si="6"/>
        <v>10.650000000000002</v>
      </c>
      <c r="J10" s="2">
        <f t="shared" si="7"/>
        <v>9.9999999999999645E-2</v>
      </c>
      <c r="K10" s="21">
        <f t="shared" si="2"/>
        <v>-9.2999999999999794</v>
      </c>
      <c r="L10" s="2">
        <f t="shared" si="3"/>
        <v>0</v>
      </c>
      <c r="M10" s="2">
        <f t="shared" si="4"/>
        <v>0</v>
      </c>
      <c r="N10" s="2">
        <f t="shared" si="0"/>
        <v>1</v>
      </c>
      <c r="O10" s="2">
        <f t="shared" si="5"/>
        <v>99</v>
      </c>
      <c r="P10" s="2">
        <f t="shared" si="8"/>
        <v>0</v>
      </c>
    </row>
    <row r="11" spans="2:16" ht="16.2" x14ac:dyDescent="0.3">
      <c r="B11" s="2" t="s">
        <v>25</v>
      </c>
      <c r="C11" s="2" t="s">
        <v>106</v>
      </c>
      <c r="D11" s="2" t="s">
        <v>19</v>
      </c>
      <c r="E11" s="5">
        <f>E12/(E8-E9)</f>
        <v>8.888888888888431</v>
      </c>
      <c r="F11" s="4">
        <v>8.77</v>
      </c>
      <c r="H11" s="2">
        <f t="shared" si="1"/>
        <v>1.3500000000000232</v>
      </c>
      <c r="I11" s="20">
        <f t="shared" si="6"/>
        <v>10.550000000000002</v>
      </c>
      <c r="J11" s="2">
        <f t="shared" si="7"/>
        <v>9.9999999999999645E-2</v>
      </c>
      <c r="K11" s="21">
        <f t="shared" si="2"/>
        <v>-9.1999999999999797</v>
      </c>
      <c r="L11" s="2">
        <f t="shared" si="3"/>
        <v>0</v>
      </c>
      <c r="M11" s="2">
        <f t="shared" si="4"/>
        <v>0</v>
      </c>
      <c r="N11" s="2">
        <f t="shared" si="0"/>
        <v>1</v>
      </c>
      <c r="O11" s="2">
        <f t="shared" si="5"/>
        <v>99</v>
      </c>
      <c r="P11" s="2">
        <f t="shared" si="8"/>
        <v>0</v>
      </c>
    </row>
    <row r="12" spans="2:16" ht="16.2" x14ac:dyDescent="0.3">
      <c r="B12" s="2" t="s">
        <v>107</v>
      </c>
      <c r="C12" s="2" t="s">
        <v>105</v>
      </c>
      <c r="D12" s="2" t="s">
        <v>19</v>
      </c>
      <c r="E12" s="2">
        <v>4</v>
      </c>
      <c r="H12" s="2">
        <f t="shared" si="1"/>
        <v>1.3500000000000232</v>
      </c>
      <c r="I12" s="20">
        <f t="shared" si="6"/>
        <v>10.450000000000003</v>
      </c>
      <c r="J12" s="2">
        <f t="shared" si="7"/>
        <v>9.9999999999999645E-2</v>
      </c>
      <c r="K12" s="21">
        <f t="shared" si="2"/>
        <v>-9.0999999999999801</v>
      </c>
      <c r="L12" s="2">
        <f t="shared" si="3"/>
        <v>0</v>
      </c>
      <c r="M12" s="2">
        <f t="shared" si="4"/>
        <v>0</v>
      </c>
      <c r="N12" s="2">
        <f t="shared" si="0"/>
        <v>1</v>
      </c>
      <c r="O12" s="2">
        <f t="shared" si="5"/>
        <v>99</v>
      </c>
      <c r="P12" s="2">
        <f t="shared" si="8"/>
        <v>0</v>
      </c>
    </row>
    <row r="13" spans="2:16" ht="15.6" x14ac:dyDescent="0.3">
      <c r="B13" s="2" t="s">
        <v>26</v>
      </c>
      <c r="C13" s="2" t="s">
        <v>10</v>
      </c>
      <c r="D13" s="2" t="s">
        <v>8</v>
      </c>
      <c r="E13" s="2">
        <v>0.04</v>
      </c>
      <c r="F13" s="9"/>
      <c r="H13" s="2">
        <f t="shared" si="1"/>
        <v>1.3500000000000232</v>
      </c>
      <c r="I13" s="20">
        <f t="shared" si="6"/>
        <v>10.350000000000003</v>
      </c>
      <c r="J13" s="2">
        <f t="shared" si="7"/>
        <v>9.9999999999999645E-2</v>
      </c>
      <c r="K13" s="21">
        <f t="shared" si="2"/>
        <v>-8.9999999999999805</v>
      </c>
      <c r="L13" s="2">
        <f t="shared" si="3"/>
        <v>0</v>
      </c>
      <c r="M13" s="2">
        <f t="shared" si="4"/>
        <v>0</v>
      </c>
      <c r="N13" s="2">
        <f t="shared" si="0"/>
        <v>1</v>
      </c>
      <c r="O13" s="2">
        <f t="shared" si="5"/>
        <v>99</v>
      </c>
      <c r="P13" s="2">
        <f t="shared" si="8"/>
        <v>0</v>
      </c>
    </row>
    <row r="14" spans="2:16" ht="16.2" x14ac:dyDescent="0.3">
      <c r="B14" s="2" t="s">
        <v>33</v>
      </c>
      <c r="C14" s="1" t="s">
        <v>16</v>
      </c>
      <c r="D14" s="2" t="s">
        <v>34</v>
      </c>
      <c r="E14" s="1">
        <f>$E$13*$E$5/($E$8-$E$9)</f>
        <v>46.399999999997611</v>
      </c>
      <c r="H14" s="2">
        <f t="shared" si="1"/>
        <v>1.3500000000000232</v>
      </c>
      <c r="I14" s="20">
        <f t="shared" si="6"/>
        <v>10.250000000000004</v>
      </c>
      <c r="J14" s="2">
        <f t="shared" si="7"/>
        <v>9.9999999999999645E-2</v>
      </c>
      <c r="K14" s="21">
        <f t="shared" si="2"/>
        <v>-8.8999999999999808</v>
      </c>
      <c r="L14" s="2">
        <f t="shared" si="3"/>
        <v>0</v>
      </c>
      <c r="M14" s="2">
        <f t="shared" si="4"/>
        <v>0</v>
      </c>
      <c r="N14" s="2">
        <f t="shared" si="0"/>
        <v>1</v>
      </c>
      <c r="O14" s="2">
        <f t="shared" si="5"/>
        <v>99</v>
      </c>
      <c r="P14" s="2">
        <f t="shared" si="8"/>
        <v>0</v>
      </c>
    </row>
    <row r="15" spans="2:16" ht="16.2" x14ac:dyDescent="0.3">
      <c r="B15" s="2" t="s">
        <v>83</v>
      </c>
      <c r="C15" s="1" t="s">
        <v>20</v>
      </c>
      <c r="D15" s="2" t="s">
        <v>9</v>
      </c>
      <c r="E15" s="2">
        <f>SUM(P3:P116)/E11</f>
        <v>59.519632901349567</v>
      </c>
      <c r="H15" s="2">
        <f t="shared" si="1"/>
        <v>1.3500000000000232</v>
      </c>
      <c r="I15" s="20">
        <f t="shared" si="6"/>
        <v>10.150000000000004</v>
      </c>
      <c r="J15" s="2">
        <f t="shared" si="7"/>
        <v>9.9999999999999645E-2</v>
      </c>
      <c r="K15" s="21">
        <f t="shared" si="2"/>
        <v>-8.7999999999999812</v>
      </c>
      <c r="L15" s="2">
        <f t="shared" si="3"/>
        <v>0</v>
      </c>
      <c r="M15" s="2">
        <f t="shared" si="4"/>
        <v>0</v>
      </c>
      <c r="N15" s="2">
        <f t="shared" si="0"/>
        <v>1</v>
      </c>
      <c r="O15" s="2">
        <f t="shared" si="5"/>
        <v>99</v>
      </c>
      <c r="P15" s="2">
        <f t="shared" si="8"/>
        <v>0</v>
      </c>
    </row>
    <row r="16" spans="2:16" x14ac:dyDescent="0.3">
      <c r="H16" s="2">
        <f t="shared" si="1"/>
        <v>1.3500000000000232</v>
      </c>
      <c r="I16" s="20">
        <f t="shared" si="6"/>
        <v>10.050000000000004</v>
      </c>
      <c r="J16" s="2">
        <f t="shared" si="7"/>
        <v>9.9999999999999645E-2</v>
      </c>
      <c r="K16" s="21">
        <f t="shared" si="2"/>
        <v>-8.6999999999999815</v>
      </c>
      <c r="L16" s="2">
        <f t="shared" si="3"/>
        <v>0</v>
      </c>
      <c r="M16" s="2">
        <f t="shared" si="4"/>
        <v>0</v>
      </c>
      <c r="N16" s="2">
        <f t="shared" si="0"/>
        <v>1</v>
      </c>
      <c r="O16" s="2">
        <f t="shared" si="5"/>
        <v>99</v>
      </c>
      <c r="P16" s="2">
        <f t="shared" si="8"/>
        <v>0</v>
      </c>
    </row>
    <row r="17" spans="8:16" x14ac:dyDescent="0.3">
      <c r="H17" s="2">
        <f t="shared" si="1"/>
        <v>1.3500000000000232</v>
      </c>
      <c r="I17" s="20">
        <f t="shared" si="6"/>
        <v>9.9500000000000046</v>
      </c>
      <c r="J17" s="2">
        <f t="shared" si="7"/>
        <v>9.9999999999999645E-2</v>
      </c>
      <c r="K17" s="21">
        <f t="shared" si="2"/>
        <v>-8.5999999999999819</v>
      </c>
      <c r="L17" s="2">
        <f t="shared" si="3"/>
        <v>0</v>
      </c>
      <c r="M17" s="2">
        <f t="shared" si="4"/>
        <v>0</v>
      </c>
      <c r="N17" s="2">
        <f t="shared" si="0"/>
        <v>1</v>
      </c>
      <c r="O17" s="2">
        <f t="shared" si="5"/>
        <v>99</v>
      </c>
      <c r="P17" s="2">
        <f t="shared" si="8"/>
        <v>0</v>
      </c>
    </row>
    <row r="18" spans="8:16" x14ac:dyDescent="0.3">
      <c r="H18" s="2">
        <f t="shared" si="1"/>
        <v>1.3500000000000232</v>
      </c>
      <c r="I18" s="20">
        <f t="shared" si="6"/>
        <v>9.850000000000005</v>
      </c>
      <c r="J18" s="2">
        <f t="shared" si="7"/>
        <v>9.9999999999999645E-2</v>
      </c>
      <c r="K18" s="21">
        <f t="shared" si="2"/>
        <v>-8.4999999999999822</v>
      </c>
      <c r="L18" s="2">
        <f t="shared" si="3"/>
        <v>0</v>
      </c>
      <c r="M18" s="2">
        <f t="shared" si="4"/>
        <v>0</v>
      </c>
      <c r="N18" s="2">
        <f t="shared" si="0"/>
        <v>1</v>
      </c>
      <c r="O18" s="2">
        <f t="shared" si="5"/>
        <v>99</v>
      </c>
      <c r="P18" s="2">
        <f t="shared" si="8"/>
        <v>0</v>
      </c>
    </row>
    <row r="19" spans="8:16" x14ac:dyDescent="0.3">
      <c r="H19" s="2">
        <f t="shared" si="1"/>
        <v>1.3500000000000232</v>
      </c>
      <c r="I19" s="20">
        <f t="shared" si="6"/>
        <v>9.7500000000000053</v>
      </c>
      <c r="J19" s="2">
        <f t="shared" si="7"/>
        <v>9.9999999999999645E-2</v>
      </c>
      <c r="K19" s="21">
        <f t="shared" si="2"/>
        <v>-8.3999999999999826</v>
      </c>
      <c r="L19" s="2">
        <f t="shared" si="3"/>
        <v>0</v>
      </c>
      <c r="M19" s="2">
        <f t="shared" si="4"/>
        <v>0</v>
      </c>
      <c r="N19" s="2">
        <f t="shared" si="0"/>
        <v>1</v>
      </c>
      <c r="O19" s="2">
        <f t="shared" si="5"/>
        <v>99</v>
      </c>
      <c r="P19" s="2">
        <f t="shared" si="8"/>
        <v>0</v>
      </c>
    </row>
    <row r="20" spans="8:16" x14ac:dyDescent="0.3">
      <c r="H20" s="2">
        <f t="shared" si="1"/>
        <v>1.3500000000000232</v>
      </c>
      <c r="I20" s="20">
        <f t="shared" si="6"/>
        <v>9.6500000000000057</v>
      </c>
      <c r="J20" s="2">
        <f t="shared" si="7"/>
        <v>9.9999999999999645E-2</v>
      </c>
      <c r="K20" s="21">
        <f t="shared" si="2"/>
        <v>-8.2999999999999829</v>
      </c>
      <c r="L20" s="2">
        <f t="shared" si="3"/>
        <v>0</v>
      </c>
      <c r="M20" s="2">
        <f t="shared" si="4"/>
        <v>0</v>
      </c>
      <c r="N20" s="2">
        <f t="shared" si="0"/>
        <v>1</v>
      </c>
      <c r="O20" s="2">
        <f t="shared" si="5"/>
        <v>99</v>
      </c>
      <c r="P20" s="2">
        <f t="shared" si="8"/>
        <v>0</v>
      </c>
    </row>
    <row r="21" spans="8:16" x14ac:dyDescent="0.3">
      <c r="H21" s="2">
        <f t="shared" si="1"/>
        <v>1.3500000000000232</v>
      </c>
      <c r="I21" s="20">
        <f t="shared" si="6"/>
        <v>9.550000000000006</v>
      </c>
      <c r="J21" s="2">
        <f t="shared" si="7"/>
        <v>9.9999999999999645E-2</v>
      </c>
      <c r="K21" s="21">
        <f t="shared" si="2"/>
        <v>-8.1999999999999833</v>
      </c>
      <c r="L21" s="2">
        <f t="shared" si="3"/>
        <v>0</v>
      </c>
      <c r="M21" s="2">
        <f t="shared" si="4"/>
        <v>0</v>
      </c>
      <c r="N21" s="2">
        <f t="shared" si="0"/>
        <v>1</v>
      </c>
      <c r="O21" s="2">
        <f t="shared" si="5"/>
        <v>99</v>
      </c>
      <c r="P21" s="2">
        <f t="shared" si="8"/>
        <v>0</v>
      </c>
    </row>
    <row r="22" spans="8:16" x14ac:dyDescent="0.3">
      <c r="H22" s="2">
        <f t="shared" si="1"/>
        <v>1.3500000000000232</v>
      </c>
      <c r="I22" s="20">
        <f t="shared" si="6"/>
        <v>9.4500000000000064</v>
      </c>
      <c r="J22" s="2">
        <f t="shared" si="7"/>
        <v>9.9999999999999645E-2</v>
      </c>
      <c r="K22" s="21">
        <f t="shared" si="2"/>
        <v>-8.0999999999999837</v>
      </c>
      <c r="L22" s="2">
        <f t="shared" si="3"/>
        <v>0</v>
      </c>
      <c r="M22" s="2">
        <f t="shared" si="4"/>
        <v>0</v>
      </c>
      <c r="N22" s="2">
        <f t="shared" si="0"/>
        <v>1</v>
      </c>
      <c r="O22" s="2">
        <f t="shared" si="5"/>
        <v>99</v>
      </c>
      <c r="P22" s="2">
        <f t="shared" si="8"/>
        <v>0</v>
      </c>
    </row>
    <row r="23" spans="8:16" x14ac:dyDescent="0.3">
      <c r="H23" s="2">
        <f t="shared" si="1"/>
        <v>1.3500000000000232</v>
      </c>
      <c r="I23" s="20">
        <f t="shared" si="6"/>
        <v>9.3500000000000068</v>
      </c>
      <c r="J23" s="2">
        <f t="shared" si="7"/>
        <v>9.9999999999999645E-2</v>
      </c>
      <c r="K23" s="21">
        <f t="shared" si="2"/>
        <v>-7.999999999999984</v>
      </c>
      <c r="L23" s="2">
        <f t="shared" si="3"/>
        <v>0</v>
      </c>
      <c r="M23" s="2">
        <f t="shared" si="4"/>
        <v>0</v>
      </c>
      <c r="N23" s="2">
        <f t="shared" si="0"/>
        <v>1</v>
      </c>
      <c r="O23" s="2">
        <f t="shared" si="5"/>
        <v>99</v>
      </c>
      <c r="P23" s="2">
        <f t="shared" si="8"/>
        <v>0</v>
      </c>
    </row>
    <row r="24" spans="8:16" x14ac:dyDescent="0.3">
      <c r="H24" s="2">
        <f t="shared" si="1"/>
        <v>1.3500000000000232</v>
      </c>
      <c r="I24" s="20">
        <f t="shared" si="6"/>
        <v>9.2500000000000071</v>
      </c>
      <c r="J24" s="2">
        <f t="shared" si="7"/>
        <v>9.9999999999999645E-2</v>
      </c>
      <c r="K24" s="21">
        <f t="shared" si="2"/>
        <v>-7.8999999999999844</v>
      </c>
      <c r="L24" s="2">
        <f t="shared" si="3"/>
        <v>0</v>
      </c>
      <c r="M24" s="2">
        <f t="shared" si="4"/>
        <v>0</v>
      </c>
      <c r="N24" s="2">
        <f t="shared" si="0"/>
        <v>1</v>
      </c>
      <c r="O24" s="2">
        <f t="shared" si="5"/>
        <v>99</v>
      </c>
      <c r="P24" s="2">
        <f t="shared" si="8"/>
        <v>0</v>
      </c>
    </row>
    <row r="25" spans="8:16" x14ac:dyDescent="0.3">
      <c r="H25" s="2">
        <f t="shared" si="1"/>
        <v>1.3500000000000232</v>
      </c>
      <c r="I25" s="20">
        <f t="shared" si="6"/>
        <v>9.1500000000000075</v>
      </c>
      <c r="J25" s="2">
        <f t="shared" si="7"/>
        <v>9.9999999999999645E-2</v>
      </c>
      <c r="K25" s="21">
        <f t="shared" si="2"/>
        <v>-7.7999999999999847</v>
      </c>
      <c r="L25" s="2">
        <f t="shared" si="3"/>
        <v>0</v>
      </c>
      <c r="M25" s="2">
        <f t="shared" si="4"/>
        <v>0</v>
      </c>
      <c r="N25" s="2">
        <f t="shared" si="0"/>
        <v>1</v>
      </c>
      <c r="O25" s="2">
        <f t="shared" si="5"/>
        <v>99</v>
      </c>
      <c r="P25" s="2">
        <f t="shared" si="8"/>
        <v>0</v>
      </c>
    </row>
    <row r="26" spans="8:16" x14ac:dyDescent="0.3">
      <c r="H26" s="2">
        <f t="shared" si="1"/>
        <v>1.3500000000000232</v>
      </c>
      <c r="I26" s="20">
        <f t="shared" si="6"/>
        <v>9.0500000000000078</v>
      </c>
      <c r="J26" s="2">
        <f t="shared" si="7"/>
        <v>9.9999999999999645E-2</v>
      </c>
      <c r="K26" s="21">
        <f t="shared" si="2"/>
        <v>-7.6999999999999851</v>
      </c>
      <c r="L26" s="2">
        <f t="shared" si="3"/>
        <v>0</v>
      </c>
      <c r="M26" s="2">
        <f t="shared" si="4"/>
        <v>0</v>
      </c>
      <c r="N26" s="2">
        <f t="shared" si="0"/>
        <v>1</v>
      </c>
      <c r="O26" s="2">
        <f t="shared" si="5"/>
        <v>99</v>
      </c>
      <c r="P26" s="2">
        <f t="shared" si="8"/>
        <v>0</v>
      </c>
    </row>
    <row r="27" spans="8:16" x14ac:dyDescent="0.3">
      <c r="H27" s="2">
        <f t="shared" si="1"/>
        <v>1.3500000000000232</v>
      </c>
      <c r="I27" s="20">
        <f t="shared" si="6"/>
        <v>8.9500000000000082</v>
      </c>
      <c r="J27" s="2">
        <f t="shared" si="7"/>
        <v>9.9999999999999645E-2</v>
      </c>
      <c r="K27" s="21">
        <f t="shared" si="2"/>
        <v>-7.5999999999999854</v>
      </c>
      <c r="L27" s="2">
        <f t="shared" si="3"/>
        <v>0</v>
      </c>
      <c r="M27" s="2">
        <f t="shared" si="4"/>
        <v>0</v>
      </c>
      <c r="N27" s="2">
        <f t="shared" si="0"/>
        <v>1</v>
      </c>
      <c r="O27" s="2">
        <f t="shared" si="5"/>
        <v>99</v>
      </c>
      <c r="P27" s="2">
        <f t="shared" si="8"/>
        <v>0</v>
      </c>
    </row>
    <row r="28" spans="8:16" x14ac:dyDescent="0.3">
      <c r="H28" s="2">
        <f t="shared" si="1"/>
        <v>1.3500000000000232</v>
      </c>
      <c r="I28" s="20">
        <f t="shared" si="6"/>
        <v>8.8500000000000085</v>
      </c>
      <c r="J28" s="2">
        <f t="shared" si="7"/>
        <v>9.9999999999999645E-2</v>
      </c>
      <c r="K28" s="21">
        <f t="shared" si="2"/>
        <v>-7.4999999999999858</v>
      </c>
      <c r="L28" s="2">
        <f t="shared" si="3"/>
        <v>0</v>
      </c>
      <c r="M28" s="2">
        <f t="shared" si="4"/>
        <v>0</v>
      </c>
      <c r="N28" s="2">
        <f t="shared" si="0"/>
        <v>1</v>
      </c>
      <c r="O28" s="2">
        <f t="shared" si="5"/>
        <v>99</v>
      </c>
      <c r="P28" s="2">
        <f t="shared" si="8"/>
        <v>0</v>
      </c>
    </row>
    <row r="29" spans="8:16" x14ac:dyDescent="0.3">
      <c r="H29" s="2">
        <f t="shared" si="1"/>
        <v>1.3500000000000232</v>
      </c>
      <c r="I29" s="20">
        <f t="shared" si="6"/>
        <v>8.7500000000000089</v>
      </c>
      <c r="J29" s="2">
        <f t="shared" si="7"/>
        <v>9.9999999999999645E-2</v>
      </c>
      <c r="K29" s="21">
        <f t="shared" si="2"/>
        <v>-7.3999999999999861</v>
      </c>
      <c r="L29" s="2">
        <f t="shared" si="3"/>
        <v>0</v>
      </c>
      <c r="M29" s="2">
        <f t="shared" si="4"/>
        <v>0</v>
      </c>
      <c r="N29" s="2">
        <f t="shared" si="0"/>
        <v>1</v>
      </c>
      <c r="O29" s="2">
        <f t="shared" si="5"/>
        <v>99</v>
      </c>
      <c r="P29" s="2">
        <f t="shared" si="8"/>
        <v>0</v>
      </c>
    </row>
    <row r="30" spans="8:16" x14ac:dyDescent="0.3">
      <c r="H30" s="2">
        <f t="shared" si="1"/>
        <v>1.3500000000000232</v>
      </c>
      <c r="I30" s="20">
        <f t="shared" si="6"/>
        <v>8.6500000000000092</v>
      </c>
      <c r="J30" s="2">
        <f t="shared" si="7"/>
        <v>9.9999999999999645E-2</v>
      </c>
      <c r="K30" s="21">
        <f t="shared" si="2"/>
        <v>-7.2999999999999865</v>
      </c>
      <c r="L30" s="2">
        <f t="shared" si="3"/>
        <v>0</v>
      </c>
      <c r="M30" s="2">
        <f t="shared" si="4"/>
        <v>0</v>
      </c>
      <c r="N30" s="2">
        <f t="shared" si="0"/>
        <v>1</v>
      </c>
      <c r="O30" s="2">
        <f t="shared" si="5"/>
        <v>99</v>
      </c>
      <c r="P30" s="2">
        <f t="shared" si="8"/>
        <v>0</v>
      </c>
    </row>
    <row r="31" spans="8:16" x14ac:dyDescent="0.3">
      <c r="H31" s="2">
        <f t="shared" si="1"/>
        <v>1.3500000000000232</v>
      </c>
      <c r="I31" s="20">
        <f t="shared" si="6"/>
        <v>8.5500000000000096</v>
      </c>
      <c r="J31" s="2">
        <f t="shared" si="7"/>
        <v>9.9999999999999645E-2</v>
      </c>
      <c r="K31" s="21">
        <f t="shared" si="2"/>
        <v>-7.1999999999999869</v>
      </c>
      <c r="L31" s="2">
        <f t="shared" si="3"/>
        <v>0</v>
      </c>
      <c r="M31" s="2">
        <f t="shared" si="4"/>
        <v>0</v>
      </c>
      <c r="N31" s="2">
        <f t="shared" si="0"/>
        <v>1</v>
      </c>
      <c r="O31" s="2">
        <f t="shared" si="5"/>
        <v>99</v>
      </c>
      <c r="P31" s="2">
        <f t="shared" si="8"/>
        <v>0</v>
      </c>
    </row>
    <row r="32" spans="8:16" x14ac:dyDescent="0.3">
      <c r="H32" s="2">
        <f t="shared" si="1"/>
        <v>1.3500000000000232</v>
      </c>
      <c r="I32" s="20">
        <f t="shared" si="6"/>
        <v>8.4500000000000099</v>
      </c>
      <c r="J32" s="2">
        <f t="shared" si="7"/>
        <v>9.9999999999999645E-2</v>
      </c>
      <c r="K32" s="21">
        <f t="shared" si="2"/>
        <v>-7.0999999999999872</v>
      </c>
      <c r="L32" s="2">
        <f t="shared" si="3"/>
        <v>0</v>
      </c>
      <c r="M32" s="2">
        <f t="shared" si="4"/>
        <v>0</v>
      </c>
      <c r="N32" s="2">
        <f t="shared" si="0"/>
        <v>1</v>
      </c>
      <c r="O32" s="2">
        <f t="shared" si="5"/>
        <v>99</v>
      </c>
      <c r="P32" s="2">
        <f t="shared" si="8"/>
        <v>0</v>
      </c>
    </row>
    <row r="33" spans="8:16" x14ac:dyDescent="0.3">
      <c r="H33" s="2">
        <f t="shared" si="1"/>
        <v>1.3500000000000232</v>
      </c>
      <c r="I33" s="20">
        <f t="shared" si="6"/>
        <v>8.3500000000000103</v>
      </c>
      <c r="J33" s="2">
        <f t="shared" si="7"/>
        <v>9.9999999999999645E-2</v>
      </c>
      <c r="K33" s="21">
        <f t="shared" si="2"/>
        <v>-6.9999999999999876</v>
      </c>
      <c r="L33" s="2">
        <f t="shared" si="3"/>
        <v>0</v>
      </c>
      <c r="M33" s="2">
        <f t="shared" si="4"/>
        <v>0</v>
      </c>
      <c r="N33" s="2">
        <f t="shared" si="0"/>
        <v>1</v>
      </c>
      <c r="O33" s="2">
        <f t="shared" si="5"/>
        <v>99</v>
      </c>
      <c r="P33" s="2">
        <f t="shared" si="8"/>
        <v>0</v>
      </c>
    </row>
    <row r="34" spans="8:16" x14ac:dyDescent="0.3">
      <c r="H34" s="2">
        <f t="shared" si="1"/>
        <v>1.3500000000000232</v>
      </c>
      <c r="I34" s="20">
        <f t="shared" si="6"/>
        <v>8.2500000000000107</v>
      </c>
      <c r="J34" s="2">
        <f t="shared" si="7"/>
        <v>9.9999999999999645E-2</v>
      </c>
      <c r="K34" s="21">
        <f t="shared" si="2"/>
        <v>-6.8999999999999879</v>
      </c>
      <c r="L34" s="2">
        <f t="shared" si="3"/>
        <v>0</v>
      </c>
      <c r="M34" s="2">
        <f t="shared" si="4"/>
        <v>0</v>
      </c>
      <c r="N34" s="2">
        <f t="shared" si="0"/>
        <v>1</v>
      </c>
      <c r="O34" s="2">
        <f t="shared" si="5"/>
        <v>99</v>
      </c>
      <c r="P34" s="2">
        <f t="shared" si="8"/>
        <v>0</v>
      </c>
    </row>
    <row r="35" spans="8:16" x14ac:dyDescent="0.3">
      <c r="H35" s="2">
        <f t="shared" si="1"/>
        <v>1.3500000000000232</v>
      </c>
      <c r="I35" s="20">
        <f t="shared" si="6"/>
        <v>8.150000000000011</v>
      </c>
      <c r="J35" s="2">
        <f t="shared" si="7"/>
        <v>9.9999999999999645E-2</v>
      </c>
      <c r="K35" s="21">
        <f t="shared" si="2"/>
        <v>-6.7999999999999883</v>
      </c>
      <c r="L35" s="2">
        <f t="shared" si="3"/>
        <v>0</v>
      </c>
      <c r="M35" s="2">
        <f t="shared" si="4"/>
        <v>0</v>
      </c>
      <c r="N35" s="2">
        <f t="shared" ref="N35:N66" si="9">EXP(-$E$10*L35*K35)</f>
        <v>1</v>
      </c>
      <c r="O35" s="2">
        <f t="shared" si="5"/>
        <v>99</v>
      </c>
      <c r="P35" s="2">
        <f t="shared" si="8"/>
        <v>0</v>
      </c>
    </row>
    <row r="36" spans="8:16" x14ac:dyDescent="0.3">
      <c r="H36" s="2">
        <f t="shared" si="1"/>
        <v>1.3500000000000232</v>
      </c>
      <c r="I36" s="20">
        <f t="shared" si="6"/>
        <v>8.0500000000000114</v>
      </c>
      <c r="J36" s="2">
        <f t="shared" si="7"/>
        <v>9.9999999999999645E-2</v>
      </c>
      <c r="K36" s="21">
        <f t="shared" si="2"/>
        <v>-6.6999999999999886</v>
      </c>
      <c r="L36" s="2">
        <f t="shared" si="3"/>
        <v>0</v>
      </c>
      <c r="M36" s="2">
        <f t="shared" si="4"/>
        <v>0</v>
      </c>
      <c r="N36" s="2">
        <f t="shared" si="9"/>
        <v>1</v>
      </c>
      <c r="O36" s="2">
        <f t="shared" si="5"/>
        <v>99</v>
      </c>
      <c r="P36" s="2">
        <f t="shared" si="8"/>
        <v>0</v>
      </c>
    </row>
    <row r="37" spans="8:16" x14ac:dyDescent="0.3">
      <c r="H37" s="2">
        <f t="shared" si="1"/>
        <v>1.3500000000000232</v>
      </c>
      <c r="I37" s="20">
        <f t="shared" si="6"/>
        <v>7.9500000000000117</v>
      </c>
      <c r="J37" s="2">
        <f t="shared" si="7"/>
        <v>9.9999999999999645E-2</v>
      </c>
      <c r="K37" s="21">
        <f t="shared" si="2"/>
        <v>-6.599999999999989</v>
      </c>
      <c r="L37" s="2">
        <f t="shared" si="3"/>
        <v>0</v>
      </c>
      <c r="M37" s="2">
        <f t="shared" si="4"/>
        <v>0</v>
      </c>
      <c r="N37" s="2">
        <f t="shared" si="9"/>
        <v>1</v>
      </c>
      <c r="O37" s="2">
        <f t="shared" si="5"/>
        <v>99</v>
      </c>
      <c r="P37" s="2">
        <f t="shared" si="8"/>
        <v>0</v>
      </c>
    </row>
    <row r="38" spans="8:16" x14ac:dyDescent="0.3">
      <c r="H38" s="2">
        <f t="shared" si="1"/>
        <v>1.3500000000000232</v>
      </c>
      <c r="I38" s="20">
        <f t="shared" si="6"/>
        <v>7.8500000000000121</v>
      </c>
      <c r="J38" s="2">
        <f t="shared" si="7"/>
        <v>9.9999999999999645E-2</v>
      </c>
      <c r="K38" s="21">
        <f t="shared" si="2"/>
        <v>-6.4999999999999893</v>
      </c>
      <c r="L38" s="2">
        <f t="shared" si="3"/>
        <v>0</v>
      </c>
      <c r="M38" s="2">
        <f t="shared" si="4"/>
        <v>0</v>
      </c>
      <c r="N38" s="2">
        <f t="shared" si="9"/>
        <v>1</v>
      </c>
      <c r="O38" s="2">
        <f t="shared" si="5"/>
        <v>99</v>
      </c>
      <c r="P38" s="2">
        <f t="shared" si="8"/>
        <v>0</v>
      </c>
    </row>
    <row r="39" spans="8:16" x14ac:dyDescent="0.3">
      <c r="H39" s="2">
        <f t="shared" si="1"/>
        <v>1.3500000000000232</v>
      </c>
      <c r="I39" s="20">
        <f t="shared" si="6"/>
        <v>7.7500000000000124</v>
      </c>
      <c r="J39" s="2">
        <f t="shared" si="7"/>
        <v>9.9999999999999645E-2</v>
      </c>
      <c r="K39" s="21">
        <f t="shared" si="2"/>
        <v>-6.3999999999999897</v>
      </c>
      <c r="L39" s="2">
        <f t="shared" si="3"/>
        <v>0</v>
      </c>
      <c r="M39" s="2">
        <f t="shared" si="4"/>
        <v>0</v>
      </c>
      <c r="N39" s="2">
        <f t="shared" si="9"/>
        <v>1</v>
      </c>
      <c r="O39" s="2">
        <f t="shared" si="5"/>
        <v>99</v>
      </c>
      <c r="P39" s="2">
        <f t="shared" si="8"/>
        <v>0</v>
      </c>
    </row>
    <row r="40" spans="8:16" x14ac:dyDescent="0.3">
      <c r="H40" s="2">
        <f t="shared" si="1"/>
        <v>1.3500000000000232</v>
      </c>
      <c r="I40" s="20">
        <f t="shared" si="6"/>
        <v>7.6500000000000128</v>
      </c>
      <c r="J40" s="2">
        <f t="shared" si="7"/>
        <v>9.9999999999999645E-2</v>
      </c>
      <c r="K40" s="21">
        <f t="shared" si="2"/>
        <v>-6.2999999999999901</v>
      </c>
      <c r="L40" s="2">
        <f t="shared" si="3"/>
        <v>0</v>
      </c>
      <c r="M40" s="2">
        <f t="shared" si="4"/>
        <v>0</v>
      </c>
      <c r="N40" s="2">
        <f t="shared" si="9"/>
        <v>1</v>
      </c>
      <c r="O40" s="2">
        <f t="shared" si="5"/>
        <v>99</v>
      </c>
      <c r="P40" s="2">
        <f t="shared" si="8"/>
        <v>0</v>
      </c>
    </row>
    <row r="41" spans="8:16" x14ac:dyDescent="0.3">
      <c r="H41" s="2">
        <f t="shared" si="1"/>
        <v>1.3500000000000232</v>
      </c>
      <c r="I41" s="20">
        <f t="shared" si="6"/>
        <v>7.5500000000000131</v>
      </c>
      <c r="J41" s="2">
        <f t="shared" si="7"/>
        <v>9.9999999999999645E-2</v>
      </c>
      <c r="K41" s="21">
        <f t="shared" si="2"/>
        <v>-6.1999999999999904</v>
      </c>
      <c r="L41" s="2">
        <f t="shared" si="3"/>
        <v>0</v>
      </c>
      <c r="M41" s="2">
        <f t="shared" si="4"/>
        <v>0</v>
      </c>
      <c r="N41" s="2">
        <f t="shared" si="9"/>
        <v>1</v>
      </c>
      <c r="O41" s="2">
        <f t="shared" si="5"/>
        <v>99</v>
      </c>
      <c r="P41" s="2">
        <f t="shared" si="8"/>
        <v>0</v>
      </c>
    </row>
    <row r="42" spans="8:16" x14ac:dyDescent="0.3">
      <c r="H42" s="2">
        <f t="shared" si="1"/>
        <v>1.3500000000000232</v>
      </c>
      <c r="I42" s="20">
        <f t="shared" si="6"/>
        <v>7.4500000000000135</v>
      </c>
      <c r="J42" s="2">
        <f t="shared" si="7"/>
        <v>9.9999999999999645E-2</v>
      </c>
      <c r="K42" s="21">
        <f t="shared" si="2"/>
        <v>-6.0999999999999908</v>
      </c>
      <c r="L42" s="2">
        <f t="shared" si="3"/>
        <v>0</v>
      </c>
      <c r="M42" s="2">
        <f t="shared" si="4"/>
        <v>0</v>
      </c>
      <c r="N42" s="2">
        <f t="shared" si="9"/>
        <v>1</v>
      </c>
      <c r="O42" s="2">
        <f t="shared" si="5"/>
        <v>99</v>
      </c>
      <c r="P42" s="2">
        <f t="shared" si="8"/>
        <v>0</v>
      </c>
    </row>
    <row r="43" spans="8:16" x14ac:dyDescent="0.3">
      <c r="H43" s="2">
        <f t="shared" si="1"/>
        <v>1.3500000000000232</v>
      </c>
      <c r="I43" s="20">
        <f t="shared" si="6"/>
        <v>7.3500000000000139</v>
      </c>
      <c r="J43" s="2">
        <f t="shared" si="7"/>
        <v>9.9999999999999645E-2</v>
      </c>
      <c r="K43" s="21">
        <f t="shared" si="2"/>
        <v>-5.9999999999999911</v>
      </c>
      <c r="L43" s="2">
        <f t="shared" si="3"/>
        <v>0</v>
      </c>
      <c r="M43" s="2">
        <f t="shared" si="4"/>
        <v>0</v>
      </c>
      <c r="N43" s="2">
        <f t="shared" si="9"/>
        <v>1</v>
      </c>
      <c r="O43" s="2">
        <f t="shared" si="5"/>
        <v>99</v>
      </c>
      <c r="P43" s="2">
        <f t="shared" si="8"/>
        <v>0</v>
      </c>
    </row>
    <row r="44" spans="8:16" x14ac:dyDescent="0.3">
      <c r="H44" s="2">
        <f t="shared" si="1"/>
        <v>1.3500000000000232</v>
      </c>
      <c r="I44" s="20">
        <f t="shared" si="6"/>
        <v>7.2500000000000142</v>
      </c>
      <c r="J44" s="2">
        <f t="shared" si="7"/>
        <v>9.9999999999999645E-2</v>
      </c>
      <c r="K44" s="21">
        <f t="shared" si="2"/>
        <v>-5.8999999999999915</v>
      </c>
      <c r="L44" s="2">
        <f t="shared" si="3"/>
        <v>0</v>
      </c>
      <c r="M44" s="2">
        <f t="shared" si="4"/>
        <v>0</v>
      </c>
      <c r="N44" s="2">
        <f t="shared" si="9"/>
        <v>1</v>
      </c>
      <c r="O44" s="2">
        <f t="shared" si="5"/>
        <v>99</v>
      </c>
      <c r="P44" s="2">
        <f t="shared" si="8"/>
        <v>0</v>
      </c>
    </row>
    <row r="45" spans="8:16" x14ac:dyDescent="0.3">
      <c r="H45" s="2">
        <f t="shared" si="1"/>
        <v>1.3500000000000232</v>
      </c>
      <c r="I45" s="20">
        <f t="shared" si="6"/>
        <v>7.1500000000000146</v>
      </c>
      <c r="J45" s="2">
        <f t="shared" si="7"/>
        <v>9.9999999999999645E-2</v>
      </c>
      <c r="K45" s="21">
        <f t="shared" si="2"/>
        <v>-5.7999999999999918</v>
      </c>
      <c r="L45" s="2">
        <f t="shared" si="3"/>
        <v>0</v>
      </c>
      <c r="M45" s="2">
        <f t="shared" si="4"/>
        <v>0</v>
      </c>
      <c r="N45" s="2">
        <f t="shared" si="9"/>
        <v>1</v>
      </c>
      <c r="O45" s="2">
        <f t="shared" si="5"/>
        <v>99</v>
      </c>
      <c r="P45" s="2">
        <f t="shared" si="8"/>
        <v>0</v>
      </c>
    </row>
    <row r="46" spans="8:16" x14ac:dyDescent="0.3">
      <c r="H46" s="2">
        <f t="shared" si="1"/>
        <v>1.3500000000000232</v>
      </c>
      <c r="I46" s="20">
        <f t="shared" si="6"/>
        <v>7.0500000000000149</v>
      </c>
      <c r="J46" s="2">
        <f t="shared" si="7"/>
        <v>9.9999999999999645E-2</v>
      </c>
      <c r="K46" s="21">
        <f t="shared" si="2"/>
        <v>-5.6999999999999922</v>
      </c>
      <c r="L46" s="2">
        <f t="shared" si="3"/>
        <v>0</v>
      </c>
      <c r="M46" s="2">
        <f t="shared" si="4"/>
        <v>0</v>
      </c>
      <c r="N46" s="2">
        <f t="shared" si="9"/>
        <v>1</v>
      </c>
      <c r="O46" s="2">
        <f t="shared" si="5"/>
        <v>99</v>
      </c>
      <c r="P46" s="2">
        <f t="shared" si="8"/>
        <v>0</v>
      </c>
    </row>
    <row r="47" spans="8:16" x14ac:dyDescent="0.3">
      <c r="H47" s="2">
        <f t="shared" si="1"/>
        <v>1.3500000000000232</v>
      </c>
      <c r="I47" s="20">
        <f t="shared" si="6"/>
        <v>6.9500000000000153</v>
      </c>
      <c r="J47" s="2">
        <f t="shared" si="7"/>
        <v>9.9999999999999645E-2</v>
      </c>
      <c r="K47" s="21">
        <f t="shared" si="2"/>
        <v>-5.5999999999999925</v>
      </c>
      <c r="L47" s="2">
        <f t="shared" si="3"/>
        <v>0</v>
      </c>
      <c r="M47" s="2">
        <f t="shared" si="4"/>
        <v>0</v>
      </c>
      <c r="N47" s="2">
        <f t="shared" si="9"/>
        <v>1</v>
      </c>
      <c r="O47" s="2">
        <f t="shared" si="5"/>
        <v>99</v>
      </c>
      <c r="P47" s="2">
        <f t="shared" si="8"/>
        <v>0</v>
      </c>
    </row>
    <row r="48" spans="8:16" x14ac:dyDescent="0.3">
      <c r="H48" s="2">
        <f t="shared" si="1"/>
        <v>1.3500000000000232</v>
      </c>
      <c r="I48" s="20">
        <f t="shared" si="6"/>
        <v>6.8500000000000156</v>
      </c>
      <c r="J48" s="2">
        <f t="shared" si="7"/>
        <v>9.9999999999999645E-2</v>
      </c>
      <c r="K48" s="21">
        <f t="shared" si="2"/>
        <v>-5.4999999999999929</v>
      </c>
      <c r="L48" s="2">
        <f t="shared" si="3"/>
        <v>0</v>
      </c>
      <c r="M48" s="2">
        <f t="shared" si="4"/>
        <v>0</v>
      </c>
      <c r="N48" s="2">
        <f t="shared" si="9"/>
        <v>1</v>
      </c>
      <c r="O48" s="2">
        <f t="shared" si="5"/>
        <v>99</v>
      </c>
      <c r="P48" s="2">
        <f t="shared" si="8"/>
        <v>0</v>
      </c>
    </row>
    <row r="49" spans="8:16" x14ac:dyDescent="0.3">
      <c r="H49" s="2">
        <f t="shared" si="1"/>
        <v>1.3500000000000232</v>
      </c>
      <c r="I49" s="20">
        <f t="shared" si="6"/>
        <v>6.750000000000016</v>
      </c>
      <c r="J49" s="2">
        <f t="shared" si="7"/>
        <v>9.9999999999999645E-2</v>
      </c>
      <c r="K49" s="21">
        <f t="shared" si="2"/>
        <v>-5.3999999999999932</v>
      </c>
      <c r="L49" s="2">
        <f t="shared" si="3"/>
        <v>0</v>
      </c>
      <c r="M49" s="2">
        <f t="shared" si="4"/>
        <v>0</v>
      </c>
      <c r="N49" s="2">
        <f t="shared" si="9"/>
        <v>1</v>
      </c>
      <c r="O49" s="2">
        <f t="shared" ref="O49" si="10">N49*$E$4</f>
        <v>99</v>
      </c>
      <c r="P49" s="2">
        <f t="shared" si="8"/>
        <v>0</v>
      </c>
    </row>
    <row r="50" spans="8:16" x14ac:dyDescent="0.3">
      <c r="H50" s="2">
        <f t="shared" si="1"/>
        <v>1.3500000000000232</v>
      </c>
      <c r="I50" s="20">
        <f t="shared" si="6"/>
        <v>6.6500000000000163</v>
      </c>
      <c r="J50" s="2">
        <f t="shared" si="7"/>
        <v>9.9999999999999645E-2</v>
      </c>
      <c r="K50" s="21">
        <f t="shared" si="2"/>
        <v>-5.2999999999999936</v>
      </c>
      <c r="L50" s="2">
        <f t="shared" si="3"/>
        <v>0</v>
      </c>
      <c r="M50" s="2">
        <f t="shared" si="4"/>
        <v>0</v>
      </c>
      <c r="N50" s="2">
        <f t="shared" si="9"/>
        <v>1</v>
      </c>
      <c r="O50" s="2">
        <f t="shared" ref="O50:O62" si="11">N50*$E$4</f>
        <v>99</v>
      </c>
      <c r="P50" s="2">
        <f t="shared" si="8"/>
        <v>0</v>
      </c>
    </row>
    <row r="51" spans="8:16" x14ac:dyDescent="0.3">
      <c r="H51" s="2">
        <f t="shared" si="1"/>
        <v>1.3500000000000232</v>
      </c>
      <c r="I51" s="20">
        <f t="shared" si="6"/>
        <v>6.5500000000000167</v>
      </c>
      <c r="J51" s="2">
        <f t="shared" si="7"/>
        <v>9.9999999999999645E-2</v>
      </c>
      <c r="K51" s="21">
        <f t="shared" si="2"/>
        <v>-5.199999999999994</v>
      </c>
      <c r="L51" s="2">
        <f t="shared" si="3"/>
        <v>0</v>
      </c>
      <c r="M51" s="2">
        <f t="shared" si="4"/>
        <v>0</v>
      </c>
      <c r="N51" s="2">
        <f t="shared" si="9"/>
        <v>1</v>
      </c>
      <c r="O51" s="2">
        <f t="shared" si="11"/>
        <v>99</v>
      </c>
      <c r="P51" s="2">
        <f t="shared" si="8"/>
        <v>0</v>
      </c>
    </row>
    <row r="52" spans="8:16" x14ac:dyDescent="0.3">
      <c r="H52" s="2">
        <f t="shared" si="1"/>
        <v>1.3500000000000232</v>
      </c>
      <c r="I52" s="20">
        <f t="shared" si="6"/>
        <v>6.4500000000000171</v>
      </c>
      <c r="J52" s="2">
        <f t="shared" si="7"/>
        <v>9.9999999999999645E-2</v>
      </c>
      <c r="K52" s="21">
        <f t="shared" si="2"/>
        <v>-5.0999999999999943</v>
      </c>
      <c r="L52" s="2">
        <f t="shared" si="3"/>
        <v>0</v>
      </c>
      <c r="M52" s="2">
        <f t="shared" si="4"/>
        <v>0</v>
      </c>
      <c r="N52" s="2">
        <f t="shared" si="9"/>
        <v>1</v>
      </c>
      <c r="O52" s="2">
        <f t="shared" si="11"/>
        <v>99</v>
      </c>
      <c r="P52" s="2">
        <f t="shared" si="8"/>
        <v>0</v>
      </c>
    </row>
    <row r="53" spans="8:16" x14ac:dyDescent="0.3">
      <c r="H53" s="2">
        <f t="shared" si="1"/>
        <v>1.3500000000000232</v>
      </c>
      <c r="I53" s="20">
        <f t="shared" si="6"/>
        <v>6.3500000000000174</v>
      </c>
      <c r="J53" s="2">
        <f t="shared" si="7"/>
        <v>9.9999999999999645E-2</v>
      </c>
      <c r="K53" s="21">
        <f t="shared" si="2"/>
        <v>-4.9999999999999947</v>
      </c>
      <c r="L53" s="2">
        <f t="shared" si="3"/>
        <v>0</v>
      </c>
      <c r="M53" s="2">
        <f t="shared" si="4"/>
        <v>0</v>
      </c>
      <c r="N53" s="2">
        <f t="shared" si="9"/>
        <v>1</v>
      </c>
      <c r="O53" s="2">
        <f t="shared" si="11"/>
        <v>99</v>
      </c>
      <c r="P53" s="2">
        <f t="shared" si="8"/>
        <v>0</v>
      </c>
    </row>
    <row r="54" spans="8:16" x14ac:dyDescent="0.3">
      <c r="H54" s="2">
        <f t="shared" si="1"/>
        <v>1.3500000000000232</v>
      </c>
      <c r="I54" s="20">
        <f t="shared" si="6"/>
        <v>6.2500000000000178</v>
      </c>
      <c r="J54" s="2">
        <f t="shared" si="7"/>
        <v>9.9999999999999645E-2</v>
      </c>
      <c r="K54" s="21">
        <f t="shared" si="2"/>
        <v>-4.899999999999995</v>
      </c>
      <c r="L54" s="2">
        <f t="shared" si="3"/>
        <v>0</v>
      </c>
      <c r="M54" s="2">
        <f t="shared" si="4"/>
        <v>0</v>
      </c>
      <c r="N54" s="2">
        <f t="shared" si="9"/>
        <v>1</v>
      </c>
      <c r="O54" s="2">
        <f t="shared" si="11"/>
        <v>99</v>
      </c>
      <c r="P54" s="2">
        <f t="shared" si="8"/>
        <v>0</v>
      </c>
    </row>
    <row r="55" spans="8:16" x14ac:dyDescent="0.3">
      <c r="H55" s="2">
        <f t="shared" si="1"/>
        <v>1.3500000000000232</v>
      </c>
      <c r="I55" s="20">
        <f t="shared" si="6"/>
        <v>6.1500000000000181</v>
      </c>
      <c r="J55" s="2">
        <f t="shared" si="7"/>
        <v>9.9999999999999645E-2</v>
      </c>
      <c r="K55" s="21">
        <f t="shared" si="2"/>
        <v>-4.7999999999999954</v>
      </c>
      <c r="L55" s="2">
        <f t="shared" si="3"/>
        <v>0</v>
      </c>
      <c r="M55" s="2">
        <f t="shared" si="4"/>
        <v>0</v>
      </c>
      <c r="N55" s="2">
        <f t="shared" si="9"/>
        <v>1</v>
      </c>
      <c r="O55" s="2">
        <f t="shared" si="11"/>
        <v>99</v>
      </c>
      <c r="P55" s="2">
        <f t="shared" si="8"/>
        <v>0</v>
      </c>
    </row>
    <row r="56" spans="8:16" x14ac:dyDescent="0.3">
      <c r="H56" s="2">
        <f t="shared" si="1"/>
        <v>1.3500000000000232</v>
      </c>
      <c r="I56" s="20">
        <f t="shared" si="6"/>
        <v>6.0500000000000185</v>
      </c>
      <c r="J56" s="2">
        <f t="shared" si="7"/>
        <v>9.9999999999999645E-2</v>
      </c>
      <c r="K56" s="21">
        <f t="shared" si="2"/>
        <v>-4.6999999999999957</v>
      </c>
      <c r="L56" s="2">
        <f t="shared" si="3"/>
        <v>0</v>
      </c>
      <c r="M56" s="2">
        <f t="shared" si="4"/>
        <v>0</v>
      </c>
      <c r="N56" s="2">
        <f t="shared" si="9"/>
        <v>1</v>
      </c>
      <c r="O56" s="2">
        <f t="shared" si="11"/>
        <v>99</v>
      </c>
      <c r="P56" s="2">
        <f t="shared" si="8"/>
        <v>0</v>
      </c>
    </row>
    <row r="57" spans="8:16" x14ac:dyDescent="0.3">
      <c r="H57" s="2">
        <f t="shared" si="1"/>
        <v>1.3500000000000232</v>
      </c>
      <c r="I57" s="20">
        <f t="shared" si="6"/>
        <v>5.9500000000000188</v>
      </c>
      <c r="J57" s="2">
        <f t="shared" si="7"/>
        <v>9.9999999999999645E-2</v>
      </c>
      <c r="K57" s="21">
        <f t="shared" si="2"/>
        <v>-4.5999999999999961</v>
      </c>
      <c r="L57" s="2">
        <f t="shared" si="3"/>
        <v>0</v>
      </c>
      <c r="M57" s="2">
        <f t="shared" si="4"/>
        <v>0</v>
      </c>
      <c r="N57" s="2">
        <f t="shared" si="9"/>
        <v>1</v>
      </c>
      <c r="O57" s="2">
        <f t="shared" si="11"/>
        <v>99</v>
      </c>
      <c r="P57" s="2">
        <f t="shared" si="8"/>
        <v>0</v>
      </c>
    </row>
    <row r="58" spans="8:16" x14ac:dyDescent="0.3">
      <c r="H58" s="2">
        <f t="shared" si="1"/>
        <v>1.3500000000000232</v>
      </c>
      <c r="I58" s="20">
        <f t="shared" si="6"/>
        <v>5.8500000000000192</v>
      </c>
      <c r="J58" s="2">
        <f t="shared" si="7"/>
        <v>9.9999999999999645E-2</v>
      </c>
      <c r="K58" s="21">
        <f t="shared" si="2"/>
        <v>-4.4999999999999964</v>
      </c>
      <c r="L58" s="2">
        <f t="shared" si="3"/>
        <v>0</v>
      </c>
      <c r="M58" s="2">
        <f t="shared" si="4"/>
        <v>0</v>
      </c>
      <c r="N58" s="2">
        <f t="shared" si="9"/>
        <v>1</v>
      </c>
      <c r="O58" s="2">
        <f t="shared" si="11"/>
        <v>99</v>
      </c>
      <c r="P58" s="2">
        <f t="shared" si="8"/>
        <v>0</v>
      </c>
    </row>
    <row r="59" spans="8:16" x14ac:dyDescent="0.3">
      <c r="H59" s="2">
        <f t="shared" si="1"/>
        <v>1.3500000000000232</v>
      </c>
      <c r="I59" s="20">
        <f t="shared" si="6"/>
        <v>5.7500000000000195</v>
      </c>
      <c r="J59" s="2">
        <f t="shared" si="7"/>
        <v>9.9999999999999645E-2</v>
      </c>
      <c r="K59" s="21">
        <f t="shared" si="2"/>
        <v>-4.3999999999999968</v>
      </c>
      <c r="L59" s="2">
        <f t="shared" si="3"/>
        <v>0</v>
      </c>
      <c r="M59" s="2">
        <f t="shared" si="4"/>
        <v>0</v>
      </c>
      <c r="N59" s="2">
        <f t="shared" si="9"/>
        <v>1</v>
      </c>
      <c r="O59" s="2">
        <f t="shared" si="11"/>
        <v>99</v>
      </c>
      <c r="P59" s="2">
        <f t="shared" si="8"/>
        <v>0</v>
      </c>
    </row>
    <row r="60" spans="8:16" x14ac:dyDescent="0.3">
      <c r="H60" s="2">
        <f t="shared" si="1"/>
        <v>1.3500000000000232</v>
      </c>
      <c r="I60" s="20">
        <f t="shared" si="6"/>
        <v>5.6500000000000199</v>
      </c>
      <c r="J60" s="2">
        <f t="shared" si="7"/>
        <v>9.9999999999999645E-2</v>
      </c>
      <c r="K60" s="21">
        <f t="shared" si="2"/>
        <v>-4.2999999999999972</v>
      </c>
      <c r="L60" s="2">
        <f t="shared" si="3"/>
        <v>0</v>
      </c>
      <c r="M60" s="2">
        <f t="shared" si="4"/>
        <v>0</v>
      </c>
      <c r="N60" s="2">
        <f t="shared" si="9"/>
        <v>1</v>
      </c>
      <c r="O60" s="2">
        <f t="shared" si="11"/>
        <v>99</v>
      </c>
      <c r="P60" s="2">
        <f t="shared" si="8"/>
        <v>0</v>
      </c>
    </row>
    <row r="61" spans="8:16" x14ac:dyDescent="0.3">
      <c r="H61" s="2">
        <f t="shared" si="1"/>
        <v>1.3500000000000232</v>
      </c>
      <c r="I61" s="20">
        <f t="shared" si="6"/>
        <v>5.5500000000000203</v>
      </c>
      <c r="J61" s="2">
        <f t="shared" si="7"/>
        <v>9.9999999999999645E-2</v>
      </c>
      <c r="K61" s="21">
        <f t="shared" si="2"/>
        <v>-4.1999999999999975</v>
      </c>
      <c r="L61" s="2">
        <f t="shared" si="3"/>
        <v>0</v>
      </c>
      <c r="M61" s="2">
        <f t="shared" si="4"/>
        <v>0</v>
      </c>
      <c r="N61" s="2">
        <f t="shared" si="9"/>
        <v>1</v>
      </c>
      <c r="O61" s="2">
        <f t="shared" si="11"/>
        <v>99</v>
      </c>
      <c r="P61" s="2">
        <f t="shared" si="8"/>
        <v>0</v>
      </c>
    </row>
    <row r="62" spans="8:16" x14ac:dyDescent="0.3">
      <c r="H62" s="2">
        <f t="shared" si="1"/>
        <v>1.3500000000000232</v>
      </c>
      <c r="I62" s="20">
        <f t="shared" si="6"/>
        <v>5.4500000000000206</v>
      </c>
      <c r="J62" s="2">
        <f t="shared" si="7"/>
        <v>9.9999999999999645E-2</v>
      </c>
      <c r="K62" s="21">
        <f t="shared" si="2"/>
        <v>-4.0999999999999979</v>
      </c>
      <c r="L62" s="2">
        <f t="shared" si="3"/>
        <v>0</v>
      </c>
      <c r="M62" s="2">
        <f t="shared" si="4"/>
        <v>0</v>
      </c>
      <c r="N62" s="2">
        <f t="shared" si="9"/>
        <v>1</v>
      </c>
      <c r="O62" s="2">
        <f t="shared" si="11"/>
        <v>99</v>
      </c>
      <c r="P62" s="2">
        <f t="shared" si="8"/>
        <v>0</v>
      </c>
    </row>
    <row r="63" spans="8:16" x14ac:dyDescent="0.3">
      <c r="H63" s="2">
        <f t="shared" si="1"/>
        <v>1.3500000000000232</v>
      </c>
      <c r="I63" s="20">
        <f t="shared" si="6"/>
        <v>5.350000000000021</v>
      </c>
      <c r="J63" s="2">
        <f t="shared" si="7"/>
        <v>9.9999999999999645E-2</v>
      </c>
      <c r="K63" s="21">
        <f t="shared" si="2"/>
        <v>-3.9999999999999978</v>
      </c>
      <c r="L63" s="2">
        <f t="shared" si="3"/>
        <v>0</v>
      </c>
      <c r="M63" s="2">
        <f t="shared" si="4"/>
        <v>0</v>
      </c>
      <c r="N63" s="2">
        <f t="shared" si="9"/>
        <v>1</v>
      </c>
      <c r="O63" s="2">
        <f t="shared" ref="O63:O90" si="12">N63*$E$4</f>
        <v>99</v>
      </c>
      <c r="P63" s="2">
        <f t="shared" si="8"/>
        <v>0</v>
      </c>
    </row>
    <row r="64" spans="8:16" x14ac:dyDescent="0.3">
      <c r="H64" s="2">
        <f t="shared" si="1"/>
        <v>1.3500000000000232</v>
      </c>
      <c r="I64" s="20">
        <f t="shared" si="6"/>
        <v>5.2500000000000213</v>
      </c>
      <c r="J64" s="2">
        <f t="shared" si="7"/>
        <v>9.9999999999999645E-2</v>
      </c>
      <c r="K64" s="21">
        <f t="shared" si="2"/>
        <v>-3.8999999999999981</v>
      </c>
      <c r="L64" s="2">
        <f t="shared" si="3"/>
        <v>0</v>
      </c>
      <c r="M64" s="2">
        <f t="shared" si="4"/>
        <v>0</v>
      </c>
      <c r="N64" s="2">
        <f t="shared" si="9"/>
        <v>1</v>
      </c>
      <c r="O64" s="2">
        <f t="shared" si="12"/>
        <v>99</v>
      </c>
      <c r="P64" s="2">
        <f t="shared" si="8"/>
        <v>0</v>
      </c>
    </row>
    <row r="65" spans="8:16" x14ac:dyDescent="0.3">
      <c r="H65" s="2">
        <f t="shared" si="1"/>
        <v>1.3500000000000232</v>
      </c>
      <c r="I65" s="20">
        <f t="shared" si="6"/>
        <v>5.1500000000000217</v>
      </c>
      <c r="J65" s="2">
        <f t="shared" si="7"/>
        <v>9.9999999999999645E-2</v>
      </c>
      <c r="K65" s="21">
        <f t="shared" si="2"/>
        <v>-3.7999999999999985</v>
      </c>
      <c r="L65" s="2">
        <f t="shared" si="3"/>
        <v>0</v>
      </c>
      <c r="M65" s="2">
        <f t="shared" si="4"/>
        <v>0</v>
      </c>
      <c r="N65" s="2">
        <f t="shared" si="9"/>
        <v>1</v>
      </c>
      <c r="O65" s="2">
        <f t="shared" si="12"/>
        <v>99</v>
      </c>
      <c r="P65" s="2">
        <f t="shared" si="8"/>
        <v>0</v>
      </c>
    </row>
    <row r="66" spans="8:16" x14ac:dyDescent="0.3">
      <c r="H66" s="2">
        <f t="shared" si="1"/>
        <v>1.3500000000000232</v>
      </c>
      <c r="I66" s="20">
        <f t="shared" si="6"/>
        <v>5.050000000000022</v>
      </c>
      <c r="J66" s="2">
        <f t="shared" si="7"/>
        <v>9.9999999999999645E-2</v>
      </c>
      <c r="K66" s="21">
        <f t="shared" si="2"/>
        <v>-3.6999999999999988</v>
      </c>
      <c r="L66" s="2">
        <f t="shared" si="3"/>
        <v>0</v>
      </c>
      <c r="M66" s="2">
        <f t="shared" si="4"/>
        <v>0</v>
      </c>
      <c r="N66" s="2">
        <f t="shared" si="9"/>
        <v>1</v>
      </c>
      <c r="O66" s="2">
        <f t="shared" si="12"/>
        <v>99</v>
      </c>
      <c r="P66" s="2">
        <f t="shared" si="8"/>
        <v>0</v>
      </c>
    </row>
    <row r="67" spans="8:16" x14ac:dyDescent="0.3">
      <c r="H67" s="2">
        <f t="shared" si="1"/>
        <v>1.3500000000000232</v>
      </c>
      <c r="I67" s="20">
        <f t="shared" si="6"/>
        <v>4.9500000000000224</v>
      </c>
      <c r="J67" s="2">
        <f t="shared" si="7"/>
        <v>9.9999999999999645E-2</v>
      </c>
      <c r="K67" s="21">
        <f t="shared" si="2"/>
        <v>-3.5999999999999992</v>
      </c>
      <c r="L67" s="2">
        <f t="shared" si="3"/>
        <v>0</v>
      </c>
      <c r="M67" s="2">
        <f t="shared" si="4"/>
        <v>0</v>
      </c>
      <c r="N67" s="2">
        <f t="shared" ref="N67:N98" si="13">EXP(-$E$10*L67*K67)</f>
        <v>1</v>
      </c>
      <c r="O67" s="2">
        <f t="shared" si="12"/>
        <v>99</v>
      </c>
      <c r="P67" s="2">
        <f t="shared" si="8"/>
        <v>0</v>
      </c>
    </row>
    <row r="68" spans="8:16" x14ac:dyDescent="0.3">
      <c r="H68" s="2">
        <f t="shared" ref="H68:H99" si="14">$E$8</f>
        <v>1.3500000000000232</v>
      </c>
      <c r="I68" s="20">
        <f t="shared" si="6"/>
        <v>4.8500000000000227</v>
      </c>
      <c r="J68" s="2">
        <f t="shared" si="7"/>
        <v>9.9999999999999645E-2</v>
      </c>
      <c r="K68" s="21">
        <f t="shared" ref="K68:K116" si="15">H68-I68</f>
        <v>-3.4999999999999996</v>
      </c>
      <c r="L68" s="2">
        <f t="shared" ref="L68:L116" si="16">IF(AND(I68&lt;=$E$8,I68&gt;=$E$9),$E$11,0)</f>
        <v>0</v>
      </c>
      <c r="M68" s="2">
        <f t="shared" ref="M68:M116" si="17">IF(L68=0,0,1)</f>
        <v>0</v>
      </c>
      <c r="N68" s="2">
        <f t="shared" si="13"/>
        <v>1</v>
      </c>
      <c r="O68" s="2">
        <f t="shared" si="12"/>
        <v>99</v>
      </c>
      <c r="P68" s="2">
        <f t="shared" si="8"/>
        <v>0</v>
      </c>
    </row>
    <row r="69" spans="8:16" x14ac:dyDescent="0.3">
      <c r="H69" s="2">
        <f t="shared" si="14"/>
        <v>1.3500000000000232</v>
      </c>
      <c r="I69" s="20">
        <f t="shared" ref="I69:I116" si="18">I68-0.1</f>
        <v>4.7500000000000231</v>
      </c>
      <c r="J69" s="2">
        <f t="shared" ref="J69:J116" si="19">I68-I69</f>
        <v>9.9999999999999645E-2</v>
      </c>
      <c r="K69" s="21">
        <f t="shared" si="15"/>
        <v>-3.4</v>
      </c>
      <c r="L69" s="2">
        <f t="shared" si="16"/>
        <v>0</v>
      </c>
      <c r="M69" s="2">
        <f t="shared" si="17"/>
        <v>0</v>
      </c>
      <c r="N69" s="2">
        <f t="shared" si="13"/>
        <v>1</v>
      </c>
      <c r="O69" s="2">
        <f t="shared" si="12"/>
        <v>99</v>
      </c>
      <c r="P69" s="2">
        <f t="shared" ref="P69:P116" si="20">(O68-O69)/J69*M69</f>
        <v>0</v>
      </c>
    </row>
    <row r="70" spans="8:16" x14ac:dyDescent="0.3">
      <c r="H70" s="2">
        <f t="shared" si="14"/>
        <v>1.3500000000000232</v>
      </c>
      <c r="I70" s="20">
        <f t="shared" si="18"/>
        <v>4.6500000000000234</v>
      </c>
      <c r="J70" s="2">
        <f t="shared" si="19"/>
        <v>9.9999999999999645E-2</v>
      </c>
      <c r="K70" s="21">
        <f t="shared" si="15"/>
        <v>-3.3000000000000003</v>
      </c>
      <c r="L70" s="2">
        <f t="shared" si="16"/>
        <v>0</v>
      </c>
      <c r="M70" s="2">
        <f t="shared" si="17"/>
        <v>0</v>
      </c>
      <c r="N70" s="2">
        <f t="shared" si="13"/>
        <v>1</v>
      </c>
      <c r="O70" s="2">
        <f t="shared" si="12"/>
        <v>99</v>
      </c>
      <c r="P70" s="2">
        <f t="shared" si="20"/>
        <v>0</v>
      </c>
    </row>
    <row r="71" spans="8:16" x14ac:dyDescent="0.3">
      <c r="H71" s="2">
        <f t="shared" si="14"/>
        <v>1.3500000000000232</v>
      </c>
      <c r="I71" s="20">
        <f t="shared" si="18"/>
        <v>4.5500000000000238</v>
      </c>
      <c r="J71" s="2">
        <f t="shared" si="19"/>
        <v>9.9999999999999645E-2</v>
      </c>
      <c r="K71" s="21">
        <f t="shared" si="15"/>
        <v>-3.2000000000000006</v>
      </c>
      <c r="L71" s="2">
        <f t="shared" si="16"/>
        <v>0</v>
      </c>
      <c r="M71" s="2">
        <f t="shared" si="17"/>
        <v>0</v>
      </c>
      <c r="N71" s="2">
        <f t="shared" si="13"/>
        <v>1</v>
      </c>
      <c r="O71" s="2">
        <f t="shared" si="12"/>
        <v>99</v>
      </c>
      <c r="P71" s="2">
        <f t="shared" si="20"/>
        <v>0</v>
      </c>
    </row>
    <row r="72" spans="8:16" x14ac:dyDescent="0.3">
      <c r="H72" s="2">
        <f t="shared" si="14"/>
        <v>1.3500000000000232</v>
      </c>
      <c r="I72" s="20">
        <f t="shared" si="18"/>
        <v>4.4500000000000242</v>
      </c>
      <c r="J72" s="2">
        <f t="shared" si="19"/>
        <v>9.9999999999999645E-2</v>
      </c>
      <c r="K72" s="21">
        <f t="shared" si="15"/>
        <v>-3.100000000000001</v>
      </c>
      <c r="L72" s="2">
        <f t="shared" si="16"/>
        <v>0</v>
      </c>
      <c r="M72" s="2">
        <f t="shared" si="17"/>
        <v>0</v>
      </c>
      <c r="N72" s="2">
        <f t="shared" si="13"/>
        <v>1</v>
      </c>
      <c r="O72" s="2">
        <f t="shared" si="12"/>
        <v>99</v>
      </c>
      <c r="P72" s="2">
        <f t="shared" si="20"/>
        <v>0</v>
      </c>
    </row>
    <row r="73" spans="8:16" x14ac:dyDescent="0.3">
      <c r="H73" s="2">
        <f t="shared" si="14"/>
        <v>1.3500000000000232</v>
      </c>
      <c r="I73" s="20">
        <f t="shared" si="18"/>
        <v>4.3500000000000245</v>
      </c>
      <c r="J73" s="2">
        <f t="shared" si="19"/>
        <v>9.9999999999999645E-2</v>
      </c>
      <c r="K73" s="21">
        <f t="shared" si="15"/>
        <v>-3.0000000000000013</v>
      </c>
      <c r="L73" s="2">
        <f t="shared" si="16"/>
        <v>0</v>
      </c>
      <c r="M73" s="2">
        <f t="shared" si="17"/>
        <v>0</v>
      </c>
      <c r="N73" s="2">
        <f t="shared" si="13"/>
        <v>1</v>
      </c>
      <c r="O73" s="2">
        <f t="shared" si="12"/>
        <v>99</v>
      </c>
      <c r="P73" s="2">
        <f t="shared" si="20"/>
        <v>0</v>
      </c>
    </row>
    <row r="74" spans="8:16" x14ac:dyDescent="0.3">
      <c r="H74" s="2">
        <f t="shared" si="14"/>
        <v>1.3500000000000232</v>
      </c>
      <c r="I74" s="20">
        <f t="shared" si="18"/>
        <v>4.2500000000000249</v>
      </c>
      <c r="J74" s="2">
        <f t="shared" si="19"/>
        <v>9.9999999999999645E-2</v>
      </c>
      <c r="K74" s="21">
        <f t="shared" si="15"/>
        <v>-2.9000000000000017</v>
      </c>
      <c r="L74" s="2">
        <f t="shared" si="16"/>
        <v>0</v>
      </c>
      <c r="M74" s="2">
        <f t="shared" si="17"/>
        <v>0</v>
      </c>
      <c r="N74" s="2">
        <f t="shared" si="13"/>
        <v>1</v>
      </c>
      <c r="O74" s="2">
        <f t="shared" si="12"/>
        <v>99</v>
      </c>
      <c r="P74" s="2">
        <f t="shared" si="20"/>
        <v>0</v>
      </c>
    </row>
    <row r="75" spans="8:16" x14ac:dyDescent="0.3">
      <c r="H75" s="2">
        <f t="shared" si="14"/>
        <v>1.3500000000000232</v>
      </c>
      <c r="I75" s="20">
        <f t="shared" si="18"/>
        <v>4.1500000000000252</v>
      </c>
      <c r="J75" s="2">
        <f t="shared" si="19"/>
        <v>9.9999999999999645E-2</v>
      </c>
      <c r="K75" s="21">
        <f t="shared" si="15"/>
        <v>-2.800000000000002</v>
      </c>
      <c r="L75" s="2">
        <f t="shared" si="16"/>
        <v>0</v>
      </c>
      <c r="M75" s="2">
        <f t="shared" si="17"/>
        <v>0</v>
      </c>
      <c r="N75" s="2">
        <f t="shared" si="13"/>
        <v>1</v>
      </c>
      <c r="O75" s="2">
        <f t="shared" si="12"/>
        <v>99</v>
      </c>
      <c r="P75" s="2">
        <f t="shared" si="20"/>
        <v>0</v>
      </c>
    </row>
    <row r="76" spans="8:16" x14ac:dyDescent="0.3">
      <c r="H76" s="2">
        <f t="shared" si="14"/>
        <v>1.3500000000000232</v>
      </c>
      <c r="I76" s="20">
        <f t="shared" si="18"/>
        <v>4.0500000000000256</v>
      </c>
      <c r="J76" s="2">
        <f t="shared" si="19"/>
        <v>9.9999999999999645E-2</v>
      </c>
      <c r="K76" s="21">
        <f t="shared" si="15"/>
        <v>-2.7000000000000024</v>
      </c>
      <c r="L76" s="2">
        <f t="shared" si="16"/>
        <v>0</v>
      </c>
      <c r="M76" s="2">
        <f t="shared" si="17"/>
        <v>0</v>
      </c>
      <c r="N76" s="2">
        <f t="shared" si="13"/>
        <v>1</v>
      </c>
      <c r="O76" s="2">
        <f t="shared" si="12"/>
        <v>99</v>
      </c>
      <c r="P76" s="2">
        <f t="shared" si="20"/>
        <v>0</v>
      </c>
    </row>
    <row r="77" spans="8:16" x14ac:dyDescent="0.3">
      <c r="H77" s="2">
        <f t="shared" si="14"/>
        <v>1.3500000000000232</v>
      </c>
      <c r="I77" s="20">
        <f t="shared" si="18"/>
        <v>3.9500000000000255</v>
      </c>
      <c r="J77" s="2">
        <f t="shared" si="19"/>
        <v>0.10000000000000009</v>
      </c>
      <c r="K77" s="21">
        <f t="shared" si="15"/>
        <v>-2.6000000000000023</v>
      </c>
      <c r="L77" s="2">
        <f t="shared" si="16"/>
        <v>0</v>
      </c>
      <c r="M77" s="2">
        <f t="shared" si="17"/>
        <v>0</v>
      </c>
      <c r="N77" s="2">
        <f t="shared" si="13"/>
        <v>1</v>
      </c>
      <c r="O77" s="2">
        <f t="shared" si="12"/>
        <v>99</v>
      </c>
      <c r="P77" s="2">
        <f t="shared" si="20"/>
        <v>0</v>
      </c>
    </row>
    <row r="78" spans="8:16" x14ac:dyDescent="0.3">
      <c r="H78" s="2">
        <f t="shared" si="14"/>
        <v>1.3500000000000232</v>
      </c>
      <c r="I78" s="20">
        <f t="shared" si="18"/>
        <v>3.8500000000000254</v>
      </c>
      <c r="J78" s="2">
        <f t="shared" si="19"/>
        <v>0.10000000000000009</v>
      </c>
      <c r="K78" s="21">
        <f t="shared" si="15"/>
        <v>-2.5000000000000022</v>
      </c>
      <c r="L78" s="2">
        <f t="shared" si="16"/>
        <v>0</v>
      </c>
      <c r="M78" s="2">
        <f t="shared" si="17"/>
        <v>0</v>
      </c>
      <c r="N78" s="2">
        <f t="shared" si="13"/>
        <v>1</v>
      </c>
      <c r="O78" s="2">
        <f t="shared" si="12"/>
        <v>99</v>
      </c>
      <c r="P78" s="2">
        <f t="shared" si="20"/>
        <v>0</v>
      </c>
    </row>
    <row r="79" spans="8:16" x14ac:dyDescent="0.3">
      <c r="H79" s="2">
        <f t="shared" si="14"/>
        <v>1.3500000000000232</v>
      </c>
      <c r="I79" s="20">
        <f t="shared" si="18"/>
        <v>3.7500000000000253</v>
      </c>
      <c r="J79" s="2">
        <f t="shared" si="19"/>
        <v>0.10000000000000009</v>
      </c>
      <c r="K79" s="21">
        <f t="shared" si="15"/>
        <v>-2.4000000000000021</v>
      </c>
      <c r="L79" s="2">
        <f t="shared" si="16"/>
        <v>0</v>
      </c>
      <c r="M79" s="2">
        <f t="shared" si="17"/>
        <v>0</v>
      </c>
      <c r="N79" s="2">
        <f t="shared" si="13"/>
        <v>1</v>
      </c>
      <c r="O79" s="2">
        <f t="shared" si="12"/>
        <v>99</v>
      </c>
      <c r="P79" s="2">
        <f t="shared" si="20"/>
        <v>0</v>
      </c>
    </row>
    <row r="80" spans="8:16" x14ac:dyDescent="0.3">
      <c r="H80" s="2">
        <f t="shared" si="14"/>
        <v>1.3500000000000232</v>
      </c>
      <c r="I80" s="20">
        <f t="shared" si="18"/>
        <v>3.6500000000000252</v>
      </c>
      <c r="J80" s="2">
        <f t="shared" si="19"/>
        <v>0.10000000000000009</v>
      </c>
      <c r="K80" s="21">
        <f t="shared" si="15"/>
        <v>-2.300000000000002</v>
      </c>
      <c r="L80" s="2">
        <f t="shared" si="16"/>
        <v>0</v>
      </c>
      <c r="M80" s="2">
        <f t="shared" si="17"/>
        <v>0</v>
      </c>
      <c r="N80" s="2">
        <f t="shared" si="13"/>
        <v>1</v>
      </c>
      <c r="O80" s="2">
        <f t="shared" si="12"/>
        <v>99</v>
      </c>
      <c r="P80" s="2">
        <f t="shared" si="20"/>
        <v>0</v>
      </c>
    </row>
    <row r="81" spans="8:16" x14ac:dyDescent="0.3">
      <c r="H81" s="2">
        <f t="shared" si="14"/>
        <v>1.3500000000000232</v>
      </c>
      <c r="I81" s="20">
        <f t="shared" si="18"/>
        <v>3.5500000000000251</v>
      </c>
      <c r="J81" s="2">
        <f t="shared" si="19"/>
        <v>0.10000000000000009</v>
      </c>
      <c r="K81" s="21">
        <f t="shared" si="15"/>
        <v>-2.200000000000002</v>
      </c>
      <c r="L81" s="2">
        <f t="shared" si="16"/>
        <v>0</v>
      </c>
      <c r="M81" s="2">
        <f t="shared" si="17"/>
        <v>0</v>
      </c>
      <c r="N81" s="2">
        <f t="shared" si="13"/>
        <v>1</v>
      </c>
      <c r="O81" s="2">
        <f t="shared" si="12"/>
        <v>99</v>
      </c>
      <c r="P81" s="2">
        <f t="shared" si="20"/>
        <v>0</v>
      </c>
    </row>
    <row r="82" spans="8:16" x14ac:dyDescent="0.3">
      <c r="H82" s="2">
        <f t="shared" si="14"/>
        <v>1.3500000000000232</v>
      </c>
      <c r="I82" s="20">
        <f t="shared" si="18"/>
        <v>3.450000000000025</v>
      </c>
      <c r="J82" s="2">
        <f t="shared" si="19"/>
        <v>0.10000000000000009</v>
      </c>
      <c r="K82" s="21">
        <f t="shared" si="15"/>
        <v>-2.1000000000000019</v>
      </c>
      <c r="L82" s="2">
        <f t="shared" si="16"/>
        <v>0</v>
      </c>
      <c r="M82" s="2">
        <f t="shared" si="17"/>
        <v>0</v>
      </c>
      <c r="N82" s="2">
        <f t="shared" si="13"/>
        <v>1</v>
      </c>
      <c r="O82" s="2">
        <f t="shared" si="12"/>
        <v>99</v>
      </c>
      <c r="P82" s="2">
        <f t="shared" si="20"/>
        <v>0</v>
      </c>
    </row>
    <row r="83" spans="8:16" x14ac:dyDescent="0.3">
      <c r="H83" s="2">
        <f t="shared" si="14"/>
        <v>1.3500000000000232</v>
      </c>
      <c r="I83" s="20">
        <f t="shared" si="18"/>
        <v>3.350000000000025</v>
      </c>
      <c r="J83" s="2">
        <f t="shared" si="19"/>
        <v>0.10000000000000009</v>
      </c>
      <c r="K83" s="21">
        <f t="shared" si="15"/>
        <v>-2.0000000000000018</v>
      </c>
      <c r="L83" s="2">
        <f t="shared" si="16"/>
        <v>0</v>
      </c>
      <c r="M83" s="2">
        <f t="shared" si="17"/>
        <v>0</v>
      </c>
      <c r="N83" s="2">
        <f t="shared" si="13"/>
        <v>1</v>
      </c>
      <c r="O83" s="2">
        <f t="shared" si="12"/>
        <v>99</v>
      </c>
      <c r="P83" s="2">
        <f t="shared" si="20"/>
        <v>0</v>
      </c>
    </row>
    <row r="84" spans="8:16" x14ac:dyDescent="0.3">
      <c r="H84" s="2">
        <f t="shared" si="14"/>
        <v>1.3500000000000232</v>
      </c>
      <c r="I84" s="20">
        <f t="shared" si="18"/>
        <v>3.2500000000000249</v>
      </c>
      <c r="J84" s="2">
        <f t="shared" si="19"/>
        <v>0.10000000000000009</v>
      </c>
      <c r="K84" s="21">
        <f t="shared" si="15"/>
        <v>-1.9000000000000017</v>
      </c>
      <c r="L84" s="2">
        <f t="shared" si="16"/>
        <v>0</v>
      </c>
      <c r="M84" s="2">
        <f t="shared" si="17"/>
        <v>0</v>
      </c>
      <c r="N84" s="2">
        <f t="shared" si="13"/>
        <v>1</v>
      </c>
      <c r="O84" s="2">
        <f t="shared" si="12"/>
        <v>99</v>
      </c>
      <c r="P84" s="2">
        <f t="shared" si="20"/>
        <v>0</v>
      </c>
    </row>
    <row r="85" spans="8:16" x14ac:dyDescent="0.3">
      <c r="H85" s="2">
        <f t="shared" si="14"/>
        <v>1.3500000000000232</v>
      </c>
      <c r="I85" s="20">
        <f t="shared" si="18"/>
        <v>3.1500000000000248</v>
      </c>
      <c r="J85" s="2">
        <f t="shared" si="19"/>
        <v>0.10000000000000009</v>
      </c>
      <c r="K85" s="21">
        <f t="shared" si="15"/>
        <v>-1.8000000000000016</v>
      </c>
      <c r="L85" s="2">
        <f t="shared" si="16"/>
        <v>0</v>
      </c>
      <c r="M85" s="2">
        <f t="shared" si="17"/>
        <v>0</v>
      </c>
      <c r="N85" s="2">
        <f t="shared" si="13"/>
        <v>1</v>
      </c>
      <c r="O85" s="2">
        <f t="shared" si="12"/>
        <v>99</v>
      </c>
      <c r="P85" s="2">
        <f t="shared" si="20"/>
        <v>0</v>
      </c>
    </row>
    <row r="86" spans="8:16" x14ac:dyDescent="0.3">
      <c r="H86" s="2">
        <f t="shared" si="14"/>
        <v>1.3500000000000232</v>
      </c>
      <c r="I86" s="20">
        <f t="shared" si="18"/>
        <v>3.0500000000000247</v>
      </c>
      <c r="J86" s="2">
        <f t="shared" si="19"/>
        <v>0.10000000000000009</v>
      </c>
      <c r="K86" s="21">
        <f t="shared" si="15"/>
        <v>-1.7000000000000015</v>
      </c>
      <c r="L86" s="2">
        <f t="shared" si="16"/>
        <v>0</v>
      </c>
      <c r="M86" s="2">
        <f t="shared" si="17"/>
        <v>0</v>
      </c>
      <c r="N86" s="2">
        <f t="shared" si="13"/>
        <v>1</v>
      </c>
      <c r="O86" s="2">
        <f t="shared" si="12"/>
        <v>99</v>
      </c>
      <c r="P86" s="2">
        <f t="shared" si="20"/>
        <v>0</v>
      </c>
    </row>
    <row r="87" spans="8:16" x14ac:dyDescent="0.3">
      <c r="H87" s="2">
        <f t="shared" si="14"/>
        <v>1.3500000000000232</v>
      </c>
      <c r="I87" s="20">
        <f t="shared" si="18"/>
        <v>2.9500000000000246</v>
      </c>
      <c r="J87" s="2">
        <f t="shared" si="19"/>
        <v>0.10000000000000009</v>
      </c>
      <c r="K87" s="21">
        <f t="shared" si="15"/>
        <v>-1.6000000000000014</v>
      </c>
      <c r="L87" s="2">
        <f t="shared" si="16"/>
        <v>0</v>
      </c>
      <c r="M87" s="2">
        <f t="shared" si="17"/>
        <v>0</v>
      </c>
      <c r="N87" s="2">
        <f t="shared" si="13"/>
        <v>1</v>
      </c>
      <c r="O87" s="2">
        <f t="shared" si="12"/>
        <v>99</v>
      </c>
      <c r="P87" s="2">
        <f t="shared" si="20"/>
        <v>0</v>
      </c>
    </row>
    <row r="88" spans="8:16" x14ac:dyDescent="0.3">
      <c r="H88" s="2">
        <f t="shared" si="14"/>
        <v>1.3500000000000232</v>
      </c>
      <c r="I88" s="20">
        <f t="shared" si="18"/>
        <v>2.8500000000000245</v>
      </c>
      <c r="J88" s="2">
        <f t="shared" si="19"/>
        <v>0.10000000000000009</v>
      </c>
      <c r="K88" s="21">
        <f t="shared" si="15"/>
        <v>-1.5000000000000013</v>
      </c>
      <c r="L88" s="2">
        <f t="shared" si="16"/>
        <v>0</v>
      </c>
      <c r="M88" s="2">
        <f t="shared" si="17"/>
        <v>0</v>
      </c>
      <c r="N88" s="2">
        <f t="shared" si="13"/>
        <v>1</v>
      </c>
      <c r="O88" s="2">
        <f t="shared" si="12"/>
        <v>99</v>
      </c>
      <c r="P88" s="2">
        <f t="shared" si="20"/>
        <v>0</v>
      </c>
    </row>
    <row r="89" spans="8:16" x14ac:dyDescent="0.3">
      <c r="H89" s="2">
        <f t="shared" si="14"/>
        <v>1.3500000000000232</v>
      </c>
      <c r="I89" s="20">
        <f t="shared" si="18"/>
        <v>2.7500000000000244</v>
      </c>
      <c r="J89" s="2">
        <f t="shared" si="19"/>
        <v>0.10000000000000009</v>
      </c>
      <c r="K89" s="21">
        <f t="shared" si="15"/>
        <v>-1.4000000000000012</v>
      </c>
      <c r="L89" s="2">
        <f t="shared" si="16"/>
        <v>0</v>
      </c>
      <c r="M89" s="2">
        <f t="shared" si="17"/>
        <v>0</v>
      </c>
      <c r="N89" s="2">
        <f t="shared" si="13"/>
        <v>1</v>
      </c>
      <c r="O89" s="2">
        <f t="shared" si="12"/>
        <v>99</v>
      </c>
      <c r="P89" s="2">
        <f t="shared" si="20"/>
        <v>0</v>
      </c>
    </row>
    <row r="90" spans="8:16" x14ac:dyDescent="0.3">
      <c r="H90" s="2">
        <f t="shared" si="14"/>
        <v>1.3500000000000232</v>
      </c>
      <c r="I90" s="20">
        <f t="shared" si="18"/>
        <v>2.6500000000000243</v>
      </c>
      <c r="J90" s="2">
        <f t="shared" si="19"/>
        <v>0.10000000000000009</v>
      </c>
      <c r="K90" s="21">
        <f t="shared" si="15"/>
        <v>-1.3000000000000012</v>
      </c>
      <c r="L90" s="2">
        <f t="shared" si="16"/>
        <v>0</v>
      </c>
      <c r="M90" s="2">
        <f t="shared" si="17"/>
        <v>0</v>
      </c>
      <c r="N90" s="2">
        <f t="shared" si="13"/>
        <v>1</v>
      </c>
      <c r="O90" s="2">
        <f t="shared" si="12"/>
        <v>99</v>
      </c>
      <c r="P90" s="2">
        <f t="shared" si="20"/>
        <v>0</v>
      </c>
    </row>
    <row r="91" spans="8:16" x14ac:dyDescent="0.3">
      <c r="H91" s="2">
        <f t="shared" si="14"/>
        <v>1.3500000000000232</v>
      </c>
      <c r="I91" s="20">
        <f t="shared" si="18"/>
        <v>2.5500000000000242</v>
      </c>
      <c r="J91" s="2">
        <f t="shared" si="19"/>
        <v>0.10000000000000009</v>
      </c>
      <c r="K91" s="21">
        <f t="shared" si="15"/>
        <v>-1.2000000000000011</v>
      </c>
      <c r="L91" s="2">
        <f t="shared" si="16"/>
        <v>0</v>
      </c>
      <c r="M91" s="2">
        <f t="shared" si="17"/>
        <v>0</v>
      </c>
      <c r="N91" s="2">
        <f t="shared" si="13"/>
        <v>1</v>
      </c>
      <c r="O91" s="2">
        <f t="shared" ref="O91:O96" si="21">N91*$E$4</f>
        <v>99</v>
      </c>
      <c r="P91" s="2">
        <f t="shared" si="20"/>
        <v>0</v>
      </c>
    </row>
    <row r="92" spans="8:16" x14ac:dyDescent="0.3">
      <c r="H92" s="2">
        <f t="shared" si="14"/>
        <v>1.3500000000000232</v>
      </c>
      <c r="I92" s="20">
        <f t="shared" si="18"/>
        <v>2.4500000000000242</v>
      </c>
      <c r="J92" s="2">
        <f t="shared" si="19"/>
        <v>0.10000000000000009</v>
      </c>
      <c r="K92" s="21">
        <f t="shared" si="15"/>
        <v>-1.100000000000001</v>
      </c>
      <c r="L92" s="2">
        <f t="shared" si="16"/>
        <v>0</v>
      </c>
      <c r="M92" s="2">
        <f t="shared" si="17"/>
        <v>0</v>
      </c>
      <c r="N92" s="2">
        <f t="shared" si="13"/>
        <v>1</v>
      </c>
      <c r="O92" s="2">
        <f t="shared" si="21"/>
        <v>99</v>
      </c>
      <c r="P92" s="2">
        <f t="shared" si="20"/>
        <v>0</v>
      </c>
    </row>
    <row r="93" spans="8:16" x14ac:dyDescent="0.3">
      <c r="H93" s="2">
        <f t="shared" si="14"/>
        <v>1.3500000000000232</v>
      </c>
      <c r="I93" s="20">
        <f t="shared" si="18"/>
        <v>2.3500000000000241</v>
      </c>
      <c r="J93" s="2">
        <f t="shared" si="19"/>
        <v>0.10000000000000009</v>
      </c>
      <c r="K93" s="21">
        <f t="shared" si="15"/>
        <v>-1.0000000000000009</v>
      </c>
      <c r="L93" s="2">
        <f t="shared" si="16"/>
        <v>0</v>
      </c>
      <c r="M93" s="2">
        <f t="shared" si="17"/>
        <v>0</v>
      </c>
      <c r="N93" s="2">
        <f t="shared" si="13"/>
        <v>1</v>
      </c>
      <c r="O93" s="2">
        <f t="shared" si="21"/>
        <v>99</v>
      </c>
      <c r="P93" s="2">
        <f t="shared" si="20"/>
        <v>0</v>
      </c>
    </row>
    <row r="94" spans="8:16" x14ac:dyDescent="0.3">
      <c r="H94" s="2">
        <f t="shared" si="14"/>
        <v>1.3500000000000232</v>
      </c>
      <c r="I94" s="20">
        <f t="shared" si="18"/>
        <v>2.250000000000024</v>
      </c>
      <c r="J94" s="2">
        <f t="shared" si="19"/>
        <v>0.10000000000000009</v>
      </c>
      <c r="K94" s="21">
        <f t="shared" si="15"/>
        <v>-0.9000000000000008</v>
      </c>
      <c r="L94" s="2">
        <f t="shared" si="16"/>
        <v>0</v>
      </c>
      <c r="M94" s="2">
        <f t="shared" si="17"/>
        <v>0</v>
      </c>
      <c r="N94" s="2">
        <f t="shared" si="13"/>
        <v>1</v>
      </c>
      <c r="O94" s="2">
        <f t="shared" si="21"/>
        <v>99</v>
      </c>
      <c r="P94" s="2">
        <f t="shared" si="20"/>
        <v>0</v>
      </c>
    </row>
    <row r="95" spans="8:16" x14ac:dyDescent="0.3">
      <c r="H95" s="2">
        <f t="shared" si="14"/>
        <v>1.3500000000000232</v>
      </c>
      <c r="I95" s="20">
        <f t="shared" si="18"/>
        <v>2.1500000000000239</v>
      </c>
      <c r="J95" s="2">
        <f t="shared" si="19"/>
        <v>0.10000000000000009</v>
      </c>
      <c r="K95" s="21">
        <f t="shared" si="15"/>
        <v>-0.80000000000000071</v>
      </c>
      <c r="L95" s="2">
        <f t="shared" si="16"/>
        <v>0</v>
      </c>
      <c r="M95" s="2">
        <f t="shared" si="17"/>
        <v>0</v>
      </c>
      <c r="N95" s="2">
        <f t="shared" si="13"/>
        <v>1</v>
      </c>
      <c r="O95" s="2">
        <f t="shared" si="21"/>
        <v>99</v>
      </c>
      <c r="P95" s="2">
        <f t="shared" si="20"/>
        <v>0</v>
      </c>
    </row>
    <row r="96" spans="8:16" x14ac:dyDescent="0.3">
      <c r="H96" s="2">
        <f t="shared" si="14"/>
        <v>1.3500000000000232</v>
      </c>
      <c r="I96" s="20">
        <f t="shared" si="18"/>
        <v>2.0500000000000238</v>
      </c>
      <c r="J96" s="2">
        <f t="shared" si="19"/>
        <v>0.10000000000000009</v>
      </c>
      <c r="K96" s="21">
        <f t="shared" si="15"/>
        <v>-0.70000000000000062</v>
      </c>
      <c r="L96" s="2">
        <f t="shared" si="16"/>
        <v>0</v>
      </c>
      <c r="M96" s="2">
        <f t="shared" si="17"/>
        <v>0</v>
      </c>
      <c r="N96" s="2">
        <f t="shared" si="13"/>
        <v>1</v>
      </c>
      <c r="O96" s="2">
        <f t="shared" si="21"/>
        <v>99</v>
      </c>
      <c r="P96" s="2">
        <f t="shared" si="20"/>
        <v>0</v>
      </c>
    </row>
    <row r="97" spans="8:17" x14ac:dyDescent="0.3">
      <c r="H97" s="2">
        <f t="shared" si="14"/>
        <v>1.3500000000000232</v>
      </c>
      <c r="I97" s="20">
        <f t="shared" si="18"/>
        <v>1.9500000000000237</v>
      </c>
      <c r="J97" s="2">
        <f t="shared" si="19"/>
        <v>0.10000000000000009</v>
      </c>
      <c r="K97" s="21">
        <f t="shared" si="15"/>
        <v>-0.60000000000000053</v>
      </c>
      <c r="L97" s="2">
        <f t="shared" si="16"/>
        <v>0</v>
      </c>
      <c r="M97" s="2">
        <f t="shared" si="17"/>
        <v>0</v>
      </c>
      <c r="N97" s="2">
        <f t="shared" si="13"/>
        <v>1</v>
      </c>
      <c r="O97" s="2">
        <f t="shared" ref="O97:O103" si="22">N97*$E$4</f>
        <v>99</v>
      </c>
      <c r="P97" s="2">
        <f t="shared" si="20"/>
        <v>0</v>
      </c>
    </row>
    <row r="98" spans="8:17" x14ac:dyDescent="0.3">
      <c r="H98" s="2">
        <f t="shared" si="14"/>
        <v>1.3500000000000232</v>
      </c>
      <c r="I98" s="20">
        <f t="shared" si="18"/>
        <v>1.8500000000000236</v>
      </c>
      <c r="J98" s="2">
        <f t="shared" si="19"/>
        <v>0.10000000000000009</v>
      </c>
      <c r="K98" s="21">
        <f t="shared" si="15"/>
        <v>-0.50000000000000044</v>
      </c>
      <c r="L98" s="2">
        <f t="shared" si="16"/>
        <v>0</v>
      </c>
      <c r="M98" s="2">
        <f t="shared" si="17"/>
        <v>0</v>
      </c>
      <c r="N98" s="2">
        <f t="shared" si="13"/>
        <v>1</v>
      </c>
      <c r="O98" s="2">
        <f t="shared" si="22"/>
        <v>99</v>
      </c>
      <c r="P98" s="2">
        <f t="shared" si="20"/>
        <v>0</v>
      </c>
    </row>
    <row r="99" spans="8:17" x14ac:dyDescent="0.3">
      <c r="H99" s="2">
        <f t="shared" si="14"/>
        <v>1.3500000000000232</v>
      </c>
      <c r="I99" s="20">
        <f t="shared" si="18"/>
        <v>1.7500000000000235</v>
      </c>
      <c r="J99" s="2">
        <f t="shared" si="19"/>
        <v>0.10000000000000009</v>
      </c>
      <c r="K99" s="21">
        <f t="shared" si="15"/>
        <v>-0.40000000000000036</v>
      </c>
      <c r="L99" s="2">
        <f t="shared" si="16"/>
        <v>0</v>
      </c>
      <c r="M99" s="2">
        <f t="shared" si="17"/>
        <v>0</v>
      </c>
      <c r="N99" s="2">
        <f t="shared" ref="N99:N116" si="23">EXP(-$E$10*L99*K99)</f>
        <v>1</v>
      </c>
      <c r="O99" s="2">
        <f t="shared" si="22"/>
        <v>99</v>
      </c>
      <c r="P99" s="2">
        <f t="shared" si="20"/>
        <v>0</v>
      </c>
    </row>
    <row r="100" spans="8:17" x14ac:dyDescent="0.3">
      <c r="H100" s="2">
        <f t="shared" ref="H100:H116" si="24">$E$8</f>
        <v>1.3500000000000232</v>
      </c>
      <c r="I100" s="20">
        <f t="shared" si="18"/>
        <v>1.6500000000000234</v>
      </c>
      <c r="J100" s="2">
        <f t="shared" si="19"/>
        <v>0.10000000000000009</v>
      </c>
      <c r="K100" s="21">
        <f t="shared" si="15"/>
        <v>-0.30000000000000027</v>
      </c>
      <c r="L100" s="2">
        <f t="shared" si="16"/>
        <v>0</v>
      </c>
      <c r="M100" s="2">
        <f t="shared" si="17"/>
        <v>0</v>
      </c>
      <c r="N100" s="2">
        <f t="shared" si="23"/>
        <v>1</v>
      </c>
      <c r="O100" s="2">
        <f t="shared" si="22"/>
        <v>99</v>
      </c>
      <c r="P100" s="2">
        <f t="shared" si="20"/>
        <v>0</v>
      </c>
    </row>
    <row r="101" spans="8:17" x14ac:dyDescent="0.3">
      <c r="H101" s="2">
        <f t="shared" si="24"/>
        <v>1.3500000000000232</v>
      </c>
      <c r="I101" s="20">
        <f t="shared" si="18"/>
        <v>1.5500000000000234</v>
      </c>
      <c r="J101" s="2">
        <f t="shared" si="19"/>
        <v>0.10000000000000009</v>
      </c>
      <c r="K101" s="21">
        <f t="shared" si="15"/>
        <v>-0.20000000000000018</v>
      </c>
      <c r="L101" s="2">
        <f t="shared" si="16"/>
        <v>0</v>
      </c>
      <c r="M101" s="2">
        <f t="shared" si="17"/>
        <v>0</v>
      </c>
      <c r="N101" s="2">
        <f t="shared" si="23"/>
        <v>1</v>
      </c>
      <c r="O101" s="2">
        <f t="shared" si="22"/>
        <v>99</v>
      </c>
      <c r="P101" s="2">
        <f t="shared" si="20"/>
        <v>0</v>
      </c>
    </row>
    <row r="102" spans="8:17" x14ac:dyDescent="0.3">
      <c r="H102" s="2">
        <f t="shared" si="24"/>
        <v>1.3500000000000232</v>
      </c>
      <c r="I102" s="20">
        <f t="shared" si="18"/>
        <v>1.4500000000000233</v>
      </c>
      <c r="J102" s="2">
        <f t="shared" si="19"/>
        <v>0.10000000000000009</v>
      </c>
      <c r="K102" s="21">
        <f t="shared" si="15"/>
        <v>-0.10000000000000009</v>
      </c>
      <c r="L102" s="2">
        <f>IF(AND(I102&lt;=$E$8,I102&gt;=$E$9),$E$11,0)</f>
        <v>0</v>
      </c>
      <c r="M102" s="2">
        <f t="shared" si="17"/>
        <v>0</v>
      </c>
      <c r="N102" s="2">
        <f t="shared" si="23"/>
        <v>1</v>
      </c>
      <c r="O102" s="2">
        <f t="shared" si="22"/>
        <v>99</v>
      </c>
      <c r="P102" s="2">
        <f t="shared" si="20"/>
        <v>0</v>
      </c>
    </row>
    <row r="103" spans="8:17" x14ac:dyDescent="0.3">
      <c r="H103" s="2">
        <f t="shared" si="24"/>
        <v>1.3500000000000232</v>
      </c>
      <c r="I103" s="20">
        <f t="shared" si="18"/>
        <v>1.3500000000000232</v>
      </c>
      <c r="J103" s="2">
        <f t="shared" si="19"/>
        <v>0.10000000000000009</v>
      </c>
      <c r="K103" s="21">
        <f t="shared" si="15"/>
        <v>0</v>
      </c>
      <c r="L103" s="2">
        <f t="shared" si="16"/>
        <v>8.888888888888431</v>
      </c>
      <c r="M103" s="2">
        <f t="shared" si="17"/>
        <v>1</v>
      </c>
      <c r="N103" s="2">
        <f t="shared" si="23"/>
        <v>1</v>
      </c>
      <c r="O103" s="2">
        <f t="shared" si="22"/>
        <v>99</v>
      </c>
      <c r="P103" s="2">
        <f t="shared" si="20"/>
        <v>0</v>
      </c>
    </row>
    <row r="104" spans="8:17" x14ac:dyDescent="0.3">
      <c r="H104" s="2">
        <f t="shared" si="24"/>
        <v>1.3500000000000232</v>
      </c>
      <c r="I104" s="20">
        <f t="shared" si="18"/>
        <v>1.2500000000000231</v>
      </c>
      <c r="J104" s="2">
        <f t="shared" si="19"/>
        <v>0.10000000000000009</v>
      </c>
      <c r="K104" s="21">
        <f t="shared" si="15"/>
        <v>0.10000000000000009</v>
      </c>
      <c r="L104" s="2">
        <f t="shared" si="16"/>
        <v>8.888888888888431</v>
      </c>
      <c r="M104" s="2">
        <f t="shared" si="17"/>
        <v>1</v>
      </c>
      <c r="N104" s="2">
        <f t="shared" si="23"/>
        <v>0.82604080074080233</v>
      </c>
      <c r="O104" s="2">
        <f>N104*$E$4</f>
        <v>81.778039273339431</v>
      </c>
      <c r="P104" s="2">
        <f>(O103-O104)/J104*M104</f>
        <v>172.21960726660555</v>
      </c>
      <c r="Q104" s="4">
        <f>P104/$E$11</f>
        <v>19.374705817494121</v>
      </c>
    </row>
    <row r="105" spans="8:17" x14ac:dyDescent="0.3">
      <c r="H105" s="2">
        <f t="shared" si="24"/>
        <v>1.3500000000000232</v>
      </c>
      <c r="I105" s="20">
        <f t="shared" si="18"/>
        <v>1.150000000000023</v>
      </c>
      <c r="J105" s="2">
        <f t="shared" si="19"/>
        <v>0.10000000000000009</v>
      </c>
      <c r="K105" s="21">
        <f t="shared" si="15"/>
        <v>0.20000000000000018</v>
      </c>
      <c r="L105" s="2">
        <f t="shared" si="16"/>
        <v>8.888888888888431</v>
      </c>
      <c r="M105" s="2">
        <f t="shared" si="17"/>
        <v>1</v>
      </c>
      <c r="N105" s="2">
        <f t="shared" si="23"/>
        <v>0.68234340448850583</v>
      </c>
      <c r="O105" s="2">
        <f t="shared" ref="O105:O113" si="25">N105*$E$4</f>
        <v>67.551997044362082</v>
      </c>
      <c r="P105" s="2">
        <f t="shared" si="20"/>
        <v>142.26042228977337</v>
      </c>
      <c r="Q105" s="4">
        <f t="shared" ref="Q105:Q107" si="26">P105/$E$11</f>
        <v>16.004297507600327</v>
      </c>
    </row>
    <row r="106" spans="8:17" x14ac:dyDescent="0.3">
      <c r="H106" s="2">
        <f t="shared" si="24"/>
        <v>1.3500000000000232</v>
      </c>
      <c r="I106" s="20">
        <f t="shared" si="18"/>
        <v>1.0500000000000229</v>
      </c>
      <c r="J106" s="2">
        <f t="shared" si="19"/>
        <v>0.10000000000000009</v>
      </c>
      <c r="K106" s="21">
        <f t="shared" si="15"/>
        <v>0.30000000000000027</v>
      </c>
      <c r="L106" s="2">
        <f t="shared" si="16"/>
        <v>8.888888888888431</v>
      </c>
      <c r="M106" s="2">
        <f t="shared" si="17"/>
        <v>1</v>
      </c>
      <c r="N106" s="2">
        <f t="shared" si="23"/>
        <v>0.56364349222389054</v>
      </c>
      <c r="O106" s="2">
        <f t="shared" si="25"/>
        <v>55.800705730165163</v>
      </c>
      <c r="P106" s="2">
        <f t="shared" si="20"/>
        <v>117.51291314196909</v>
      </c>
      <c r="Q106" s="4">
        <f t="shared" si="26"/>
        <v>13.220202728472204</v>
      </c>
    </row>
    <row r="107" spans="8:17" x14ac:dyDescent="0.3">
      <c r="H107" s="2">
        <f t="shared" si="24"/>
        <v>1.3500000000000232</v>
      </c>
      <c r="I107" s="20">
        <f t="shared" si="18"/>
        <v>0.95000000000002294</v>
      </c>
      <c r="J107" s="2">
        <f t="shared" si="19"/>
        <v>9.9999999999999978E-2</v>
      </c>
      <c r="K107" s="21">
        <f t="shared" si="15"/>
        <v>0.40000000000000024</v>
      </c>
      <c r="L107" s="2">
        <f t="shared" si="16"/>
        <v>8.888888888888431</v>
      </c>
      <c r="M107" s="2">
        <f t="shared" si="17"/>
        <v>1</v>
      </c>
      <c r="N107" s="2">
        <f t="shared" si="23"/>
        <v>0.46559252164896475</v>
      </c>
      <c r="O107" s="2">
        <f>N107*$E$4</f>
        <v>46.093659643247513</v>
      </c>
      <c r="P107" s="2">
        <f t="shared" si="20"/>
        <v>97.070460869176529</v>
      </c>
      <c r="Q107" s="4">
        <f t="shared" si="26"/>
        <v>10.920426847782922</v>
      </c>
    </row>
    <row r="108" spans="8:17" x14ac:dyDescent="0.3">
      <c r="H108" s="2">
        <f t="shared" si="24"/>
        <v>1.3500000000000232</v>
      </c>
      <c r="I108" s="20">
        <f t="shared" si="18"/>
        <v>0.85000000000002296</v>
      </c>
      <c r="J108" s="2">
        <f t="shared" si="19"/>
        <v>9.9999999999999978E-2</v>
      </c>
      <c r="K108" s="21">
        <f t="shared" si="15"/>
        <v>0.50000000000000022</v>
      </c>
      <c r="L108" s="2">
        <f t="shared" si="16"/>
        <v>0</v>
      </c>
      <c r="M108" s="2">
        <f t="shared" si="17"/>
        <v>0</v>
      </c>
      <c r="N108" s="2">
        <f t="shared" si="23"/>
        <v>1</v>
      </c>
      <c r="O108" s="2">
        <f>N108*$E$4</f>
        <v>99</v>
      </c>
      <c r="P108" s="2">
        <f t="shared" si="20"/>
        <v>0</v>
      </c>
    </row>
    <row r="109" spans="8:17" x14ac:dyDescent="0.3">
      <c r="H109" s="2">
        <f t="shared" si="24"/>
        <v>1.3500000000000232</v>
      </c>
      <c r="I109" s="20">
        <f t="shared" si="18"/>
        <v>0.75000000000002298</v>
      </c>
      <c r="J109" s="2">
        <f t="shared" si="19"/>
        <v>9.9999999999999978E-2</v>
      </c>
      <c r="K109" s="21">
        <f t="shared" si="15"/>
        <v>0.6000000000000002</v>
      </c>
      <c r="L109" s="2">
        <f t="shared" si="16"/>
        <v>0</v>
      </c>
      <c r="M109" s="2">
        <f t="shared" si="17"/>
        <v>0</v>
      </c>
      <c r="N109" s="2">
        <f t="shared" si="23"/>
        <v>1</v>
      </c>
      <c r="O109" s="2">
        <f t="shared" si="25"/>
        <v>99</v>
      </c>
      <c r="P109" s="2">
        <f t="shared" si="20"/>
        <v>0</v>
      </c>
    </row>
    <row r="110" spans="8:17" x14ac:dyDescent="0.3">
      <c r="H110" s="2">
        <f t="shared" si="24"/>
        <v>1.3500000000000232</v>
      </c>
      <c r="I110" s="20">
        <f t="shared" si="18"/>
        <v>0.650000000000023</v>
      </c>
      <c r="J110" s="2">
        <f t="shared" si="19"/>
        <v>9.9999999999999978E-2</v>
      </c>
      <c r="K110" s="21">
        <f t="shared" si="15"/>
        <v>0.70000000000000018</v>
      </c>
      <c r="L110" s="2">
        <f t="shared" si="16"/>
        <v>0</v>
      </c>
      <c r="M110" s="2">
        <f t="shared" si="17"/>
        <v>0</v>
      </c>
      <c r="N110" s="2">
        <f t="shared" si="23"/>
        <v>1</v>
      </c>
      <c r="O110" s="2">
        <f t="shared" si="25"/>
        <v>99</v>
      </c>
      <c r="P110" s="2">
        <f t="shared" si="20"/>
        <v>0</v>
      </c>
    </row>
    <row r="111" spans="8:17" x14ac:dyDescent="0.3">
      <c r="H111" s="2">
        <f t="shared" si="24"/>
        <v>1.3500000000000232</v>
      </c>
      <c r="I111" s="20">
        <f t="shared" si="18"/>
        <v>0.55000000000002303</v>
      </c>
      <c r="J111" s="2">
        <f t="shared" si="19"/>
        <v>9.9999999999999978E-2</v>
      </c>
      <c r="K111" s="21">
        <f t="shared" si="15"/>
        <v>0.80000000000000016</v>
      </c>
      <c r="L111" s="2">
        <f t="shared" si="16"/>
        <v>0</v>
      </c>
      <c r="M111" s="2">
        <f t="shared" si="17"/>
        <v>0</v>
      </c>
      <c r="N111" s="2">
        <f t="shared" si="23"/>
        <v>1</v>
      </c>
      <c r="O111" s="2">
        <f t="shared" si="25"/>
        <v>99</v>
      </c>
      <c r="P111" s="2">
        <f t="shared" si="20"/>
        <v>0</v>
      </c>
    </row>
    <row r="112" spans="8:17" x14ac:dyDescent="0.3">
      <c r="H112" s="2">
        <f t="shared" si="24"/>
        <v>1.3500000000000232</v>
      </c>
      <c r="I112" s="20">
        <f t="shared" si="18"/>
        <v>0.45000000000002305</v>
      </c>
      <c r="J112" s="2">
        <f t="shared" si="19"/>
        <v>9.9999999999999978E-2</v>
      </c>
      <c r="K112" s="21">
        <f t="shared" si="15"/>
        <v>0.90000000000000013</v>
      </c>
      <c r="L112" s="2">
        <f t="shared" si="16"/>
        <v>0</v>
      </c>
      <c r="M112" s="2">
        <f t="shared" si="17"/>
        <v>0</v>
      </c>
      <c r="N112" s="2">
        <f t="shared" si="23"/>
        <v>1</v>
      </c>
      <c r="O112" s="2">
        <f t="shared" si="25"/>
        <v>99</v>
      </c>
      <c r="P112" s="2">
        <f t="shared" si="20"/>
        <v>0</v>
      </c>
    </row>
    <row r="113" spans="8:16" x14ac:dyDescent="0.3">
      <c r="H113" s="2">
        <f t="shared" si="24"/>
        <v>1.3500000000000232</v>
      </c>
      <c r="I113" s="20">
        <f t="shared" si="18"/>
        <v>0.35000000000002307</v>
      </c>
      <c r="J113" s="2">
        <f t="shared" si="19"/>
        <v>9.9999999999999978E-2</v>
      </c>
      <c r="K113" s="21">
        <f t="shared" si="15"/>
        <v>1</v>
      </c>
      <c r="L113" s="2">
        <f t="shared" si="16"/>
        <v>0</v>
      </c>
      <c r="M113" s="2">
        <f t="shared" si="17"/>
        <v>0</v>
      </c>
      <c r="N113" s="2">
        <f t="shared" si="23"/>
        <v>1</v>
      </c>
      <c r="O113" s="2">
        <f t="shared" si="25"/>
        <v>99</v>
      </c>
      <c r="P113" s="2">
        <f t="shared" si="20"/>
        <v>0</v>
      </c>
    </row>
    <row r="114" spans="8:16" x14ac:dyDescent="0.3">
      <c r="H114" s="2">
        <f t="shared" si="24"/>
        <v>1.3500000000000232</v>
      </c>
      <c r="I114" s="20">
        <f t="shared" si="18"/>
        <v>0.25000000000002309</v>
      </c>
      <c r="J114" s="2">
        <f t="shared" si="19"/>
        <v>9.9999999999999978E-2</v>
      </c>
      <c r="K114" s="21">
        <f t="shared" si="15"/>
        <v>1.1000000000000001</v>
      </c>
      <c r="L114" s="2">
        <f t="shared" si="16"/>
        <v>0</v>
      </c>
      <c r="M114" s="2">
        <f t="shared" si="17"/>
        <v>0</v>
      </c>
      <c r="N114" s="2">
        <f t="shared" si="23"/>
        <v>1</v>
      </c>
      <c r="O114" s="2">
        <f>N114*$E$4</f>
        <v>99</v>
      </c>
      <c r="P114" s="2">
        <f t="shared" si="20"/>
        <v>0</v>
      </c>
    </row>
    <row r="115" spans="8:16" x14ac:dyDescent="0.3">
      <c r="H115" s="2">
        <f t="shared" si="24"/>
        <v>1.3500000000000232</v>
      </c>
      <c r="I115" s="20">
        <f t="shared" si="18"/>
        <v>0.15000000000002309</v>
      </c>
      <c r="J115" s="2">
        <f t="shared" si="19"/>
        <v>0.1</v>
      </c>
      <c r="K115" s="21">
        <f t="shared" si="15"/>
        <v>1.2000000000000002</v>
      </c>
      <c r="L115" s="2">
        <f t="shared" si="16"/>
        <v>0</v>
      </c>
      <c r="M115" s="2">
        <f t="shared" si="17"/>
        <v>0</v>
      </c>
      <c r="N115" s="2">
        <f t="shared" si="23"/>
        <v>1</v>
      </c>
      <c r="O115" s="2">
        <f>N115*$E$4</f>
        <v>99</v>
      </c>
      <c r="P115" s="2">
        <f t="shared" si="20"/>
        <v>0</v>
      </c>
    </row>
    <row r="116" spans="8:16" x14ac:dyDescent="0.3">
      <c r="H116" s="2">
        <f t="shared" si="24"/>
        <v>1.3500000000000232</v>
      </c>
      <c r="I116" s="20">
        <f t="shared" si="18"/>
        <v>5.0000000000023082E-2</v>
      </c>
      <c r="J116" s="2">
        <f t="shared" si="19"/>
        <v>0.1</v>
      </c>
      <c r="K116" s="21">
        <f t="shared" si="15"/>
        <v>1.3</v>
      </c>
      <c r="L116" s="2">
        <f t="shared" si="16"/>
        <v>0</v>
      </c>
      <c r="M116" s="2">
        <f t="shared" si="17"/>
        <v>0</v>
      </c>
      <c r="N116" s="2">
        <f t="shared" si="23"/>
        <v>1</v>
      </c>
      <c r="O116" s="2">
        <f>N116*$E$4</f>
        <v>99</v>
      </c>
      <c r="P116" s="2">
        <f t="shared" si="20"/>
        <v>0</v>
      </c>
    </row>
  </sheetData>
  <conditionalFormatting sqref="L3:M1048576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1A4A-1940-4341-A6C9-DCAF48DA6B48}">
  <dimension ref="B2:L123"/>
  <sheetViews>
    <sheetView tabSelected="1" workbookViewId="0">
      <pane ySplit="3" topLeftCell="A4" activePane="bottomLeft" state="frozen"/>
      <selection pane="bottomLeft" activeCell="E22" sqref="E22"/>
    </sheetView>
  </sheetViews>
  <sheetFormatPr baseColWidth="10" defaultRowHeight="14.4" x14ac:dyDescent="0.3"/>
  <cols>
    <col min="1" max="1" width="11.5546875" style="4"/>
    <col min="2" max="2" width="14.33203125" style="4" bestFit="1" customWidth="1"/>
    <col min="3" max="4" width="11.5546875" style="4"/>
    <col min="5" max="5" width="12" style="4" bestFit="1" customWidth="1"/>
    <col min="6" max="16384" width="11.5546875" style="4"/>
  </cols>
  <sheetData>
    <row r="2" spans="2:12" ht="15.6" x14ac:dyDescent="0.3">
      <c r="I2" s="1" t="s">
        <v>73</v>
      </c>
      <c r="J2" s="1" t="s">
        <v>74</v>
      </c>
      <c r="K2" s="1" t="s">
        <v>75</v>
      </c>
      <c r="L2" s="1" t="s">
        <v>67</v>
      </c>
    </row>
    <row r="3" spans="2:12" ht="15.6" x14ac:dyDescent="0.3">
      <c r="B3" s="2"/>
      <c r="C3" s="2" t="s">
        <v>40</v>
      </c>
      <c r="D3" s="2" t="s">
        <v>76</v>
      </c>
      <c r="E3" s="2">
        <v>150</v>
      </c>
      <c r="I3" s="2">
        <v>0</v>
      </c>
      <c r="J3" s="2">
        <f>($E$4+I3)/($E$5+I3)</f>
        <v>9.3888888888888893</v>
      </c>
      <c r="K3" s="2">
        <f>1+$E$7*$E$18^2</f>
        <v>1.0208548086983251</v>
      </c>
      <c r="L3" s="2">
        <f>$E$3*J3*K3</f>
        <v>1437.7038555834747</v>
      </c>
    </row>
    <row r="4" spans="2:12" ht="16.2" x14ac:dyDescent="0.3">
      <c r="B4" s="2"/>
      <c r="C4" s="2" t="s">
        <v>41</v>
      </c>
      <c r="D4" s="2" t="s">
        <v>9</v>
      </c>
      <c r="E4" s="2">
        <v>169</v>
      </c>
      <c r="I4" s="2">
        <v>1</v>
      </c>
      <c r="J4" s="2">
        <f t="shared" ref="J4:J17" si="0">($E$4+I4)/($E$5+I4)</f>
        <v>8.9473684210526319</v>
      </c>
      <c r="K4" s="2">
        <f t="shared" ref="K4:K67" si="1">1+$E$7*$E$18^2</f>
        <v>1.0208548086983251</v>
      </c>
      <c r="L4" s="2">
        <f t="shared" ref="L4:L18" si="2">$E$3*J4*K4</f>
        <v>1370.0946116740679</v>
      </c>
    </row>
    <row r="5" spans="2:12" ht="16.2" x14ac:dyDescent="0.3">
      <c r="B5" s="2"/>
      <c r="C5" s="2" t="s">
        <v>42</v>
      </c>
      <c r="D5" s="2" t="s">
        <v>9</v>
      </c>
      <c r="E5" s="2">
        <v>18</v>
      </c>
      <c r="I5" s="2">
        <v>2</v>
      </c>
      <c r="J5" s="2">
        <f t="shared" si="0"/>
        <v>8.5500000000000007</v>
      </c>
      <c r="K5" s="2">
        <f t="shared" si="1"/>
        <v>1.0208548086983251</v>
      </c>
      <c r="L5" s="2">
        <f t="shared" si="2"/>
        <v>1309.2462921556021</v>
      </c>
    </row>
    <row r="6" spans="2:12" ht="15.6" x14ac:dyDescent="0.3">
      <c r="B6" s="2"/>
      <c r="C6" s="2" t="s">
        <v>44</v>
      </c>
      <c r="D6" s="2"/>
      <c r="E6" s="2">
        <v>99</v>
      </c>
      <c r="I6" s="2">
        <v>3</v>
      </c>
      <c r="J6" s="2">
        <f t="shared" si="0"/>
        <v>8.1904761904761898</v>
      </c>
      <c r="K6" s="2">
        <f t="shared" si="1"/>
        <v>1.0208548086983251</v>
      </c>
      <c r="L6" s="2">
        <f t="shared" si="2"/>
        <v>1254.1930506865135</v>
      </c>
    </row>
    <row r="7" spans="2:12" ht="16.2" x14ac:dyDescent="0.3">
      <c r="B7" s="2"/>
      <c r="C7" s="2" t="s">
        <v>43</v>
      </c>
      <c r="D7" s="2" t="s">
        <v>68</v>
      </c>
      <c r="E7" s="2">
        <v>5.0000000000000001E-3</v>
      </c>
      <c r="I7" s="15">
        <v>4</v>
      </c>
      <c r="J7" s="15">
        <f>($E$4+I7)/($E$5+I7)</f>
        <v>7.8636363636363633</v>
      </c>
      <c r="K7" s="15">
        <f t="shared" si="1"/>
        <v>1.0208548086983251</v>
      </c>
      <c r="L7" s="15">
        <f t="shared" si="2"/>
        <v>1204.1446493509789</v>
      </c>
    </row>
    <row r="8" spans="2:12" x14ac:dyDescent="0.3">
      <c r="B8" s="2"/>
      <c r="C8" s="2" t="s">
        <v>36</v>
      </c>
      <c r="D8" s="2"/>
      <c r="E8" s="2">
        <v>1.2</v>
      </c>
      <c r="I8" s="2">
        <v>5</v>
      </c>
      <c r="J8" s="2">
        <f t="shared" si="0"/>
        <v>7.5652173913043477</v>
      </c>
      <c r="K8" s="2">
        <f t="shared" si="1"/>
        <v>1.0208548086983251</v>
      </c>
      <c r="L8" s="2">
        <f t="shared" si="2"/>
        <v>1158.4482829141864</v>
      </c>
    </row>
    <row r="9" spans="2:12" x14ac:dyDescent="0.3">
      <c r="B9" s="2"/>
      <c r="C9" s="2" t="s">
        <v>37</v>
      </c>
      <c r="D9" s="2"/>
      <c r="E9" s="2">
        <f>610.78*EXP(17.27*E10/(E10+237.3))</f>
        <v>4242.9261240812548</v>
      </c>
      <c r="I9" s="2">
        <v>6</v>
      </c>
      <c r="J9" s="2">
        <f t="shared" si="0"/>
        <v>7.291666666666667</v>
      </c>
      <c r="K9" s="2">
        <f t="shared" si="1"/>
        <v>1.0208548086983251</v>
      </c>
      <c r="L9" s="2">
        <f t="shared" si="2"/>
        <v>1116.5599470137931</v>
      </c>
    </row>
    <row r="10" spans="2:12" ht="15.6" x14ac:dyDescent="0.3">
      <c r="B10" s="2" t="s">
        <v>21</v>
      </c>
      <c r="C10" s="2" t="s">
        <v>39</v>
      </c>
      <c r="D10" s="2" t="s">
        <v>5</v>
      </c>
      <c r="E10" s="2">
        <v>30</v>
      </c>
      <c r="I10" s="2">
        <v>7</v>
      </c>
      <c r="J10" s="2">
        <f t="shared" si="0"/>
        <v>7.04</v>
      </c>
      <c r="K10" s="2">
        <f t="shared" si="1"/>
        <v>1.0208548086983251</v>
      </c>
      <c r="L10" s="2">
        <f t="shared" si="2"/>
        <v>1078.0226779854313</v>
      </c>
    </row>
    <row r="11" spans="2:12" ht="15.6" x14ac:dyDescent="0.3">
      <c r="B11" s="2" t="s">
        <v>21</v>
      </c>
      <c r="C11" s="2" t="s">
        <v>39</v>
      </c>
      <c r="D11" s="2" t="s">
        <v>6</v>
      </c>
      <c r="E11" s="2">
        <f>E10+273.15</f>
        <v>303.14999999999998</v>
      </c>
      <c r="I11" s="2">
        <v>8</v>
      </c>
      <c r="J11" s="2">
        <f t="shared" si="0"/>
        <v>6.8076923076923075</v>
      </c>
      <c r="K11" s="2">
        <f t="shared" si="1"/>
        <v>1.0208548086983251</v>
      </c>
      <c r="L11" s="2">
        <f t="shared" si="2"/>
        <v>1042.4498142669433</v>
      </c>
    </row>
    <row r="12" spans="2:12" x14ac:dyDescent="0.3">
      <c r="B12" s="2"/>
      <c r="C12" s="2" t="s">
        <v>46</v>
      </c>
      <c r="D12" s="2"/>
      <c r="E12" s="2">
        <v>287.04199999999997</v>
      </c>
      <c r="I12" s="2">
        <v>9</v>
      </c>
      <c r="J12" s="2">
        <f t="shared" si="0"/>
        <v>6.5925925925925926</v>
      </c>
      <c r="K12" s="2">
        <f t="shared" si="1"/>
        <v>1.0208548086983251</v>
      </c>
      <c r="L12" s="2">
        <f t="shared" si="2"/>
        <v>1009.511977490566</v>
      </c>
    </row>
    <row r="13" spans="2:12" x14ac:dyDescent="0.3">
      <c r="B13" s="2"/>
      <c r="C13" s="2" t="s">
        <v>47</v>
      </c>
      <c r="D13" s="2"/>
      <c r="E13" s="2">
        <v>461.524</v>
      </c>
      <c r="I13" s="2">
        <v>10</v>
      </c>
      <c r="J13" s="2">
        <f t="shared" si="0"/>
        <v>6.3928571428571432</v>
      </c>
      <c r="K13" s="2">
        <f t="shared" si="1"/>
        <v>1.0208548086983251</v>
      </c>
      <c r="L13" s="2">
        <f t="shared" si="2"/>
        <v>978.92684334107253</v>
      </c>
    </row>
    <row r="14" spans="2:12" x14ac:dyDescent="0.3">
      <c r="B14" s="2"/>
      <c r="C14" s="2" t="s">
        <v>45</v>
      </c>
      <c r="D14" s="2"/>
      <c r="E14" s="2">
        <v>6.2100000000000002E-3</v>
      </c>
      <c r="I14" s="2">
        <v>11</v>
      </c>
      <c r="J14" s="2">
        <f t="shared" si="0"/>
        <v>6.2068965517241379</v>
      </c>
      <c r="K14" s="2">
        <f t="shared" si="1"/>
        <v>1.0208548086983251</v>
      </c>
      <c r="L14" s="2">
        <f t="shared" si="2"/>
        <v>950.45102878809575</v>
      </c>
    </row>
    <row r="15" spans="2:12" x14ac:dyDescent="0.3">
      <c r="B15" s="2"/>
      <c r="C15" s="2" t="s">
        <v>48</v>
      </c>
      <c r="D15" s="2"/>
      <c r="E15" s="2">
        <v>101216</v>
      </c>
      <c r="I15" s="2">
        <v>12</v>
      </c>
      <c r="J15" s="2">
        <f t="shared" si="0"/>
        <v>6.0333333333333332</v>
      </c>
      <c r="K15" s="2">
        <f t="shared" si="1"/>
        <v>1.0208548086983251</v>
      </c>
      <c r="L15" s="2">
        <f t="shared" si="2"/>
        <v>923.87360187198419</v>
      </c>
    </row>
    <row r="16" spans="2:12" x14ac:dyDescent="0.3">
      <c r="B16" s="2"/>
      <c r="C16" s="2" t="s">
        <v>38</v>
      </c>
      <c r="D16" s="2"/>
      <c r="E16" s="2">
        <f>E14*E15/(E12/E13+E14)</f>
        <v>1000.6328690209001</v>
      </c>
      <c r="I16" s="2">
        <v>13</v>
      </c>
      <c r="J16" s="2">
        <f t="shared" si="0"/>
        <v>5.870967741935484</v>
      </c>
      <c r="K16" s="2">
        <f t="shared" si="1"/>
        <v>1.0208548086983251</v>
      </c>
      <c r="L16" s="2">
        <f t="shared" si="2"/>
        <v>899.01084766013787</v>
      </c>
    </row>
    <row r="17" spans="2:12" x14ac:dyDescent="0.3">
      <c r="B17" s="2"/>
      <c r="C17" s="2" t="s">
        <v>49</v>
      </c>
      <c r="D17" s="2"/>
      <c r="E17" s="2">
        <f>(E9-E16)/1000</f>
        <v>3.2422932550603547</v>
      </c>
      <c r="I17" s="2">
        <v>14</v>
      </c>
      <c r="J17" s="2">
        <f t="shared" si="0"/>
        <v>5.71875</v>
      </c>
      <c r="K17" s="2">
        <f t="shared" si="1"/>
        <v>1.0208548086983251</v>
      </c>
      <c r="L17" s="2">
        <f t="shared" si="2"/>
        <v>875.70201558653207</v>
      </c>
    </row>
    <row r="18" spans="2:12" x14ac:dyDescent="0.3">
      <c r="B18" s="2"/>
      <c r="C18" s="2" t="s">
        <v>50</v>
      </c>
      <c r="D18" s="2"/>
      <c r="E18" s="2">
        <f>E17-E8</f>
        <v>2.042293255060355</v>
      </c>
      <c r="I18" s="2">
        <v>15</v>
      </c>
      <c r="J18" s="2">
        <f>($E$4+I18)/($E$5+I18)</f>
        <v>5.5757575757575761</v>
      </c>
      <c r="K18" s="2">
        <f t="shared" si="1"/>
        <v>1.0208548086983251</v>
      </c>
      <c r="L18" s="2">
        <f t="shared" si="2"/>
        <v>853.80584000223553</v>
      </c>
    </row>
    <row r="19" spans="2:12" x14ac:dyDescent="0.3">
      <c r="C19" s="4" t="s">
        <v>109</v>
      </c>
      <c r="E19" s="4">
        <v>130</v>
      </c>
      <c r="I19" s="2">
        <v>16</v>
      </c>
      <c r="J19" s="2">
        <f t="shared" ref="J19:J82" si="3">($E$4+I19)/($E$5+I19)</f>
        <v>5.4411764705882355</v>
      </c>
      <c r="K19" s="2">
        <f t="shared" si="1"/>
        <v>1.0208548086983251</v>
      </c>
      <c r="L19" s="2">
        <f t="shared" ref="L19:L27" si="4">$E$3*J19*K19</f>
        <v>833.1976747464272</v>
      </c>
    </row>
    <row r="20" spans="2:12" x14ac:dyDescent="0.3">
      <c r="C20" s="4" t="s">
        <v>112</v>
      </c>
      <c r="E20" s="4">
        <v>0.1</v>
      </c>
      <c r="I20" s="2">
        <v>17</v>
      </c>
      <c r="J20" s="2">
        <f t="shared" si="3"/>
        <v>5.3142857142857141</v>
      </c>
      <c r="K20" s="2">
        <f t="shared" si="1"/>
        <v>1.0208548086983251</v>
      </c>
      <c r="L20" s="2">
        <f t="shared" si="4"/>
        <v>813.76711893380775</v>
      </c>
    </row>
    <row r="21" spans="2:12" x14ac:dyDescent="0.3">
      <c r="C21" s="4" t="s">
        <v>113</v>
      </c>
      <c r="E21" s="4">
        <v>0.12</v>
      </c>
      <c r="I21" s="2">
        <v>18</v>
      </c>
      <c r="J21" s="2">
        <f t="shared" si="3"/>
        <v>5.1944444444444446</v>
      </c>
      <c r="K21" s="2">
        <f t="shared" si="1"/>
        <v>1.0208548086983251</v>
      </c>
      <c r="L21" s="2">
        <f t="shared" si="4"/>
        <v>795.41603844411179</v>
      </c>
    </row>
    <row r="22" spans="2:12" x14ac:dyDescent="0.3">
      <c r="C22" s="4" t="s">
        <v>111</v>
      </c>
      <c r="E22" s="4">
        <f>E19*(E20/E21)^0.5</f>
        <v>118.673220792786</v>
      </c>
      <c r="I22" s="2">
        <v>19</v>
      </c>
      <c r="J22" s="2">
        <f t="shared" si="3"/>
        <v>5.0810810810810807</v>
      </c>
      <c r="K22" s="2">
        <f t="shared" si="1"/>
        <v>1.0208548086983251</v>
      </c>
      <c r="L22" s="2">
        <f t="shared" si="4"/>
        <v>778.05690825115585</v>
      </c>
    </row>
    <row r="23" spans="2:12" x14ac:dyDescent="0.3">
      <c r="I23" s="2">
        <v>20</v>
      </c>
      <c r="J23" s="2">
        <f t="shared" si="3"/>
        <v>4.9736842105263159</v>
      </c>
      <c r="K23" s="2">
        <f t="shared" si="1"/>
        <v>1.0208548086983251</v>
      </c>
      <c r="L23" s="2">
        <f t="shared" si="4"/>
        <v>761.61141648940838</v>
      </c>
    </row>
    <row r="24" spans="2:12" x14ac:dyDescent="0.3">
      <c r="I24" s="2">
        <v>21</v>
      </c>
      <c r="J24" s="2">
        <f t="shared" si="3"/>
        <v>4.8717948717948714</v>
      </c>
      <c r="K24" s="2">
        <f t="shared" si="1"/>
        <v>1.0208548086983251</v>
      </c>
      <c r="L24" s="2">
        <f t="shared" si="4"/>
        <v>746.00928327954523</v>
      </c>
    </row>
    <row r="25" spans="2:12" x14ac:dyDescent="0.3">
      <c r="I25" s="2">
        <v>22</v>
      </c>
      <c r="J25" s="2">
        <f t="shared" si="3"/>
        <v>4.7750000000000004</v>
      </c>
      <c r="K25" s="2">
        <f t="shared" si="1"/>
        <v>1.0208548086983251</v>
      </c>
      <c r="L25" s="2">
        <f t="shared" si="4"/>
        <v>731.18725673017536</v>
      </c>
    </row>
    <row r="26" spans="2:12" x14ac:dyDescent="0.3">
      <c r="I26" s="2">
        <v>23</v>
      </c>
      <c r="J26" s="2">
        <f t="shared" si="3"/>
        <v>4.6829268292682924</v>
      </c>
      <c r="K26" s="2">
        <f t="shared" si="1"/>
        <v>1.0208548086983251</v>
      </c>
      <c r="L26" s="2">
        <f t="shared" si="4"/>
        <v>717.08825586614057</v>
      </c>
    </row>
    <row r="27" spans="2:12" x14ac:dyDescent="0.3">
      <c r="I27" s="2">
        <v>24</v>
      </c>
      <c r="J27" s="2">
        <f t="shared" si="3"/>
        <v>4.5952380952380949</v>
      </c>
      <c r="K27" s="2">
        <f t="shared" si="1"/>
        <v>1.0208548086983251</v>
      </c>
      <c r="L27" s="2">
        <f t="shared" si="4"/>
        <v>703.6606359956312</v>
      </c>
    </row>
    <row r="28" spans="2:12" x14ac:dyDescent="0.3">
      <c r="I28" s="2">
        <v>25</v>
      </c>
      <c r="J28" s="2">
        <f t="shared" si="3"/>
        <v>4.5116279069767442</v>
      </c>
      <c r="K28" s="2">
        <f t="shared" si="1"/>
        <v>1.0208548086983251</v>
      </c>
      <c r="L28" s="2">
        <f t="shared" ref="L28:L54" si="5">$E$3*J28*K28</f>
        <v>690.85755658421544</v>
      </c>
    </row>
    <row r="29" spans="2:12" x14ac:dyDescent="0.3">
      <c r="I29" s="2">
        <v>26</v>
      </c>
      <c r="J29" s="2">
        <f t="shared" si="3"/>
        <v>4.4318181818181817</v>
      </c>
      <c r="K29" s="2">
        <f t="shared" si="1"/>
        <v>1.0208548086983251</v>
      </c>
      <c r="L29" s="2">
        <f t="shared" si="5"/>
        <v>678.63643532786386</v>
      </c>
    </row>
    <row r="30" spans="2:12" x14ac:dyDescent="0.3">
      <c r="I30" s="2">
        <v>27</v>
      </c>
      <c r="J30" s="2">
        <f t="shared" si="3"/>
        <v>4.3555555555555552</v>
      </c>
      <c r="K30" s="2">
        <f t="shared" si="1"/>
        <v>1.0208548086983251</v>
      </c>
      <c r="L30" s="2">
        <f t="shared" si="5"/>
        <v>666.95847501623905</v>
      </c>
    </row>
    <row r="31" spans="2:12" x14ac:dyDescent="0.3">
      <c r="I31" s="2">
        <v>28</v>
      </c>
      <c r="J31" s="2">
        <f t="shared" si="3"/>
        <v>4.2826086956521738</v>
      </c>
      <c r="K31" s="2">
        <f t="shared" si="1"/>
        <v>1.0208548086983251</v>
      </c>
      <c r="L31" s="2">
        <f t="shared" si="5"/>
        <v>655.78825210946763</v>
      </c>
    </row>
    <row r="32" spans="2:12" x14ac:dyDescent="0.3">
      <c r="I32" s="2">
        <v>29</v>
      </c>
      <c r="J32" s="2">
        <f t="shared" si="3"/>
        <v>4.2127659574468082</v>
      </c>
      <c r="K32" s="2">
        <f t="shared" si="1"/>
        <v>1.0208548086983251</v>
      </c>
      <c r="L32" s="2">
        <f t="shared" si="5"/>
        <v>645.0933578370267</v>
      </c>
    </row>
    <row r="33" spans="9:12" x14ac:dyDescent="0.3">
      <c r="I33" s="2">
        <v>30</v>
      </c>
      <c r="J33" s="2">
        <f t="shared" si="3"/>
        <v>4.145833333333333</v>
      </c>
      <c r="K33" s="2">
        <f t="shared" si="1"/>
        <v>1.0208548086983251</v>
      </c>
      <c r="L33" s="2">
        <f t="shared" si="5"/>
        <v>634.84408415927089</v>
      </c>
    </row>
    <row r="34" spans="9:12" x14ac:dyDescent="0.3">
      <c r="I34" s="2">
        <v>31</v>
      </c>
      <c r="J34" s="2">
        <f t="shared" si="3"/>
        <v>4.0816326530612246</v>
      </c>
      <c r="K34" s="2">
        <f t="shared" si="1"/>
        <v>1.0208548086983251</v>
      </c>
      <c r="L34" s="2">
        <f t="shared" si="5"/>
        <v>625.01314818264814</v>
      </c>
    </row>
    <row r="35" spans="9:12" x14ac:dyDescent="0.3">
      <c r="I35" s="2">
        <v>32</v>
      </c>
      <c r="J35" s="2">
        <f t="shared" si="3"/>
        <v>4.0199999999999996</v>
      </c>
      <c r="K35" s="2">
        <f t="shared" si="1"/>
        <v>1.0208548086983251</v>
      </c>
      <c r="L35" s="2">
        <f t="shared" si="5"/>
        <v>615.57544964508998</v>
      </c>
    </row>
    <row r="36" spans="9:12" x14ac:dyDescent="0.3">
      <c r="I36" s="2">
        <v>33</v>
      </c>
      <c r="J36" s="2">
        <f t="shared" si="3"/>
        <v>3.9607843137254903</v>
      </c>
      <c r="K36" s="2">
        <f t="shared" si="1"/>
        <v>1.0208548086983251</v>
      </c>
      <c r="L36" s="2">
        <f t="shared" si="5"/>
        <v>606.50785693253431</v>
      </c>
    </row>
    <row r="37" spans="9:12" x14ac:dyDescent="0.3">
      <c r="I37" s="2">
        <v>34</v>
      </c>
      <c r="J37" s="2">
        <f t="shared" si="3"/>
        <v>3.9038461538461537</v>
      </c>
      <c r="K37" s="2">
        <f t="shared" si="1"/>
        <v>1.0208548086983251</v>
      </c>
      <c r="L37" s="2">
        <f t="shared" si="5"/>
        <v>597.78901778584623</v>
      </c>
    </row>
    <row r="38" spans="9:12" x14ac:dyDescent="0.3">
      <c r="I38" s="2">
        <v>35</v>
      </c>
      <c r="J38" s="2">
        <f t="shared" si="3"/>
        <v>3.8490566037735849</v>
      </c>
      <c r="K38" s="2">
        <f t="shared" si="1"/>
        <v>1.0208548086983251</v>
      </c>
      <c r="L38" s="2">
        <f t="shared" si="5"/>
        <v>589.39919143714621</v>
      </c>
    </row>
    <row r="39" spans="9:12" x14ac:dyDescent="0.3">
      <c r="I39" s="2">
        <v>36</v>
      </c>
      <c r="J39" s="2">
        <f t="shared" si="3"/>
        <v>3.7962962962962963</v>
      </c>
      <c r="K39" s="2">
        <f t="shared" si="1"/>
        <v>1.0208548086983251</v>
      </c>
      <c r="L39" s="2">
        <f t="shared" si="5"/>
        <v>581.32009939765737</v>
      </c>
    </row>
    <row r="40" spans="9:12" x14ac:dyDescent="0.3">
      <c r="I40" s="2">
        <v>37</v>
      </c>
      <c r="J40" s="2">
        <f t="shared" si="3"/>
        <v>3.7454545454545456</v>
      </c>
      <c r="K40" s="2">
        <f t="shared" si="1"/>
        <v>1.0208548086983251</v>
      </c>
      <c r="L40" s="2">
        <f t="shared" si="5"/>
        <v>573.53479252324087</v>
      </c>
    </row>
    <row r="41" spans="9:12" x14ac:dyDescent="0.3">
      <c r="I41" s="2">
        <v>38</v>
      </c>
      <c r="J41" s="2">
        <f t="shared" si="3"/>
        <v>3.6964285714285716</v>
      </c>
      <c r="K41" s="2">
        <f t="shared" si="1"/>
        <v>1.0208548086983251</v>
      </c>
      <c r="L41" s="2">
        <f t="shared" si="5"/>
        <v>566.0275323229107</v>
      </c>
    </row>
    <row r="42" spans="9:12" x14ac:dyDescent="0.3">
      <c r="I42" s="6">
        <v>39</v>
      </c>
      <c r="J42" s="6">
        <f t="shared" si="3"/>
        <v>3.6491228070175437</v>
      </c>
      <c r="K42" s="6">
        <f t="shared" si="1"/>
        <v>1.0208548086983251</v>
      </c>
      <c r="L42" s="6">
        <f t="shared" si="5"/>
        <v>558.78368476118851</v>
      </c>
    </row>
    <row r="43" spans="9:12" x14ac:dyDescent="0.3">
      <c r="I43" s="2">
        <v>40</v>
      </c>
      <c r="J43" s="2">
        <f t="shared" si="3"/>
        <v>3.603448275862069</v>
      </c>
      <c r="K43" s="2">
        <f t="shared" si="1"/>
        <v>1.0208548086983251</v>
      </c>
      <c r="L43" s="2">
        <f t="shared" si="5"/>
        <v>551.78962504642232</v>
      </c>
    </row>
    <row r="44" spans="9:12" x14ac:dyDescent="0.3">
      <c r="I44" s="2">
        <v>41</v>
      </c>
      <c r="J44" s="2">
        <f t="shared" si="3"/>
        <v>3.5593220338983049</v>
      </c>
      <c r="K44" s="2">
        <f t="shared" si="1"/>
        <v>1.0208548086983251</v>
      </c>
      <c r="L44" s="2">
        <f t="shared" si="5"/>
        <v>545.03265210164818</v>
      </c>
    </row>
    <row r="45" spans="9:12" x14ac:dyDescent="0.3">
      <c r="I45" s="2">
        <v>42</v>
      </c>
      <c r="J45" s="2">
        <f>($E$4+I45)/($E$5+I45)</f>
        <v>3.5166666666666666</v>
      </c>
      <c r="K45" s="2">
        <f t="shared" si="1"/>
        <v>1.0208548086983251</v>
      </c>
      <c r="L45" s="2">
        <f t="shared" si="5"/>
        <v>538.50091158836653</v>
      </c>
    </row>
    <row r="46" spans="9:12" x14ac:dyDescent="0.3">
      <c r="I46" s="2">
        <v>43</v>
      </c>
      <c r="J46" s="2">
        <f t="shared" si="3"/>
        <v>3.4754098360655736</v>
      </c>
      <c r="K46" s="2">
        <f t="shared" si="1"/>
        <v>1.0208548086983251</v>
      </c>
      <c r="L46" s="2">
        <f t="shared" si="5"/>
        <v>532.18332650174978</v>
      </c>
    </row>
    <row r="47" spans="9:12" x14ac:dyDescent="0.3">
      <c r="I47" s="2">
        <v>44</v>
      </c>
      <c r="J47" s="2">
        <f t="shared" si="3"/>
        <v>3.435483870967742</v>
      </c>
      <c r="K47" s="2">
        <f t="shared" si="1"/>
        <v>1.0208548086983251</v>
      </c>
      <c r="L47" s="2">
        <f t="shared" si="5"/>
        <v>526.06953448244337</v>
      </c>
    </row>
    <row r="48" spans="9:12" x14ac:dyDescent="0.3">
      <c r="I48" s="2">
        <v>45</v>
      </c>
      <c r="J48" s="2">
        <f t="shared" si="3"/>
        <v>3.3968253968253967</v>
      </c>
      <c r="K48" s="2">
        <f t="shared" si="1"/>
        <v>1.0208548086983251</v>
      </c>
      <c r="L48" s="2">
        <f t="shared" si="5"/>
        <v>520.14983109867046</v>
      </c>
    </row>
    <row r="49" spans="9:12" x14ac:dyDescent="0.3">
      <c r="I49" s="2">
        <v>46</v>
      </c>
      <c r="J49" s="2">
        <f t="shared" si="3"/>
        <v>3.359375</v>
      </c>
      <c r="K49" s="2">
        <f t="shared" si="1"/>
        <v>1.0208548086983251</v>
      </c>
      <c r="L49" s="2">
        <f t="shared" si="5"/>
        <v>514.41511844564036</v>
      </c>
    </row>
    <row r="50" spans="9:12" x14ac:dyDescent="0.3">
      <c r="I50" s="2">
        <v>47</v>
      </c>
      <c r="J50" s="2">
        <f t="shared" si="3"/>
        <v>3.3230769230769233</v>
      </c>
      <c r="K50" s="2">
        <f t="shared" si="1"/>
        <v>1.0208548086983251</v>
      </c>
      <c r="L50" s="2">
        <f t="shared" si="5"/>
        <v>508.85685848962675</v>
      </c>
    </row>
    <row r="51" spans="9:12" x14ac:dyDescent="0.3">
      <c r="I51" s="2">
        <v>48</v>
      </c>
      <c r="J51" s="2">
        <f t="shared" si="3"/>
        <v>3.2878787878787881</v>
      </c>
      <c r="K51" s="2">
        <f t="shared" si="1"/>
        <v>1.0208548086983251</v>
      </c>
      <c r="L51" s="2">
        <f t="shared" si="5"/>
        <v>503.46703065349215</v>
      </c>
    </row>
    <row r="52" spans="9:12" x14ac:dyDescent="0.3">
      <c r="I52" s="2">
        <v>49</v>
      </c>
      <c r="J52" s="2">
        <f t="shared" si="3"/>
        <v>3.2537313432835822</v>
      </c>
      <c r="K52" s="2">
        <f t="shared" si="1"/>
        <v>1.0208548086983251</v>
      </c>
      <c r="L52" s="2">
        <f t="shared" si="5"/>
        <v>498.23809320052584</v>
      </c>
    </row>
    <row r="53" spans="9:12" x14ac:dyDescent="0.3">
      <c r="I53" s="2">
        <v>50</v>
      </c>
      <c r="J53" s="2">
        <f t="shared" si="3"/>
        <v>3.2205882352941178</v>
      </c>
      <c r="K53" s="2">
        <f t="shared" si="1"/>
        <v>1.0208548086983251</v>
      </c>
      <c r="L53" s="2">
        <f t="shared" si="5"/>
        <v>493.16294802558798</v>
      </c>
    </row>
    <row r="54" spans="9:12" x14ac:dyDescent="0.3">
      <c r="I54" s="2">
        <v>51</v>
      </c>
      <c r="J54" s="2">
        <f t="shared" si="3"/>
        <v>3.1884057971014492</v>
      </c>
      <c r="K54" s="2">
        <f t="shared" si="1"/>
        <v>1.0208548086983251</v>
      </c>
      <c r="L54" s="2">
        <f t="shared" si="5"/>
        <v>488.2349085078946</v>
      </c>
    </row>
    <row r="55" spans="9:12" x14ac:dyDescent="0.3">
      <c r="I55" s="2">
        <v>52</v>
      </c>
      <c r="J55" s="2">
        <f t="shared" si="3"/>
        <v>3.157142857142857</v>
      </c>
      <c r="K55" s="2">
        <f t="shared" si="1"/>
        <v>1.0208548086983251</v>
      </c>
      <c r="L55" s="2">
        <f t="shared" ref="L55:L107" si="6">$E$3*J55*K55</f>
        <v>483.44767011927826</v>
      </c>
    </row>
    <row r="56" spans="9:12" x14ac:dyDescent="0.3">
      <c r="I56" s="2">
        <v>53</v>
      </c>
      <c r="J56" s="2">
        <f t="shared" si="3"/>
        <v>3.1267605633802815</v>
      </c>
      <c r="K56" s="2">
        <f t="shared" si="1"/>
        <v>1.0208548086983251</v>
      </c>
      <c r="L56" s="2">
        <f t="shared" si="6"/>
        <v>478.79528351625669</v>
      </c>
    </row>
    <row r="57" spans="9:12" x14ac:dyDescent="0.3">
      <c r="I57" s="2">
        <v>54</v>
      </c>
      <c r="J57" s="2">
        <f>($E$4+I57)/($E$5+I57)</f>
        <v>3.0972222222222223</v>
      </c>
      <c r="K57" s="2">
        <f t="shared" si="1"/>
        <v>1.0208548086983251</v>
      </c>
      <c r="L57" s="2">
        <f t="shared" si="6"/>
        <v>474.27212987443028</v>
      </c>
    </row>
    <row r="58" spans="9:12" x14ac:dyDescent="0.3">
      <c r="I58" s="2">
        <v>55</v>
      </c>
      <c r="J58" s="2">
        <f t="shared" si="3"/>
        <v>3.0684931506849313</v>
      </c>
      <c r="K58" s="2">
        <f t="shared" si="1"/>
        <v>1.0208548086983251</v>
      </c>
      <c r="L58" s="2">
        <f t="shared" si="6"/>
        <v>469.87289825018797</v>
      </c>
    </row>
    <row r="59" spans="9:12" x14ac:dyDescent="0.3">
      <c r="I59" s="2">
        <v>56</v>
      </c>
      <c r="J59" s="2">
        <f t="shared" si="3"/>
        <v>3.0405405405405403</v>
      </c>
      <c r="K59" s="2">
        <f t="shared" si="1"/>
        <v>1.0208548086983251</v>
      </c>
      <c r="L59" s="2">
        <f t="shared" si="6"/>
        <v>465.5925647779523</v>
      </c>
    </row>
    <row r="60" spans="9:12" x14ac:dyDescent="0.3">
      <c r="I60" s="2">
        <v>57</v>
      </c>
      <c r="J60" s="2">
        <f t="shared" si="3"/>
        <v>3.0133333333333332</v>
      </c>
      <c r="K60" s="2">
        <f t="shared" si="1"/>
        <v>1.0208548086983251</v>
      </c>
      <c r="L60" s="2">
        <f t="shared" si="6"/>
        <v>461.42637353164298</v>
      </c>
    </row>
    <row r="61" spans="9:12" x14ac:dyDescent="0.3">
      <c r="I61" s="2">
        <v>58</v>
      </c>
      <c r="J61" s="2">
        <f t="shared" si="3"/>
        <v>2.986842105263158</v>
      </c>
      <c r="K61" s="2">
        <f t="shared" si="1"/>
        <v>1.0208548086983251</v>
      </c>
      <c r="L61" s="2">
        <f t="shared" si="6"/>
        <v>457.36981889707857</v>
      </c>
    </row>
    <row r="62" spans="9:12" x14ac:dyDescent="0.3">
      <c r="I62" s="2">
        <v>59</v>
      </c>
      <c r="J62" s="2">
        <f t="shared" si="3"/>
        <v>2.9610389610389611</v>
      </c>
      <c r="K62" s="2">
        <f t="shared" si="1"/>
        <v>1.0208548086983251</v>
      </c>
      <c r="L62" s="2">
        <f t="shared" si="6"/>
        <v>453.41862931795742</v>
      </c>
    </row>
    <row r="63" spans="9:12" x14ac:dyDescent="0.3">
      <c r="I63" s="2">
        <v>60</v>
      </c>
      <c r="J63" s="2">
        <f t="shared" si="3"/>
        <v>2.9358974358974357</v>
      </c>
      <c r="K63" s="2">
        <f t="shared" si="1"/>
        <v>1.0208548086983251</v>
      </c>
      <c r="L63" s="2">
        <f t="shared" si="6"/>
        <v>449.568752292147</v>
      </c>
    </row>
    <row r="64" spans="9:12" x14ac:dyDescent="0.3">
      <c r="I64" s="2">
        <v>61</v>
      </c>
      <c r="J64" s="2">
        <f t="shared" si="3"/>
        <v>2.9113924050632911</v>
      </c>
      <c r="K64" s="2">
        <f t="shared" si="1"/>
        <v>1.0208548086983251</v>
      </c>
      <c r="L64" s="2">
        <f t="shared" si="6"/>
        <v>445.81634050749642</v>
      </c>
    </row>
    <row r="65" spans="9:12" x14ac:dyDescent="0.3">
      <c r="I65" s="2">
        <v>62</v>
      </c>
      <c r="J65" s="2">
        <f t="shared" si="3"/>
        <v>2.8875000000000002</v>
      </c>
      <c r="K65" s="2">
        <f t="shared" si="1"/>
        <v>1.0208548086983251</v>
      </c>
      <c r="L65" s="2">
        <f t="shared" si="6"/>
        <v>442.15773901746206</v>
      </c>
    </row>
    <row r="66" spans="9:12" x14ac:dyDescent="0.3">
      <c r="I66" s="2">
        <v>63</v>
      </c>
      <c r="J66" s="2">
        <f t="shared" si="3"/>
        <v>2.8641975308641974</v>
      </c>
      <c r="K66" s="2">
        <f t="shared" si="1"/>
        <v>1.0208548086983251</v>
      </c>
      <c r="L66" s="2">
        <f t="shared" si="6"/>
        <v>438.5894733666878</v>
      </c>
    </row>
    <row r="67" spans="9:12" x14ac:dyDescent="0.3">
      <c r="I67" s="2">
        <v>64</v>
      </c>
      <c r="J67" s="2">
        <f t="shared" si="3"/>
        <v>2.8414634146341462</v>
      </c>
      <c r="K67" s="2">
        <f t="shared" si="1"/>
        <v>1.0208548086983251</v>
      </c>
      <c r="L67" s="2">
        <f t="shared" si="6"/>
        <v>435.10823858544467</v>
      </c>
    </row>
    <row r="68" spans="9:12" x14ac:dyDescent="0.3">
      <c r="I68" s="2">
        <v>65</v>
      </c>
      <c r="J68" s="2">
        <f t="shared" si="3"/>
        <v>2.8192771084337349</v>
      </c>
      <c r="K68" s="2">
        <f t="shared" ref="K68:K123" si="7">1+$E$7*$E$18^2</f>
        <v>1.0208548086983251</v>
      </c>
      <c r="L68" s="2">
        <f t="shared" si="6"/>
        <v>431.71088897965313</v>
      </c>
    </row>
    <row r="69" spans="9:12" x14ac:dyDescent="0.3">
      <c r="I69" s="2">
        <v>66</v>
      </c>
      <c r="J69" s="2">
        <f t="shared" si="3"/>
        <v>2.7976190476190474</v>
      </c>
      <c r="K69" s="2">
        <f t="shared" si="7"/>
        <v>1.0208548086983251</v>
      </c>
      <c r="L69" s="2">
        <f t="shared" si="6"/>
        <v>428.39442865018998</v>
      </c>
    </row>
    <row r="70" spans="9:12" x14ac:dyDescent="0.3">
      <c r="I70" s="2">
        <v>67</v>
      </c>
      <c r="J70" s="2">
        <f t="shared" si="3"/>
        <v>2.776470588235294</v>
      </c>
      <c r="K70" s="2">
        <f t="shared" si="7"/>
        <v>1.0208548086983251</v>
      </c>
      <c r="L70" s="2">
        <f t="shared" si="6"/>
        <v>425.15600268142009</v>
      </c>
    </row>
    <row r="71" spans="9:12" x14ac:dyDescent="0.3">
      <c r="I71" s="2">
        <v>68</v>
      </c>
      <c r="J71" s="2">
        <f t="shared" si="3"/>
        <v>2.7558139534883721</v>
      </c>
      <c r="K71" s="2">
        <f t="shared" si="7"/>
        <v>1.0208548086983251</v>
      </c>
      <c r="L71" s="2">
        <f t="shared" si="6"/>
        <v>421.9928889444821</v>
      </c>
    </row>
    <row r="72" spans="9:12" x14ac:dyDescent="0.3">
      <c r="I72" s="2">
        <v>69</v>
      </c>
      <c r="J72" s="2">
        <f t="shared" si="3"/>
        <v>2.735632183908046</v>
      </c>
      <c r="K72" s="2">
        <f t="shared" si="7"/>
        <v>1.0208548086983251</v>
      </c>
      <c r="L72" s="2">
        <f t="shared" si="6"/>
        <v>418.90249046586445</v>
      </c>
    </row>
    <row r="73" spans="9:12" x14ac:dyDescent="0.3">
      <c r="I73" s="2">
        <v>70</v>
      </c>
      <c r="J73" s="2">
        <f t="shared" si="3"/>
        <v>2.7159090909090908</v>
      </c>
      <c r="K73" s="2">
        <f t="shared" si="7"/>
        <v>1.0208548086983251</v>
      </c>
      <c r="L73" s="2">
        <f t="shared" si="6"/>
        <v>415.88232831630631</v>
      </c>
    </row>
    <row r="74" spans="9:12" x14ac:dyDescent="0.3">
      <c r="I74" s="2">
        <v>71</v>
      </c>
      <c r="J74" s="2">
        <f t="shared" si="3"/>
        <v>2.696629213483146</v>
      </c>
      <c r="K74" s="2">
        <f t="shared" si="7"/>
        <v>1.0208548086983251</v>
      </c>
      <c r="L74" s="2">
        <f t="shared" si="6"/>
        <v>412.9300349790978</v>
      </c>
    </row>
    <row r="75" spans="9:12" x14ac:dyDescent="0.3">
      <c r="I75" s="2">
        <v>72</v>
      </c>
      <c r="J75" s="2">
        <f t="shared" si="3"/>
        <v>2.6777777777777776</v>
      </c>
      <c r="K75" s="2">
        <f t="shared" si="7"/>
        <v>1.0208548086983251</v>
      </c>
      <c r="L75" s="2">
        <f t="shared" si="6"/>
        <v>410.04334816049391</v>
      </c>
    </row>
    <row r="76" spans="9:12" x14ac:dyDescent="0.3">
      <c r="I76" s="2">
        <v>73</v>
      </c>
      <c r="J76" s="2">
        <f t="shared" si="3"/>
        <v>2.6593406593406592</v>
      </c>
      <c r="K76" s="2">
        <f t="shared" si="7"/>
        <v>1.0208548086983251</v>
      </c>
      <c r="L76" s="2">
        <f t="shared" si="6"/>
        <v>407.22010500823296</v>
      </c>
    </row>
    <row r="77" spans="9:12" x14ac:dyDescent="0.3">
      <c r="I77" s="2">
        <v>74</v>
      </c>
      <c r="J77" s="2">
        <f t="shared" si="3"/>
        <v>2.6413043478260869</v>
      </c>
      <c r="K77" s="2">
        <f t="shared" si="7"/>
        <v>1.0208548086983251</v>
      </c>
      <c r="L77" s="2">
        <f t="shared" si="6"/>
        <v>404.4582367071082</v>
      </c>
    </row>
    <row r="78" spans="9:12" x14ac:dyDescent="0.3">
      <c r="I78" s="2">
        <v>75</v>
      </c>
      <c r="J78" s="2">
        <f t="shared" si="3"/>
        <v>2.6236559139784945</v>
      </c>
      <c r="K78" s="2">
        <f t="shared" si="7"/>
        <v>1.0208548086983251</v>
      </c>
      <c r="L78" s="2">
        <f t="shared" si="6"/>
        <v>401.75576342321176</v>
      </c>
    </row>
    <row r="79" spans="9:12" x14ac:dyDescent="0.3">
      <c r="I79" s="2">
        <v>76</v>
      </c>
      <c r="J79" s="2">
        <f t="shared" si="3"/>
        <v>2.6063829787234041</v>
      </c>
      <c r="K79" s="2">
        <f t="shared" si="7"/>
        <v>1.0208548086983251</v>
      </c>
      <c r="L79" s="2">
        <f t="shared" si="6"/>
        <v>399.11078957088773</v>
      </c>
    </row>
    <row r="80" spans="9:12" x14ac:dyDescent="0.3">
      <c r="I80" s="2">
        <v>77</v>
      </c>
      <c r="J80" s="2">
        <f t="shared" si="3"/>
        <v>2.5894736842105264</v>
      </c>
      <c r="K80" s="2">
        <f t="shared" si="7"/>
        <v>1.0208548086983251</v>
      </c>
      <c r="L80" s="2">
        <f t="shared" si="6"/>
        <v>396.52149937861259</v>
      </c>
    </row>
    <row r="81" spans="2:12" x14ac:dyDescent="0.3">
      <c r="I81" s="2">
        <v>78</v>
      </c>
      <c r="J81" s="2">
        <f t="shared" si="3"/>
        <v>2.5729166666666665</v>
      </c>
      <c r="K81" s="2">
        <f t="shared" si="7"/>
        <v>1.0208548086983251</v>
      </c>
      <c r="L81" s="2">
        <f t="shared" si="6"/>
        <v>393.98615273200983</v>
      </c>
    </row>
    <row r="82" spans="2:12" x14ac:dyDescent="0.3">
      <c r="I82" s="2">
        <v>79</v>
      </c>
      <c r="J82" s="2">
        <f t="shared" si="3"/>
        <v>2.5567010309278349</v>
      </c>
      <c r="K82" s="2">
        <f t="shared" si="7"/>
        <v>1.0208548086983251</v>
      </c>
      <c r="L82" s="2">
        <f t="shared" si="6"/>
        <v>391.50308127399677</v>
      </c>
    </row>
    <row r="83" spans="2:12" x14ac:dyDescent="0.3">
      <c r="I83" s="2">
        <v>80</v>
      </c>
      <c r="J83" s="2">
        <f t="shared" ref="J83:J123" si="8">($E$4+I83)/($E$5+I83)</f>
        <v>2.5408163265306123</v>
      </c>
      <c r="K83" s="2">
        <f t="shared" si="7"/>
        <v>1.0208548086983251</v>
      </c>
      <c r="L83" s="2">
        <f t="shared" si="6"/>
        <v>389.07068474369845</v>
      </c>
    </row>
    <row r="84" spans="2:12" x14ac:dyDescent="0.3">
      <c r="I84" s="2">
        <v>81</v>
      </c>
      <c r="J84" s="2">
        <f t="shared" si="8"/>
        <v>2.5252525252525251</v>
      </c>
      <c r="K84" s="2">
        <f t="shared" si="7"/>
        <v>1.0208548086983251</v>
      </c>
      <c r="L84" s="2">
        <f t="shared" si="6"/>
        <v>386.68742753724433</v>
      </c>
    </row>
    <row r="85" spans="2:12" x14ac:dyDescent="0.3">
      <c r="I85" s="2">
        <v>82</v>
      </c>
      <c r="J85" s="2">
        <f t="shared" si="8"/>
        <v>2.5099999999999998</v>
      </c>
      <c r="K85" s="2">
        <f t="shared" si="7"/>
        <v>1.0208548086983251</v>
      </c>
      <c r="L85" s="2">
        <f t="shared" si="6"/>
        <v>384.35183547491937</v>
      </c>
    </row>
    <row r="86" spans="2:12" x14ac:dyDescent="0.3">
      <c r="I86" s="2">
        <v>83</v>
      </c>
      <c r="J86" s="2">
        <f t="shared" si="8"/>
        <v>2.495049504950495</v>
      </c>
      <c r="K86" s="2">
        <f t="shared" si="7"/>
        <v>1.0208548086983251</v>
      </c>
      <c r="L86" s="2">
        <f t="shared" si="6"/>
        <v>382.06249276036323</v>
      </c>
    </row>
    <row r="87" spans="2:12" x14ac:dyDescent="0.3">
      <c r="I87" s="6">
        <v>84</v>
      </c>
      <c r="J87" s="6">
        <f t="shared" si="8"/>
        <v>2.4803921568627452</v>
      </c>
      <c r="K87" s="6">
        <f t="shared" si="7"/>
        <v>1.0208548086983251</v>
      </c>
      <c r="L87" s="6">
        <f t="shared" si="6"/>
        <v>379.81803911864154</v>
      </c>
    </row>
    <row r="88" spans="2:12" x14ac:dyDescent="0.3">
      <c r="C88" s="4">
        <f>1-D88</f>
        <v>0.15151515151515149</v>
      </c>
      <c r="D88" s="4">
        <f>E90/B90</f>
        <v>0.84848484848484851</v>
      </c>
      <c r="I88" s="2">
        <v>85</v>
      </c>
      <c r="J88" s="2">
        <f>($E$4+I88)/($E$5+I88)</f>
        <v>2.4660194174757279</v>
      </c>
      <c r="K88" s="2">
        <f>1+$E$7*$E$18^2</f>
        <v>1.0208548086983251</v>
      </c>
      <c r="L88" s="2">
        <f>$E$3*J88*K88</f>
        <v>377.61716710103087</v>
      </c>
    </row>
    <row r="89" spans="2:12" x14ac:dyDescent="0.3">
      <c r="C89" s="4">
        <f>B90-E90</f>
        <v>15</v>
      </c>
      <c r="E89" s="4" t="s">
        <v>110</v>
      </c>
      <c r="F89" s="4" t="s">
        <v>67</v>
      </c>
      <c r="I89" s="2">
        <v>86</v>
      </c>
      <c r="J89" s="2">
        <f t="shared" si="8"/>
        <v>2.4519230769230771</v>
      </c>
      <c r="K89" s="2">
        <f t="shared" si="7"/>
        <v>1.0208548086983251</v>
      </c>
      <c r="L89" s="2">
        <f t="shared" si="6"/>
        <v>375.45861954529749</v>
      </c>
    </row>
    <row r="90" spans="2:12" x14ac:dyDescent="0.3">
      <c r="B90" s="4">
        <v>99</v>
      </c>
      <c r="E90" s="4">
        <v>84</v>
      </c>
      <c r="F90" s="4">
        <v>379.81803911864154</v>
      </c>
      <c r="I90" s="2">
        <v>87</v>
      </c>
      <c r="J90" s="2">
        <f t="shared" si="8"/>
        <v>2.4380952380952383</v>
      </c>
      <c r="K90" s="2">
        <f t="shared" si="7"/>
        <v>1.0208548086983251</v>
      </c>
      <c r="L90" s="2">
        <f t="shared" si="6"/>
        <v>373.34118718110176</v>
      </c>
    </row>
    <row r="91" spans="2:12" x14ac:dyDescent="0.3">
      <c r="B91" s="29">
        <f>E91/D88</f>
        <v>45.964285714285715</v>
      </c>
      <c r="C91" s="8">
        <f>B91-E91</f>
        <v>6.9642857142857153</v>
      </c>
      <c r="E91" s="6">
        <v>39</v>
      </c>
      <c r="F91" s="4">
        <v>558.78368476118851</v>
      </c>
      <c r="I91" s="2">
        <v>88</v>
      </c>
      <c r="J91" s="2">
        <f t="shared" si="8"/>
        <v>2.4245283018867925</v>
      </c>
      <c r="K91" s="2">
        <f t="shared" si="7"/>
        <v>1.0208548086983251</v>
      </c>
      <c r="L91" s="2">
        <f t="shared" si="6"/>
        <v>371.26370637094749</v>
      </c>
    </row>
    <row r="92" spans="2:12" x14ac:dyDescent="0.3">
      <c r="I92" s="2">
        <v>89</v>
      </c>
      <c r="J92" s="2">
        <f t="shared" si="8"/>
        <v>2.4112149532710281</v>
      </c>
      <c r="K92" s="2">
        <f t="shared" si="7"/>
        <v>1.0208548086983251</v>
      </c>
      <c r="L92" s="2">
        <f t="shared" si="6"/>
        <v>369.22505697780548</v>
      </c>
    </row>
    <row r="93" spans="2:12" x14ac:dyDescent="0.3">
      <c r="I93" s="2">
        <v>90</v>
      </c>
      <c r="J93" s="2">
        <f t="shared" si="8"/>
        <v>2.3981481481481484</v>
      </c>
      <c r="K93" s="2">
        <f t="shared" si="7"/>
        <v>1.0208548086983251</v>
      </c>
      <c r="L93" s="2">
        <f t="shared" si="6"/>
        <v>367.22416035120307</v>
      </c>
    </row>
    <row r="94" spans="2:12" x14ac:dyDescent="0.3">
      <c r="I94" s="2">
        <v>91</v>
      </c>
      <c r="J94" s="2">
        <f t="shared" si="8"/>
        <v>2.3853211009174311</v>
      </c>
      <c r="K94" s="2">
        <f t="shared" si="7"/>
        <v>1.0208548086983251</v>
      </c>
      <c r="L94" s="2">
        <f t="shared" si="6"/>
        <v>365.25997742417138</v>
      </c>
    </row>
    <row r="95" spans="2:12" x14ac:dyDescent="0.3">
      <c r="I95" s="2">
        <v>92</v>
      </c>
      <c r="J95" s="2">
        <f t="shared" si="8"/>
        <v>2.3727272727272726</v>
      </c>
      <c r="K95" s="2">
        <f t="shared" si="7"/>
        <v>1.0208548086983251</v>
      </c>
      <c r="L95" s="2">
        <f t="shared" si="6"/>
        <v>363.33150691399476</v>
      </c>
    </row>
    <row r="96" spans="2:12" x14ac:dyDescent="0.3">
      <c r="I96" s="2">
        <v>93</v>
      </c>
      <c r="J96" s="2">
        <f t="shared" si="8"/>
        <v>2.3603603603603602</v>
      </c>
      <c r="K96" s="2">
        <f t="shared" si="7"/>
        <v>1.0208548086983251</v>
      </c>
      <c r="L96" s="2">
        <f t="shared" si="6"/>
        <v>361.43778362021783</v>
      </c>
    </row>
    <row r="97" spans="9:12" x14ac:dyDescent="0.3">
      <c r="I97" s="2">
        <v>94</v>
      </c>
      <c r="J97" s="2">
        <f t="shared" si="8"/>
        <v>2.3482142857142856</v>
      </c>
      <c r="K97" s="2">
        <f t="shared" si="7"/>
        <v>1.0208548086983251</v>
      </c>
      <c r="L97" s="2">
        <f t="shared" si="6"/>
        <v>359.57787681382968</v>
      </c>
    </row>
    <row r="98" spans="9:12" x14ac:dyDescent="0.3">
      <c r="I98" s="2">
        <v>95</v>
      </c>
      <c r="J98" s="2">
        <f t="shared" si="8"/>
        <v>2.336283185840708</v>
      </c>
      <c r="K98" s="2">
        <f t="shared" si="7"/>
        <v>1.0208548086983251</v>
      </c>
      <c r="L98" s="2">
        <f t="shared" si="6"/>
        <v>357.75088871197943</v>
      </c>
    </row>
    <row r="99" spans="9:12" x14ac:dyDescent="0.3">
      <c r="I99" s="2">
        <v>96</v>
      </c>
      <c r="J99" s="2">
        <f t="shared" si="8"/>
        <v>2.3245614035087718</v>
      </c>
      <c r="K99" s="2">
        <f t="shared" si="7"/>
        <v>1.0208548086983251</v>
      </c>
      <c r="L99" s="2">
        <f t="shared" si="6"/>
        <v>355.95595303296864</v>
      </c>
    </row>
    <row r="100" spans="9:12" x14ac:dyDescent="0.3">
      <c r="I100" s="2">
        <v>97</v>
      </c>
      <c r="J100" s="2">
        <f t="shared" si="8"/>
        <v>2.3130434782608695</v>
      </c>
      <c r="K100" s="2">
        <f t="shared" si="7"/>
        <v>1.0208548086983251</v>
      </c>
      <c r="L100" s="2">
        <f t="shared" si="6"/>
        <v>354.19223362663627</v>
      </c>
    </row>
    <row r="101" spans="9:12" x14ac:dyDescent="0.3">
      <c r="I101" s="2">
        <v>98</v>
      </c>
      <c r="J101" s="2">
        <f t="shared" si="8"/>
        <v>2.3017241379310347</v>
      </c>
      <c r="K101" s="2">
        <f t="shared" si="7"/>
        <v>1.0208548086983251</v>
      </c>
      <c r="L101" s="2">
        <f t="shared" si="6"/>
        <v>352.4589231755856</v>
      </c>
    </row>
    <row r="102" spans="9:12" x14ac:dyDescent="0.3">
      <c r="I102" s="15">
        <v>99</v>
      </c>
      <c r="J102" s="15">
        <f t="shared" si="8"/>
        <v>2.2905982905982905</v>
      </c>
      <c r="K102" s="15">
        <f t="shared" si="7"/>
        <v>1.0208548086983251</v>
      </c>
      <c r="L102" s="15">
        <f t="shared" si="6"/>
        <v>350.75524196301427</v>
      </c>
    </row>
    <row r="103" spans="9:12" x14ac:dyDescent="0.3">
      <c r="I103" s="2">
        <v>100</v>
      </c>
      <c r="J103" s="2">
        <f t="shared" si="8"/>
        <v>2.2796610169491527</v>
      </c>
      <c r="K103" s="2">
        <f t="shared" si="7"/>
        <v>1.0208548086983251</v>
      </c>
      <c r="L103" s="2">
        <f t="shared" si="6"/>
        <v>349.08043670319853</v>
      </c>
    </row>
    <row r="104" spans="9:12" x14ac:dyDescent="0.3">
      <c r="I104" s="2">
        <v>101</v>
      </c>
      <c r="J104" s="2">
        <f t="shared" si="8"/>
        <v>2.26890756302521</v>
      </c>
      <c r="K104" s="2">
        <f t="shared" si="7"/>
        <v>1.0208548086983251</v>
      </c>
      <c r="L104" s="2">
        <f t="shared" si="6"/>
        <v>347.43377943094254</v>
      </c>
    </row>
    <row r="105" spans="9:12" x14ac:dyDescent="0.3">
      <c r="I105" s="2">
        <v>102</v>
      </c>
      <c r="J105" s="2">
        <f t="shared" si="8"/>
        <v>2.2583333333333333</v>
      </c>
      <c r="K105" s="2">
        <f t="shared" si="7"/>
        <v>1.0208548086983251</v>
      </c>
      <c r="L105" s="2">
        <f t="shared" si="6"/>
        <v>345.81456644655765</v>
      </c>
    </row>
    <row r="106" spans="9:12" x14ac:dyDescent="0.3">
      <c r="I106" s="2">
        <v>103</v>
      </c>
      <c r="J106" s="2">
        <f t="shared" si="8"/>
        <v>2.2479338842975207</v>
      </c>
      <c r="K106" s="2">
        <f t="shared" si="7"/>
        <v>1.0208548086983251</v>
      </c>
      <c r="L106" s="2">
        <f t="shared" si="6"/>
        <v>344.22211731315423</v>
      </c>
    </row>
    <row r="107" spans="9:12" x14ac:dyDescent="0.3">
      <c r="I107" s="2">
        <v>104</v>
      </c>
      <c r="J107" s="2">
        <f t="shared" si="8"/>
        <v>2.237704918032787</v>
      </c>
      <c r="K107" s="2">
        <f t="shared" si="7"/>
        <v>1.0208548086983251</v>
      </c>
      <c r="L107" s="2">
        <f t="shared" si="6"/>
        <v>342.65577390324933</v>
      </c>
    </row>
    <row r="108" spans="9:12" x14ac:dyDescent="0.3">
      <c r="I108" s="2">
        <v>105</v>
      </c>
      <c r="J108" s="2">
        <f t="shared" si="8"/>
        <v>2.2276422764227641</v>
      </c>
      <c r="K108" s="2">
        <f t="shared" si="7"/>
        <v>1.0208548086983251</v>
      </c>
      <c r="L108" s="2">
        <f t="shared" ref="L108:L123" si="9">$E$3*J108*K108</f>
        <v>341.11489949187933</v>
      </c>
    </row>
    <row r="109" spans="9:12" x14ac:dyDescent="0.3">
      <c r="I109" s="2">
        <v>106</v>
      </c>
      <c r="J109" s="2">
        <f t="shared" si="8"/>
        <v>2.217741935483871</v>
      </c>
      <c r="K109" s="2">
        <f t="shared" si="7"/>
        <v>1.0208548086983251</v>
      </c>
      <c r="L109" s="2">
        <f t="shared" si="9"/>
        <v>339.59887789359607</v>
      </c>
    </row>
    <row r="110" spans="9:12" x14ac:dyDescent="0.3">
      <c r="I110" s="2">
        <v>107</v>
      </c>
      <c r="J110" s="2">
        <f t="shared" si="8"/>
        <v>2.2080000000000002</v>
      </c>
      <c r="K110" s="2">
        <f t="shared" si="7"/>
        <v>1.0208548086983251</v>
      </c>
      <c r="L110" s="2">
        <f t="shared" si="9"/>
        <v>338.1071126408853</v>
      </c>
    </row>
    <row r="111" spans="9:12" x14ac:dyDescent="0.3">
      <c r="I111" s="2">
        <v>108</v>
      </c>
      <c r="J111" s="2">
        <f t="shared" si="8"/>
        <v>2.1984126984126986</v>
      </c>
      <c r="K111" s="2">
        <f t="shared" si="7"/>
        <v>1.0208548086983251</v>
      </c>
      <c r="L111" s="2">
        <f t="shared" si="9"/>
        <v>336.63902620170967</v>
      </c>
    </row>
    <row r="112" spans="9:12" x14ac:dyDescent="0.3">
      <c r="I112" s="2">
        <v>109</v>
      </c>
      <c r="J112" s="2">
        <f t="shared" si="8"/>
        <v>2.188976377952756</v>
      </c>
      <c r="K112" s="2">
        <f t="shared" si="7"/>
        <v>1.0208548086983251</v>
      </c>
      <c r="L112" s="2">
        <f t="shared" si="9"/>
        <v>335.194059234017</v>
      </c>
    </row>
    <row r="113" spans="9:12" x14ac:dyDescent="0.3">
      <c r="I113" s="2">
        <v>110</v>
      </c>
      <c r="J113" s="2">
        <f t="shared" si="8"/>
        <v>2.1796875</v>
      </c>
      <c r="K113" s="2">
        <f t="shared" si="7"/>
        <v>1.0208548086983251</v>
      </c>
      <c r="L113" s="2">
        <f t="shared" si="9"/>
        <v>333.77166987519456</v>
      </c>
    </row>
    <row r="114" spans="9:12" x14ac:dyDescent="0.3">
      <c r="I114" s="2">
        <v>111</v>
      </c>
      <c r="J114" s="2">
        <f t="shared" si="8"/>
        <v>2.1705426356589146</v>
      </c>
      <c r="K114" s="2">
        <f t="shared" si="7"/>
        <v>1.0208548086983251</v>
      </c>
      <c r="L114" s="2">
        <f t="shared" si="9"/>
        <v>332.37133306457093</v>
      </c>
    </row>
    <row r="115" spans="9:12" x14ac:dyDescent="0.3">
      <c r="I115" s="2">
        <v>112</v>
      </c>
      <c r="J115" s="2">
        <f t="shared" si="8"/>
        <v>2.1615384615384614</v>
      </c>
      <c r="K115" s="2">
        <f t="shared" si="7"/>
        <v>1.0208548086983251</v>
      </c>
      <c r="L115" s="2">
        <f t="shared" si="9"/>
        <v>330.99253989718773</v>
      </c>
    </row>
    <row r="116" spans="9:12" x14ac:dyDescent="0.3">
      <c r="I116" s="2">
        <v>113</v>
      </c>
      <c r="J116" s="2">
        <f t="shared" si="8"/>
        <v>2.1526717557251906</v>
      </c>
      <c r="K116" s="2">
        <f t="shared" si="7"/>
        <v>1.0208548086983251</v>
      </c>
      <c r="L116" s="2">
        <f t="shared" si="9"/>
        <v>329.63479700716908</v>
      </c>
    </row>
    <row r="117" spans="9:12" x14ac:dyDescent="0.3">
      <c r="I117" s="2">
        <v>114</v>
      </c>
      <c r="J117" s="2">
        <f t="shared" si="8"/>
        <v>2.143939393939394</v>
      </c>
      <c r="K117" s="2">
        <f t="shared" si="7"/>
        <v>1.0208548086983251</v>
      </c>
      <c r="L117" s="2">
        <f t="shared" si="9"/>
        <v>328.29762597912048</v>
      </c>
    </row>
    <row r="118" spans="9:12" x14ac:dyDescent="0.3">
      <c r="I118" s="2">
        <v>115</v>
      </c>
      <c r="J118" s="2">
        <f t="shared" si="8"/>
        <v>2.1353383458646618</v>
      </c>
      <c r="K118" s="2">
        <f t="shared" si="7"/>
        <v>1.0208548086983251</v>
      </c>
      <c r="L118" s="2">
        <f t="shared" si="9"/>
        <v>326.9805627860801</v>
      </c>
    </row>
    <row r="119" spans="9:12" x14ac:dyDescent="0.3">
      <c r="I119" s="2">
        <v>116</v>
      </c>
      <c r="J119" s="2">
        <f t="shared" si="8"/>
        <v>2.1268656716417911</v>
      </c>
      <c r="K119" s="2">
        <f t="shared" si="7"/>
        <v>1.0208548086983251</v>
      </c>
      <c r="L119" s="2">
        <f t="shared" si="9"/>
        <v>325.68315725263733</v>
      </c>
    </row>
    <row r="120" spans="9:12" x14ac:dyDescent="0.3">
      <c r="I120" s="2">
        <v>117</v>
      </c>
      <c r="J120" s="2">
        <f t="shared" si="8"/>
        <v>2.1185185185185187</v>
      </c>
      <c r="K120" s="2">
        <f t="shared" si="7"/>
        <v>1.0208548086983251</v>
      </c>
      <c r="L120" s="2">
        <f t="shared" si="9"/>
        <v>324.40497254191223</v>
      </c>
    </row>
    <row r="121" spans="9:12" x14ac:dyDescent="0.3">
      <c r="I121" s="2">
        <v>118</v>
      </c>
      <c r="J121" s="2">
        <f t="shared" si="8"/>
        <v>2.1102941176470589</v>
      </c>
      <c r="K121" s="2">
        <f t="shared" si="7"/>
        <v>1.0208548086983251</v>
      </c>
      <c r="L121" s="2">
        <f t="shared" si="9"/>
        <v>323.14558466516837</v>
      </c>
    </row>
    <row r="122" spans="9:12" x14ac:dyDescent="0.3">
      <c r="I122" s="2">
        <v>119</v>
      </c>
      <c r="J122" s="2">
        <f t="shared" si="8"/>
        <v>2.1021897810218979</v>
      </c>
      <c r="K122" s="2">
        <f t="shared" si="7"/>
        <v>1.0208548086983251</v>
      </c>
      <c r="L122" s="2">
        <f t="shared" si="9"/>
        <v>321.90458201290255</v>
      </c>
    </row>
    <row r="123" spans="9:12" x14ac:dyDescent="0.3">
      <c r="I123" s="2">
        <v>120</v>
      </c>
      <c r="J123" s="2">
        <f t="shared" si="8"/>
        <v>2.0942028985507246</v>
      </c>
      <c r="K123" s="2">
        <f t="shared" si="7"/>
        <v>1.0208548086983251</v>
      </c>
      <c r="L123" s="2">
        <f t="shared" si="9"/>
        <v>320.68156490632168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DDA5-8C3F-427C-A7DC-B7066756466D}">
  <dimension ref="B2:J50"/>
  <sheetViews>
    <sheetView topLeftCell="B1" workbookViewId="0">
      <selection activeCell="L4" sqref="L4"/>
    </sheetView>
  </sheetViews>
  <sheetFormatPr baseColWidth="10" defaultRowHeight="14.4" x14ac:dyDescent="0.3"/>
  <cols>
    <col min="1" max="1" width="2.109375" style="12" bestFit="1" customWidth="1"/>
    <col min="2" max="16384" width="11.5546875" style="12"/>
  </cols>
  <sheetData>
    <row r="2" spans="2:8" x14ac:dyDescent="0.3">
      <c r="C2" s="9" t="s">
        <v>71</v>
      </c>
    </row>
    <row r="4" spans="2:8" x14ac:dyDescent="0.3">
      <c r="B4" s="13"/>
      <c r="C4" s="14" t="s">
        <v>51</v>
      </c>
      <c r="D4" s="14" t="s">
        <v>52</v>
      </c>
      <c r="E4" s="14" t="s">
        <v>53</v>
      </c>
      <c r="F4" s="14" t="s">
        <v>54</v>
      </c>
      <c r="G4" s="14" t="s">
        <v>55</v>
      </c>
      <c r="H4" s="14" t="s">
        <v>56</v>
      </c>
    </row>
    <row r="5" spans="2:8" x14ac:dyDescent="0.3">
      <c r="B5" s="16"/>
      <c r="C5" s="19">
        <v>3</v>
      </c>
      <c r="D5" s="19">
        <v>291</v>
      </c>
      <c r="E5" s="19">
        <v>292</v>
      </c>
      <c r="F5" s="19">
        <v>292</v>
      </c>
      <c r="G5" s="19">
        <v>291</v>
      </c>
      <c r="H5" s="19">
        <v>293</v>
      </c>
    </row>
    <row r="6" spans="2:8" x14ac:dyDescent="0.3">
      <c r="B6" s="16"/>
      <c r="C6" s="19">
        <v>4</v>
      </c>
      <c r="D6" s="19">
        <v>291</v>
      </c>
      <c r="E6" s="19">
        <v>292</v>
      </c>
      <c r="F6" s="19">
        <v>292</v>
      </c>
      <c r="G6" s="19">
        <v>291</v>
      </c>
      <c r="H6" s="19">
        <v>293</v>
      </c>
    </row>
    <row r="7" spans="2:8" x14ac:dyDescent="0.3">
      <c r="B7" s="16"/>
      <c r="C7" s="19">
        <v>5</v>
      </c>
      <c r="D7" s="19">
        <v>292</v>
      </c>
      <c r="E7" s="19">
        <v>293</v>
      </c>
      <c r="F7" s="19">
        <v>292</v>
      </c>
      <c r="G7" s="19">
        <v>291</v>
      </c>
      <c r="H7" s="19">
        <v>293</v>
      </c>
    </row>
    <row r="8" spans="2:8" x14ac:dyDescent="0.3">
      <c r="B8" s="16"/>
      <c r="C8" s="19">
        <v>6</v>
      </c>
      <c r="D8" s="19">
        <v>295</v>
      </c>
      <c r="E8" s="19">
        <v>296</v>
      </c>
      <c r="F8" s="19">
        <v>295</v>
      </c>
      <c r="G8" s="19">
        <v>294</v>
      </c>
      <c r="H8" s="19">
        <v>294</v>
      </c>
    </row>
    <row r="9" spans="2:8" x14ac:dyDescent="0.3">
      <c r="B9" s="16"/>
      <c r="C9" s="19">
        <v>7</v>
      </c>
      <c r="D9" s="19">
        <v>298</v>
      </c>
      <c r="E9" s="19">
        <v>299</v>
      </c>
      <c r="F9" s="19">
        <v>297</v>
      </c>
      <c r="G9" s="19">
        <v>296</v>
      </c>
      <c r="H9" s="19">
        <v>295</v>
      </c>
    </row>
    <row r="10" spans="2:8" x14ac:dyDescent="0.3">
      <c r="B10" s="16"/>
      <c r="C10" s="19">
        <v>8</v>
      </c>
      <c r="D10" s="19">
        <v>301</v>
      </c>
      <c r="E10" s="19">
        <v>302</v>
      </c>
      <c r="F10" s="19">
        <v>300</v>
      </c>
      <c r="G10" s="19">
        <v>298</v>
      </c>
      <c r="H10" s="19">
        <v>296</v>
      </c>
    </row>
    <row r="11" spans="2:8" x14ac:dyDescent="0.3">
      <c r="B11" s="16"/>
      <c r="C11" s="19">
        <v>9</v>
      </c>
      <c r="D11" s="19">
        <v>303</v>
      </c>
      <c r="E11" s="19">
        <v>303</v>
      </c>
      <c r="F11" s="19">
        <v>301</v>
      </c>
      <c r="G11" s="19">
        <v>300</v>
      </c>
      <c r="H11" s="19">
        <v>297</v>
      </c>
    </row>
    <row r="12" spans="2:8" x14ac:dyDescent="0.3">
      <c r="B12" s="16"/>
      <c r="C12" s="19">
        <v>10</v>
      </c>
      <c r="D12" s="19">
        <v>304</v>
      </c>
      <c r="E12" s="19">
        <v>304</v>
      </c>
      <c r="F12" s="19">
        <v>302</v>
      </c>
      <c r="G12" s="19">
        <v>300</v>
      </c>
      <c r="H12" s="19">
        <v>297</v>
      </c>
    </row>
    <row r="13" spans="2:8" x14ac:dyDescent="0.3">
      <c r="B13" s="16"/>
      <c r="C13" s="19">
        <v>11</v>
      </c>
      <c r="D13" s="19">
        <v>305</v>
      </c>
      <c r="E13" s="19">
        <v>304</v>
      </c>
      <c r="F13" s="19">
        <v>302</v>
      </c>
      <c r="G13" s="19">
        <v>300</v>
      </c>
      <c r="H13" s="19">
        <v>297</v>
      </c>
    </row>
    <row r="14" spans="2:8" x14ac:dyDescent="0.3">
      <c r="C14" s="19">
        <v>12</v>
      </c>
      <c r="D14" s="19">
        <v>303</v>
      </c>
      <c r="E14" s="19">
        <v>302</v>
      </c>
      <c r="F14" s="19">
        <v>300</v>
      </c>
      <c r="G14" s="19">
        <v>298</v>
      </c>
      <c r="H14" s="19">
        <v>296</v>
      </c>
    </row>
    <row r="15" spans="2:8" x14ac:dyDescent="0.3">
      <c r="C15" s="19">
        <v>13</v>
      </c>
      <c r="D15" s="19">
        <v>302</v>
      </c>
      <c r="E15" s="19">
        <v>301</v>
      </c>
      <c r="F15" s="19">
        <v>299</v>
      </c>
      <c r="G15" s="19">
        <v>297</v>
      </c>
      <c r="H15" s="19">
        <v>296</v>
      </c>
    </row>
    <row r="16" spans="2:8" x14ac:dyDescent="0.3">
      <c r="B16" s="13"/>
      <c r="C16" s="19">
        <v>14</v>
      </c>
      <c r="D16" s="19">
        <v>300</v>
      </c>
      <c r="E16" s="19">
        <v>299</v>
      </c>
      <c r="F16" s="19">
        <v>298</v>
      </c>
      <c r="G16" s="19">
        <v>296</v>
      </c>
      <c r="H16" s="19">
        <v>295</v>
      </c>
    </row>
    <row r="17" spans="2:10" x14ac:dyDescent="0.3">
      <c r="B17" s="16"/>
      <c r="C17" s="19">
        <v>15</v>
      </c>
      <c r="D17" s="19">
        <v>298</v>
      </c>
      <c r="E17" s="19">
        <v>297</v>
      </c>
      <c r="F17" s="19">
        <v>296</v>
      </c>
      <c r="G17" s="19">
        <v>295</v>
      </c>
      <c r="H17" s="19">
        <v>295</v>
      </c>
    </row>
    <row r="18" spans="2:10" x14ac:dyDescent="0.3">
      <c r="B18" s="16"/>
      <c r="C18" s="19">
        <v>16</v>
      </c>
      <c r="D18" s="19">
        <v>297</v>
      </c>
      <c r="E18" s="19">
        <v>296</v>
      </c>
      <c r="F18" s="19">
        <v>295</v>
      </c>
      <c r="G18" s="19">
        <v>293</v>
      </c>
      <c r="H18" s="19">
        <v>294</v>
      </c>
    </row>
    <row r="19" spans="2:10" x14ac:dyDescent="0.3">
      <c r="B19" s="16"/>
      <c r="C19" s="19">
        <v>17</v>
      </c>
      <c r="D19" s="19">
        <v>296</v>
      </c>
      <c r="E19" s="19">
        <v>295</v>
      </c>
      <c r="F19" s="19">
        <v>294</v>
      </c>
      <c r="G19" s="19">
        <v>292</v>
      </c>
      <c r="H19" s="19">
        <v>294</v>
      </c>
    </row>
    <row r="20" spans="2:10" x14ac:dyDescent="0.3">
      <c r="B20" s="16"/>
      <c r="C20" s="19">
        <v>18</v>
      </c>
      <c r="D20" s="19">
        <v>294</v>
      </c>
      <c r="E20" s="19">
        <v>293</v>
      </c>
      <c r="F20" s="19">
        <v>292</v>
      </c>
      <c r="G20" s="19">
        <v>291</v>
      </c>
      <c r="H20" s="19">
        <v>294</v>
      </c>
    </row>
    <row r="21" spans="2:10" x14ac:dyDescent="0.3">
      <c r="B21" s="16"/>
      <c r="C21" s="19">
        <v>19</v>
      </c>
      <c r="D21" s="19">
        <v>293</v>
      </c>
      <c r="E21" s="19">
        <v>293</v>
      </c>
      <c r="F21" s="19">
        <v>292</v>
      </c>
      <c r="G21" s="19">
        <v>291</v>
      </c>
      <c r="H21" s="19">
        <v>293</v>
      </c>
    </row>
    <row r="22" spans="2:10" x14ac:dyDescent="0.3">
      <c r="B22" s="16"/>
      <c r="C22" s="19">
        <v>20</v>
      </c>
      <c r="D22" s="19">
        <v>292</v>
      </c>
      <c r="E22" s="19">
        <v>293</v>
      </c>
      <c r="F22" s="19">
        <v>292</v>
      </c>
      <c r="G22" s="19">
        <v>291</v>
      </c>
      <c r="H22" s="19">
        <v>293</v>
      </c>
    </row>
    <row r="23" spans="2:10" x14ac:dyDescent="0.3">
      <c r="B23" s="16"/>
      <c r="C23" s="19">
        <v>21</v>
      </c>
      <c r="D23" s="19">
        <v>292</v>
      </c>
      <c r="E23" s="19">
        <v>293</v>
      </c>
      <c r="F23" s="19">
        <v>292</v>
      </c>
      <c r="G23" s="19">
        <v>291</v>
      </c>
      <c r="H23" s="19">
        <v>293</v>
      </c>
    </row>
    <row r="24" spans="2:10" x14ac:dyDescent="0.3">
      <c r="B24" s="16"/>
      <c r="C24" s="19">
        <v>22</v>
      </c>
      <c r="D24" s="19">
        <v>292</v>
      </c>
      <c r="E24" s="19">
        <v>293</v>
      </c>
      <c r="F24" s="19">
        <v>292</v>
      </c>
      <c r="G24" s="19">
        <v>291</v>
      </c>
      <c r="H24" s="19">
        <v>293</v>
      </c>
    </row>
    <row r="25" spans="2:10" x14ac:dyDescent="0.3">
      <c r="B25" s="16"/>
      <c r="C25" s="19">
        <v>23</v>
      </c>
      <c r="D25" s="19">
        <v>291</v>
      </c>
      <c r="E25" s="19">
        <v>292</v>
      </c>
      <c r="F25" s="19">
        <v>292</v>
      </c>
      <c r="G25" s="19">
        <v>291</v>
      </c>
      <c r="H25" s="19">
        <v>293</v>
      </c>
    </row>
    <row r="27" spans="2:10" x14ac:dyDescent="0.3">
      <c r="C27" s="9" t="s">
        <v>72</v>
      </c>
      <c r="J27" s="18" t="s">
        <v>62</v>
      </c>
    </row>
    <row r="28" spans="2:10" x14ac:dyDescent="0.3">
      <c r="J28" s="18" t="s">
        <v>63</v>
      </c>
    </row>
    <row r="29" spans="2:10" x14ac:dyDescent="0.3">
      <c r="C29" s="14" t="s">
        <v>51</v>
      </c>
      <c r="D29" s="14" t="s">
        <v>57</v>
      </c>
      <c r="E29" s="14" t="s">
        <v>58</v>
      </c>
      <c r="F29" s="14" t="s">
        <v>59</v>
      </c>
      <c r="G29" s="14" t="s">
        <v>60</v>
      </c>
      <c r="H29" s="14" t="s">
        <v>61</v>
      </c>
      <c r="J29" s="18" t="s">
        <v>64</v>
      </c>
    </row>
    <row r="30" spans="2:10" x14ac:dyDescent="0.3">
      <c r="C30" s="19">
        <v>3</v>
      </c>
      <c r="D30" s="19">
        <v>292</v>
      </c>
      <c r="E30" s="19">
        <v>293</v>
      </c>
      <c r="F30" s="19">
        <v>292</v>
      </c>
      <c r="G30" s="19">
        <v>291</v>
      </c>
      <c r="H30" s="19">
        <v>293</v>
      </c>
      <c r="J30" s="18" t="s">
        <v>65</v>
      </c>
    </row>
    <row r="31" spans="2:10" x14ac:dyDescent="0.3">
      <c r="C31" s="19">
        <v>4</v>
      </c>
      <c r="D31" s="19">
        <v>292</v>
      </c>
      <c r="E31" s="19">
        <v>293</v>
      </c>
      <c r="F31" s="19">
        <v>292</v>
      </c>
      <c r="G31" s="19">
        <v>291</v>
      </c>
      <c r="H31" s="19">
        <v>293</v>
      </c>
      <c r="J31" s="18" t="s">
        <v>66</v>
      </c>
    </row>
    <row r="32" spans="2:10" x14ac:dyDescent="0.3">
      <c r="C32" s="19">
        <v>5</v>
      </c>
      <c r="D32" s="19">
        <v>292</v>
      </c>
      <c r="E32" s="19">
        <v>293</v>
      </c>
      <c r="F32" s="19">
        <v>292</v>
      </c>
      <c r="G32" s="19">
        <v>291</v>
      </c>
      <c r="H32" s="19">
        <v>293</v>
      </c>
    </row>
    <row r="33" spans="3:10" x14ac:dyDescent="0.3">
      <c r="C33" s="19">
        <v>6</v>
      </c>
      <c r="D33" s="19">
        <v>294</v>
      </c>
      <c r="E33" s="19">
        <v>295</v>
      </c>
      <c r="F33" s="19">
        <v>294</v>
      </c>
      <c r="G33" s="19">
        <v>293</v>
      </c>
      <c r="H33" s="19">
        <v>294</v>
      </c>
    </row>
    <row r="34" spans="3:10" x14ac:dyDescent="0.3">
      <c r="C34" s="19">
        <v>7</v>
      </c>
      <c r="D34" s="19">
        <v>296</v>
      </c>
      <c r="E34" s="19">
        <v>297</v>
      </c>
      <c r="F34" s="19">
        <v>296</v>
      </c>
      <c r="G34" s="19">
        <v>295</v>
      </c>
      <c r="H34" s="19">
        <v>295</v>
      </c>
    </row>
    <row r="35" spans="3:10" x14ac:dyDescent="0.3">
      <c r="C35" s="19">
        <v>8</v>
      </c>
      <c r="D35" s="19">
        <v>298</v>
      </c>
      <c r="E35" s="19">
        <v>299</v>
      </c>
      <c r="F35" s="19">
        <v>298</v>
      </c>
      <c r="G35" s="19">
        <v>297</v>
      </c>
      <c r="H35" s="19">
        <v>296</v>
      </c>
    </row>
    <row r="36" spans="3:10" x14ac:dyDescent="0.3">
      <c r="C36" s="19">
        <v>9</v>
      </c>
      <c r="D36" s="19">
        <v>300</v>
      </c>
      <c r="E36" s="19">
        <v>300</v>
      </c>
      <c r="F36" s="19">
        <v>299</v>
      </c>
      <c r="G36" s="19">
        <v>298</v>
      </c>
      <c r="H36" s="19">
        <v>297</v>
      </c>
      <c r="J36" s="17"/>
    </row>
    <row r="37" spans="3:10" x14ac:dyDescent="0.3">
      <c r="C37" s="19">
        <v>10</v>
      </c>
      <c r="D37" s="19">
        <v>301</v>
      </c>
      <c r="E37" s="19">
        <v>301</v>
      </c>
      <c r="F37" s="19">
        <v>300</v>
      </c>
      <c r="G37" s="19">
        <v>299</v>
      </c>
      <c r="H37" s="19">
        <v>297</v>
      </c>
    </row>
    <row r="38" spans="3:10" x14ac:dyDescent="0.3">
      <c r="C38" s="19">
        <v>11</v>
      </c>
      <c r="D38" s="19">
        <v>302</v>
      </c>
      <c r="E38" s="19">
        <v>301</v>
      </c>
      <c r="F38" s="19">
        <v>300</v>
      </c>
      <c r="G38" s="19">
        <v>299</v>
      </c>
      <c r="H38" s="19">
        <v>297</v>
      </c>
    </row>
    <row r="39" spans="3:10" x14ac:dyDescent="0.3">
      <c r="C39" s="19">
        <v>12</v>
      </c>
      <c r="D39" s="19">
        <v>300</v>
      </c>
      <c r="E39" s="19">
        <v>299</v>
      </c>
      <c r="F39" s="19">
        <v>298</v>
      </c>
      <c r="G39" s="19">
        <v>297</v>
      </c>
      <c r="H39" s="19">
        <v>296</v>
      </c>
    </row>
    <row r="40" spans="3:10" x14ac:dyDescent="0.3">
      <c r="C40" s="19">
        <v>13</v>
      </c>
      <c r="D40" s="19">
        <v>299</v>
      </c>
      <c r="E40" s="19">
        <v>298</v>
      </c>
      <c r="F40" s="19">
        <v>297</v>
      </c>
      <c r="G40" s="19">
        <v>296</v>
      </c>
      <c r="H40" s="19">
        <v>296</v>
      </c>
    </row>
    <row r="41" spans="3:10" x14ac:dyDescent="0.3">
      <c r="C41" s="19">
        <v>14</v>
      </c>
      <c r="D41" s="19">
        <v>297</v>
      </c>
      <c r="E41" s="19">
        <v>296</v>
      </c>
      <c r="F41" s="19">
        <v>296</v>
      </c>
      <c r="G41" s="19">
        <v>294</v>
      </c>
      <c r="H41" s="19">
        <v>295</v>
      </c>
    </row>
    <row r="42" spans="3:10" x14ac:dyDescent="0.3">
      <c r="C42" s="19">
        <v>15</v>
      </c>
      <c r="D42" s="19">
        <v>296</v>
      </c>
      <c r="E42" s="19">
        <v>295</v>
      </c>
      <c r="F42" s="19">
        <v>294</v>
      </c>
      <c r="G42" s="19">
        <v>293</v>
      </c>
      <c r="H42" s="19">
        <v>295</v>
      </c>
    </row>
    <row r="43" spans="3:10" x14ac:dyDescent="0.3">
      <c r="C43" s="19">
        <v>16</v>
      </c>
      <c r="D43" s="19">
        <v>295</v>
      </c>
      <c r="E43" s="19">
        <v>294</v>
      </c>
      <c r="F43" s="19">
        <v>293</v>
      </c>
      <c r="G43" s="19">
        <v>292</v>
      </c>
      <c r="H43" s="19">
        <v>294</v>
      </c>
    </row>
    <row r="44" spans="3:10" x14ac:dyDescent="0.3">
      <c r="C44" s="19">
        <v>17</v>
      </c>
      <c r="D44" s="19">
        <v>294</v>
      </c>
      <c r="E44" s="19">
        <v>293</v>
      </c>
      <c r="F44" s="19">
        <v>292</v>
      </c>
      <c r="G44" s="19">
        <v>291</v>
      </c>
      <c r="H44" s="19">
        <v>294</v>
      </c>
    </row>
    <row r="45" spans="3:10" x14ac:dyDescent="0.3">
      <c r="C45" s="19">
        <v>18</v>
      </c>
      <c r="D45" s="19">
        <v>293</v>
      </c>
      <c r="E45" s="19">
        <v>293</v>
      </c>
      <c r="F45" s="19">
        <v>292</v>
      </c>
      <c r="G45" s="19">
        <v>291</v>
      </c>
      <c r="H45" s="19">
        <v>294</v>
      </c>
    </row>
    <row r="46" spans="3:10" x14ac:dyDescent="0.3">
      <c r="C46" s="19">
        <v>19</v>
      </c>
      <c r="D46" s="19">
        <v>293</v>
      </c>
      <c r="E46" s="19">
        <v>293</v>
      </c>
      <c r="F46" s="19">
        <v>292</v>
      </c>
      <c r="G46" s="19">
        <v>291</v>
      </c>
      <c r="H46" s="19">
        <v>293</v>
      </c>
    </row>
    <row r="47" spans="3:10" x14ac:dyDescent="0.3">
      <c r="C47" s="19">
        <v>20</v>
      </c>
      <c r="D47" s="19">
        <v>292</v>
      </c>
      <c r="E47" s="19">
        <v>293</v>
      </c>
      <c r="F47" s="19">
        <v>292</v>
      </c>
      <c r="G47" s="19">
        <v>291</v>
      </c>
      <c r="H47" s="19">
        <v>293</v>
      </c>
    </row>
    <row r="48" spans="3:10" x14ac:dyDescent="0.3">
      <c r="C48" s="19">
        <v>21</v>
      </c>
      <c r="D48" s="19">
        <v>292</v>
      </c>
      <c r="E48" s="19">
        <v>293</v>
      </c>
      <c r="F48" s="19">
        <v>292</v>
      </c>
      <c r="G48" s="19">
        <v>291</v>
      </c>
      <c r="H48" s="19">
        <v>293</v>
      </c>
    </row>
    <row r="49" spans="3:8" x14ac:dyDescent="0.3">
      <c r="C49" s="19">
        <v>22</v>
      </c>
      <c r="D49" s="19">
        <v>292</v>
      </c>
      <c r="E49" s="19">
        <v>293</v>
      </c>
      <c r="F49" s="19">
        <v>292</v>
      </c>
      <c r="G49" s="19">
        <v>291</v>
      </c>
      <c r="H49" s="19">
        <v>293</v>
      </c>
    </row>
    <row r="50" spans="3:8" x14ac:dyDescent="0.3">
      <c r="C50" s="19">
        <v>23</v>
      </c>
      <c r="D50" s="19">
        <v>292</v>
      </c>
      <c r="E50" s="19">
        <v>293</v>
      </c>
      <c r="F50" s="19">
        <v>292</v>
      </c>
      <c r="G50" s="19">
        <v>291</v>
      </c>
      <c r="H50" s="19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8B65-C869-43D5-9A81-39B547A17B98}">
  <dimension ref="A2:N20"/>
  <sheetViews>
    <sheetView workbookViewId="0">
      <selection activeCell="J26" sqref="J26"/>
    </sheetView>
  </sheetViews>
  <sheetFormatPr baseColWidth="10" defaultRowHeight="14.4" x14ac:dyDescent="0.3"/>
  <cols>
    <col min="1" max="6" width="11.5546875" style="22"/>
    <col min="7" max="7" width="24.21875" style="22" bestFit="1" customWidth="1"/>
    <col min="8" max="8" width="12.109375" style="22" bestFit="1" customWidth="1"/>
    <col min="9" max="9" width="16.109375" style="22" bestFit="1" customWidth="1"/>
    <col min="10" max="10" width="21.21875" style="22" bestFit="1" customWidth="1"/>
    <col min="11" max="11" width="12.109375" style="22" bestFit="1" customWidth="1"/>
    <col min="12" max="12" width="16.109375" style="22" bestFit="1" customWidth="1"/>
    <col min="13" max="13" width="21.21875" style="22" bestFit="1" customWidth="1"/>
    <col min="14" max="16384" width="11.5546875" style="22"/>
  </cols>
  <sheetData>
    <row r="2" spans="1:14" x14ac:dyDescent="0.3">
      <c r="B2" s="22" t="s">
        <v>92</v>
      </c>
      <c r="C2" s="22" t="s">
        <v>93</v>
      </c>
      <c r="D2" s="22" t="s">
        <v>70</v>
      </c>
    </row>
    <row r="3" spans="1:14" x14ac:dyDescent="0.3">
      <c r="A3" s="23" t="s">
        <v>84</v>
      </c>
      <c r="B3" s="24">
        <v>10</v>
      </c>
      <c r="C3" s="24">
        <v>0.9</v>
      </c>
      <c r="D3" s="24">
        <v>5.2249999999999996</v>
      </c>
    </row>
    <row r="4" spans="1:14" x14ac:dyDescent="0.3">
      <c r="A4" s="23" t="s">
        <v>85</v>
      </c>
      <c r="B4" s="25">
        <v>13.14</v>
      </c>
      <c r="C4" s="24">
        <v>0.9</v>
      </c>
      <c r="D4" s="24">
        <v>5.2249999999999996</v>
      </c>
    </row>
    <row r="5" spans="1:14" x14ac:dyDescent="0.3">
      <c r="A5" s="23" t="s">
        <v>86</v>
      </c>
      <c r="B5" s="25">
        <v>13.14</v>
      </c>
      <c r="C5" s="25">
        <v>1.35</v>
      </c>
      <c r="D5" s="24">
        <v>5.2249999999999996</v>
      </c>
    </row>
    <row r="6" spans="1:14" x14ac:dyDescent="0.3">
      <c r="A6" s="23" t="s">
        <v>87</v>
      </c>
      <c r="B6" s="24">
        <v>10</v>
      </c>
      <c r="C6" s="25">
        <v>1.35</v>
      </c>
      <c r="D6" s="24">
        <v>5.2249999999999996</v>
      </c>
    </row>
    <row r="7" spans="1:14" x14ac:dyDescent="0.3">
      <c r="A7" s="23" t="s">
        <v>88</v>
      </c>
      <c r="B7" s="24">
        <v>10</v>
      </c>
      <c r="C7" s="24">
        <v>0.9</v>
      </c>
      <c r="D7" s="25">
        <v>5.7750000000000004</v>
      </c>
      <c r="G7" s="12"/>
      <c r="H7" s="12"/>
      <c r="I7" s="12"/>
      <c r="J7" s="12"/>
      <c r="K7" s="28" t="s">
        <v>94</v>
      </c>
      <c r="L7" s="27" t="s">
        <v>97</v>
      </c>
      <c r="M7" s="27"/>
    </row>
    <row r="8" spans="1:14" x14ac:dyDescent="0.3">
      <c r="A8" s="23" t="s">
        <v>89</v>
      </c>
      <c r="B8" s="25">
        <v>13.14</v>
      </c>
      <c r="C8" s="24">
        <v>0.9</v>
      </c>
      <c r="D8" s="25">
        <v>5.7750000000000004</v>
      </c>
      <c r="G8" s="12"/>
      <c r="H8" s="12" t="s">
        <v>103</v>
      </c>
      <c r="I8" s="12" t="s">
        <v>104</v>
      </c>
      <c r="J8" s="12" t="s">
        <v>2</v>
      </c>
      <c r="K8" s="28"/>
      <c r="L8" s="26" t="s">
        <v>98</v>
      </c>
      <c r="M8" s="26" t="s">
        <v>99</v>
      </c>
      <c r="N8" s="22" t="s">
        <v>100</v>
      </c>
    </row>
    <row r="9" spans="1:14" x14ac:dyDescent="0.3">
      <c r="A9" s="23" t="s">
        <v>90</v>
      </c>
      <c r="B9" s="25">
        <v>13.14</v>
      </c>
      <c r="C9" s="25">
        <v>1.35</v>
      </c>
      <c r="D9" s="25">
        <v>5.7750000000000004</v>
      </c>
      <c r="G9" s="10" t="s">
        <v>95</v>
      </c>
      <c r="H9" s="12">
        <v>11.57</v>
      </c>
      <c r="I9" s="12">
        <v>0.9</v>
      </c>
      <c r="J9" s="12">
        <v>5.5</v>
      </c>
      <c r="K9" s="11">
        <v>26.1</v>
      </c>
      <c r="L9" s="11">
        <v>27.6</v>
      </c>
      <c r="M9" s="11">
        <v>26.2</v>
      </c>
    </row>
    <row r="10" spans="1:14" x14ac:dyDescent="0.3">
      <c r="A10" s="23" t="s">
        <v>91</v>
      </c>
      <c r="B10" s="24">
        <v>10</v>
      </c>
      <c r="C10" s="25">
        <v>1.35</v>
      </c>
      <c r="D10" s="25">
        <v>5.7750000000000004</v>
      </c>
      <c r="G10" s="10" t="s">
        <v>96</v>
      </c>
      <c r="H10" s="12">
        <v>11.57</v>
      </c>
      <c r="I10" s="12">
        <v>1.125</v>
      </c>
      <c r="J10" s="12">
        <v>5.5</v>
      </c>
      <c r="K10" s="11">
        <v>26.7</v>
      </c>
      <c r="L10" s="11">
        <v>28</v>
      </c>
      <c r="M10" s="11">
        <v>27</v>
      </c>
    </row>
    <row r="11" spans="1:14" x14ac:dyDescent="0.3">
      <c r="G11" s="10" t="s">
        <v>101</v>
      </c>
      <c r="H11" s="12">
        <v>11.57</v>
      </c>
      <c r="I11" s="12">
        <v>1.35</v>
      </c>
      <c r="J11" s="12">
        <v>5.5</v>
      </c>
      <c r="K11" s="11">
        <v>29.5</v>
      </c>
      <c r="L11" s="11">
        <v>30.5</v>
      </c>
      <c r="M11" s="11">
        <v>30.5</v>
      </c>
    </row>
    <row r="12" spans="1:14" x14ac:dyDescent="0.3">
      <c r="G12" s="11" t="s">
        <v>102</v>
      </c>
      <c r="H12" s="12"/>
      <c r="I12" s="12"/>
      <c r="J12" s="12"/>
      <c r="K12" s="11">
        <v>28.1</v>
      </c>
      <c r="L12" s="11">
        <v>28.5</v>
      </c>
      <c r="M12" s="11">
        <v>27.9</v>
      </c>
    </row>
    <row r="13" spans="1:14" x14ac:dyDescent="0.3">
      <c r="B13" s="24">
        <v>10</v>
      </c>
      <c r="C13" s="24">
        <v>0.8</v>
      </c>
      <c r="D13" s="24">
        <v>5.2249999999999996</v>
      </c>
    </row>
    <row r="14" spans="1:14" x14ac:dyDescent="0.3">
      <c r="B14" s="25">
        <v>13.14</v>
      </c>
      <c r="C14" s="24">
        <v>0.8</v>
      </c>
      <c r="D14" s="24">
        <v>5.2249999999999996</v>
      </c>
    </row>
    <row r="15" spans="1:14" x14ac:dyDescent="0.3">
      <c r="B15" s="25">
        <v>13.14</v>
      </c>
      <c r="C15" s="25">
        <v>0.9</v>
      </c>
      <c r="D15" s="24">
        <v>5.2249999999999996</v>
      </c>
    </row>
    <row r="16" spans="1:14" x14ac:dyDescent="0.3">
      <c r="B16" s="24">
        <v>10</v>
      </c>
      <c r="C16" s="25">
        <v>0.9</v>
      </c>
      <c r="D16" s="24">
        <v>5.2249999999999996</v>
      </c>
    </row>
    <row r="17" spans="2:4" x14ac:dyDescent="0.3">
      <c r="B17" s="24">
        <v>10</v>
      </c>
      <c r="C17" s="24">
        <v>0.8</v>
      </c>
      <c r="D17" s="25">
        <v>5.7750000000000004</v>
      </c>
    </row>
    <row r="18" spans="2:4" x14ac:dyDescent="0.3">
      <c r="B18" s="25">
        <v>13.14</v>
      </c>
      <c r="C18" s="24">
        <v>0.8</v>
      </c>
      <c r="D18" s="25">
        <v>5.7750000000000004</v>
      </c>
    </row>
    <row r="19" spans="2:4" x14ac:dyDescent="0.3">
      <c r="B19" s="25">
        <v>13.14</v>
      </c>
      <c r="C19" s="25">
        <v>0.9</v>
      </c>
      <c r="D19" s="25">
        <v>5.7750000000000004</v>
      </c>
    </row>
    <row r="20" spans="2:4" x14ac:dyDescent="0.3">
      <c r="B20" s="24">
        <v>10</v>
      </c>
      <c r="C20" s="25">
        <v>0.9</v>
      </c>
      <c r="D20" s="25">
        <v>5.7750000000000004</v>
      </c>
    </row>
  </sheetData>
  <mergeCells count="2">
    <mergeCell ref="L7:M7"/>
    <mergeCell ref="K7:K8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Case set up</vt:lpstr>
      <vt:lpstr>Validation set up</vt:lpstr>
      <vt:lpstr>Stomatal resistence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Alexandra Bernal Quintero</dc:creator>
  <cp:lastModifiedBy>Natalia Alexandra Bernal Quintero</cp:lastModifiedBy>
  <dcterms:created xsi:type="dcterms:W3CDTF">2025-03-11T14:28:11Z</dcterms:created>
  <dcterms:modified xsi:type="dcterms:W3CDTF">2025-03-26T15:21:58Z</dcterms:modified>
</cp:coreProperties>
</file>