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60" windowWidth="16176" windowHeight="6072" activeTab="2"/>
  </bookViews>
  <sheets>
    <sheet name="BNBO" sheetId="1" r:id="rId1"/>
    <sheet name="ERWS" sheetId="2" r:id="rId2"/>
    <sheet name="LSGR" sheetId="3" r:id="rId3"/>
    <sheet name="PLSH" sheetId="4" r:id="rId4"/>
    <sheet name="JF" sheetId="5" r:id="rId5"/>
  </sheets>
  <calcPr calcId="145621"/>
</workbook>
</file>

<file path=xl/calcChain.xml><?xml version="1.0" encoding="utf-8"?>
<calcChain xmlns="http://schemas.openxmlformats.org/spreadsheetml/2006/main">
  <c r="H4" i="4" l="1"/>
  <c r="U4" i="4" l="1"/>
  <c r="V13" i="2" l="1"/>
  <c r="P3" i="1"/>
  <c r="X19" i="4" l="1"/>
  <c r="W11" i="4"/>
  <c r="P3" i="4"/>
  <c r="L19" i="3"/>
  <c r="L20" i="3"/>
  <c r="L11" i="3"/>
  <c r="G3" i="3"/>
  <c r="G4" i="3"/>
  <c r="Y19" i="3"/>
  <c r="W11" i="3"/>
  <c r="O3" i="3"/>
  <c r="J19" i="2"/>
  <c r="J20" i="2"/>
  <c r="K11" i="2"/>
  <c r="K12" i="2"/>
  <c r="T19" i="2"/>
  <c r="W11" i="2"/>
  <c r="K19" i="1"/>
  <c r="K20" i="1"/>
  <c r="J11" i="1"/>
  <c r="J12" i="1"/>
  <c r="I3" i="1"/>
  <c r="I4" i="1"/>
  <c r="V19" i="1"/>
  <c r="T11" i="1"/>
  <c r="V20" i="5"/>
  <c r="V19" i="5"/>
  <c r="L29" i="4" l="1"/>
  <c r="L28" i="4"/>
  <c r="L26" i="4"/>
  <c r="L25" i="4"/>
  <c r="W20" i="4"/>
  <c r="W19" i="4"/>
  <c r="V12" i="4"/>
  <c r="V11" i="4"/>
  <c r="O4" i="4"/>
  <c r="O3" i="4"/>
  <c r="I29" i="3"/>
  <c r="I28" i="3"/>
  <c r="I26" i="3"/>
  <c r="I25" i="3"/>
  <c r="X20" i="3"/>
  <c r="X19" i="3"/>
  <c r="V12" i="3"/>
  <c r="V11" i="3"/>
  <c r="N4" i="3"/>
  <c r="N3" i="3"/>
  <c r="K19" i="3"/>
  <c r="H29" i="2"/>
  <c r="H28" i="2"/>
  <c r="H26" i="2"/>
  <c r="H25" i="2"/>
  <c r="S20" i="2"/>
  <c r="S19" i="2"/>
  <c r="V12" i="2"/>
  <c r="V11" i="2"/>
  <c r="G29" i="1"/>
  <c r="G28" i="1"/>
  <c r="G26" i="1"/>
  <c r="G25" i="1"/>
  <c r="U20" i="1"/>
  <c r="U19" i="1"/>
  <c r="S12" i="1"/>
  <c r="S11" i="1"/>
  <c r="O4" i="1"/>
  <c r="O3" i="1"/>
  <c r="J19" i="5" l="1"/>
  <c r="J20" i="5"/>
  <c r="B21" i="5"/>
  <c r="C21" i="5"/>
  <c r="G6" i="4"/>
  <c r="K22" i="3"/>
  <c r="I13" i="2"/>
  <c r="E6" i="2"/>
  <c r="G6" i="5"/>
  <c r="F14" i="5"/>
  <c r="E13" i="5"/>
  <c r="F12" i="5"/>
  <c r="F11" i="5"/>
  <c r="G4" i="5"/>
  <c r="F5" i="5"/>
  <c r="G3" i="5"/>
  <c r="G5" i="5" s="1"/>
  <c r="E5" i="5"/>
  <c r="I21" i="5"/>
  <c r="H21" i="5"/>
  <c r="G21" i="5"/>
  <c r="F21" i="5"/>
  <c r="E21" i="5"/>
  <c r="D21" i="5"/>
  <c r="D13" i="5"/>
  <c r="C13" i="5"/>
  <c r="B13" i="5"/>
  <c r="D5" i="5"/>
  <c r="C5" i="5"/>
  <c r="B5" i="5"/>
  <c r="J21" i="4"/>
  <c r="I21" i="4"/>
  <c r="H21" i="4"/>
  <c r="G21" i="4"/>
  <c r="F21" i="4"/>
  <c r="E21" i="4"/>
  <c r="D21" i="4"/>
  <c r="C21" i="4"/>
  <c r="B21" i="4"/>
  <c r="K20" i="4"/>
  <c r="K19" i="4"/>
  <c r="K21" i="4" s="1"/>
  <c r="I13" i="4"/>
  <c r="H13" i="4"/>
  <c r="G13" i="4"/>
  <c r="F13" i="4"/>
  <c r="E13" i="4"/>
  <c r="D13" i="4"/>
  <c r="C13" i="4"/>
  <c r="B13" i="4"/>
  <c r="J12" i="4"/>
  <c r="J11" i="4"/>
  <c r="F5" i="4"/>
  <c r="E5" i="4"/>
  <c r="D5" i="4"/>
  <c r="C5" i="4"/>
  <c r="B5" i="4"/>
  <c r="G4" i="4"/>
  <c r="G3" i="4"/>
  <c r="J21" i="3"/>
  <c r="I21" i="3"/>
  <c r="H21" i="3"/>
  <c r="G21" i="3"/>
  <c r="F21" i="3"/>
  <c r="E21" i="3"/>
  <c r="D21" i="3"/>
  <c r="C21" i="3"/>
  <c r="B21" i="3"/>
  <c r="K20" i="3"/>
  <c r="J13" i="3"/>
  <c r="I13" i="3"/>
  <c r="H13" i="3"/>
  <c r="G13" i="3"/>
  <c r="F13" i="3"/>
  <c r="E13" i="3"/>
  <c r="D13" i="3"/>
  <c r="C13" i="3"/>
  <c r="B13" i="3"/>
  <c r="K12" i="3"/>
  <c r="K11" i="3"/>
  <c r="E5" i="3"/>
  <c r="D5" i="3"/>
  <c r="C5" i="3"/>
  <c r="B5" i="3"/>
  <c r="F4" i="3"/>
  <c r="F3" i="3"/>
  <c r="F5" i="3" s="1"/>
  <c r="H21" i="2"/>
  <c r="G21" i="2"/>
  <c r="F21" i="2"/>
  <c r="E21" i="2"/>
  <c r="D21" i="2"/>
  <c r="C21" i="2"/>
  <c r="B21" i="2"/>
  <c r="I20" i="2"/>
  <c r="I19" i="2"/>
  <c r="H13" i="2"/>
  <c r="G13" i="2"/>
  <c r="F13" i="2"/>
  <c r="E13" i="2"/>
  <c r="D13" i="2"/>
  <c r="C13" i="2"/>
  <c r="B13" i="2"/>
  <c r="J12" i="2"/>
  <c r="J11" i="2"/>
  <c r="E3" i="2"/>
  <c r="E5" i="2" s="1"/>
  <c r="E4" i="2"/>
  <c r="D5" i="2"/>
  <c r="C5" i="2"/>
  <c r="B5" i="2"/>
  <c r="I21" i="1"/>
  <c r="H21" i="1"/>
  <c r="G21" i="1"/>
  <c r="F21" i="1"/>
  <c r="E21" i="1"/>
  <c r="D21" i="1"/>
  <c r="C21" i="1"/>
  <c r="B21" i="1"/>
  <c r="J20" i="1"/>
  <c r="J19" i="1"/>
  <c r="I12" i="1"/>
  <c r="I11" i="1"/>
  <c r="I13" i="1" s="1"/>
  <c r="H13" i="1"/>
  <c r="G13" i="1"/>
  <c r="F13" i="1"/>
  <c r="E13" i="1"/>
  <c r="D13" i="1"/>
  <c r="I14" i="1" s="1"/>
  <c r="C13" i="1"/>
  <c r="B13" i="1"/>
  <c r="G5" i="1"/>
  <c r="F5" i="1"/>
  <c r="E5" i="1"/>
  <c r="D5" i="1"/>
  <c r="C5" i="1"/>
  <c r="B5" i="1"/>
  <c r="H4" i="1"/>
  <c r="H3" i="1"/>
  <c r="F6" i="3" l="1"/>
  <c r="J14" i="4"/>
  <c r="J13" i="4"/>
  <c r="K13" i="3"/>
  <c r="J22" i="1"/>
  <c r="J21" i="1"/>
  <c r="K22" i="4"/>
  <c r="G5" i="4"/>
  <c r="K21" i="3"/>
  <c r="K14" i="3"/>
  <c r="J13" i="2"/>
  <c r="J14" i="2"/>
  <c r="I21" i="2"/>
  <c r="I22" i="2"/>
  <c r="H5" i="1"/>
  <c r="H6" i="1"/>
  <c r="J22" i="5"/>
  <c r="J21" i="5"/>
  <c r="F13" i="5"/>
</calcChain>
</file>

<file path=xl/sharedStrings.xml><?xml version="1.0" encoding="utf-8"?>
<sst xmlns="http://schemas.openxmlformats.org/spreadsheetml/2006/main" count="207" uniqueCount="25">
  <si>
    <t>Ses 3</t>
  </si>
  <si>
    <t>Block</t>
  </si>
  <si>
    <t>made</t>
  </si>
  <si>
    <t>total</t>
  </si>
  <si>
    <t>mean</t>
  </si>
  <si>
    <t>stdev</t>
  </si>
  <si>
    <t>percentage</t>
  </si>
  <si>
    <t>Ses 5</t>
  </si>
  <si>
    <t>Ses 4</t>
  </si>
  <si>
    <t>stddev</t>
  </si>
  <si>
    <t>Successful</t>
  </si>
  <si>
    <t>Total</t>
  </si>
  <si>
    <t>failed</t>
  </si>
  <si>
    <t>Catch total</t>
  </si>
  <si>
    <t>Succesful</t>
  </si>
  <si>
    <t>Total Successful</t>
  </si>
  <si>
    <t>Total Trials</t>
  </si>
  <si>
    <t>Total failed Catch</t>
  </si>
  <si>
    <t>Total Catch</t>
  </si>
  <si>
    <t>Removed Ses 5, Block 3 - because subject was given more instructions in the middle of this block</t>
  </si>
  <si>
    <t>7 (discard because subject started feeliong pain)</t>
  </si>
  <si>
    <t>For 6 trials, Intent detected but EEG_GO, EMG_GO decisions were 0</t>
  </si>
  <si>
    <t>BD</t>
  </si>
  <si>
    <t>TR</t>
  </si>
  <si>
    <t>blocks 1,3,5 not used for calculating EEG-EMG latencies because of problem with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</si>
</sst>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DEDEDE"/>
      <name val="Lucida Console"/>
      <family val="3"/>
    </font>
    <font>
      <sz val="14"/>
      <color theme="1"/>
      <name val="Lucida Console"/>
      <family val="3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6" applyNumberFormat="0" applyAlignment="0" applyProtection="0"/>
    <xf numFmtId="0" fontId="13" fillId="6" borderId="7" applyNumberFormat="0" applyAlignment="0" applyProtection="0"/>
    <xf numFmtId="0" fontId="14" fillId="6" borderId="6" applyNumberFormat="0" applyAlignment="0" applyProtection="0"/>
    <xf numFmtId="0" fontId="15" fillId="0" borderId="8" applyNumberFormat="0" applyFill="0" applyAlignment="0" applyProtection="0"/>
    <xf numFmtId="0" fontId="16" fillId="7" borderId="9" applyNumberFormat="0" applyAlignment="0" applyProtection="0"/>
    <xf numFmtId="0" fontId="1" fillId="0" borderId="0" applyNumberFormat="0" applyFill="0" applyBorder="0" applyAlignment="0" applyProtection="0"/>
    <xf numFmtId="0" fontId="4" fillId="8" borderId="10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1" applyNumberFormat="0" applyFill="0" applyAlignment="0" applyProtection="0"/>
    <xf numFmtId="0" fontId="19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9" fillId="32" borderId="0" applyNumberFormat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/>
    <xf numFmtId="0" fontId="0" fillId="0" borderId="0" xfId="0" applyBorder="1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0" fillId="0" borderId="0" xfId="0" applyFill="1" applyBorder="1"/>
    <xf numFmtId="0" fontId="0" fillId="0" borderId="0" xfId="0" applyFill="1"/>
    <xf numFmtId="0" fontId="1" fillId="0" borderId="0" xfId="0" applyFont="1" applyFill="1"/>
    <xf numFmtId="0" fontId="0" fillId="33" borderId="0" xfId="0" applyFill="1"/>
    <xf numFmtId="0" fontId="2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34" borderId="0" xfId="0" applyFont="1" applyFill="1"/>
    <xf numFmtId="0" fontId="0" fillId="0" borderId="0" xfId="0" applyFill="1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1" fillId="33" borderId="0" xfId="0" applyFont="1" applyFill="1"/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zoomScale="70" zoomScaleNormal="70" workbookViewId="0">
      <selection activeCell="G4" sqref="G4"/>
    </sheetView>
  </sheetViews>
  <sheetFormatPr defaultRowHeight="14.4" x14ac:dyDescent="0.3"/>
  <cols>
    <col min="1" max="1" width="11.33203125" customWidth="1"/>
  </cols>
  <sheetData>
    <row r="1" spans="1:20" ht="15" x14ac:dyDescent="0.25">
      <c r="A1" s="2" t="s">
        <v>0</v>
      </c>
      <c r="B1" s="2"/>
      <c r="C1" s="2"/>
      <c r="D1" s="2"/>
      <c r="E1" s="2"/>
      <c r="F1" s="2"/>
      <c r="G1" s="2"/>
    </row>
    <row r="2" spans="1:20" ht="14.55" x14ac:dyDescent="0.35">
      <c r="A2" t="s">
        <v>1</v>
      </c>
      <c r="B2">
        <v>3</v>
      </c>
      <c r="C2" s="5">
        <v>5</v>
      </c>
      <c r="D2" s="5">
        <v>6</v>
      </c>
      <c r="E2">
        <v>7</v>
      </c>
      <c r="F2">
        <v>8</v>
      </c>
      <c r="G2" s="5">
        <v>9</v>
      </c>
      <c r="H2" s="1"/>
      <c r="K2" t="s">
        <v>1</v>
      </c>
      <c r="L2" s="5">
        <v>5</v>
      </c>
      <c r="M2" s="5">
        <v>6</v>
      </c>
      <c r="N2" s="11">
        <v>9</v>
      </c>
    </row>
    <row r="3" spans="1:20" ht="15" x14ac:dyDescent="0.25">
      <c r="A3" t="s">
        <v>12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 s="1">
        <f>SUM(B3:G3)</f>
        <v>1</v>
      </c>
      <c r="I3">
        <f>1/1.25</f>
        <v>0.8</v>
      </c>
      <c r="K3" t="s">
        <v>10</v>
      </c>
      <c r="L3">
        <v>13</v>
      </c>
      <c r="M3">
        <v>12</v>
      </c>
      <c r="N3" s="10">
        <v>18</v>
      </c>
      <c r="O3">
        <f>SUM(L3:N3)</f>
        <v>43</v>
      </c>
      <c r="P3">
        <f>43/55</f>
        <v>0.78181818181818186</v>
      </c>
    </row>
    <row r="4" spans="1:20" ht="15" x14ac:dyDescent="0.25">
      <c r="A4" t="s">
        <v>13</v>
      </c>
      <c r="B4">
        <v>0</v>
      </c>
      <c r="C4">
        <v>2</v>
      </c>
      <c r="D4">
        <v>2</v>
      </c>
      <c r="E4">
        <v>0</v>
      </c>
      <c r="F4">
        <v>0</v>
      </c>
      <c r="G4">
        <v>1</v>
      </c>
      <c r="H4" s="1">
        <f>SUM(B4:G4)</f>
        <v>5</v>
      </c>
      <c r="I4">
        <f>5*15/60</f>
        <v>1.25</v>
      </c>
      <c r="K4" t="s">
        <v>11</v>
      </c>
      <c r="L4">
        <v>18</v>
      </c>
      <c r="M4">
        <v>18</v>
      </c>
      <c r="N4" s="10">
        <v>19</v>
      </c>
      <c r="O4">
        <f>SUM(L4:N4)</f>
        <v>55</v>
      </c>
    </row>
    <row r="5" spans="1:20" ht="15" x14ac:dyDescent="0.25">
      <c r="A5" t="s">
        <v>6</v>
      </c>
      <c r="B5" t="e">
        <f t="shared" ref="B5:H5" si="0">B3/B4</f>
        <v>#DIV/0!</v>
      </c>
      <c r="C5">
        <f t="shared" si="0"/>
        <v>0</v>
      </c>
      <c r="D5">
        <f t="shared" si="0"/>
        <v>0.5</v>
      </c>
      <c r="E5" t="e">
        <f t="shared" si="0"/>
        <v>#DIV/0!</v>
      </c>
      <c r="F5" t="e">
        <f t="shared" si="0"/>
        <v>#DIV/0!</v>
      </c>
      <c r="G5">
        <f t="shared" si="0"/>
        <v>0</v>
      </c>
      <c r="H5" s="1">
        <f t="shared" si="0"/>
        <v>0.2</v>
      </c>
      <c r="I5" t="s">
        <v>4</v>
      </c>
      <c r="L5" t="s">
        <v>22</v>
      </c>
      <c r="M5" t="s">
        <v>22</v>
      </c>
      <c r="N5" t="s">
        <v>23</v>
      </c>
    </row>
    <row r="6" spans="1:20" ht="15" x14ac:dyDescent="0.25">
      <c r="H6" t="e">
        <f>_xlfn.STDEV.S(B5:G5)</f>
        <v>#DIV/0!</v>
      </c>
      <c r="I6" t="s">
        <v>5</v>
      </c>
    </row>
    <row r="9" spans="1:20" ht="15" x14ac:dyDescent="0.25">
      <c r="A9" s="2" t="s">
        <v>8</v>
      </c>
      <c r="B9" s="2"/>
      <c r="C9" s="2"/>
      <c r="D9" s="2"/>
      <c r="E9" s="2"/>
      <c r="F9" s="2"/>
      <c r="G9" s="2"/>
      <c r="H9" s="2"/>
    </row>
    <row r="10" spans="1:20" x14ac:dyDescent="0.3">
      <c r="A10" t="s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1"/>
      <c r="K10" t="s">
        <v>1</v>
      </c>
      <c r="L10" s="5">
        <v>2</v>
      </c>
      <c r="M10" s="5">
        <v>3</v>
      </c>
      <c r="N10" s="5">
        <v>4</v>
      </c>
      <c r="O10" s="5">
        <v>5</v>
      </c>
      <c r="P10" s="5">
        <v>6</v>
      </c>
      <c r="Q10" s="5">
        <v>7</v>
      </c>
      <c r="R10" s="5">
        <v>8</v>
      </c>
    </row>
    <row r="11" spans="1:20" x14ac:dyDescent="0.3">
      <c r="A11" t="s">
        <v>12</v>
      </c>
      <c r="B11" s="14">
        <v>1</v>
      </c>
      <c r="C11" s="14">
        <v>0</v>
      </c>
      <c r="D11" s="14">
        <v>0</v>
      </c>
      <c r="E11" s="14">
        <v>0</v>
      </c>
      <c r="F11" s="14">
        <v>0</v>
      </c>
      <c r="G11" s="14">
        <v>1</v>
      </c>
      <c r="H11" s="14">
        <v>0</v>
      </c>
      <c r="I11" s="1">
        <f>SUM(B11:H11)</f>
        <v>2</v>
      </c>
      <c r="J11">
        <f>2/4.75</f>
        <v>0.42105263157894735</v>
      </c>
      <c r="K11" t="s">
        <v>14</v>
      </c>
      <c r="L11" s="15">
        <v>11</v>
      </c>
      <c r="M11" s="15">
        <v>8</v>
      </c>
      <c r="N11" s="15">
        <v>11</v>
      </c>
      <c r="O11" s="15">
        <v>9</v>
      </c>
      <c r="P11" s="15">
        <v>13</v>
      </c>
      <c r="Q11" s="15">
        <v>10</v>
      </c>
      <c r="R11" s="15">
        <v>9</v>
      </c>
      <c r="S11">
        <f>SUM(L11:R11)</f>
        <v>71</v>
      </c>
      <c r="T11">
        <f>71/121</f>
        <v>0.58677685950413228</v>
      </c>
    </row>
    <row r="12" spans="1:20" x14ac:dyDescent="0.3">
      <c r="A12" t="s">
        <v>13</v>
      </c>
      <c r="B12" s="14">
        <v>3</v>
      </c>
      <c r="C12" s="14">
        <v>3</v>
      </c>
      <c r="D12" s="14">
        <v>2</v>
      </c>
      <c r="E12" s="14">
        <v>3</v>
      </c>
      <c r="F12" s="14">
        <v>2</v>
      </c>
      <c r="G12" s="14">
        <v>4</v>
      </c>
      <c r="H12" s="14">
        <v>2</v>
      </c>
      <c r="I12" s="1">
        <f>SUM(B12:H12)</f>
        <v>19</v>
      </c>
      <c r="J12">
        <f>19*15/60</f>
        <v>4.75</v>
      </c>
      <c r="K12" t="s">
        <v>11</v>
      </c>
      <c r="L12" s="15">
        <v>17</v>
      </c>
      <c r="M12" s="15">
        <v>17</v>
      </c>
      <c r="N12" s="15">
        <v>18</v>
      </c>
      <c r="O12" s="15">
        <v>17</v>
      </c>
      <c r="P12" s="15">
        <v>18</v>
      </c>
      <c r="Q12" s="15">
        <v>16</v>
      </c>
      <c r="R12" s="15">
        <v>18</v>
      </c>
      <c r="S12">
        <f>SUM(L12:R12)</f>
        <v>121</v>
      </c>
    </row>
    <row r="13" spans="1:20" x14ac:dyDescent="0.3">
      <c r="A13" t="s">
        <v>6</v>
      </c>
      <c r="B13">
        <f>B11/B12</f>
        <v>0.33333333333333331</v>
      </c>
      <c r="C13">
        <f t="shared" ref="C13:H13" si="1">C11/C12</f>
        <v>0</v>
      </c>
      <c r="D13">
        <f t="shared" si="1"/>
        <v>0</v>
      </c>
      <c r="E13">
        <f t="shared" si="1"/>
        <v>0</v>
      </c>
      <c r="F13">
        <f t="shared" si="1"/>
        <v>0</v>
      </c>
      <c r="G13">
        <f t="shared" si="1"/>
        <v>0.25</v>
      </c>
      <c r="H13">
        <f t="shared" si="1"/>
        <v>0</v>
      </c>
      <c r="I13" s="1">
        <f>I11/I12</f>
        <v>0.10526315789473684</v>
      </c>
      <c r="J13" t="s">
        <v>4</v>
      </c>
      <c r="L13" t="s">
        <v>22</v>
      </c>
      <c r="M13" t="s">
        <v>22</v>
      </c>
      <c r="N13" s="32" t="s">
        <v>22</v>
      </c>
      <c r="O13" s="32" t="s">
        <v>22</v>
      </c>
      <c r="P13" s="32" t="s">
        <v>22</v>
      </c>
      <c r="Q13" s="32" t="s">
        <v>22</v>
      </c>
      <c r="R13" t="s">
        <v>22</v>
      </c>
    </row>
    <row r="14" spans="1:20" x14ac:dyDescent="0.3">
      <c r="I14">
        <f>_xlfn.STDEV.S(B13:H13)</f>
        <v>0.14433756729740643</v>
      </c>
      <c r="J14" t="s">
        <v>5</v>
      </c>
    </row>
    <row r="17" spans="1:22" ht="14.55" x14ac:dyDescent="0.35">
      <c r="A17" s="3" t="s">
        <v>7</v>
      </c>
      <c r="B17" s="3"/>
      <c r="C17" s="2"/>
      <c r="D17" s="2"/>
      <c r="E17" s="2"/>
      <c r="F17" s="2"/>
      <c r="G17" s="2"/>
      <c r="H17" s="2"/>
      <c r="I17" s="2"/>
      <c r="J17" s="4"/>
    </row>
    <row r="18" spans="1:22" x14ac:dyDescent="0.3">
      <c r="A18" t="s">
        <v>1</v>
      </c>
      <c r="B18" s="5">
        <v>2</v>
      </c>
      <c r="C18" s="5">
        <v>3</v>
      </c>
      <c r="D18" s="5">
        <v>4</v>
      </c>
      <c r="E18" s="5">
        <v>5</v>
      </c>
      <c r="F18" s="5">
        <v>6</v>
      </c>
      <c r="G18" s="5">
        <v>7</v>
      </c>
      <c r="H18" s="5">
        <v>8</v>
      </c>
      <c r="I18" s="5">
        <v>9</v>
      </c>
      <c r="J18" s="1"/>
      <c r="L18" t="s">
        <v>1</v>
      </c>
      <c r="M18" s="5">
        <v>2</v>
      </c>
      <c r="N18" s="5">
        <v>3</v>
      </c>
      <c r="O18" s="5">
        <v>4</v>
      </c>
      <c r="P18" s="5">
        <v>5</v>
      </c>
      <c r="Q18" s="5">
        <v>6</v>
      </c>
      <c r="R18" s="5">
        <v>7</v>
      </c>
      <c r="S18" s="5">
        <v>8</v>
      </c>
      <c r="T18" s="5">
        <v>9</v>
      </c>
    </row>
    <row r="19" spans="1:22" x14ac:dyDescent="0.3">
      <c r="A19" t="s">
        <v>12</v>
      </c>
      <c r="B19" s="17">
        <v>0</v>
      </c>
      <c r="C19" s="17">
        <v>0</v>
      </c>
      <c r="D19" s="17">
        <v>0</v>
      </c>
      <c r="E19" s="17">
        <v>0</v>
      </c>
      <c r="F19" s="17">
        <v>0</v>
      </c>
      <c r="G19" s="17">
        <v>1</v>
      </c>
      <c r="H19" s="17">
        <v>0</v>
      </c>
      <c r="I19" s="17">
        <v>0</v>
      </c>
      <c r="J19" s="1">
        <f>SUM(B19:I19)</f>
        <v>1</v>
      </c>
      <c r="K19">
        <f>1/6</f>
        <v>0.16666666666666666</v>
      </c>
      <c r="L19" t="s">
        <v>10</v>
      </c>
      <c r="M19" s="16">
        <v>10</v>
      </c>
      <c r="N19" s="16">
        <v>12</v>
      </c>
      <c r="O19" s="16">
        <v>17</v>
      </c>
      <c r="P19" s="16">
        <v>14</v>
      </c>
      <c r="Q19" s="16">
        <v>16</v>
      </c>
      <c r="R19" s="16">
        <v>11</v>
      </c>
      <c r="S19" s="16">
        <v>13</v>
      </c>
      <c r="T19" s="16">
        <v>13</v>
      </c>
      <c r="U19">
        <f>SUM(M19:T19)</f>
        <v>106</v>
      </c>
      <c r="V19">
        <f>102/119</f>
        <v>0.8571428571428571</v>
      </c>
    </row>
    <row r="20" spans="1:22" x14ac:dyDescent="0.3">
      <c r="A20" t="s">
        <v>13</v>
      </c>
      <c r="B20" s="17">
        <v>4</v>
      </c>
      <c r="C20" s="17">
        <v>4</v>
      </c>
      <c r="D20" s="17">
        <v>1</v>
      </c>
      <c r="E20" s="17">
        <v>5</v>
      </c>
      <c r="F20" s="17">
        <v>2</v>
      </c>
      <c r="G20" s="17">
        <v>2</v>
      </c>
      <c r="H20" s="17">
        <v>3</v>
      </c>
      <c r="I20" s="17">
        <v>4</v>
      </c>
      <c r="J20" s="1">
        <f>SUM(B20:I20)</f>
        <v>25</v>
      </c>
      <c r="K20">
        <f>24/4</f>
        <v>6</v>
      </c>
      <c r="L20" t="s">
        <v>11</v>
      </c>
      <c r="M20" s="16">
        <v>16</v>
      </c>
      <c r="N20" s="16">
        <v>16</v>
      </c>
      <c r="O20" s="16">
        <v>19</v>
      </c>
      <c r="P20" s="16">
        <v>15</v>
      </c>
      <c r="Q20" s="16">
        <v>18</v>
      </c>
      <c r="R20" s="16">
        <v>18</v>
      </c>
      <c r="S20" s="16">
        <v>17</v>
      </c>
      <c r="T20" s="16">
        <v>16</v>
      </c>
      <c r="U20">
        <f>SUM(N20:T20)</f>
        <v>119</v>
      </c>
    </row>
    <row r="21" spans="1:22" x14ac:dyDescent="0.3">
      <c r="A21" t="s">
        <v>6</v>
      </c>
      <c r="B21">
        <f>B19/B20</f>
        <v>0</v>
      </c>
      <c r="C21">
        <f t="shared" ref="C21:I21" si="2">B19/B20</f>
        <v>0</v>
      </c>
      <c r="D21">
        <f t="shared" si="2"/>
        <v>0</v>
      </c>
      <c r="E21">
        <f t="shared" si="2"/>
        <v>0</v>
      </c>
      <c r="F21">
        <f t="shared" si="2"/>
        <v>0</v>
      </c>
      <c r="G21">
        <f t="shared" si="2"/>
        <v>0</v>
      </c>
      <c r="H21">
        <f t="shared" si="2"/>
        <v>0.5</v>
      </c>
      <c r="I21">
        <f t="shared" si="2"/>
        <v>0</v>
      </c>
      <c r="J21" s="1">
        <f>J19/J20</f>
        <v>0.04</v>
      </c>
      <c r="K21" t="s">
        <v>4</v>
      </c>
      <c r="M21" t="s">
        <v>23</v>
      </c>
      <c r="N21" t="s">
        <v>23</v>
      </c>
      <c r="O21" t="s">
        <v>23</v>
      </c>
      <c r="P21" s="32" t="s">
        <v>23</v>
      </c>
      <c r="Q21" s="32" t="s">
        <v>23</v>
      </c>
      <c r="R21" s="32" t="s">
        <v>23</v>
      </c>
      <c r="S21" s="32" t="s">
        <v>23</v>
      </c>
      <c r="T21" s="32" t="s">
        <v>23</v>
      </c>
      <c r="U21" s="32"/>
    </row>
    <row r="22" spans="1:22" ht="17.399999999999999" x14ac:dyDescent="0.3">
      <c r="J22">
        <f>_xlfn.STDEV.S(B21:I21)</f>
        <v>0.17677669529663689</v>
      </c>
      <c r="K22" t="s">
        <v>5</v>
      </c>
      <c r="M22" s="6"/>
    </row>
    <row r="25" spans="1:22" ht="17.399999999999999" x14ac:dyDescent="0.3">
      <c r="E25" t="s">
        <v>15</v>
      </c>
      <c r="G25">
        <f>30+71+102</f>
        <v>203</v>
      </c>
      <c r="N25" s="6"/>
    </row>
    <row r="26" spans="1:22" x14ac:dyDescent="0.3">
      <c r="E26" t="s">
        <v>16</v>
      </c>
      <c r="G26">
        <f>55+121+119</f>
        <v>295</v>
      </c>
      <c r="H26">
        <v>0.68799999999999994</v>
      </c>
    </row>
    <row r="28" spans="1:22" x14ac:dyDescent="0.3">
      <c r="E28" t="s">
        <v>17</v>
      </c>
      <c r="G28">
        <f>1+2+1</f>
        <v>4</v>
      </c>
    </row>
    <row r="29" spans="1:22" x14ac:dyDescent="0.3">
      <c r="E29" t="s">
        <v>18</v>
      </c>
      <c r="G29">
        <f>5+19+24</f>
        <v>48</v>
      </c>
      <c r="H29">
        <v>8.3299999999999999E-2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zoomScale="85" zoomScaleNormal="85" workbookViewId="0">
      <selection activeCell="N10" sqref="N10:U11"/>
    </sheetView>
  </sheetViews>
  <sheetFormatPr defaultRowHeight="14.4" x14ac:dyDescent="0.3"/>
  <cols>
    <col min="1" max="1" width="11.5546875" customWidth="1"/>
  </cols>
  <sheetData>
    <row r="1" spans="1:23" ht="15" x14ac:dyDescent="0.25">
      <c r="A1" s="2" t="s">
        <v>0</v>
      </c>
      <c r="B1" s="2"/>
      <c r="C1" s="2"/>
      <c r="D1" s="2"/>
    </row>
    <row r="2" spans="1:23" ht="15" x14ac:dyDescent="0.25">
      <c r="A2" t="s">
        <v>1</v>
      </c>
      <c r="B2">
        <v>1</v>
      </c>
      <c r="C2">
        <v>3</v>
      </c>
      <c r="D2">
        <v>4</v>
      </c>
      <c r="E2" s="1"/>
    </row>
    <row r="3" spans="1:23" ht="15" x14ac:dyDescent="0.25">
      <c r="A3" t="s">
        <v>2</v>
      </c>
      <c r="B3">
        <v>1</v>
      </c>
      <c r="C3">
        <v>1</v>
      </c>
      <c r="D3">
        <v>3</v>
      </c>
      <c r="E3" s="1">
        <f>SUM(B3:D3)</f>
        <v>5</v>
      </c>
    </row>
    <row r="4" spans="1:23" ht="15" x14ac:dyDescent="0.25">
      <c r="A4" t="s">
        <v>3</v>
      </c>
      <c r="B4">
        <v>4</v>
      </c>
      <c r="C4">
        <v>1</v>
      </c>
      <c r="D4">
        <v>4</v>
      </c>
      <c r="E4" s="1">
        <f>SUM(B4:D4)</f>
        <v>9</v>
      </c>
    </row>
    <row r="5" spans="1:23" ht="15" x14ac:dyDescent="0.25">
      <c r="A5" t="s">
        <v>6</v>
      </c>
      <c r="B5">
        <f>B3/B4</f>
        <v>0.25</v>
      </c>
      <c r="C5">
        <f t="shared" ref="C5:D5" si="0">C3/C4</f>
        <v>1</v>
      </c>
      <c r="D5">
        <f t="shared" si="0"/>
        <v>0.75</v>
      </c>
      <c r="E5" s="1">
        <f>E3/E4</f>
        <v>0.55555555555555558</v>
      </c>
      <c r="F5" t="s">
        <v>4</v>
      </c>
    </row>
    <row r="6" spans="1:23" ht="15" x14ac:dyDescent="0.25">
      <c r="E6">
        <f>_xlfn.STDEV.S(B5:D5)*100</f>
        <v>38.188130791298668</v>
      </c>
      <c r="F6" t="s">
        <v>9</v>
      </c>
    </row>
    <row r="9" spans="1:23" ht="15" x14ac:dyDescent="0.25">
      <c r="A9" s="2" t="s">
        <v>8</v>
      </c>
      <c r="B9" s="2"/>
      <c r="C9" s="2"/>
      <c r="D9" s="2"/>
      <c r="E9" s="2"/>
      <c r="F9" s="2"/>
      <c r="G9" s="2"/>
      <c r="H9" s="2"/>
      <c r="I9" s="2"/>
    </row>
    <row r="10" spans="1:23" x14ac:dyDescent="0.3">
      <c r="A10" t="s">
        <v>1</v>
      </c>
      <c r="B10" s="5">
        <v>3</v>
      </c>
      <c r="C10" s="5">
        <v>4</v>
      </c>
      <c r="D10" s="5">
        <v>5</v>
      </c>
      <c r="E10" s="5">
        <v>6</v>
      </c>
      <c r="F10" s="5">
        <v>7</v>
      </c>
      <c r="G10" s="5">
        <v>8</v>
      </c>
      <c r="H10" s="5">
        <v>9</v>
      </c>
      <c r="I10" s="5">
        <v>10</v>
      </c>
      <c r="J10" s="1"/>
      <c r="M10" t="s">
        <v>1</v>
      </c>
      <c r="N10" s="11">
        <v>3</v>
      </c>
      <c r="O10" s="11">
        <v>4</v>
      </c>
      <c r="P10" s="11">
        <v>5</v>
      </c>
      <c r="Q10" s="5">
        <v>6</v>
      </c>
      <c r="R10" s="5">
        <v>7</v>
      </c>
      <c r="S10" s="5">
        <v>8</v>
      </c>
      <c r="T10" s="5">
        <v>9</v>
      </c>
      <c r="U10" s="5">
        <v>10</v>
      </c>
    </row>
    <row r="11" spans="1:23" x14ac:dyDescent="0.3">
      <c r="A11" t="s">
        <v>12</v>
      </c>
      <c r="B11" s="32">
        <v>0</v>
      </c>
      <c r="C11" s="32">
        <v>0</v>
      </c>
      <c r="D11" s="32">
        <v>1</v>
      </c>
      <c r="E11" s="32">
        <v>1</v>
      </c>
      <c r="F11" s="32">
        <v>1</v>
      </c>
      <c r="G11" s="32">
        <v>0</v>
      </c>
      <c r="H11" s="32">
        <v>0</v>
      </c>
      <c r="I11" s="32">
        <v>2</v>
      </c>
      <c r="J11" s="1">
        <f>SUM(B11:I11)</f>
        <v>5</v>
      </c>
      <c r="K11">
        <f>5/5.5</f>
        <v>0.90909090909090906</v>
      </c>
      <c r="M11" t="s">
        <v>10</v>
      </c>
      <c r="N11" s="10">
        <v>9</v>
      </c>
      <c r="O11" s="10">
        <v>5</v>
      </c>
      <c r="P11" s="10">
        <v>12</v>
      </c>
      <c r="Q11" s="32">
        <v>10</v>
      </c>
      <c r="R11" s="32">
        <v>10</v>
      </c>
      <c r="S11" s="32">
        <v>11</v>
      </c>
      <c r="T11" s="32">
        <v>5</v>
      </c>
      <c r="U11" s="32">
        <v>9</v>
      </c>
      <c r="V11">
        <f>SUM(N11:U11)</f>
        <v>71</v>
      </c>
      <c r="W11">
        <f>62/138</f>
        <v>0.44927536231884058</v>
      </c>
    </row>
    <row r="12" spans="1:23" x14ac:dyDescent="0.3">
      <c r="A12" t="s">
        <v>13</v>
      </c>
      <c r="B12" s="32">
        <v>3</v>
      </c>
      <c r="C12" s="32">
        <v>2</v>
      </c>
      <c r="D12" s="32">
        <v>1</v>
      </c>
      <c r="E12" s="32">
        <v>3</v>
      </c>
      <c r="F12" s="32">
        <v>1</v>
      </c>
      <c r="G12" s="32">
        <v>5</v>
      </c>
      <c r="H12" s="32">
        <v>3</v>
      </c>
      <c r="I12" s="32">
        <v>4</v>
      </c>
      <c r="J12" s="1">
        <f>SUM(B12:I12)</f>
        <v>22</v>
      </c>
      <c r="K12">
        <f>22/4</f>
        <v>5.5</v>
      </c>
      <c r="M12" t="s">
        <v>3</v>
      </c>
      <c r="N12" s="10">
        <v>17</v>
      </c>
      <c r="O12" s="10">
        <v>18</v>
      </c>
      <c r="P12" s="10">
        <v>19</v>
      </c>
      <c r="Q12" s="32">
        <v>17</v>
      </c>
      <c r="R12" s="32">
        <v>19</v>
      </c>
      <c r="S12" s="32">
        <v>15</v>
      </c>
      <c r="T12" s="32">
        <v>17</v>
      </c>
      <c r="U12" s="32">
        <v>16</v>
      </c>
      <c r="V12">
        <f>SUM(N12:U12)</f>
        <v>138</v>
      </c>
    </row>
    <row r="13" spans="1:23" ht="15" x14ac:dyDescent="0.25">
      <c r="A13" t="s">
        <v>6</v>
      </c>
      <c r="B13">
        <f>B11/B12</f>
        <v>0</v>
      </c>
      <c r="C13">
        <f t="shared" ref="C13:H13" si="1">C11/C12</f>
        <v>0</v>
      </c>
      <c r="D13">
        <f t="shared" si="1"/>
        <v>1</v>
      </c>
      <c r="E13">
        <f t="shared" si="1"/>
        <v>0.33333333333333331</v>
      </c>
      <c r="F13">
        <f t="shared" si="1"/>
        <v>1</v>
      </c>
      <c r="G13">
        <f t="shared" si="1"/>
        <v>0</v>
      </c>
      <c r="H13">
        <f t="shared" si="1"/>
        <v>0</v>
      </c>
      <c r="I13">
        <f>I11/I12</f>
        <v>0.5</v>
      </c>
      <c r="J13" s="1">
        <f>J11/J12</f>
        <v>0.22727272727272727</v>
      </c>
      <c r="K13" t="s">
        <v>4</v>
      </c>
      <c r="N13" s="10"/>
      <c r="O13" s="10"/>
      <c r="P13" s="10"/>
      <c r="Q13" s="10"/>
      <c r="R13" s="10"/>
      <c r="S13" s="10"/>
      <c r="T13" s="10"/>
      <c r="U13" s="10"/>
      <c r="V13">
        <f>SUM(N13:U13)</f>
        <v>0</v>
      </c>
    </row>
    <row r="14" spans="1:23" ht="15" x14ac:dyDescent="0.25">
      <c r="J14">
        <f>_xlfn.STDEV.S(B13:I13)</f>
        <v>0.44039574554985511</v>
      </c>
      <c r="K14" t="s">
        <v>5</v>
      </c>
    </row>
    <row r="17" spans="1:20" ht="14.55" x14ac:dyDescent="0.35">
      <c r="A17" s="2" t="s">
        <v>7</v>
      </c>
      <c r="B17" s="2"/>
      <c r="C17" s="2"/>
      <c r="D17" s="2"/>
      <c r="E17" s="2"/>
      <c r="F17" s="2"/>
      <c r="G17" s="2"/>
      <c r="H17" s="2"/>
    </row>
    <row r="18" spans="1:20" x14ac:dyDescent="0.3">
      <c r="A18" t="s">
        <v>1</v>
      </c>
      <c r="B18">
        <v>2</v>
      </c>
      <c r="C18">
        <v>3</v>
      </c>
      <c r="D18" s="5">
        <v>4</v>
      </c>
      <c r="E18" s="5">
        <v>5</v>
      </c>
      <c r="F18" s="5">
        <v>6</v>
      </c>
      <c r="G18" s="5">
        <v>7</v>
      </c>
      <c r="H18" s="5">
        <v>8</v>
      </c>
      <c r="I18" s="1"/>
      <c r="M18" t="s">
        <v>1</v>
      </c>
      <c r="N18" s="11">
        <v>4</v>
      </c>
      <c r="O18" s="11">
        <v>5</v>
      </c>
      <c r="P18" s="11">
        <v>6</v>
      </c>
      <c r="Q18" s="5">
        <v>7</v>
      </c>
      <c r="R18" s="5">
        <v>8</v>
      </c>
    </row>
    <row r="19" spans="1:20" x14ac:dyDescent="0.3">
      <c r="A19" t="s">
        <v>12</v>
      </c>
      <c r="B19">
        <v>0</v>
      </c>
      <c r="C19">
        <v>0</v>
      </c>
      <c r="D19" s="19">
        <v>0</v>
      </c>
      <c r="E19" s="19">
        <v>2</v>
      </c>
      <c r="F19" s="19">
        <v>2</v>
      </c>
      <c r="G19" s="19">
        <v>0</v>
      </c>
      <c r="H19" s="19">
        <v>1</v>
      </c>
      <c r="I19" s="1">
        <f>SUM(B19:H19)</f>
        <v>5</v>
      </c>
      <c r="J19">
        <f>5/3.75</f>
        <v>1.3333333333333333</v>
      </c>
      <c r="M19" t="s">
        <v>10</v>
      </c>
      <c r="N19" s="10">
        <v>10</v>
      </c>
      <c r="O19" s="10">
        <v>13</v>
      </c>
      <c r="P19" s="10">
        <v>12</v>
      </c>
      <c r="Q19" s="18">
        <v>14</v>
      </c>
      <c r="R19" s="18">
        <v>13</v>
      </c>
      <c r="S19">
        <f>SUM(N19:R19)</f>
        <v>62</v>
      </c>
      <c r="T19">
        <f>62/85</f>
        <v>0.72941176470588232</v>
      </c>
    </row>
    <row r="20" spans="1:20" x14ac:dyDescent="0.3">
      <c r="A20" t="s">
        <v>13</v>
      </c>
      <c r="B20">
        <v>0</v>
      </c>
      <c r="C20">
        <v>0</v>
      </c>
      <c r="D20" s="19">
        <v>2</v>
      </c>
      <c r="E20" s="19">
        <v>3</v>
      </c>
      <c r="F20" s="19">
        <v>4</v>
      </c>
      <c r="G20" s="19">
        <v>2</v>
      </c>
      <c r="H20" s="19">
        <v>4</v>
      </c>
      <c r="I20" s="1">
        <f>SUM(B20:H20)</f>
        <v>15</v>
      </c>
      <c r="J20">
        <f>15/4</f>
        <v>3.75</v>
      </c>
      <c r="M20" t="s">
        <v>11</v>
      </c>
      <c r="N20" s="10">
        <v>18</v>
      </c>
      <c r="O20" s="10">
        <v>17</v>
      </c>
      <c r="P20" s="10">
        <v>16</v>
      </c>
      <c r="Q20" s="18">
        <v>18</v>
      </c>
      <c r="R20" s="18">
        <v>16</v>
      </c>
      <c r="S20">
        <f>SUM(N20:R20)</f>
        <v>85</v>
      </c>
    </row>
    <row r="21" spans="1:20" x14ac:dyDescent="0.3">
      <c r="A21" t="s">
        <v>6</v>
      </c>
      <c r="B21" t="e">
        <f>B19/B20</f>
        <v>#DIV/0!</v>
      </c>
      <c r="C21" t="e">
        <f t="shared" ref="C21:H21" si="2">C19/C20</f>
        <v>#DIV/0!</v>
      </c>
      <c r="D21">
        <f t="shared" si="2"/>
        <v>0</v>
      </c>
      <c r="E21">
        <f t="shared" si="2"/>
        <v>0.66666666666666663</v>
      </c>
      <c r="F21">
        <f t="shared" si="2"/>
        <v>0.5</v>
      </c>
      <c r="G21">
        <f t="shared" si="2"/>
        <v>0</v>
      </c>
      <c r="H21">
        <f t="shared" si="2"/>
        <v>0.25</v>
      </c>
      <c r="I21" s="1">
        <f>I19/I20</f>
        <v>0.33333333333333331</v>
      </c>
      <c r="J21" t="s">
        <v>4</v>
      </c>
      <c r="N21" s="10"/>
      <c r="O21" s="10"/>
      <c r="P21" s="10"/>
      <c r="Q21" s="10"/>
      <c r="R21" s="10"/>
    </row>
    <row r="22" spans="1:20" x14ac:dyDescent="0.3">
      <c r="I22" t="e">
        <f>_xlfn.STDEV.S(B21:H21)</f>
        <v>#DIV/0!</v>
      </c>
      <c r="J22" t="s">
        <v>9</v>
      </c>
      <c r="M22" s="10"/>
      <c r="N22" s="11"/>
      <c r="O22" s="11"/>
      <c r="P22" s="11"/>
      <c r="Q22" s="11"/>
      <c r="R22" s="11"/>
    </row>
    <row r="23" spans="1:20" x14ac:dyDescent="0.3">
      <c r="M23" s="10"/>
      <c r="N23" s="10"/>
      <c r="O23" s="10"/>
      <c r="P23" s="10"/>
      <c r="Q23" s="10"/>
      <c r="R23" s="10"/>
    </row>
    <row r="24" spans="1:20" x14ac:dyDescent="0.3">
      <c r="M24" s="10"/>
      <c r="N24" s="10"/>
      <c r="O24" s="10"/>
      <c r="P24" s="10"/>
      <c r="Q24" s="10"/>
      <c r="R24" s="10"/>
    </row>
    <row r="25" spans="1:20" x14ac:dyDescent="0.3">
      <c r="F25" t="s">
        <v>15</v>
      </c>
      <c r="H25">
        <f>62+62</f>
        <v>124</v>
      </c>
      <c r="M25" s="10"/>
      <c r="N25" s="10"/>
      <c r="O25" s="10"/>
      <c r="P25" s="10"/>
      <c r="Q25" s="10"/>
      <c r="R25" s="10"/>
    </row>
    <row r="26" spans="1:20" ht="17.399999999999999" x14ac:dyDescent="0.3">
      <c r="F26" t="s">
        <v>16</v>
      </c>
      <c r="H26">
        <f>138+85</f>
        <v>223</v>
      </c>
      <c r="I26">
        <v>0.55600000000000005</v>
      </c>
      <c r="O26" s="8"/>
    </row>
    <row r="28" spans="1:20" x14ac:dyDescent="0.3">
      <c r="F28" t="s">
        <v>17</v>
      </c>
      <c r="H28">
        <f>5+5</f>
        <v>10</v>
      </c>
    </row>
    <row r="29" spans="1:20" ht="17.399999999999999" x14ac:dyDescent="0.3">
      <c r="F29" t="s">
        <v>18</v>
      </c>
      <c r="H29">
        <f>22+15</f>
        <v>37</v>
      </c>
      <c r="I29">
        <v>0.27</v>
      </c>
      <c r="O29" s="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abSelected="1" zoomScale="85" zoomScaleNormal="85" workbookViewId="0">
      <selection activeCell="N24" sqref="N24"/>
    </sheetView>
  </sheetViews>
  <sheetFormatPr defaultRowHeight="14.4" x14ac:dyDescent="0.3"/>
  <cols>
    <col min="1" max="1" width="11.5546875" customWidth="1"/>
    <col min="13" max="13" width="9.77734375" customWidth="1"/>
    <col min="14" max="14" width="15.109375" customWidth="1"/>
  </cols>
  <sheetData>
    <row r="1" spans="1:23" ht="15" x14ac:dyDescent="0.25">
      <c r="A1" s="2" t="s">
        <v>0</v>
      </c>
      <c r="B1" s="2"/>
      <c r="C1" s="2"/>
      <c r="D1" s="2"/>
      <c r="E1" s="2"/>
    </row>
    <row r="2" spans="1:23" x14ac:dyDescent="0.3">
      <c r="A2" t="s">
        <v>1</v>
      </c>
      <c r="B2" s="5">
        <v>4</v>
      </c>
      <c r="C2" s="5">
        <v>5</v>
      </c>
      <c r="D2" s="5">
        <v>6</v>
      </c>
      <c r="E2" s="13">
        <v>7</v>
      </c>
      <c r="F2" s="1"/>
      <c r="I2" t="s">
        <v>1</v>
      </c>
      <c r="J2" s="11">
        <v>4</v>
      </c>
      <c r="K2" s="11">
        <v>5</v>
      </c>
      <c r="L2" s="11">
        <v>6</v>
      </c>
      <c r="M2" s="13" t="s">
        <v>20</v>
      </c>
    </row>
    <row r="3" spans="1:23" x14ac:dyDescent="0.3">
      <c r="A3" t="s">
        <v>12</v>
      </c>
      <c r="B3" s="27">
        <v>2</v>
      </c>
      <c r="C3" s="27">
        <v>1</v>
      </c>
      <c r="D3" s="27">
        <v>0</v>
      </c>
      <c r="E3">
        <v>1</v>
      </c>
      <c r="F3" s="1">
        <f>SUM(B3:E3)</f>
        <v>4</v>
      </c>
      <c r="G3">
        <f>4/1.75</f>
        <v>2.2857142857142856</v>
      </c>
      <c r="I3" t="s">
        <v>10</v>
      </c>
      <c r="J3" s="10">
        <v>8</v>
      </c>
      <c r="K3" s="10">
        <v>14</v>
      </c>
      <c r="L3" s="10">
        <v>12</v>
      </c>
      <c r="M3">
        <v>12</v>
      </c>
      <c r="N3">
        <f>SUM(J3:M3)</f>
        <v>46</v>
      </c>
      <c r="O3">
        <f>45/70</f>
        <v>0.6428571428571429</v>
      </c>
    </row>
    <row r="4" spans="1:23" x14ac:dyDescent="0.3">
      <c r="A4" t="s">
        <v>13</v>
      </c>
      <c r="B4" s="27">
        <v>2</v>
      </c>
      <c r="C4" s="27">
        <v>1</v>
      </c>
      <c r="D4" s="27">
        <v>2</v>
      </c>
      <c r="E4">
        <v>2</v>
      </c>
      <c r="F4" s="1">
        <f>SUM(B4:E4)</f>
        <v>7</v>
      </c>
      <c r="G4">
        <f>7/4</f>
        <v>1.75</v>
      </c>
      <c r="I4" t="s">
        <v>11</v>
      </c>
      <c r="J4" s="10">
        <v>18</v>
      </c>
      <c r="K4" s="10">
        <v>19</v>
      </c>
      <c r="L4" s="10">
        <v>18</v>
      </c>
      <c r="M4">
        <v>15</v>
      </c>
      <c r="N4">
        <f>SUM(J4:M4)</f>
        <v>70</v>
      </c>
    </row>
    <row r="5" spans="1:23" x14ac:dyDescent="0.3">
      <c r="A5" t="s">
        <v>6</v>
      </c>
      <c r="B5">
        <f>B3/B4</f>
        <v>1</v>
      </c>
      <c r="C5">
        <f t="shared" ref="C5:E5" si="0">C3/C4</f>
        <v>1</v>
      </c>
      <c r="D5">
        <f t="shared" si="0"/>
        <v>0</v>
      </c>
      <c r="E5">
        <f t="shared" si="0"/>
        <v>0.5</v>
      </c>
      <c r="F5" s="1">
        <f>F3/F4</f>
        <v>0.5714285714285714</v>
      </c>
      <c r="G5" t="s">
        <v>4</v>
      </c>
      <c r="J5" s="10"/>
      <c r="K5" s="10"/>
      <c r="L5" s="10"/>
    </row>
    <row r="6" spans="1:23" x14ac:dyDescent="0.3">
      <c r="F6">
        <f>_xlfn.STDEV.S(B5:E5)*100</f>
        <v>47.871355387816905</v>
      </c>
      <c r="G6" t="s">
        <v>5</v>
      </c>
    </row>
    <row r="8" spans="1:23" x14ac:dyDescent="0.3">
      <c r="N8" s="38" t="s">
        <v>24</v>
      </c>
      <c r="O8" s="38"/>
      <c r="P8" s="38"/>
      <c r="Q8" s="38"/>
    </row>
    <row r="9" spans="1:23" ht="15" customHeight="1" x14ac:dyDescent="0.3">
      <c r="A9" s="2" t="s">
        <v>8</v>
      </c>
      <c r="B9" s="2"/>
      <c r="C9" s="2"/>
      <c r="D9" s="2"/>
      <c r="E9" s="2"/>
      <c r="F9" s="2"/>
      <c r="G9" s="2"/>
      <c r="H9" s="2"/>
      <c r="I9" s="2"/>
      <c r="J9" s="2"/>
      <c r="N9" s="38"/>
      <c r="O9" s="38"/>
      <c r="P9" s="38"/>
      <c r="Q9" s="38"/>
    </row>
    <row r="10" spans="1:23" x14ac:dyDescent="0.3">
      <c r="A10" t="s">
        <v>1</v>
      </c>
      <c r="B10" s="5">
        <v>1</v>
      </c>
      <c r="C10" s="5">
        <v>2</v>
      </c>
      <c r="D10" s="5">
        <v>3</v>
      </c>
      <c r="E10">
        <v>4</v>
      </c>
      <c r="F10" s="5">
        <v>5</v>
      </c>
      <c r="G10" s="5">
        <v>6</v>
      </c>
      <c r="H10" s="5">
        <v>7</v>
      </c>
      <c r="I10" s="5">
        <v>8</v>
      </c>
      <c r="J10" s="5">
        <v>9</v>
      </c>
      <c r="K10" s="1"/>
      <c r="M10" t="s">
        <v>1</v>
      </c>
      <c r="N10" s="33">
        <v>1</v>
      </c>
      <c r="O10" s="11">
        <v>2</v>
      </c>
      <c r="P10" s="5">
        <v>3</v>
      </c>
      <c r="Q10" s="37">
        <v>5</v>
      </c>
      <c r="R10" s="5">
        <v>6</v>
      </c>
      <c r="S10" s="11">
        <v>7</v>
      </c>
      <c r="T10" s="11">
        <v>8</v>
      </c>
      <c r="U10" s="11">
        <v>9</v>
      </c>
    </row>
    <row r="11" spans="1:23" x14ac:dyDescent="0.3">
      <c r="A11" t="s">
        <v>12</v>
      </c>
      <c r="B11">
        <v>2</v>
      </c>
      <c r="C11">
        <v>2</v>
      </c>
      <c r="D11">
        <v>0</v>
      </c>
      <c r="E11">
        <v>0</v>
      </c>
      <c r="F11">
        <v>1</v>
      </c>
      <c r="G11">
        <v>1</v>
      </c>
      <c r="H11" s="28">
        <v>3</v>
      </c>
      <c r="I11" s="28">
        <v>1</v>
      </c>
      <c r="J11" s="28">
        <v>3</v>
      </c>
      <c r="K11" s="1">
        <f>SUM(B11:J11)</f>
        <v>13</v>
      </c>
      <c r="L11">
        <f>13/5</f>
        <v>2.6</v>
      </c>
      <c r="M11" t="s">
        <v>10</v>
      </c>
      <c r="N11" s="10">
        <v>10</v>
      </c>
      <c r="O11" s="10">
        <v>10</v>
      </c>
      <c r="P11" s="10">
        <v>2</v>
      </c>
      <c r="Q11" s="10">
        <v>5</v>
      </c>
      <c r="R11" s="10">
        <v>16</v>
      </c>
      <c r="S11" s="10">
        <v>9</v>
      </c>
      <c r="T11" s="10">
        <v>14</v>
      </c>
      <c r="U11" s="10">
        <v>15</v>
      </c>
      <c r="V11">
        <f>SUM(N11:U11)</f>
        <v>81</v>
      </c>
      <c r="W11">
        <f>55/124</f>
        <v>0.44354838709677419</v>
      </c>
    </row>
    <row r="12" spans="1:23" x14ac:dyDescent="0.3">
      <c r="A12" t="s">
        <v>13</v>
      </c>
      <c r="B12">
        <v>3</v>
      </c>
      <c r="C12">
        <v>3</v>
      </c>
      <c r="D12">
        <v>2</v>
      </c>
      <c r="E12">
        <v>0</v>
      </c>
      <c r="F12">
        <v>1</v>
      </c>
      <c r="G12">
        <v>1</v>
      </c>
      <c r="H12" s="28">
        <v>5</v>
      </c>
      <c r="I12" s="28">
        <v>2</v>
      </c>
      <c r="J12" s="28">
        <v>4</v>
      </c>
      <c r="K12" s="1">
        <f>SUM(B12:J12)</f>
        <v>21</v>
      </c>
      <c r="L12" s="9">
        <v>5</v>
      </c>
      <c r="M12" t="s">
        <v>11</v>
      </c>
      <c r="N12" s="10">
        <v>17</v>
      </c>
      <c r="O12" s="10">
        <v>17</v>
      </c>
      <c r="P12" s="10">
        <v>18</v>
      </c>
      <c r="Q12" s="10">
        <v>19</v>
      </c>
      <c r="R12" s="10">
        <v>19</v>
      </c>
      <c r="S12" s="10">
        <v>15</v>
      </c>
      <c r="T12" s="10">
        <v>18</v>
      </c>
      <c r="U12" s="10">
        <v>16</v>
      </c>
      <c r="V12">
        <f>SUM(N12:U12)</f>
        <v>139</v>
      </c>
    </row>
    <row r="13" spans="1:23" ht="72" x14ac:dyDescent="0.3">
      <c r="A13" t="s">
        <v>6</v>
      </c>
      <c r="B13">
        <f>B11/B12</f>
        <v>0.66666666666666663</v>
      </c>
      <c r="C13">
        <f t="shared" ref="C13:J13" si="1">C11/C12</f>
        <v>0.66666666666666663</v>
      </c>
      <c r="D13">
        <f t="shared" si="1"/>
        <v>0</v>
      </c>
      <c r="E13" t="e">
        <f t="shared" si="1"/>
        <v>#DIV/0!</v>
      </c>
      <c r="F13">
        <f t="shared" si="1"/>
        <v>1</v>
      </c>
      <c r="G13">
        <f t="shared" si="1"/>
        <v>1</v>
      </c>
      <c r="H13">
        <f t="shared" si="1"/>
        <v>0.6</v>
      </c>
      <c r="I13">
        <f t="shared" si="1"/>
        <v>0.5</v>
      </c>
      <c r="J13">
        <f t="shared" si="1"/>
        <v>0.75</v>
      </c>
      <c r="K13" s="1">
        <f>K11/K12</f>
        <v>0.61904761904761907</v>
      </c>
      <c r="L13" t="s">
        <v>4</v>
      </c>
      <c r="N13" s="34" t="s">
        <v>21</v>
      </c>
      <c r="O13" s="10"/>
      <c r="P13" s="10"/>
      <c r="Q13" s="34"/>
      <c r="R13" s="10"/>
      <c r="S13" s="10"/>
      <c r="T13" s="10"/>
      <c r="U13" s="10"/>
    </row>
    <row r="14" spans="1:23" x14ac:dyDescent="0.3">
      <c r="K14" t="e">
        <f>_xlfn.STDEV.S(B13:J13)*100</f>
        <v>#DIV/0!</v>
      </c>
      <c r="L14" t="s">
        <v>9</v>
      </c>
    </row>
    <row r="17" spans="1:25" ht="14.55" x14ac:dyDescent="0.35">
      <c r="A17" s="2" t="s">
        <v>7</v>
      </c>
      <c r="B17" s="2"/>
      <c r="C17" s="2"/>
      <c r="D17" s="2"/>
      <c r="E17" s="2"/>
      <c r="F17" s="2"/>
      <c r="G17" s="2"/>
      <c r="H17" s="2"/>
      <c r="I17" s="2"/>
      <c r="J17" s="2"/>
    </row>
    <row r="18" spans="1:25" x14ac:dyDescent="0.3">
      <c r="A18" t="s">
        <v>1</v>
      </c>
      <c r="B18" s="5">
        <v>2</v>
      </c>
      <c r="C18" s="5">
        <v>3</v>
      </c>
      <c r="D18" s="5">
        <v>4</v>
      </c>
      <c r="E18" s="5">
        <v>5</v>
      </c>
      <c r="F18" s="5">
        <v>7</v>
      </c>
      <c r="G18" s="5">
        <v>8</v>
      </c>
      <c r="H18" s="5">
        <v>9</v>
      </c>
      <c r="I18" s="5">
        <v>10</v>
      </c>
      <c r="J18" s="5">
        <v>11</v>
      </c>
      <c r="K18" s="1"/>
      <c r="N18" t="s">
        <v>1</v>
      </c>
      <c r="O18" s="5">
        <v>2</v>
      </c>
      <c r="P18" s="11">
        <v>3</v>
      </c>
      <c r="Q18" s="11">
        <v>4</v>
      </c>
      <c r="R18" s="11">
        <v>5</v>
      </c>
      <c r="S18" s="11">
        <v>7</v>
      </c>
      <c r="T18" s="11">
        <v>8</v>
      </c>
      <c r="U18" s="11">
        <v>9</v>
      </c>
      <c r="V18" s="11">
        <v>10</v>
      </c>
      <c r="W18" s="5">
        <v>11</v>
      </c>
    </row>
    <row r="19" spans="1:25" x14ac:dyDescent="0.3">
      <c r="A19" t="s">
        <v>12</v>
      </c>
      <c r="B19" s="30">
        <v>2</v>
      </c>
      <c r="C19" s="30">
        <v>0</v>
      </c>
      <c r="D19" s="30">
        <v>3</v>
      </c>
      <c r="E19" s="30">
        <v>1</v>
      </c>
      <c r="F19" s="30">
        <v>2</v>
      </c>
      <c r="G19" s="30">
        <v>0</v>
      </c>
      <c r="H19" s="30">
        <v>1</v>
      </c>
      <c r="I19" s="30">
        <v>2</v>
      </c>
      <c r="J19" s="30">
        <v>2</v>
      </c>
      <c r="K19" s="1">
        <f>SUM(B19:J19)</f>
        <v>13</v>
      </c>
      <c r="L19">
        <f>11/5.25</f>
        <v>2.0952380952380953</v>
      </c>
      <c r="N19" t="s">
        <v>10</v>
      </c>
      <c r="O19" s="29">
        <v>11</v>
      </c>
      <c r="P19" s="10">
        <v>11</v>
      </c>
      <c r="Q19" s="10">
        <v>10</v>
      </c>
      <c r="R19" s="10">
        <v>13</v>
      </c>
      <c r="S19" s="10">
        <v>7</v>
      </c>
      <c r="T19" s="10">
        <v>9</v>
      </c>
      <c r="U19" s="10">
        <v>10</v>
      </c>
      <c r="V19" s="10">
        <v>12</v>
      </c>
      <c r="W19" s="29">
        <v>12</v>
      </c>
      <c r="X19">
        <f>SUM(O19:W19)</f>
        <v>95</v>
      </c>
      <c r="Y19">
        <f>78/158</f>
        <v>0.49367088607594939</v>
      </c>
    </row>
    <row r="20" spans="1:25" x14ac:dyDescent="0.3">
      <c r="A20" t="s">
        <v>13</v>
      </c>
      <c r="B20" s="30">
        <v>3</v>
      </c>
      <c r="C20" s="30">
        <v>1</v>
      </c>
      <c r="D20" s="30">
        <v>3</v>
      </c>
      <c r="E20" s="30">
        <v>1</v>
      </c>
      <c r="F20" s="30">
        <v>4</v>
      </c>
      <c r="G20" s="30">
        <v>3</v>
      </c>
      <c r="H20" s="30">
        <v>2</v>
      </c>
      <c r="I20" s="30">
        <v>3</v>
      </c>
      <c r="J20" s="30">
        <v>2</v>
      </c>
      <c r="K20" s="1">
        <f>SUM(B20:J20)</f>
        <v>22</v>
      </c>
      <c r="L20">
        <f>21/4</f>
        <v>5.25</v>
      </c>
      <c r="N20" t="s">
        <v>11</v>
      </c>
      <c r="O20" s="29">
        <v>17</v>
      </c>
      <c r="P20" s="10">
        <v>19</v>
      </c>
      <c r="Q20" s="10">
        <v>17</v>
      </c>
      <c r="R20" s="10">
        <v>19</v>
      </c>
      <c r="S20" s="10">
        <v>16</v>
      </c>
      <c r="T20" s="10">
        <v>17</v>
      </c>
      <c r="U20" s="10">
        <v>18</v>
      </c>
      <c r="V20" s="10">
        <v>17</v>
      </c>
      <c r="W20" s="29">
        <v>18</v>
      </c>
      <c r="X20">
        <f>SUM(O20:W20)</f>
        <v>158</v>
      </c>
    </row>
    <row r="21" spans="1:25" x14ac:dyDescent="0.3">
      <c r="A21" t="s">
        <v>6</v>
      </c>
      <c r="B21">
        <f>B19/B20</f>
        <v>0.66666666666666663</v>
      </c>
      <c r="C21">
        <f t="shared" ref="C21:J21" si="2">C19/C20</f>
        <v>0</v>
      </c>
      <c r="D21">
        <f t="shared" si="2"/>
        <v>1</v>
      </c>
      <c r="E21">
        <f t="shared" si="2"/>
        <v>1</v>
      </c>
      <c r="F21">
        <f t="shared" si="2"/>
        <v>0.5</v>
      </c>
      <c r="G21">
        <f t="shared" si="2"/>
        <v>0</v>
      </c>
      <c r="H21">
        <f t="shared" si="2"/>
        <v>0.5</v>
      </c>
      <c r="I21">
        <f t="shared" si="2"/>
        <v>0.66666666666666663</v>
      </c>
      <c r="J21">
        <f t="shared" si="2"/>
        <v>1</v>
      </c>
      <c r="K21" s="1">
        <f>K19/K20</f>
        <v>0.59090909090909094</v>
      </c>
      <c r="L21" t="s">
        <v>4</v>
      </c>
      <c r="O21" s="12"/>
      <c r="P21" s="12"/>
      <c r="Q21" s="10"/>
      <c r="R21" s="10"/>
      <c r="S21" s="10"/>
      <c r="T21" s="10"/>
      <c r="U21" s="10"/>
      <c r="V21" s="10"/>
      <c r="W21" s="12"/>
    </row>
    <row r="22" spans="1:25" x14ac:dyDescent="0.3">
      <c r="K22">
        <f>_xlfn.STDEV.S(B21:J21)*100</f>
        <v>39.185377721294131</v>
      </c>
      <c r="L22" t="s">
        <v>9</v>
      </c>
    </row>
    <row r="25" spans="1:25" x14ac:dyDescent="0.3">
      <c r="G25" t="s">
        <v>15</v>
      </c>
      <c r="I25">
        <f>45+55+78</f>
        <v>178</v>
      </c>
    </row>
    <row r="26" spans="1:25" x14ac:dyDescent="0.3">
      <c r="G26" t="s">
        <v>16</v>
      </c>
      <c r="I26">
        <f>70+124+158</f>
        <v>352</v>
      </c>
      <c r="J26">
        <v>0.50600000000000001</v>
      </c>
    </row>
    <row r="28" spans="1:25" x14ac:dyDescent="0.3">
      <c r="G28" t="s">
        <v>17</v>
      </c>
      <c r="I28">
        <f>4+13+11</f>
        <v>28</v>
      </c>
    </row>
    <row r="29" spans="1:25" ht="17.399999999999999" x14ac:dyDescent="0.3">
      <c r="G29" t="s">
        <v>18</v>
      </c>
      <c r="I29">
        <f>7+20+21</f>
        <v>48</v>
      </c>
      <c r="J29">
        <v>0.58299999999999996</v>
      </c>
      <c r="O29" s="6"/>
    </row>
  </sheetData>
  <mergeCells count="1">
    <mergeCell ref="N8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zoomScale="85" zoomScaleNormal="85" workbookViewId="0">
      <selection activeCell="M9" sqref="M9"/>
    </sheetView>
  </sheetViews>
  <sheetFormatPr defaultRowHeight="14.4" x14ac:dyDescent="0.3"/>
  <cols>
    <col min="1" max="1" width="11.5546875" customWidth="1"/>
  </cols>
  <sheetData>
    <row r="1" spans="1:23" ht="15" x14ac:dyDescent="0.25">
      <c r="A1" s="2" t="s">
        <v>0</v>
      </c>
      <c r="B1" s="2"/>
      <c r="C1" s="2"/>
      <c r="D1" s="2"/>
      <c r="E1" s="2"/>
      <c r="F1" s="2"/>
    </row>
    <row r="2" spans="1:23" x14ac:dyDescent="0.3">
      <c r="A2" t="s">
        <v>1</v>
      </c>
      <c r="B2">
        <v>4</v>
      </c>
      <c r="C2" s="5">
        <v>5</v>
      </c>
      <c r="D2" s="5">
        <v>6</v>
      </c>
      <c r="E2" s="5">
        <v>7</v>
      </c>
      <c r="F2" s="5">
        <v>8</v>
      </c>
      <c r="G2" s="1"/>
      <c r="J2" t="s">
        <v>1</v>
      </c>
      <c r="K2" s="5">
        <v>5</v>
      </c>
      <c r="L2" s="5">
        <v>6</v>
      </c>
      <c r="M2" s="5">
        <v>7</v>
      </c>
      <c r="N2" s="5">
        <v>8</v>
      </c>
    </row>
    <row r="3" spans="1:23" x14ac:dyDescent="0.3">
      <c r="A3" t="s">
        <v>12</v>
      </c>
      <c r="B3">
        <v>0</v>
      </c>
      <c r="C3" s="21">
        <v>0</v>
      </c>
      <c r="D3" s="21">
        <v>0</v>
      </c>
      <c r="E3" s="21">
        <v>0</v>
      </c>
      <c r="F3" s="21">
        <v>0</v>
      </c>
      <c r="G3" s="1">
        <f>SUM(B3:F3)</f>
        <v>0</v>
      </c>
      <c r="H3" s="9">
        <v>0</v>
      </c>
      <c r="J3" t="s">
        <v>10</v>
      </c>
      <c r="K3" s="20">
        <v>13</v>
      </c>
      <c r="L3" s="20">
        <v>10</v>
      </c>
      <c r="M3" s="20">
        <v>16</v>
      </c>
      <c r="N3" s="20">
        <v>13</v>
      </c>
      <c r="O3">
        <f>SUM(K3:N3)</f>
        <v>52</v>
      </c>
      <c r="P3">
        <f>37/71</f>
        <v>0.52112676056338025</v>
      </c>
    </row>
    <row r="4" spans="1:23" x14ac:dyDescent="0.3">
      <c r="A4" t="s">
        <v>13</v>
      </c>
      <c r="B4">
        <v>0</v>
      </c>
      <c r="C4" s="21">
        <v>3</v>
      </c>
      <c r="D4" s="21">
        <v>2</v>
      </c>
      <c r="E4" s="21">
        <v>1</v>
      </c>
      <c r="F4" s="21">
        <v>3</v>
      </c>
      <c r="G4" s="1">
        <f>SUM(B4:F4)</f>
        <v>9</v>
      </c>
      <c r="H4">
        <f>9/4</f>
        <v>2.25</v>
      </c>
      <c r="J4" t="s">
        <v>11</v>
      </c>
      <c r="K4" s="20">
        <v>17</v>
      </c>
      <c r="L4" s="20">
        <v>18</v>
      </c>
      <c r="M4" s="20">
        <v>19</v>
      </c>
      <c r="N4" s="20">
        <v>17</v>
      </c>
      <c r="O4">
        <f>SUM(K4:N4)</f>
        <v>71</v>
      </c>
      <c r="U4">
        <f>51+113+96</f>
        <v>260</v>
      </c>
    </row>
    <row r="5" spans="1:23" x14ac:dyDescent="0.3">
      <c r="A5" t="s">
        <v>6</v>
      </c>
      <c r="B5" t="e">
        <f>B3/B4</f>
        <v>#DIV/0!</v>
      </c>
      <c r="C5">
        <f t="shared" ref="C5:F5" si="0">C3/C4</f>
        <v>0</v>
      </c>
      <c r="D5">
        <f t="shared" si="0"/>
        <v>0</v>
      </c>
      <c r="E5">
        <f t="shared" si="0"/>
        <v>0</v>
      </c>
      <c r="F5">
        <f t="shared" si="0"/>
        <v>0</v>
      </c>
      <c r="G5" s="1">
        <f>G3/G4</f>
        <v>0</v>
      </c>
      <c r="H5" t="s">
        <v>4</v>
      </c>
      <c r="K5" s="35" t="s">
        <v>22</v>
      </c>
      <c r="L5" s="35" t="s">
        <v>22</v>
      </c>
      <c r="M5" s="36" t="s">
        <v>22</v>
      </c>
      <c r="N5" s="36" t="s">
        <v>22</v>
      </c>
    </row>
    <row r="6" spans="1:23" ht="17.399999999999999" x14ac:dyDescent="0.3">
      <c r="G6" t="e">
        <f>_xlfn.STDEV.S(B5:F5)</f>
        <v>#DIV/0!</v>
      </c>
      <c r="H6" t="s">
        <v>9</v>
      </c>
      <c r="K6" s="6"/>
    </row>
    <row r="9" spans="1:23" ht="15" x14ac:dyDescent="0.25">
      <c r="A9" s="2" t="s">
        <v>8</v>
      </c>
      <c r="B9" s="2"/>
      <c r="C9" s="2"/>
      <c r="D9" s="2"/>
      <c r="E9" s="2"/>
      <c r="F9" s="2"/>
      <c r="G9" s="2"/>
      <c r="H9" s="2"/>
      <c r="I9" s="2"/>
    </row>
    <row r="10" spans="1:23" x14ac:dyDescent="0.3">
      <c r="A10" t="s">
        <v>1</v>
      </c>
      <c r="B10" s="5">
        <v>1</v>
      </c>
      <c r="C10" s="5">
        <v>2</v>
      </c>
      <c r="D10" s="5">
        <v>3</v>
      </c>
      <c r="E10" s="5">
        <v>4</v>
      </c>
      <c r="F10" s="5">
        <v>5</v>
      </c>
      <c r="G10" s="5">
        <v>7</v>
      </c>
      <c r="H10" s="5">
        <v>8</v>
      </c>
      <c r="I10" s="5">
        <v>9</v>
      </c>
      <c r="J10" s="1"/>
      <c r="M10" t="s">
        <v>1</v>
      </c>
      <c r="N10" s="5">
        <v>1</v>
      </c>
      <c r="O10" s="5">
        <v>2</v>
      </c>
      <c r="P10" s="5">
        <v>3</v>
      </c>
      <c r="Q10" s="5">
        <v>4</v>
      </c>
      <c r="R10" s="5">
        <v>5</v>
      </c>
      <c r="S10" s="5">
        <v>7</v>
      </c>
      <c r="T10" s="5">
        <v>8</v>
      </c>
      <c r="U10" s="5">
        <v>9</v>
      </c>
    </row>
    <row r="11" spans="1:23" x14ac:dyDescent="0.3">
      <c r="A11" t="s">
        <v>12</v>
      </c>
      <c r="B11" s="23">
        <v>0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1">
        <f>SUM(B11:I11)</f>
        <v>0</v>
      </c>
      <c r="K11" s="9">
        <v>0</v>
      </c>
      <c r="M11" t="s">
        <v>10</v>
      </c>
      <c r="N11" s="22">
        <v>14</v>
      </c>
      <c r="O11" s="22">
        <v>8</v>
      </c>
      <c r="P11" s="22">
        <v>12</v>
      </c>
      <c r="Q11" s="22">
        <v>16</v>
      </c>
      <c r="R11" s="22">
        <v>16</v>
      </c>
      <c r="S11" s="22">
        <v>15</v>
      </c>
      <c r="T11" s="22">
        <v>16</v>
      </c>
      <c r="U11" s="22">
        <v>16</v>
      </c>
      <c r="V11">
        <f>SUM(N11:U11)</f>
        <v>113</v>
      </c>
      <c r="W11">
        <f>109/140</f>
        <v>0.77857142857142858</v>
      </c>
    </row>
    <row r="12" spans="1:23" x14ac:dyDescent="0.3">
      <c r="A12" t="s">
        <v>13</v>
      </c>
      <c r="B12" s="23">
        <v>2</v>
      </c>
      <c r="C12" s="23">
        <v>2</v>
      </c>
      <c r="D12" s="23">
        <v>3</v>
      </c>
      <c r="E12" s="23">
        <v>1</v>
      </c>
      <c r="F12" s="23">
        <v>3</v>
      </c>
      <c r="G12" s="23">
        <v>3</v>
      </c>
      <c r="H12" s="23">
        <v>4</v>
      </c>
      <c r="I12" s="23">
        <v>2</v>
      </c>
      <c r="J12" s="1">
        <f>SUM(B12:I12)</f>
        <v>20</v>
      </c>
      <c r="K12" s="9">
        <v>5</v>
      </c>
      <c r="M12" t="s">
        <v>11</v>
      </c>
      <c r="N12" s="22">
        <v>18</v>
      </c>
      <c r="O12" s="22">
        <v>18</v>
      </c>
      <c r="P12" s="22">
        <v>17</v>
      </c>
      <c r="Q12" s="22">
        <v>19</v>
      </c>
      <c r="R12" s="22">
        <v>17</v>
      </c>
      <c r="S12" s="22">
        <v>17</v>
      </c>
      <c r="T12" s="22">
        <v>16</v>
      </c>
      <c r="U12" s="22">
        <v>18</v>
      </c>
      <c r="V12">
        <f>SUM(N12:U12)</f>
        <v>140</v>
      </c>
    </row>
    <row r="13" spans="1:23" x14ac:dyDescent="0.3">
      <c r="B13">
        <f>B11/B12</f>
        <v>0</v>
      </c>
      <c r="C13">
        <f t="shared" ref="C13:I13" si="1">C11/C12</f>
        <v>0</v>
      </c>
      <c r="D13">
        <f t="shared" si="1"/>
        <v>0</v>
      </c>
      <c r="E13">
        <f t="shared" si="1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 s="1">
        <f>J11/J12</f>
        <v>0</v>
      </c>
      <c r="K13" t="s">
        <v>4</v>
      </c>
      <c r="N13" s="35" t="s">
        <v>22</v>
      </c>
      <c r="O13" s="35" t="s">
        <v>22</v>
      </c>
      <c r="P13" s="36" t="s">
        <v>22</v>
      </c>
      <c r="Q13" s="36" t="s">
        <v>22</v>
      </c>
      <c r="R13" s="35" t="s">
        <v>22</v>
      </c>
      <c r="S13" s="35" t="s">
        <v>22</v>
      </c>
      <c r="T13" s="36" t="s">
        <v>22</v>
      </c>
      <c r="U13" s="36" t="s">
        <v>22</v>
      </c>
    </row>
    <row r="14" spans="1:23" x14ac:dyDescent="0.3">
      <c r="J14">
        <f>_xlfn.STDEV.S(B13:I13)</f>
        <v>0</v>
      </c>
      <c r="K14" t="s">
        <v>5</v>
      </c>
    </row>
    <row r="17" spans="1:24" ht="14.55" x14ac:dyDescent="0.35">
      <c r="A17" s="2" t="s">
        <v>7</v>
      </c>
      <c r="B17" s="2"/>
      <c r="C17" s="2"/>
      <c r="D17" s="2"/>
      <c r="E17" s="2"/>
      <c r="F17" s="2"/>
      <c r="G17" s="2"/>
      <c r="H17" s="2"/>
      <c r="I17" s="2"/>
      <c r="J17" s="2"/>
    </row>
    <row r="18" spans="1:24" x14ac:dyDescent="0.3">
      <c r="A18" t="s">
        <v>1</v>
      </c>
      <c r="B18" s="13">
        <v>3</v>
      </c>
      <c r="C18" s="5">
        <v>4</v>
      </c>
      <c r="D18" s="5">
        <v>5</v>
      </c>
      <c r="E18" s="5">
        <v>6</v>
      </c>
      <c r="F18" s="5">
        <v>7</v>
      </c>
      <c r="G18" s="5">
        <v>8</v>
      </c>
      <c r="H18" s="5">
        <v>9</v>
      </c>
      <c r="I18" s="5">
        <v>10</v>
      </c>
      <c r="J18" s="5">
        <v>11</v>
      </c>
      <c r="K18" s="1"/>
      <c r="N18" t="s">
        <v>1</v>
      </c>
      <c r="O18" s="5">
        <v>4</v>
      </c>
      <c r="P18" s="5">
        <v>5</v>
      </c>
      <c r="Q18" s="5">
        <v>6</v>
      </c>
      <c r="R18" s="5">
        <v>7</v>
      </c>
      <c r="S18" s="5">
        <v>8</v>
      </c>
      <c r="T18" s="5">
        <v>9</v>
      </c>
      <c r="U18" s="5">
        <v>10</v>
      </c>
      <c r="V18" s="5">
        <v>11</v>
      </c>
    </row>
    <row r="19" spans="1:24" x14ac:dyDescent="0.3">
      <c r="A19" t="s">
        <v>12</v>
      </c>
      <c r="B19">
        <v>0</v>
      </c>
      <c r="C19" s="26">
        <v>1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2</v>
      </c>
      <c r="K19" s="1">
        <f>SUM(B19:J19)</f>
        <v>3</v>
      </c>
      <c r="L19" s="9">
        <v>0.75</v>
      </c>
      <c r="N19" t="s">
        <v>10</v>
      </c>
      <c r="O19" s="24">
        <v>8</v>
      </c>
      <c r="P19" s="24">
        <v>11</v>
      </c>
      <c r="Q19" s="24">
        <v>8</v>
      </c>
      <c r="R19" s="24">
        <v>7</v>
      </c>
      <c r="S19" s="24">
        <v>15</v>
      </c>
      <c r="T19" s="24">
        <v>14</v>
      </c>
      <c r="U19" s="24">
        <v>11</v>
      </c>
      <c r="V19" s="24">
        <v>14</v>
      </c>
      <c r="W19">
        <f>SUM(O19:V19)</f>
        <v>88</v>
      </c>
      <c r="X19">
        <f>85/164</f>
        <v>0.51829268292682928</v>
      </c>
    </row>
    <row r="20" spans="1:24" x14ac:dyDescent="0.3">
      <c r="A20" t="s">
        <v>13</v>
      </c>
      <c r="B20">
        <v>3</v>
      </c>
      <c r="C20" s="26">
        <v>3</v>
      </c>
      <c r="D20" s="26">
        <v>1</v>
      </c>
      <c r="E20" s="26">
        <v>2</v>
      </c>
      <c r="F20" s="26">
        <v>1</v>
      </c>
      <c r="G20" s="26">
        <v>1</v>
      </c>
      <c r="H20" s="26">
        <v>1</v>
      </c>
      <c r="I20" s="26">
        <v>1</v>
      </c>
      <c r="J20" s="26">
        <v>3</v>
      </c>
      <c r="K20" s="1">
        <f>SUM(B20:J20)</f>
        <v>16</v>
      </c>
      <c r="L20" s="9">
        <v>4</v>
      </c>
      <c r="N20" t="s">
        <v>11</v>
      </c>
      <c r="O20" s="25">
        <v>17</v>
      </c>
      <c r="P20" s="25">
        <v>19</v>
      </c>
      <c r="Q20" s="25">
        <v>18</v>
      </c>
      <c r="R20" s="25">
        <v>19</v>
      </c>
      <c r="S20" s="25">
        <v>19</v>
      </c>
      <c r="T20" s="25">
        <v>19</v>
      </c>
      <c r="U20" s="25">
        <v>19</v>
      </c>
      <c r="V20" s="25">
        <v>17</v>
      </c>
      <c r="W20">
        <f>SUM(O20:V20)</f>
        <v>147</v>
      </c>
    </row>
    <row r="21" spans="1:24" x14ac:dyDescent="0.3">
      <c r="B21">
        <f t="shared" ref="B21:J21" si="2">B19/B20</f>
        <v>0</v>
      </c>
      <c r="C21">
        <f t="shared" si="2"/>
        <v>0.33333333333333331</v>
      </c>
      <c r="D21">
        <f t="shared" si="2"/>
        <v>0</v>
      </c>
      <c r="E21">
        <f t="shared" si="2"/>
        <v>0</v>
      </c>
      <c r="F21">
        <f t="shared" si="2"/>
        <v>0</v>
      </c>
      <c r="G21">
        <f t="shared" si="2"/>
        <v>0</v>
      </c>
      <c r="H21">
        <f t="shared" si="2"/>
        <v>0</v>
      </c>
      <c r="I21">
        <f t="shared" si="2"/>
        <v>0</v>
      </c>
      <c r="J21">
        <f t="shared" si="2"/>
        <v>0.66666666666666663</v>
      </c>
      <c r="K21" s="1">
        <f>K19/K20</f>
        <v>0.1875</v>
      </c>
      <c r="L21" t="s">
        <v>4</v>
      </c>
      <c r="O21" t="s">
        <v>23</v>
      </c>
      <c r="P21" t="s">
        <v>23</v>
      </c>
      <c r="Q21" s="32" t="s">
        <v>23</v>
      </c>
      <c r="R21" s="32" t="s">
        <v>23</v>
      </c>
      <c r="S21" s="32" t="s">
        <v>23</v>
      </c>
      <c r="T21" s="32" t="s">
        <v>23</v>
      </c>
      <c r="U21" s="32" t="s">
        <v>23</v>
      </c>
      <c r="V21" s="32" t="s">
        <v>23</v>
      </c>
    </row>
    <row r="22" spans="1:24" x14ac:dyDescent="0.3">
      <c r="K22">
        <f>_xlfn.STDEV.S(B21:J21)*100</f>
        <v>23.570226039551585</v>
      </c>
      <c r="L22" t="s">
        <v>9</v>
      </c>
      <c r="N22" t="s">
        <v>19</v>
      </c>
    </row>
    <row r="24" spans="1:24" ht="17.399999999999999" x14ac:dyDescent="0.3">
      <c r="O24" s="6"/>
    </row>
    <row r="25" spans="1:24" x14ac:dyDescent="0.3">
      <c r="J25" t="s">
        <v>15</v>
      </c>
      <c r="L25">
        <f>37+109+85</f>
        <v>231</v>
      </c>
    </row>
    <row r="26" spans="1:24" ht="17.399999999999999" x14ac:dyDescent="0.3">
      <c r="J26" t="s">
        <v>16</v>
      </c>
      <c r="L26">
        <f>71+140+164</f>
        <v>375</v>
      </c>
      <c r="M26">
        <v>0.61599999999999999</v>
      </c>
      <c r="O26" s="6"/>
    </row>
    <row r="27" spans="1:24" ht="17.399999999999999" x14ac:dyDescent="0.3">
      <c r="O27" s="6"/>
    </row>
    <row r="28" spans="1:24" x14ac:dyDescent="0.3">
      <c r="J28" t="s">
        <v>17</v>
      </c>
      <c r="L28">
        <f>0+0+3</f>
        <v>3</v>
      </c>
    </row>
    <row r="29" spans="1:24" x14ac:dyDescent="0.3">
      <c r="J29" t="s">
        <v>18</v>
      </c>
      <c r="L29">
        <f>9+20+16</f>
        <v>45</v>
      </c>
      <c r="M29">
        <v>6.6000000000000003E-2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zoomScale="85" zoomScaleNormal="85" workbookViewId="0">
      <selection activeCell="U24" sqref="U24"/>
    </sheetView>
  </sheetViews>
  <sheetFormatPr defaultRowHeight="14.4" x14ac:dyDescent="0.3"/>
  <sheetData>
    <row r="1" spans="1:9" ht="15" x14ac:dyDescent="0.25">
      <c r="A1" s="2" t="s">
        <v>0</v>
      </c>
      <c r="B1" s="2"/>
      <c r="C1" s="2"/>
      <c r="D1" s="2"/>
      <c r="E1" s="2"/>
      <c r="F1" s="2"/>
      <c r="G1" s="2"/>
    </row>
    <row r="2" spans="1:9" ht="15" x14ac:dyDescent="0.25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 s="1"/>
    </row>
    <row r="3" spans="1:9" ht="15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 s="1">
        <f>SUM(B3:F3)</f>
        <v>0</v>
      </c>
    </row>
    <row r="4" spans="1:9" ht="15" x14ac:dyDescent="0.25">
      <c r="A4" t="s">
        <v>3</v>
      </c>
      <c r="B4">
        <v>4</v>
      </c>
      <c r="C4">
        <v>1</v>
      </c>
      <c r="D4">
        <v>3</v>
      </c>
      <c r="E4">
        <v>1</v>
      </c>
      <c r="F4">
        <v>3</v>
      </c>
      <c r="G4" s="1">
        <f>SUM(B4:F4)</f>
        <v>12</v>
      </c>
    </row>
    <row r="5" spans="1:9" ht="15" x14ac:dyDescent="0.25">
      <c r="A5" t="s">
        <v>6</v>
      </c>
      <c r="B5">
        <f>B3/B4</f>
        <v>0</v>
      </c>
      <c r="C5">
        <f t="shared" ref="C5:F5" si="0">C3/C4</f>
        <v>0</v>
      </c>
      <c r="D5">
        <f t="shared" si="0"/>
        <v>0</v>
      </c>
      <c r="E5">
        <f t="shared" si="0"/>
        <v>0</v>
      </c>
      <c r="F5">
        <f t="shared" si="0"/>
        <v>0</v>
      </c>
      <c r="G5" s="1">
        <f>G3/G4</f>
        <v>0</v>
      </c>
      <c r="H5" t="s">
        <v>4</v>
      </c>
    </row>
    <row r="6" spans="1:9" ht="15" x14ac:dyDescent="0.25">
      <c r="G6">
        <f>_xlfn.STDEV.S(B5:F5)</f>
        <v>0</v>
      </c>
      <c r="H6" t="s">
        <v>9</v>
      </c>
    </row>
    <row r="8" spans="1:9" ht="15" x14ac:dyDescent="0.25">
      <c r="H8" s="4"/>
      <c r="I8" s="4"/>
    </row>
    <row r="9" spans="1:9" ht="15" x14ac:dyDescent="0.25">
      <c r="A9" s="2" t="s">
        <v>8</v>
      </c>
      <c r="B9" s="2"/>
      <c r="C9" s="2"/>
      <c r="D9" s="2"/>
      <c r="E9" s="2"/>
      <c r="F9" s="4"/>
      <c r="G9" s="4"/>
      <c r="I9" s="4"/>
    </row>
    <row r="10" spans="1:9" ht="15" x14ac:dyDescent="0.25">
      <c r="A10" t="s">
        <v>1</v>
      </c>
      <c r="B10">
        <v>5</v>
      </c>
      <c r="C10">
        <v>7</v>
      </c>
      <c r="D10">
        <v>8</v>
      </c>
      <c r="E10">
        <v>9</v>
      </c>
      <c r="F10" s="1"/>
      <c r="G10" s="4"/>
      <c r="I10" s="4"/>
    </row>
    <row r="11" spans="1:9" ht="15" x14ac:dyDescent="0.25">
      <c r="A11" t="s">
        <v>2</v>
      </c>
      <c r="B11">
        <v>1</v>
      </c>
      <c r="C11">
        <v>0</v>
      </c>
      <c r="D11">
        <v>0</v>
      </c>
      <c r="E11">
        <v>2</v>
      </c>
      <c r="F11" s="1">
        <f>SUM(B11:E11)</f>
        <v>3</v>
      </c>
    </row>
    <row r="12" spans="1:9" ht="15" x14ac:dyDescent="0.25">
      <c r="A12" t="s">
        <v>3</v>
      </c>
      <c r="B12">
        <v>3</v>
      </c>
      <c r="C12">
        <v>1</v>
      </c>
      <c r="D12">
        <v>4</v>
      </c>
      <c r="E12">
        <v>2</v>
      </c>
      <c r="F12" s="1">
        <f>SUM(B12:E12)</f>
        <v>10</v>
      </c>
    </row>
    <row r="13" spans="1:9" ht="15" x14ac:dyDescent="0.25">
      <c r="B13">
        <f>B11/B12</f>
        <v>0.33333333333333331</v>
      </c>
      <c r="C13">
        <f t="shared" ref="C13:D13" si="1">C11/C12</f>
        <v>0</v>
      </c>
      <c r="D13">
        <f t="shared" si="1"/>
        <v>0</v>
      </c>
      <c r="E13">
        <f>E11/E12</f>
        <v>1</v>
      </c>
      <c r="F13" s="1">
        <f>F11/F12</f>
        <v>0.3</v>
      </c>
      <c r="G13" t="s">
        <v>4</v>
      </c>
    </row>
    <row r="14" spans="1:9" ht="15" x14ac:dyDescent="0.25">
      <c r="F14">
        <f>_xlfn.STDEV.S(B13:E13)</f>
        <v>0.47140452079103168</v>
      </c>
      <c r="G14" t="s">
        <v>5</v>
      </c>
    </row>
    <row r="17" spans="1:22" ht="14.55" x14ac:dyDescent="0.35">
      <c r="A17" s="2" t="s">
        <v>7</v>
      </c>
      <c r="B17" s="2"/>
      <c r="C17" s="2"/>
      <c r="D17" s="2"/>
      <c r="E17" s="2"/>
      <c r="F17" s="2"/>
      <c r="G17" s="2"/>
      <c r="H17" s="2"/>
      <c r="I17" s="2"/>
    </row>
    <row r="18" spans="1:22" x14ac:dyDescent="0.3">
      <c r="A18" t="s">
        <v>1</v>
      </c>
      <c r="B18" s="5">
        <v>2</v>
      </c>
      <c r="C18" s="5">
        <v>3</v>
      </c>
      <c r="D18" s="5">
        <v>4</v>
      </c>
      <c r="E18" s="5">
        <v>5</v>
      </c>
      <c r="F18" s="5">
        <v>6</v>
      </c>
      <c r="G18" s="5">
        <v>7</v>
      </c>
      <c r="H18" s="5">
        <v>8</v>
      </c>
      <c r="I18" s="5">
        <v>9</v>
      </c>
      <c r="J18" s="1"/>
      <c r="M18" t="s">
        <v>1</v>
      </c>
      <c r="N18" s="5">
        <v>2</v>
      </c>
      <c r="O18" s="5">
        <v>3</v>
      </c>
      <c r="P18" s="5">
        <v>4</v>
      </c>
      <c r="Q18" s="5">
        <v>5</v>
      </c>
      <c r="R18" s="5">
        <v>6</v>
      </c>
      <c r="S18" s="5">
        <v>7</v>
      </c>
      <c r="T18" s="5">
        <v>8</v>
      </c>
      <c r="U18" s="5">
        <v>9</v>
      </c>
    </row>
    <row r="19" spans="1:22" x14ac:dyDescent="0.3">
      <c r="A19" t="s">
        <v>12</v>
      </c>
      <c r="B19" s="32">
        <v>0</v>
      </c>
      <c r="C19" s="32">
        <v>0</v>
      </c>
      <c r="D19" s="32">
        <v>0</v>
      </c>
      <c r="E19" s="32">
        <v>0</v>
      </c>
      <c r="F19" s="32">
        <v>0</v>
      </c>
      <c r="G19" s="32">
        <v>0</v>
      </c>
      <c r="H19" s="32">
        <v>0</v>
      </c>
      <c r="I19" s="32">
        <v>0</v>
      </c>
      <c r="J19" s="1">
        <f>SUM(B19:I19)</f>
        <v>0</v>
      </c>
      <c r="K19" s="9">
        <v>0</v>
      </c>
      <c r="M19" t="s">
        <v>10</v>
      </c>
      <c r="N19" s="31">
        <v>14</v>
      </c>
      <c r="O19" s="31">
        <v>17</v>
      </c>
      <c r="P19" s="31">
        <v>17</v>
      </c>
      <c r="Q19" s="31">
        <v>15</v>
      </c>
      <c r="R19" s="31">
        <v>17</v>
      </c>
      <c r="S19" s="31">
        <v>13</v>
      </c>
      <c r="T19" s="31">
        <v>12</v>
      </c>
      <c r="U19" s="31">
        <v>18</v>
      </c>
      <c r="V19">
        <f>SUM(N19:U19)</f>
        <v>123</v>
      </c>
    </row>
    <row r="20" spans="1:22" x14ac:dyDescent="0.3">
      <c r="A20" t="s">
        <v>13</v>
      </c>
      <c r="B20" s="32">
        <v>4</v>
      </c>
      <c r="C20" s="32">
        <v>2</v>
      </c>
      <c r="D20" s="32">
        <v>3</v>
      </c>
      <c r="E20" s="32">
        <v>1</v>
      </c>
      <c r="F20" s="32">
        <v>2</v>
      </c>
      <c r="G20" s="32">
        <v>4</v>
      </c>
      <c r="H20" s="32">
        <v>2</v>
      </c>
      <c r="I20" s="32">
        <v>2</v>
      </c>
      <c r="J20" s="1">
        <f>SUM(B20:I20)</f>
        <v>20</v>
      </c>
      <c r="K20" s="9">
        <v>5</v>
      </c>
      <c r="M20" t="s">
        <v>11</v>
      </c>
      <c r="N20" s="31">
        <v>16</v>
      </c>
      <c r="O20" s="31">
        <v>18</v>
      </c>
      <c r="P20" s="31">
        <v>17</v>
      </c>
      <c r="Q20" s="31">
        <v>19</v>
      </c>
      <c r="R20" s="31">
        <v>18</v>
      </c>
      <c r="S20" s="31">
        <v>16</v>
      </c>
      <c r="T20" s="31">
        <v>18</v>
      </c>
      <c r="U20" s="31">
        <v>18</v>
      </c>
      <c r="V20">
        <f>SUM(N20:U20)</f>
        <v>140</v>
      </c>
    </row>
    <row r="21" spans="1:22" x14ac:dyDescent="0.3">
      <c r="B21">
        <f>B19/B20</f>
        <v>0</v>
      </c>
      <c r="C21">
        <f t="shared" ref="C21:I21" si="2">C19/C20</f>
        <v>0</v>
      </c>
      <c r="D21">
        <f t="shared" si="2"/>
        <v>0</v>
      </c>
      <c r="E21">
        <f t="shared" si="2"/>
        <v>0</v>
      </c>
      <c r="F21">
        <f t="shared" si="2"/>
        <v>0</v>
      </c>
      <c r="G21">
        <f t="shared" si="2"/>
        <v>0</v>
      </c>
      <c r="H21">
        <f t="shared" si="2"/>
        <v>0</v>
      </c>
      <c r="I21">
        <f t="shared" si="2"/>
        <v>0</v>
      </c>
      <c r="J21" s="1">
        <f>J19/J20</f>
        <v>0</v>
      </c>
      <c r="K21" t="s">
        <v>4</v>
      </c>
      <c r="N21" t="s">
        <v>22</v>
      </c>
      <c r="O21" s="32" t="s">
        <v>22</v>
      </c>
      <c r="P21" s="32" t="s">
        <v>22</v>
      </c>
      <c r="Q21" s="32" t="s">
        <v>22</v>
      </c>
      <c r="R21" t="s">
        <v>23</v>
      </c>
      <c r="S21" s="32" t="s">
        <v>23</v>
      </c>
      <c r="T21" s="32" t="s">
        <v>23</v>
      </c>
      <c r="U21" s="32" t="s">
        <v>23</v>
      </c>
    </row>
    <row r="22" spans="1:22" x14ac:dyDescent="0.3">
      <c r="J22">
        <f>_xlfn.STDEV.S(B21:I21)*100</f>
        <v>0</v>
      </c>
      <c r="K22" t="s">
        <v>9</v>
      </c>
    </row>
    <row r="24" spans="1:22" ht="17.399999999999999" x14ac:dyDescent="0.3">
      <c r="O24" s="6"/>
    </row>
    <row r="25" spans="1:22" x14ac:dyDescent="0.3">
      <c r="K25" t="s">
        <v>15</v>
      </c>
      <c r="M25">
        <v>123</v>
      </c>
    </row>
    <row r="26" spans="1:22" x14ac:dyDescent="0.3">
      <c r="K26" t="s">
        <v>16</v>
      </c>
      <c r="M26">
        <v>140</v>
      </c>
      <c r="N26">
        <v>0.878</v>
      </c>
    </row>
    <row r="28" spans="1:22" x14ac:dyDescent="0.3">
      <c r="K28" t="s">
        <v>17</v>
      </c>
      <c r="M28">
        <v>0</v>
      </c>
    </row>
    <row r="29" spans="1:22" x14ac:dyDescent="0.3">
      <c r="K29" t="s">
        <v>18</v>
      </c>
      <c r="M29">
        <v>20</v>
      </c>
      <c r="N29"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BNBO</vt:lpstr>
      <vt:lpstr>ERWS</vt:lpstr>
      <vt:lpstr>LSGR</vt:lpstr>
      <vt:lpstr>PLSH</vt:lpstr>
      <vt:lpstr>JF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NBMISLAB</cp:lastModifiedBy>
  <dcterms:created xsi:type="dcterms:W3CDTF">2014-10-28T19:32:46Z</dcterms:created>
  <dcterms:modified xsi:type="dcterms:W3CDTF">2014-12-24T00:35:09Z</dcterms:modified>
</cp:coreProperties>
</file>