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12315027_office_itb_ac_id/Documents/Document/Kuliah/Semester 10/Karsam/Tugas Data Kampus/"/>
    </mc:Choice>
  </mc:AlternateContent>
  <xr:revisionPtr revIDLastSave="1695" documentId="8_{894864E2-92F5-4198-900B-FE0E2F1399DA}" xr6:coauthVersionLast="45" xr6:coauthVersionMax="45" xr10:uidLastSave="{C972A531-76BD-43C8-898C-A3BCD91548AF}"/>
  <bookViews>
    <workbookView xWindow="-120" yWindow="-120" windowWidth="20730" windowHeight="11160" tabRatio="594" activeTab="2" xr2:uid="{93DD8A87-0799-45DE-A2A0-33EE9880336D}"/>
  </bookViews>
  <sheets>
    <sheet name="Levelling" sheetId="6" r:id="rId1"/>
    <sheet name="Elevasi" sheetId="2" r:id="rId2"/>
    <sheet name="Pengolahan" sheetId="3" r:id="rId3"/>
    <sheet name="Gobs &amp; CBA" sheetId="7" r:id="rId4"/>
  </sheets>
  <definedNames>
    <definedName name="_xlchart.v1.0" hidden="1">Elevasi!$D$1</definedName>
    <definedName name="_xlchart.v1.1" hidden="1">Elevasi!$D$2:$D$38</definedName>
    <definedName name="_xlchart.v1.2" hidden="1">Elevasi!$E$1</definedName>
    <definedName name="_xlchart.v1.3" hidden="1">Elevasi!$E$2:$E$38</definedName>
    <definedName name="_xlchart.v1.4" hidden="1">Elevasi!$F$1</definedName>
    <definedName name="_xlchart.v1.5" hidden="1">Elevasi!$F$2:$F$38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3" l="1"/>
  <c r="AB9" i="3" l="1"/>
  <c r="D4" i="3" l="1"/>
  <c r="BD10" i="3" l="1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9" i="3"/>
  <c r="AD9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F3" i="7" l="1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H2" i="7"/>
  <c r="G2" i="7"/>
  <c r="F2" i="7"/>
  <c r="Z9" i="3"/>
  <c r="Y9" i="3" l="1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Q24" i="3"/>
  <c r="R24" i="3"/>
  <c r="S24" i="3"/>
  <c r="T24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Q35" i="3"/>
  <c r="R35" i="3"/>
  <c r="S35" i="3"/>
  <c r="T35" i="3"/>
  <c r="Q36" i="3"/>
  <c r="R36" i="3"/>
  <c r="S36" i="3"/>
  <c r="T36" i="3"/>
  <c r="Q37" i="3"/>
  <c r="R37" i="3"/>
  <c r="S37" i="3"/>
  <c r="T37" i="3"/>
  <c r="Q38" i="3"/>
  <c r="R38" i="3"/>
  <c r="S38" i="3"/>
  <c r="T38" i="3"/>
  <c r="Q39" i="3"/>
  <c r="R39" i="3"/>
  <c r="S39" i="3"/>
  <c r="T39" i="3"/>
  <c r="Q40" i="3"/>
  <c r="R40" i="3"/>
  <c r="S40" i="3"/>
  <c r="T40" i="3"/>
  <c r="Q41" i="3"/>
  <c r="R41" i="3"/>
  <c r="S41" i="3"/>
  <c r="T41" i="3"/>
  <c r="Q42" i="3"/>
  <c r="R42" i="3"/>
  <c r="S42" i="3"/>
  <c r="T42" i="3"/>
  <c r="Q43" i="3"/>
  <c r="R43" i="3"/>
  <c r="S43" i="3"/>
  <c r="T43" i="3"/>
  <c r="Q44" i="3"/>
  <c r="R44" i="3"/>
  <c r="S44" i="3"/>
  <c r="T44" i="3"/>
  <c r="Q45" i="3"/>
  <c r="R45" i="3"/>
  <c r="S45" i="3"/>
  <c r="T45" i="3"/>
  <c r="R9" i="3"/>
  <c r="S9" i="3"/>
  <c r="T9" i="3"/>
  <c r="Q9" i="3"/>
  <c r="U44" i="3" l="1"/>
  <c r="U42" i="3"/>
  <c r="U36" i="3"/>
  <c r="U40" i="3"/>
  <c r="U38" i="3"/>
  <c r="U34" i="3"/>
  <c r="U28" i="3"/>
  <c r="U26" i="3"/>
  <c r="U24" i="3"/>
  <c r="U22" i="3"/>
  <c r="U20" i="3"/>
  <c r="U18" i="3"/>
  <c r="U16" i="3"/>
  <c r="U14" i="3"/>
  <c r="U12" i="3"/>
  <c r="U10" i="3"/>
  <c r="U30" i="3"/>
  <c r="U21" i="3"/>
  <c r="U15" i="3"/>
  <c r="U32" i="3"/>
  <c r="U11" i="3"/>
  <c r="U45" i="3"/>
  <c r="U37" i="3"/>
  <c r="U35" i="3"/>
  <c r="U33" i="3"/>
  <c r="U31" i="3"/>
  <c r="U43" i="3"/>
  <c r="U39" i="3"/>
  <c r="U23" i="3"/>
  <c r="U29" i="3"/>
  <c r="U27" i="3"/>
  <c r="U25" i="3"/>
  <c r="U19" i="3"/>
  <c r="U13" i="3"/>
  <c r="U17" i="3"/>
  <c r="U41" i="3"/>
  <c r="U9" i="3"/>
  <c r="AL9" i="3"/>
  <c r="AW45" i="3" l="1"/>
  <c r="BF45" i="3" s="1"/>
  <c r="AW9" i="3"/>
  <c r="BF9" i="3" s="1"/>
  <c r="AJ10" i="3"/>
  <c r="AS10" i="3" s="1"/>
  <c r="AJ11" i="3"/>
  <c r="AS11" i="3" s="1"/>
  <c r="AJ12" i="3"/>
  <c r="AS12" i="3" s="1"/>
  <c r="AJ13" i="3"/>
  <c r="AS13" i="3" s="1"/>
  <c r="AJ14" i="3"/>
  <c r="AS14" i="3" s="1"/>
  <c r="AJ15" i="3"/>
  <c r="AS15" i="3" s="1"/>
  <c r="AJ16" i="3"/>
  <c r="AS16" i="3" s="1"/>
  <c r="AJ17" i="3"/>
  <c r="AS17" i="3" s="1"/>
  <c r="AJ18" i="3"/>
  <c r="AS18" i="3" s="1"/>
  <c r="AJ19" i="3"/>
  <c r="AS19" i="3" s="1"/>
  <c r="AJ20" i="3"/>
  <c r="AS20" i="3" s="1"/>
  <c r="AJ21" i="3"/>
  <c r="AS21" i="3" s="1"/>
  <c r="AJ22" i="3"/>
  <c r="AS22" i="3" s="1"/>
  <c r="AJ23" i="3"/>
  <c r="AS23" i="3" s="1"/>
  <c r="AJ24" i="3"/>
  <c r="AS24" i="3" s="1"/>
  <c r="AJ25" i="3"/>
  <c r="AS25" i="3" s="1"/>
  <c r="AJ26" i="3"/>
  <c r="AS26" i="3" s="1"/>
  <c r="AJ27" i="3"/>
  <c r="AS27" i="3" s="1"/>
  <c r="AJ28" i="3"/>
  <c r="AS28" i="3" s="1"/>
  <c r="AJ29" i="3"/>
  <c r="AS29" i="3" s="1"/>
  <c r="AJ30" i="3"/>
  <c r="AS30" i="3" s="1"/>
  <c r="AJ31" i="3"/>
  <c r="AS31" i="3" s="1"/>
  <c r="AJ32" i="3"/>
  <c r="AS32" i="3" s="1"/>
  <c r="AJ33" i="3"/>
  <c r="AS33" i="3" s="1"/>
  <c r="AJ34" i="3"/>
  <c r="AS34" i="3" s="1"/>
  <c r="AJ35" i="3"/>
  <c r="AS35" i="3" s="1"/>
  <c r="AJ36" i="3"/>
  <c r="AS36" i="3" s="1"/>
  <c r="AJ37" i="3"/>
  <c r="AS37" i="3" s="1"/>
  <c r="AJ38" i="3"/>
  <c r="AS38" i="3" s="1"/>
  <c r="AJ39" i="3"/>
  <c r="AS39" i="3" s="1"/>
  <c r="AJ40" i="3"/>
  <c r="AS40" i="3" s="1"/>
  <c r="AJ41" i="3"/>
  <c r="AS41" i="3" s="1"/>
  <c r="AJ42" i="3"/>
  <c r="AS42" i="3" s="1"/>
  <c r="AJ43" i="3"/>
  <c r="AS43" i="3" s="1"/>
  <c r="AJ44" i="3"/>
  <c r="AS44" i="3" s="1"/>
  <c r="AJ45" i="3"/>
  <c r="AS45" i="3" s="1"/>
  <c r="AJ9" i="3"/>
  <c r="AS9" i="3" s="1"/>
  <c r="W10" i="3"/>
  <c r="AF10" i="3" s="1"/>
  <c r="W11" i="3"/>
  <c r="AF11" i="3" s="1"/>
  <c r="W12" i="3"/>
  <c r="AF12" i="3" s="1"/>
  <c r="W13" i="3"/>
  <c r="AF13" i="3" s="1"/>
  <c r="W14" i="3"/>
  <c r="AF14" i="3" s="1"/>
  <c r="W15" i="3"/>
  <c r="AF15" i="3" s="1"/>
  <c r="W16" i="3"/>
  <c r="AF16" i="3" s="1"/>
  <c r="W17" i="3"/>
  <c r="AF17" i="3" s="1"/>
  <c r="W18" i="3"/>
  <c r="AF18" i="3" s="1"/>
  <c r="W19" i="3"/>
  <c r="AF19" i="3" s="1"/>
  <c r="W20" i="3"/>
  <c r="AF20" i="3" s="1"/>
  <c r="W21" i="3"/>
  <c r="AF21" i="3" s="1"/>
  <c r="W22" i="3"/>
  <c r="AF22" i="3" s="1"/>
  <c r="W23" i="3"/>
  <c r="AF23" i="3" s="1"/>
  <c r="W24" i="3"/>
  <c r="AF24" i="3" s="1"/>
  <c r="W25" i="3"/>
  <c r="AF25" i="3" s="1"/>
  <c r="W26" i="3"/>
  <c r="AF26" i="3" s="1"/>
  <c r="W27" i="3"/>
  <c r="AF27" i="3" s="1"/>
  <c r="W28" i="3"/>
  <c r="AF28" i="3" s="1"/>
  <c r="W29" i="3"/>
  <c r="AF29" i="3" s="1"/>
  <c r="W30" i="3"/>
  <c r="AF30" i="3" s="1"/>
  <c r="W31" i="3"/>
  <c r="AF31" i="3" s="1"/>
  <c r="W32" i="3"/>
  <c r="AF32" i="3" s="1"/>
  <c r="W33" i="3"/>
  <c r="AF33" i="3" s="1"/>
  <c r="W34" i="3"/>
  <c r="AF34" i="3" s="1"/>
  <c r="W35" i="3"/>
  <c r="AF35" i="3" s="1"/>
  <c r="W36" i="3"/>
  <c r="AF36" i="3" s="1"/>
  <c r="W37" i="3"/>
  <c r="AF37" i="3" s="1"/>
  <c r="W38" i="3"/>
  <c r="AF38" i="3" s="1"/>
  <c r="W39" i="3"/>
  <c r="AF39" i="3" s="1"/>
  <c r="W40" i="3"/>
  <c r="AF40" i="3" s="1"/>
  <c r="W41" i="3"/>
  <c r="AF41" i="3" s="1"/>
  <c r="W42" i="3"/>
  <c r="AF42" i="3" s="1"/>
  <c r="W43" i="3"/>
  <c r="AF43" i="3" s="1"/>
  <c r="W44" i="3"/>
  <c r="AF44" i="3" s="1"/>
  <c r="W45" i="3"/>
  <c r="AF45" i="3" s="1"/>
  <c r="W9" i="3"/>
  <c r="AF9" i="3" s="1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M7" i="6"/>
  <c r="M9" i="6" s="1"/>
  <c r="F6" i="2" s="1"/>
  <c r="AW13" i="3" s="1"/>
  <c r="BF13" i="3" s="1"/>
  <c r="I7" i="6"/>
  <c r="M6" i="6" s="1"/>
  <c r="F3" i="2" s="1"/>
  <c r="AW10" i="3" s="1"/>
  <c r="BF10" i="3" s="1"/>
  <c r="I6" i="6"/>
  <c r="I5" i="6"/>
  <c r="F4" i="2" l="1"/>
  <c r="AW11" i="3" s="1"/>
  <c r="BF11" i="3" s="1"/>
  <c r="M11" i="6"/>
  <c r="F8" i="2" s="1"/>
  <c r="AW15" i="3" s="1"/>
  <c r="BF15" i="3" s="1"/>
  <c r="M8" i="6"/>
  <c r="F5" i="2" s="1"/>
  <c r="AW12" i="3" l="1"/>
  <c r="BF12" i="3" s="1"/>
  <c r="M10" i="6"/>
  <c r="F7" i="2" s="1"/>
  <c r="M13" i="6"/>
  <c r="F10" i="2" s="1"/>
  <c r="AW17" i="3" l="1"/>
  <c r="BF17" i="3" s="1"/>
  <c r="AW14" i="3"/>
  <c r="BF14" i="3" s="1"/>
  <c r="M15" i="6"/>
  <c r="F12" i="2" s="1"/>
  <c r="M12" i="6"/>
  <c r="F9" i="2" s="1"/>
  <c r="AW16" i="3" l="1"/>
  <c r="BF16" i="3" s="1"/>
  <c r="AW19" i="3"/>
  <c r="BF19" i="3" s="1"/>
  <c r="M14" i="6"/>
  <c r="F11" i="2" s="1"/>
  <c r="O17" i="6"/>
  <c r="AW18" i="3" l="1"/>
  <c r="BF18" i="3" s="1"/>
  <c r="M18" i="6"/>
  <c r="F15" i="2" s="1"/>
  <c r="AW22" i="3" s="1"/>
  <c r="BF22" i="3" s="1"/>
  <c r="M21" i="6"/>
  <c r="F18" i="2" s="1"/>
  <c r="AW25" i="3" s="1"/>
  <c r="BF25" i="3" s="1"/>
  <c r="M20" i="6"/>
  <c r="F17" i="2" s="1"/>
  <c r="AW24" i="3" s="1"/>
  <c r="BF24" i="3" s="1"/>
  <c r="M19" i="6"/>
  <c r="F16" i="2" s="1"/>
  <c r="AW23" i="3" s="1"/>
  <c r="BF23" i="3" s="1"/>
  <c r="M16" i="6"/>
  <c r="F13" i="2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AW20" i="3" l="1"/>
  <c r="BF20" i="3" s="1"/>
  <c r="M17" i="6"/>
  <c r="F14" i="2" s="1"/>
  <c r="M22" i="6"/>
  <c r="F19" i="2" s="1"/>
  <c r="AW26" i="3" s="1"/>
  <c r="BF26" i="3" s="1"/>
  <c r="M24" i="6"/>
  <c r="F21" i="2" s="1"/>
  <c r="AW28" i="3" s="1"/>
  <c r="BF28" i="3" s="1"/>
  <c r="M23" i="6"/>
  <c r="F20" i="2" s="1"/>
  <c r="AW27" i="3" s="1"/>
  <c r="BF27" i="3" s="1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M9" i="3" s="1"/>
  <c r="AW21" i="3" l="1"/>
  <c r="BF21" i="3" s="1"/>
  <c r="AZ10" i="3"/>
  <c r="BA10" i="3" s="1"/>
  <c r="AZ9" i="3"/>
  <c r="BA9" i="3" s="1"/>
  <c r="BB9" i="3" s="1"/>
  <c r="BC9" i="3" s="1"/>
  <c r="M26" i="6"/>
  <c r="F23" i="2" s="1"/>
  <c r="AW30" i="3" s="1"/>
  <c r="BF30" i="3" s="1"/>
  <c r="M25" i="6"/>
  <c r="F22" i="2" s="1"/>
  <c r="AW29" i="3" s="1"/>
  <c r="BF29" i="3" s="1"/>
  <c r="M28" i="6"/>
  <c r="F25" i="2" s="1"/>
  <c r="AW32" i="3" s="1"/>
  <c r="BF32" i="3" s="1"/>
  <c r="M27" i="6"/>
  <c r="F24" i="2" s="1"/>
  <c r="AW31" i="3" s="1"/>
  <c r="BF31" i="3" s="1"/>
  <c r="AM11" i="3"/>
  <c r="AN11" i="3" s="1"/>
  <c r="AZ33" i="3"/>
  <c r="BA33" i="3" s="1"/>
  <c r="AZ42" i="3"/>
  <c r="BA42" i="3" s="1"/>
  <c r="AZ17" i="3"/>
  <c r="BA17" i="3" s="1"/>
  <c r="AM34" i="3"/>
  <c r="AN34" i="3" s="1"/>
  <c r="AM33" i="3"/>
  <c r="AN33" i="3" s="1"/>
  <c r="AM40" i="3"/>
  <c r="AN40" i="3" s="1"/>
  <c r="AM32" i="3"/>
  <c r="AN32" i="3" s="1"/>
  <c r="AM24" i="3"/>
  <c r="AN24" i="3" s="1"/>
  <c r="AM16" i="3"/>
  <c r="AN16" i="3" s="1"/>
  <c r="AZ41" i="3"/>
  <c r="BA41" i="3" s="1"/>
  <c r="AN9" i="3"/>
  <c r="AO9" i="3" s="1"/>
  <c r="AP9" i="3" s="1"/>
  <c r="AM39" i="3"/>
  <c r="AN39" i="3" s="1"/>
  <c r="AM31" i="3"/>
  <c r="AN31" i="3" s="1"/>
  <c r="AM23" i="3"/>
  <c r="AN23" i="3" s="1"/>
  <c r="AM15" i="3"/>
  <c r="AN15" i="3" s="1"/>
  <c r="AZ34" i="3"/>
  <c r="BA34" i="3" s="1"/>
  <c r="AM18" i="3"/>
  <c r="AN18" i="3" s="1"/>
  <c r="AM38" i="3"/>
  <c r="AN38" i="3" s="1"/>
  <c r="AM30" i="3"/>
  <c r="AN30" i="3" s="1"/>
  <c r="AM22" i="3"/>
  <c r="AN22" i="3" s="1"/>
  <c r="AM14" i="3"/>
  <c r="AN14" i="3" s="1"/>
  <c r="AM42" i="3"/>
  <c r="AN42" i="3" s="1"/>
  <c r="AM17" i="3"/>
  <c r="AN17" i="3" s="1"/>
  <c r="AM45" i="3"/>
  <c r="AN45" i="3" s="1"/>
  <c r="AM37" i="3"/>
  <c r="AN37" i="3" s="1"/>
  <c r="AM29" i="3"/>
  <c r="AN29" i="3" s="1"/>
  <c r="AM21" i="3"/>
  <c r="AN21" i="3" s="1"/>
  <c r="AM13" i="3"/>
  <c r="AN13" i="3" s="1"/>
  <c r="AZ11" i="3"/>
  <c r="BA11" i="3" s="1"/>
  <c r="AZ19" i="3"/>
  <c r="BA19" i="3" s="1"/>
  <c r="AZ27" i="3"/>
  <c r="BA27" i="3" s="1"/>
  <c r="AZ35" i="3"/>
  <c r="BA35" i="3" s="1"/>
  <c r="AZ43" i="3"/>
  <c r="BA43" i="3" s="1"/>
  <c r="AZ12" i="3"/>
  <c r="BA12" i="3" s="1"/>
  <c r="AZ20" i="3"/>
  <c r="BA20" i="3" s="1"/>
  <c r="AZ28" i="3"/>
  <c r="BA28" i="3" s="1"/>
  <c r="AZ36" i="3"/>
  <c r="BA36" i="3" s="1"/>
  <c r="AZ44" i="3"/>
  <c r="BA44" i="3" s="1"/>
  <c r="AZ13" i="3"/>
  <c r="BA13" i="3" s="1"/>
  <c r="AZ21" i="3"/>
  <c r="BA21" i="3" s="1"/>
  <c r="AZ29" i="3"/>
  <c r="BA29" i="3" s="1"/>
  <c r="AZ37" i="3"/>
  <c r="BA37" i="3" s="1"/>
  <c r="AZ45" i="3"/>
  <c r="BA45" i="3" s="1"/>
  <c r="AZ14" i="3"/>
  <c r="BA14" i="3" s="1"/>
  <c r="AZ22" i="3"/>
  <c r="BA22" i="3" s="1"/>
  <c r="AZ30" i="3"/>
  <c r="BA30" i="3" s="1"/>
  <c r="AZ38" i="3"/>
  <c r="BA38" i="3" s="1"/>
  <c r="AZ15" i="3"/>
  <c r="BA15" i="3" s="1"/>
  <c r="AZ23" i="3"/>
  <c r="BA23" i="3" s="1"/>
  <c r="AZ31" i="3"/>
  <c r="BA31" i="3" s="1"/>
  <c r="AZ39" i="3"/>
  <c r="BA39" i="3" s="1"/>
  <c r="AZ16" i="3"/>
  <c r="BA16" i="3" s="1"/>
  <c r="AZ24" i="3"/>
  <c r="BA24" i="3" s="1"/>
  <c r="AZ32" i="3"/>
  <c r="BA32" i="3" s="1"/>
  <c r="AZ40" i="3"/>
  <c r="BA40" i="3" s="1"/>
  <c r="AZ26" i="3"/>
  <c r="BA26" i="3" s="1"/>
  <c r="AM10" i="3"/>
  <c r="AN10" i="3" s="1"/>
  <c r="AM25" i="3"/>
  <c r="AN25" i="3" s="1"/>
  <c r="AM44" i="3"/>
  <c r="AN44" i="3" s="1"/>
  <c r="AM36" i="3"/>
  <c r="AN36" i="3" s="1"/>
  <c r="AM28" i="3"/>
  <c r="AN28" i="3" s="1"/>
  <c r="AM20" i="3"/>
  <c r="AN20" i="3" s="1"/>
  <c r="AM12" i="3"/>
  <c r="AN12" i="3" s="1"/>
  <c r="AZ25" i="3"/>
  <c r="BA25" i="3" s="1"/>
  <c r="AM26" i="3"/>
  <c r="AN26" i="3" s="1"/>
  <c r="AM41" i="3"/>
  <c r="AN41" i="3" s="1"/>
  <c r="AM43" i="3"/>
  <c r="AN43" i="3" s="1"/>
  <c r="AM35" i="3"/>
  <c r="AN35" i="3" s="1"/>
  <c r="AM27" i="3"/>
  <c r="AN27" i="3" s="1"/>
  <c r="AM19" i="3"/>
  <c r="AN19" i="3" s="1"/>
  <c r="AZ18" i="3"/>
  <c r="BA18" i="3" s="1"/>
  <c r="M30" i="6" l="1"/>
  <c r="F27" i="2" s="1"/>
  <c r="AW34" i="3" s="1"/>
  <c r="BF34" i="3" s="1"/>
  <c r="M29" i="6"/>
  <c r="F26" i="2" s="1"/>
  <c r="AW33" i="3" s="1"/>
  <c r="BF33" i="3" s="1"/>
  <c r="M31" i="6"/>
  <c r="F28" i="2" s="1"/>
  <c r="AW35" i="3" s="1"/>
  <c r="BF35" i="3" s="1"/>
  <c r="BB32" i="3"/>
  <c r="BC32" i="3" s="1"/>
  <c r="AO27" i="3"/>
  <c r="AP27" i="3" s="1"/>
  <c r="AO45" i="3"/>
  <c r="AP45" i="3" s="1"/>
  <c r="BB42" i="3"/>
  <c r="BC42" i="3" s="1"/>
  <c r="BB43" i="3"/>
  <c r="BC43" i="3" s="1"/>
  <c r="BB35" i="3"/>
  <c r="BC35" i="3" s="1"/>
  <c r="AO35" i="3"/>
  <c r="AP35" i="3" s="1"/>
  <c r="BB44" i="3"/>
  <c r="BC44" i="3" s="1"/>
  <c r="BB24" i="3"/>
  <c r="BC24" i="3" s="1"/>
  <c r="BB18" i="3"/>
  <c r="BC18" i="3" s="1"/>
  <c r="AO43" i="3"/>
  <c r="AP43" i="3" s="1"/>
  <c r="AO12" i="3"/>
  <c r="AP12" i="3" s="1"/>
  <c r="AO25" i="3"/>
  <c r="AP25" i="3" s="1"/>
  <c r="BB16" i="3"/>
  <c r="BC16" i="3" s="1"/>
  <c r="AO17" i="3"/>
  <c r="AP17" i="3" s="1"/>
  <c r="BB34" i="3"/>
  <c r="BC34" i="3" s="1"/>
  <c r="AO33" i="3"/>
  <c r="AP33" i="3" s="1"/>
  <c r="AO42" i="3"/>
  <c r="AP42" i="3" s="1"/>
  <c r="AO26" i="3"/>
  <c r="AP26" i="3" s="1"/>
  <c r="AO10" i="3"/>
  <c r="AP10" i="3" s="1"/>
  <c r="AO13" i="3"/>
  <c r="AP13" i="3" s="1"/>
  <c r="AO34" i="3"/>
  <c r="AP34" i="3" s="1"/>
  <c r="BB25" i="3"/>
  <c r="BC25" i="3" s="1"/>
  <c r="AO36" i="3"/>
  <c r="AP36" i="3" s="1"/>
  <c r="BB26" i="3"/>
  <c r="BC26" i="3" s="1"/>
  <c r="AO21" i="3"/>
  <c r="AP21" i="3" s="1"/>
  <c r="BB21" i="3"/>
  <c r="BC21" i="3" s="1"/>
  <c r="BB10" i="3"/>
  <c r="BC10" i="3" s="1"/>
  <c r="AO14" i="3"/>
  <c r="AP14" i="3" s="1"/>
  <c r="AO44" i="3"/>
  <c r="AP44" i="3" s="1"/>
  <c r="BB23" i="3"/>
  <c r="BC23" i="3" s="1"/>
  <c r="BB37" i="3"/>
  <c r="BC37" i="3" s="1"/>
  <c r="BB12" i="3"/>
  <c r="BC12" i="3" s="1"/>
  <c r="AO29" i="3"/>
  <c r="AP29" i="3" s="1"/>
  <c r="AO32" i="3"/>
  <c r="AP32" i="3" s="1"/>
  <c r="BB40" i="3"/>
  <c r="BC40" i="3" s="1"/>
  <c r="BB15" i="3"/>
  <c r="BC15" i="3" s="1"/>
  <c r="BB29" i="3"/>
  <c r="BC29" i="3" s="1"/>
  <c r="AO37" i="3"/>
  <c r="AP37" i="3" s="1"/>
  <c r="AO18" i="3"/>
  <c r="AP18" i="3" s="1"/>
  <c r="AO11" i="3"/>
  <c r="AP11" i="3" s="1"/>
  <c r="BE9" i="3"/>
  <c r="BG9" i="3" s="1"/>
  <c r="BH9" i="3" s="1"/>
  <c r="K2" i="7" s="1"/>
  <c r="AR9" i="3"/>
  <c r="AT9" i="3" s="1"/>
  <c r="AU9" i="3" s="1"/>
  <c r="J2" i="7" s="1"/>
  <c r="BB38" i="3"/>
  <c r="BC38" i="3" s="1"/>
  <c r="AO30" i="3"/>
  <c r="AP30" i="3" s="1"/>
  <c r="AO20" i="3"/>
  <c r="AP20" i="3" s="1"/>
  <c r="AO19" i="3"/>
  <c r="AP19" i="3" s="1"/>
  <c r="AO24" i="3"/>
  <c r="AP24" i="3" s="1"/>
  <c r="AO22" i="3"/>
  <c r="AP22" i="3" s="1"/>
  <c r="BB11" i="3"/>
  <c r="BC11" i="3" s="1"/>
  <c r="BB30" i="3"/>
  <c r="BC30" i="3" s="1"/>
  <c r="AO16" i="3"/>
  <c r="AP16" i="3" s="1"/>
  <c r="AO38" i="3"/>
  <c r="AP38" i="3" s="1"/>
  <c r="AO23" i="3"/>
  <c r="AP23" i="3" s="1"/>
  <c r="BB41" i="3"/>
  <c r="BC41" i="3" s="1"/>
  <c r="AO40" i="3"/>
  <c r="AP40" i="3" s="1"/>
  <c r="BB19" i="3"/>
  <c r="BC19" i="3" s="1"/>
  <c r="BB20" i="3"/>
  <c r="BC20" i="3" s="1"/>
  <c r="BB13" i="3"/>
  <c r="BC13" i="3" s="1"/>
  <c r="BB45" i="3"/>
  <c r="BC45" i="3" s="1"/>
  <c r="BB22" i="3"/>
  <c r="BC22" i="3" s="1"/>
  <c r="AO31" i="3"/>
  <c r="AP31" i="3" s="1"/>
  <c r="BB33" i="3"/>
  <c r="BC33" i="3" s="1"/>
  <c r="AO28" i="3"/>
  <c r="AP28" i="3" s="1"/>
  <c r="BB27" i="3"/>
  <c r="BC27" i="3" s="1"/>
  <c r="BB28" i="3"/>
  <c r="BC28" i="3" s="1"/>
  <c r="BB17" i="3"/>
  <c r="BC17" i="3" s="1"/>
  <c r="BB39" i="3"/>
  <c r="BC39" i="3" s="1"/>
  <c r="BB14" i="3"/>
  <c r="BC14" i="3" s="1"/>
  <c r="AO39" i="3"/>
  <c r="AP39" i="3" s="1"/>
  <c r="AO41" i="3"/>
  <c r="AP41" i="3" s="1"/>
  <c r="BB36" i="3"/>
  <c r="BC36" i="3" s="1"/>
  <c r="AO15" i="3"/>
  <c r="AP15" i="3" s="1"/>
  <c r="BB31" i="3"/>
  <c r="BC31" i="3" s="1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BE27" i="3" l="1"/>
  <c r="AA9" i="3"/>
  <c r="AC9" i="3" s="1"/>
  <c r="AE9" i="3" s="1"/>
  <c r="AG9" i="3" s="1"/>
  <c r="AH9" i="3" s="1"/>
  <c r="I2" i="7" s="1"/>
  <c r="AR27" i="3"/>
  <c r="AT27" i="3" s="1"/>
  <c r="AU27" i="3" s="1"/>
  <c r="J20" i="7" s="1"/>
  <c r="BG27" i="3"/>
  <c r="BH27" i="3" s="1"/>
  <c r="K20" i="7" s="1"/>
  <c r="AR28" i="3"/>
  <c r="AR45" i="3"/>
  <c r="BE17" i="3"/>
  <c r="BG17" i="3" s="1"/>
  <c r="BH17" i="3" s="1"/>
  <c r="K10" i="7" s="1"/>
  <c r="BE32" i="3"/>
  <c r="M34" i="6"/>
  <c r="M33" i="6"/>
  <c r="F30" i="2" s="1"/>
  <c r="AW37" i="3" s="1"/>
  <c r="BF37" i="3" s="1"/>
  <c r="M32" i="6"/>
  <c r="F29" i="2" s="1"/>
  <c r="AW36" i="3" s="1"/>
  <c r="BF36" i="3" s="1"/>
  <c r="M35" i="6"/>
  <c r="F32" i="2" s="1"/>
  <c r="AW39" i="3" s="1"/>
  <c r="BF39" i="3" s="1"/>
  <c r="BE10" i="3"/>
  <c r="BG10" i="3" s="1"/>
  <c r="BH10" i="3" s="1"/>
  <c r="K3" i="7" s="1"/>
  <c r="AR44" i="3"/>
  <c r="AR34" i="3"/>
  <c r="AR37" i="3"/>
  <c r="AR35" i="3"/>
  <c r="BE25" i="3"/>
  <c r="BG25" i="3" s="1"/>
  <c r="BH25" i="3" s="1"/>
  <c r="K18" i="7" s="1"/>
  <c r="AR25" i="3"/>
  <c r="AR43" i="3"/>
  <c r="BE21" i="3"/>
  <c r="BG21" i="3" s="1"/>
  <c r="BH21" i="3" s="1"/>
  <c r="K14" i="7" s="1"/>
  <c r="BE30" i="3"/>
  <c r="AR15" i="3"/>
  <c r="BE45" i="3"/>
  <c r="BG45" i="3" s="1"/>
  <c r="BH45" i="3" s="1"/>
  <c r="K38" i="7" s="1"/>
  <c r="AR36" i="3"/>
  <c r="BE22" i="3"/>
  <c r="BG22" i="3" s="1"/>
  <c r="BH22" i="3" s="1"/>
  <c r="K15" i="7" s="1"/>
  <c r="BE18" i="3"/>
  <c r="BG18" i="3" s="1"/>
  <c r="BH18" i="3" s="1"/>
  <c r="K11" i="7" s="1"/>
  <c r="AR33" i="3"/>
  <c r="BE19" i="3"/>
  <c r="BG19" i="3" s="1"/>
  <c r="BH19" i="3" s="1"/>
  <c r="K12" i="7" s="1"/>
  <c r="BE15" i="3"/>
  <c r="BG15" i="3" s="1"/>
  <c r="BH15" i="3" s="1"/>
  <c r="K8" i="7" s="1"/>
  <c r="AR12" i="3"/>
  <c r="AR26" i="3"/>
  <c r="AR32" i="3"/>
  <c r="BE23" i="3"/>
  <c r="BG23" i="3" s="1"/>
  <c r="BH23" i="3" s="1"/>
  <c r="K16" i="7" s="1"/>
  <c r="AR17" i="3"/>
  <c r="BE24" i="3"/>
  <c r="BG24" i="3" s="1"/>
  <c r="BH24" i="3" s="1"/>
  <c r="K17" i="7" s="1"/>
  <c r="AR29" i="3"/>
  <c r="AR21" i="3"/>
  <c r="AR42" i="3"/>
  <c r="BE12" i="3"/>
  <c r="BG12" i="3" s="1"/>
  <c r="BH12" i="3" s="1"/>
  <c r="K5" i="7" s="1"/>
  <c r="BE29" i="3"/>
  <c r="AR14" i="3"/>
  <c r="BE26" i="3"/>
  <c r="BG26" i="3" s="1"/>
  <c r="BH26" i="3" s="1"/>
  <c r="K19" i="7" s="1"/>
  <c r="AR10" i="3"/>
  <c r="AR13" i="3"/>
  <c r="AR23" i="3"/>
  <c r="BE16" i="3"/>
  <c r="BG16" i="3" s="1"/>
  <c r="BH16" i="3" s="1"/>
  <c r="K9" i="7" s="1"/>
  <c r="AR22" i="3"/>
  <c r="Z12" i="3"/>
  <c r="AA12" i="3" s="1"/>
  <c r="AR41" i="3"/>
  <c r="BE14" i="3"/>
  <c r="BG14" i="3" s="1"/>
  <c r="BH14" i="3" s="1"/>
  <c r="K7" i="7" s="1"/>
  <c r="AR31" i="3"/>
  <c r="AR38" i="3"/>
  <c r="AR20" i="3"/>
  <c r="AR11" i="3"/>
  <c r="AR39" i="3"/>
  <c r="AR40" i="3"/>
  <c r="AR16" i="3"/>
  <c r="BE28" i="3"/>
  <c r="BG28" i="3" s="1"/>
  <c r="BH28" i="3" s="1"/>
  <c r="K21" i="7" s="1"/>
  <c r="BE13" i="3"/>
  <c r="BG13" i="3" s="1"/>
  <c r="BH13" i="3" s="1"/>
  <c r="K6" i="7" s="1"/>
  <c r="BE11" i="3"/>
  <c r="BG11" i="3" s="1"/>
  <c r="BH11" i="3" s="1"/>
  <c r="K4" i="7" s="1"/>
  <c r="AR24" i="3"/>
  <c r="BE31" i="3"/>
  <c r="BE20" i="3"/>
  <c r="BG20" i="3" s="1"/>
  <c r="BH20" i="3" s="1"/>
  <c r="K13" i="7" s="1"/>
  <c r="AR19" i="3"/>
  <c r="AR30" i="3"/>
  <c r="AR18" i="3"/>
  <c r="Z26" i="3"/>
  <c r="AA26" i="3" s="1"/>
  <c r="Z18" i="3"/>
  <c r="AA18" i="3" s="1"/>
  <c r="Z33" i="3"/>
  <c r="AA33" i="3" s="1"/>
  <c r="Z43" i="3"/>
  <c r="AA43" i="3" s="1"/>
  <c r="Z35" i="3"/>
  <c r="AA35" i="3" s="1"/>
  <c r="Z27" i="3"/>
  <c r="AA27" i="3" s="1"/>
  <c r="Z19" i="3"/>
  <c r="AA19" i="3" s="1"/>
  <c r="Z11" i="3"/>
  <c r="AA11" i="3" s="1"/>
  <c r="Z42" i="3"/>
  <c r="AA42" i="3" s="1"/>
  <c r="Z41" i="3"/>
  <c r="AA41" i="3" s="1"/>
  <c r="Z40" i="3"/>
  <c r="AA40" i="3" s="1"/>
  <c r="Z32" i="3"/>
  <c r="AA32" i="3" s="1"/>
  <c r="Z24" i="3"/>
  <c r="AA24" i="3" s="1"/>
  <c r="Z16" i="3"/>
  <c r="AA16" i="3" s="1"/>
  <c r="Z34" i="3"/>
  <c r="AA34" i="3" s="1"/>
  <c r="Z25" i="3"/>
  <c r="AA25" i="3" s="1"/>
  <c r="Z39" i="3"/>
  <c r="AA39" i="3" s="1"/>
  <c r="Z31" i="3"/>
  <c r="AA31" i="3" s="1"/>
  <c r="Z23" i="3"/>
  <c r="AA23" i="3" s="1"/>
  <c r="Z15" i="3"/>
  <c r="AA15" i="3" s="1"/>
  <c r="Z17" i="3"/>
  <c r="AA17" i="3" s="1"/>
  <c r="Z38" i="3"/>
  <c r="AA38" i="3" s="1"/>
  <c r="Z30" i="3"/>
  <c r="AA30" i="3" s="1"/>
  <c r="Z22" i="3"/>
  <c r="AA22" i="3" s="1"/>
  <c r="Z14" i="3"/>
  <c r="AA14" i="3" s="1"/>
  <c r="Z10" i="3"/>
  <c r="AA10" i="3" s="1"/>
  <c r="Z45" i="3"/>
  <c r="AA45" i="3" s="1"/>
  <c r="Z37" i="3"/>
  <c r="AA37" i="3" s="1"/>
  <c r="Z29" i="3"/>
  <c r="AA29" i="3" s="1"/>
  <c r="Z21" i="3"/>
  <c r="AA21" i="3" s="1"/>
  <c r="Z13" i="3"/>
  <c r="AA13" i="3" s="1"/>
  <c r="Z44" i="3"/>
  <c r="AA44" i="3" s="1"/>
  <c r="Z36" i="3"/>
  <c r="AA36" i="3" s="1"/>
  <c r="Z28" i="3"/>
  <c r="AA28" i="3" s="1"/>
  <c r="Z20" i="3"/>
  <c r="AA20" i="3" s="1"/>
  <c r="AB11" i="3" l="1"/>
  <c r="F31" i="2"/>
  <c r="AW38" i="3" s="1"/>
  <c r="BF38" i="3" s="1"/>
  <c r="M36" i="6"/>
  <c r="BG31" i="3"/>
  <c r="BH31" i="3" s="1"/>
  <c r="K24" i="7" s="1"/>
  <c r="BG32" i="3"/>
  <c r="BH32" i="3" s="1"/>
  <c r="K25" i="7" s="1"/>
  <c r="BG30" i="3"/>
  <c r="BH30" i="3" s="1"/>
  <c r="K23" i="7" s="1"/>
  <c r="BG29" i="3"/>
  <c r="BH29" i="3" s="1"/>
  <c r="K22" i="7" s="1"/>
  <c r="AT45" i="3"/>
  <c r="AU45" i="3" s="1"/>
  <c r="J38" i="7" s="1"/>
  <c r="AT31" i="3"/>
  <c r="AU31" i="3" s="1"/>
  <c r="J24" i="7" s="1"/>
  <c r="AT13" i="3"/>
  <c r="AU13" i="3" s="1"/>
  <c r="J6" i="7" s="1"/>
  <c r="AT29" i="3"/>
  <c r="AU29" i="3" s="1"/>
  <c r="J22" i="7" s="1"/>
  <c r="AT28" i="3"/>
  <c r="AU28" i="3" s="1"/>
  <c r="J21" i="7" s="1"/>
  <c r="AT18" i="3"/>
  <c r="AU18" i="3" s="1"/>
  <c r="J11" i="7" s="1"/>
  <c r="AT10" i="3"/>
  <c r="AU10" i="3" s="1"/>
  <c r="J3" i="7" s="1"/>
  <c r="AT33" i="3"/>
  <c r="AU33" i="3" s="1"/>
  <c r="J26" i="7" s="1"/>
  <c r="AT43" i="3"/>
  <c r="AU43" i="3" s="1"/>
  <c r="J36" i="7" s="1"/>
  <c r="AT44" i="3"/>
  <c r="AU44" i="3" s="1"/>
  <c r="J37" i="7" s="1"/>
  <c r="AT30" i="3"/>
  <c r="AU30" i="3" s="1"/>
  <c r="J23" i="7" s="1"/>
  <c r="AT16" i="3"/>
  <c r="AU16" i="3" s="1"/>
  <c r="J9" i="7" s="1"/>
  <c r="AT41" i="3"/>
  <c r="AU41" i="3" s="1"/>
  <c r="J34" i="7" s="1"/>
  <c r="AT17" i="3"/>
  <c r="AU17" i="3" s="1"/>
  <c r="J10" i="7" s="1"/>
  <c r="AT25" i="3"/>
  <c r="AU25" i="3" s="1"/>
  <c r="J18" i="7" s="1"/>
  <c r="AT38" i="3"/>
  <c r="AU38" i="3" s="1"/>
  <c r="J31" i="7" s="1"/>
  <c r="AT19" i="3"/>
  <c r="AU19" i="3" s="1"/>
  <c r="J12" i="7" s="1"/>
  <c r="AT40" i="3"/>
  <c r="AU40" i="3" s="1"/>
  <c r="J33" i="7" s="1"/>
  <c r="AT14" i="3"/>
  <c r="AU14" i="3" s="1"/>
  <c r="J7" i="7" s="1"/>
  <c r="AT39" i="3"/>
  <c r="AU39" i="3" s="1"/>
  <c r="J32" i="7" s="1"/>
  <c r="AT32" i="3"/>
  <c r="AU32" i="3" s="1"/>
  <c r="J25" i="7" s="1"/>
  <c r="AT36" i="3"/>
  <c r="AU36" i="3" s="1"/>
  <c r="J29" i="7" s="1"/>
  <c r="AT35" i="3"/>
  <c r="AU35" i="3" s="1"/>
  <c r="J28" i="7" s="1"/>
  <c r="AT23" i="3"/>
  <c r="AU23" i="3" s="1"/>
  <c r="J16" i="7" s="1"/>
  <c r="AT11" i="3"/>
  <c r="AU11" i="3" s="1"/>
  <c r="J4" i="7" s="1"/>
  <c r="AT22" i="3"/>
  <c r="AU22" i="3" s="1"/>
  <c r="J15" i="7" s="1"/>
  <c r="AT26" i="3"/>
  <c r="AU26" i="3" s="1"/>
  <c r="J19" i="7" s="1"/>
  <c r="AT37" i="3"/>
  <c r="AU37" i="3" s="1"/>
  <c r="J30" i="7" s="1"/>
  <c r="AT21" i="3"/>
  <c r="AU21" i="3" s="1"/>
  <c r="J14" i="7" s="1"/>
  <c r="AT24" i="3"/>
  <c r="AU24" i="3" s="1"/>
  <c r="J17" i="7" s="1"/>
  <c r="AT20" i="3"/>
  <c r="AU20" i="3" s="1"/>
  <c r="J13" i="7" s="1"/>
  <c r="AT42" i="3"/>
  <c r="AU42" i="3" s="1"/>
  <c r="J35" i="7" s="1"/>
  <c r="AT12" i="3"/>
  <c r="AU12" i="3" s="1"/>
  <c r="J5" i="7" s="1"/>
  <c r="AT15" i="3"/>
  <c r="AU15" i="3" s="1"/>
  <c r="J8" i="7" s="1"/>
  <c r="AT34" i="3"/>
  <c r="AU34" i="3" s="1"/>
  <c r="J27" i="7" s="1"/>
  <c r="BE33" i="3"/>
  <c r="BG33" i="3" s="1"/>
  <c r="BH33" i="3" s="1"/>
  <c r="K26" i="7" s="1"/>
  <c r="BE34" i="3"/>
  <c r="BE35" i="3"/>
  <c r="F33" i="2"/>
  <c r="AW40" i="3" s="1"/>
  <c r="BF40" i="3" s="1"/>
  <c r="AB38" i="3"/>
  <c r="AC38" i="3" s="1"/>
  <c r="AE38" i="3" s="1"/>
  <c r="AB29" i="3"/>
  <c r="AC29" i="3" s="1"/>
  <c r="AE29" i="3" s="1"/>
  <c r="AB17" i="3"/>
  <c r="AC17" i="3" s="1"/>
  <c r="AE17" i="3" s="1"/>
  <c r="AB37" i="3"/>
  <c r="AC37" i="3" s="1"/>
  <c r="AE37" i="3" s="1"/>
  <c r="AB28" i="3"/>
  <c r="AC28" i="3" s="1"/>
  <c r="AE28" i="3" s="1"/>
  <c r="AB45" i="3"/>
  <c r="AC45" i="3" s="1"/>
  <c r="AE45" i="3" s="1"/>
  <c r="AB43" i="3"/>
  <c r="AC43" i="3" s="1"/>
  <c r="AE43" i="3" s="1"/>
  <c r="AB40" i="3"/>
  <c r="AC40" i="3" s="1"/>
  <c r="AE40" i="3" s="1"/>
  <c r="AB10" i="3"/>
  <c r="AC10" i="3" s="1"/>
  <c r="AE10" i="3" s="1"/>
  <c r="AB41" i="3"/>
  <c r="AC41" i="3" s="1"/>
  <c r="AE41" i="3" s="1"/>
  <c r="AB33" i="3"/>
  <c r="AC33" i="3" s="1"/>
  <c r="AE33" i="3" s="1"/>
  <c r="AB36" i="3"/>
  <c r="AC36" i="3" s="1"/>
  <c r="AE36" i="3" s="1"/>
  <c r="AB44" i="3"/>
  <c r="AC44" i="3" s="1"/>
  <c r="AE44" i="3" s="1"/>
  <c r="AB42" i="3"/>
  <c r="AC42" i="3" s="1"/>
  <c r="AE42" i="3" s="1"/>
  <c r="AB25" i="3"/>
  <c r="AC25" i="3" s="1"/>
  <c r="AE25" i="3" s="1"/>
  <c r="AB22" i="3"/>
  <c r="AC22" i="3" s="1"/>
  <c r="AE22" i="3" s="1"/>
  <c r="AB30" i="3"/>
  <c r="AC30" i="3" s="1"/>
  <c r="AE30" i="3" s="1"/>
  <c r="AB34" i="3"/>
  <c r="AC34" i="3" s="1"/>
  <c r="AE34" i="3" s="1"/>
  <c r="AB16" i="3"/>
  <c r="AC16" i="3" s="1"/>
  <c r="AE16" i="3" s="1"/>
  <c r="AB27" i="3"/>
  <c r="AC27" i="3" s="1"/>
  <c r="AE27" i="3" s="1"/>
  <c r="AB32" i="3"/>
  <c r="AC32" i="3" s="1"/>
  <c r="AE32" i="3" s="1"/>
  <c r="AB21" i="3"/>
  <c r="AC21" i="3" s="1"/>
  <c r="AE21" i="3" s="1"/>
  <c r="AB39" i="3"/>
  <c r="AC39" i="3" s="1"/>
  <c r="AE39" i="3" s="1"/>
  <c r="AC11" i="3"/>
  <c r="AE11" i="3" s="1"/>
  <c r="AB18" i="3"/>
  <c r="AC18" i="3" s="1"/>
  <c r="AE18" i="3" s="1"/>
  <c r="AB19" i="3"/>
  <c r="AC19" i="3" s="1"/>
  <c r="AE19" i="3" s="1"/>
  <c r="AB26" i="3"/>
  <c r="AC26" i="3" s="1"/>
  <c r="AE26" i="3" s="1"/>
  <c r="AB12" i="3"/>
  <c r="AC12" i="3" s="1"/>
  <c r="AE12" i="3" s="1"/>
  <c r="AB14" i="3"/>
  <c r="AC14" i="3" s="1"/>
  <c r="AE14" i="3" s="1"/>
  <c r="AB20" i="3"/>
  <c r="AC20" i="3" s="1"/>
  <c r="AE20" i="3" s="1"/>
  <c r="AB15" i="3"/>
  <c r="AC15" i="3" s="1"/>
  <c r="AE15" i="3" s="1"/>
  <c r="AB31" i="3"/>
  <c r="AC31" i="3" s="1"/>
  <c r="AE31" i="3" s="1"/>
  <c r="AB13" i="3"/>
  <c r="AC13" i="3" s="1"/>
  <c r="AE13" i="3" s="1"/>
  <c r="AB35" i="3"/>
  <c r="AC35" i="3" s="1"/>
  <c r="AE35" i="3" s="1"/>
  <c r="AB24" i="3"/>
  <c r="AC24" i="3" s="1"/>
  <c r="AE24" i="3" s="1"/>
  <c r="AB23" i="3"/>
  <c r="AC23" i="3" s="1"/>
  <c r="AE23" i="3" s="1"/>
  <c r="BG34" i="3" l="1"/>
  <c r="BH34" i="3" s="1"/>
  <c r="K27" i="7" s="1"/>
  <c r="BG35" i="3"/>
  <c r="BH35" i="3" s="1"/>
  <c r="K28" i="7" s="1"/>
  <c r="AG16" i="3"/>
  <c r="AH16" i="3" s="1"/>
  <c r="I9" i="7" s="1"/>
  <c r="AG35" i="3"/>
  <c r="AH35" i="3" s="1"/>
  <c r="I28" i="7" s="1"/>
  <c r="AG34" i="3"/>
  <c r="AH34" i="3" s="1"/>
  <c r="I27" i="7" s="1"/>
  <c r="AG41" i="3"/>
  <c r="AH41" i="3" s="1"/>
  <c r="I34" i="7" s="1"/>
  <c r="AG29" i="3"/>
  <c r="AH29" i="3" s="1"/>
  <c r="I22" i="7" s="1"/>
  <c r="AG24" i="3"/>
  <c r="AH24" i="3" s="1"/>
  <c r="I17" i="7" s="1"/>
  <c r="AG30" i="3"/>
  <c r="AH30" i="3" s="1"/>
  <c r="I23" i="7" s="1"/>
  <c r="AG10" i="3"/>
  <c r="AH10" i="3" s="1"/>
  <c r="I3" i="7" s="1"/>
  <c r="AG38" i="3"/>
  <c r="AH38" i="3" s="1"/>
  <c r="I31" i="7" s="1"/>
  <c r="AG17" i="3"/>
  <c r="AH17" i="3" s="1"/>
  <c r="I10" i="7" s="1"/>
  <c r="AG19" i="3"/>
  <c r="AH19" i="3" s="1"/>
  <c r="I12" i="7" s="1"/>
  <c r="AG11" i="3"/>
  <c r="AH11" i="3" s="1"/>
  <c r="I4" i="7" s="1"/>
  <c r="AG40" i="3"/>
  <c r="AH40" i="3" s="1"/>
  <c r="I33" i="7" s="1"/>
  <c r="AG33" i="3"/>
  <c r="AH33" i="3" s="1"/>
  <c r="I26" i="7" s="1"/>
  <c r="AG13" i="3"/>
  <c r="AH13" i="3" s="1"/>
  <c r="I6" i="7" s="1"/>
  <c r="AG15" i="3"/>
  <c r="AH15" i="3" s="1"/>
  <c r="I8" i="7" s="1"/>
  <c r="AG25" i="3"/>
  <c r="AH25" i="3" s="1"/>
  <c r="I18" i="7" s="1"/>
  <c r="AG43" i="3"/>
  <c r="AH43" i="3" s="1"/>
  <c r="I36" i="7" s="1"/>
  <c r="AG31" i="3"/>
  <c r="AH31" i="3" s="1"/>
  <c r="I24" i="7" s="1"/>
  <c r="AG20" i="3"/>
  <c r="AH20" i="3" s="1"/>
  <c r="I13" i="7" s="1"/>
  <c r="AG21" i="3"/>
  <c r="AH21" i="3" s="1"/>
  <c r="I14" i="7" s="1"/>
  <c r="AG42" i="3"/>
  <c r="AH42" i="3" s="1"/>
  <c r="I35" i="7" s="1"/>
  <c r="AG45" i="3"/>
  <c r="AH45" i="3" s="1"/>
  <c r="I38" i="7" s="1"/>
  <c r="AG26" i="3"/>
  <c r="AH26" i="3" s="1"/>
  <c r="I19" i="7" s="1"/>
  <c r="AG22" i="3"/>
  <c r="AH22" i="3" s="1"/>
  <c r="I15" i="7" s="1"/>
  <c r="AG14" i="3"/>
  <c r="AH14" i="3" s="1"/>
  <c r="I7" i="7" s="1"/>
  <c r="AG32" i="3"/>
  <c r="AH32" i="3" s="1"/>
  <c r="I25" i="7" s="1"/>
  <c r="AG44" i="3"/>
  <c r="AH44" i="3" s="1"/>
  <c r="I37" i="7" s="1"/>
  <c r="AG28" i="3"/>
  <c r="AH28" i="3" s="1"/>
  <c r="I21" i="7" s="1"/>
  <c r="AG18" i="3"/>
  <c r="AH18" i="3" s="1"/>
  <c r="I11" i="7" s="1"/>
  <c r="AG39" i="3"/>
  <c r="AH39" i="3" s="1"/>
  <c r="I32" i="7" s="1"/>
  <c r="AG23" i="3"/>
  <c r="AH23" i="3" s="1"/>
  <c r="I16" i="7" s="1"/>
  <c r="AG12" i="3"/>
  <c r="AH12" i="3" s="1"/>
  <c r="I5" i="7" s="1"/>
  <c r="AG27" i="3"/>
  <c r="AH27" i="3" s="1"/>
  <c r="I20" i="7" s="1"/>
  <c r="AG36" i="3"/>
  <c r="AH36" i="3" s="1"/>
  <c r="I29" i="7" s="1"/>
  <c r="AG37" i="3"/>
  <c r="AH37" i="3" s="1"/>
  <c r="I30" i="7" s="1"/>
  <c r="BE37" i="3"/>
  <c r="BE39" i="3"/>
  <c r="BE36" i="3"/>
  <c r="BE38" i="3"/>
  <c r="M40" i="6"/>
  <c r="F37" i="2" s="1"/>
  <c r="AW44" i="3" s="1"/>
  <c r="BF44" i="3" s="1"/>
  <c r="M37" i="6"/>
  <c r="F34" i="2" s="1"/>
  <c r="AW41" i="3" s="1"/>
  <c r="BF41" i="3" s="1"/>
  <c r="M39" i="6"/>
  <c r="F36" i="2" s="1"/>
  <c r="AW43" i="3" s="1"/>
  <c r="BF43" i="3" s="1"/>
  <c r="M38" i="6"/>
  <c r="F35" i="2" s="1"/>
  <c r="AW42" i="3" s="1"/>
  <c r="BF42" i="3" s="1"/>
  <c r="BG37" i="3" l="1"/>
  <c r="BH37" i="3" s="1"/>
  <c r="K30" i="7" s="1"/>
  <c r="BG36" i="3"/>
  <c r="BH36" i="3" s="1"/>
  <c r="K29" i="7" s="1"/>
  <c r="BG39" i="3"/>
  <c r="BH39" i="3" s="1"/>
  <c r="K32" i="7" s="1"/>
  <c r="BG38" i="3"/>
  <c r="BH38" i="3" s="1"/>
  <c r="K31" i="7" s="1"/>
  <c r="BE40" i="3"/>
  <c r="BG40" i="3" s="1"/>
  <c r="BH40" i="3" s="1"/>
  <c r="K33" i="7" s="1"/>
  <c r="BE44" i="3" l="1"/>
  <c r="BE42" i="3"/>
  <c r="BG42" i="3" s="1"/>
  <c r="BH42" i="3" s="1"/>
  <c r="K35" i="7" s="1"/>
  <c r="BE43" i="3"/>
  <c r="BE41" i="3"/>
  <c r="BG43" i="3" l="1"/>
  <c r="BH43" i="3" s="1"/>
  <c r="K36" i="7" s="1"/>
  <c r="BG41" i="3"/>
  <c r="BH41" i="3" s="1"/>
  <c r="K34" i="7" s="1"/>
  <c r="BG44" i="3"/>
  <c r="BH44" i="3" s="1"/>
  <c r="K37" i="7" s="1"/>
</calcChain>
</file>

<file path=xl/sharedStrings.xml><?xml version="1.0" encoding="utf-8"?>
<sst xmlns="http://schemas.openxmlformats.org/spreadsheetml/2006/main" count="357" uniqueCount="111">
  <si>
    <t>BSC-B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</si>
  <si>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</si>
  <si>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</si>
  <si>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</si>
  <si>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</si>
  <si>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</si>
  <si>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</si>
  <si>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</si>
  <si>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</si>
  <si>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</si>
  <si>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</si>
  <si>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</si>
  <si>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</si>
  <si>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</si>
  <si>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</si>
  <si>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</si>
  <si>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</si>
  <si>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</si>
  <si>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</si>
  <si>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</si>
  <si>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</si>
  <si>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</si>
  <si>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</si>
  <si>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</si>
  <si>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</si>
  <si>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</si>
  <si>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</si>
  <si>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</si>
  <si>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</si>
  <si>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</si>
  <si>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</si>
  <si>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</si>
  <si>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</si>
  <si>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</si>
  <si>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</si>
  <si>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</si>
  <si>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Titik Blkg</t>
  </si>
  <si>
    <t>Titik Amat</t>
  </si>
  <si>
    <t>Titik Dpn</t>
  </si>
  <si>
    <t>Bacaan blkg (BTb)</t>
  </si>
  <si>
    <t>Bacaan depan (BTd)</t>
  </si>
  <si>
    <t>Tinggi alat BTb</t>
  </si>
  <si>
    <t>Tinggi alat BTd</t>
  </si>
  <si>
    <t>KET</t>
  </si>
  <si>
    <t>beda elevasi</t>
  </si>
  <si>
    <t>ITB003</t>
  </si>
  <si>
    <t>TB1</t>
  </si>
  <si>
    <t>TB:titik bantu</t>
  </si>
  <si>
    <t>TINGGI STA DITAMBAH 80CM</t>
  </si>
  <si>
    <t>TB2</t>
  </si>
  <si>
    <t>MULAI E-W</t>
  </si>
  <si>
    <t>UTM X</t>
  </si>
  <si>
    <t>G Read (mGal)</t>
  </si>
  <si>
    <t>N</t>
  </si>
  <si>
    <t>S</t>
  </si>
  <si>
    <t>E</t>
  </si>
  <si>
    <t>W</t>
  </si>
  <si>
    <t>hh:mm:ss</t>
  </si>
  <si>
    <t>tripod</t>
  </si>
  <si>
    <t>Tide Correction (mGal)</t>
  </si>
  <si>
    <t>Tide Corrected (mGal)</t>
  </si>
  <si>
    <t>Drift Correction (mGal)</t>
  </si>
  <si>
    <t>Drift Corrected (mGal)</t>
  </si>
  <si>
    <t>ΔG (mGal)</t>
  </si>
  <si>
    <t>Gobs (mGal)</t>
  </si>
  <si>
    <t>G psi</t>
  </si>
  <si>
    <t>FAA</t>
  </si>
  <si>
    <t>BC</t>
  </si>
  <si>
    <t>SBA</t>
  </si>
  <si>
    <t>CBA</t>
  </si>
  <si>
    <t>lon (°)</t>
  </si>
  <si>
    <t>lat (°)</t>
  </si>
  <si>
    <t>lat (rad)</t>
  </si>
  <si>
    <t>Tanggal</t>
  </si>
  <si>
    <t>Waktu detail</t>
  </si>
  <si>
    <t>Δh (m) (zona 2-100 m)</t>
  </si>
  <si>
    <t>Koreksi Terrain</t>
  </si>
  <si>
    <t>Gobs base (mGal)</t>
  </si>
  <si>
    <t>perhitungan menggunakan elevasi GPS</t>
  </si>
  <si>
    <t>perhitungan menggunakan elevasi Altimeter</t>
  </si>
  <si>
    <t>perhitungan menggunakan elevasi Levelling (waterpass)</t>
  </si>
  <si>
    <t>Z GPS terkoreksi (m)</t>
  </si>
  <si>
    <t>Z Alti terkoreksi (m)</t>
  </si>
  <si>
    <t>Z Levelling terkoreksi (m)</t>
  </si>
  <si>
    <t>PENGOLAHAN DATA</t>
  </si>
  <si>
    <t>METODE GRAVITY</t>
  </si>
  <si>
    <t>TUGAS FIELD CAMP 2020</t>
  </si>
  <si>
    <t>Z levelling terkoreksi (m)</t>
  </si>
  <si>
    <t>IDSTS</t>
  </si>
  <si>
    <t>UTMY</t>
  </si>
  <si>
    <t>UTM X (m)</t>
  </si>
  <si>
    <t>UTM Y (m)</t>
  </si>
  <si>
    <t>STS ID</t>
  </si>
  <si>
    <t>Titik Bantu</t>
  </si>
  <si>
    <t>Z (m)</t>
  </si>
  <si>
    <t>Levelling (Waterpass)</t>
  </si>
  <si>
    <t>Catatan :</t>
  </si>
  <si>
    <t>1. Perhitungan koreksi GPS dan Altimeter dilakukan di Python</t>
  </si>
  <si>
    <t>2. Elevasi di base didapat dari titik P14 pada levelling kelompok 2 karena lokasi paling mendekati base</t>
  </si>
  <si>
    <t>3. Perhitungan koreksi levelling ada pada worksheet "Levelling"</t>
  </si>
  <si>
    <t>Densitas background (g/cm3)</t>
  </si>
  <si>
    <t>Terrain Correction</t>
  </si>
  <si>
    <r>
      <t xml:space="preserve">Perhitungan </t>
    </r>
    <r>
      <rPr>
        <b/>
        <sz val="16"/>
        <color theme="1"/>
        <rFont val="Calibri"/>
        <family val="2"/>
      </rPr>
      <t>∆</t>
    </r>
    <r>
      <rPr>
        <b/>
        <sz val="11.2"/>
        <color theme="1"/>
        <rFont val="Calibri"/>
        <family val="2"/>
      </rPr>
      <t>h</t>
    </r>
  </si>
  <si>
    <t>Koordinat Stasiun</t>
  </si>
  <si>
    <t>didapat dari rata - rata dari S22-S31 karena dianggap sudah datar</t>
  </si>
  <si>
    <t>Gobs GPS</t>
  </si>
  <si>
    <t>G obs Alti</t>
  </si>
  <si>
    <t>G obs Levelling</t>
  </si>
  <si>
    <t>CBA GPS</t>
  </si>
  <si>
    <t>CBA Alti</t>
  </si>
  <si>
    <t>CBA Levelling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</si>
</sst>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[$-F400]h:mm:ss\ AM/PM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Tw Cen MT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Tw Cen MT"/>
      <family val="2"/>
    </font>
    <font>
      <b/>
      <sz val="16"/>
      <color theme="1"/>
      <name val="Calibri"/>
      <family val="2"/>
      <scheme val="minor"/>
    </font>
    <font>
      <b/>
      <sz val="16"/>
      <name val="Tw Cen MT"/>
      <family val="2"/>
    </font>
    <font>
      <b/>
      <sz val="12"/>
      <name val="Times New Roman"/>
      <family val="1"/>
    </font>
    <font>
      <b/>
      <sz val="14"/>
      <name val="Tw Cen MT"/>
      <family val="2"/>
    </font>
    <font>
      <b/>
      <sz val="16"/>
      <color theme="1"/>
      <name val="Calibri"/>
      <family val="2"/>
    </font>
    <font>
      <b/>
      <sz val="11.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darkGray"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3" borderId="26" xfId="0" applyFont="1" applyFill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22" fontId="0" fillId="6" borderId="4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7" fontId="2" fillId="6" borderId="9" xfId="0" applyNumberFormat="1" applyFont="1" applyFill="1" applyBorder="1" applyAlignment="1">
      <alignment horizontal="center" vertical="center"/>
    </xf>
    <xf numFmtId="165" fontId="2" fillId="6" borderId="4" xfId="0" applyNumberFormat="1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22" fontId="0" fillId="6" borderId="1" xfId="0" applyNumberForma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67" fontId="2" fillId="6" borderId="10" xfId="0" applyNumberFormat="1" applyFont="1" applyFill="1" applyBorder="1" applyAlignment="1">
      <alignment horizontal="center" vertical="center"/>
    </xf>
    <xf numFmtId="165" fontId="2" fillId="6" borderId="2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165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165" fontId="0" fillId="6" borderId="4" xfId="0" applyNumberFormat="1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33" xfId="1" applyFont="1" applyBorder="1" applyAlignment="1">
      <alignment horizontal="center"/>
    </xf>
    <xf numFmtId="165" fontId="1" fillId="0" borderId="34" xfId="1" applyNumberFormat="1" applyFont="1" applyFill="1" applyBorder="1" applyAlignment="1">
      <alignment horizontal="center"/>
    </xf>
    <xf numFmtId="0" fontId="1" fillId="0" borderId="33" xfId="1" applyFont="1" applyBorder="1" applyAlignment="1">
      <alignment horizontal="center"/>
    </xf>
    <xf numFmtId="0" fontId="1" fillId="0" borderId="35" xfId="1" applyFont="1" applyBorder="1" applyAlignment="1">
      <alignment horizontal="center"/>
    </xf>
    <xf numFmtId="0" fontId="1" fillId="0" borderId="36" xfId="1" applyFont="1" applyBorder="1" applyAlignment="1">
      <alignment horizontal="center"/>
    </xf>
    <xf numFmtId="165" fontId="1" fillId="0" borderId="36" xfId="1" applyNumberFormat="1" applyFont="1" applyBorder="1" applyAlignment="1">
      <alignment horizontal="center"/>
    </xf>
    <xf numFmtId="165" fontId="1" fillId="0" borderId="37" xfId="1" applyNumberFormat="1" applyFont="1" applyFill="1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0" fontId="4" fillId="3" borderId="38" xfId="1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5" borderId="31" xfId="1" applyFont="1" applyFill="1" applyBorder="1" applyAlignment="1">
      <alignment horizontal="center"/>
    </xf>
    <xf numFmtId="0" fontId="1" fillId="5" borderId="4" xfId="1" applyFont="1" applyFill="1" applyBorder="1" applyAlignment="1">
      <alignment horizontal="center"/>
    </xf>
    <xf numFmtId="165" fontId="1" fillId="5" borderId="4" xfId="1" applyNumberFormat="1" applyFont="1" applyFill="1" applyBorder="1" applyAlignment="1">
      <alignment horizontal="center"/>
    </xf>
    <xf numFmtId="165" fontId="1" fillId="5" borderId="32" xfId="1" applyNumberFormat="1" applyFont="1" applyFill="1" applyBorder="1" applyAlignment="1">
      <alignment horizontal="center"/>
    </xf>
    <xf numFmtId="0" fontId="4" fillId="3" borderId="40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/>
    </xf>
    <xf numFmtId="0" fontId="4" fillId="3" borderId="27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/>
    </xf>
    <xf numFmtId="165" fontId="1" fillId="7" borderId="1" xfId="1" applyNumberFormat="1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FFE9B50-8D57-4708-B4C6-127E1ADB8C4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Z levelling terkoreksi (m) kelompok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Levelling!$M$4</c:f>
              <c:strCache>
                <c:ptCount val="1"/>
                <c:pt idx="0">
                  <c:v>Z levelling terkoreksi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Levelling!$J$5:$J$40</c:f>
              <c:strCache>
                <c:ptCount val="36"/>
                <c:pt idx="0">
                  <c:v>ITB003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</c:strCache>
            </c:strRef>
          </c:cat>
          <c:val>
            <c:numRef>
              <c:f>Levelling!$M$5:$M$40</c:f>
              <c:numCache>
                <c:formatCode>0.000</c:formatCode>
                <c:ptCount val="36"/>
                <c:pt idx="0" formatCode="General">
                  <c:v>766.125</c:v>
                </c:pt>
                <c:pt idx="1">
                  <c:v>764.36</c:v>
                </c:pt>
                <c:pt idx="2">
                  <c:v>765.28499999999997</c:v>
                </c:pt>
                <c:pt idx="3">
                  <c:v>767.80499999999995</c:v>
                </c:pt>
                <c:pt idx="4">
                  <c:v>767.64</c:v>
                </c:pt>
                <c:pt idx="5">
                  <c:v>770.34999999999991</c:v>
                </c:pt>
                <c:pt idx="6">
                  <c:v>769.55</c:v>
                </c:pt>
                <c:pt idx="7">
                  <c:v>771.90999999999985</c:v>
                </c:pt>
                <c:pt idx="8">
                  <c:v>770.54</c:v>
                </c:pt>
                <c:pt idx="9">
                  <c:v>772.1049999999999</c:v>
                </c:pt>
                <c:pt idx="10">
                  <c:v>770.61</c:v>
                </c:pt>
                <c:pt idx="11">
                  <c:v>772.25499999999988</c:v>
                </c:pt>
                <c:pt idx="12">
                  <c:v>774.40499999999986</c:v>
                </c:pt>
                <c:pt idx="13">
                  <c:v>773.34</c:v>
                </c:pt>
                <c:pt idx="14">
                  <c:v>773.57</c:v>
                </c:pt>
                <c:pt idx="15">
                  <c:v>773.61</c:v>
                </c:pt>
                <c:pt idx="16">
                  <c:v>773.62</c:v>
                </c:pt>
                <c:pt idx="17">
                  <c:v>774.12</c:v>
                </c:pt>
                <c:pt idx="18">
                  <c:v>774.3</c:v>
                </c:pt>
                <c:pt idx="19">
                  <c:v>774.25</c:v>
                </c:pt>
                <c:pt idx="20">
                  <c:v>773.99</c:v>
                </c:pt>
                <c:pt idx="21">
                  <c:v>774.6099999999999</c:v>
                </c:pt>
                <c:pt idx="22">
                  <c:v>774.68</c:v>
                </c:pt>
                <c:pt idx="23">
                  <c:v>774.68</c:v>
                </c:pt>
                <c:pt idx="24">
                  <c:v>774.68499999999995</c:v>
                </c:pt>
                <c:pt idx="25">
                  <c:v>774.70499999999993</c:v>
                </c:pt>
                <c:pt idx="26">
                  <c:v>774.71999999999991</c:v>
                </c:pt>
                <c:pt idx="27">
                  <c:v>774.7299999999999</c:v>
                </c:pt>
                <c:pt idx="28">
                  <c:v>774.80499999999995</c:v>
                </c:pt>
                <c:pt idx="29">
                  <c:v>774.9899999999999</c:v>
                </c:pt>
                <c:pt idx="30">
                  <c:v>775.09499999999991</c:v>
                </c:pt>
                <c:pt idx="31">
                  <c:v>775.14499999999987</c:v>
                </c:pt>
                <c:pt idx="32">
                  <c:v>774.82349999999997</c:v>
                </c:pt>
                <c:pt idx="33">
                  <c:v>774.82349999999997</c:v>
                </c:pt>
                <c:pt idx="34">
                  <c:v>774.82349999999997</c:v>
                </c:pt>
                <c:pt idx="35">
                  <c:v>774.82349999999997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6-458C-B785-DBA73D5B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108255"/>
        <c:axId val="428102207"/>
      </c:lineChart>
      <c:catAx>
        <c:axId val="74110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Stasiun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02207"/>
        <c:crosses val="autoZero"/>
        <c:auto val="1"/>
        <c:lblAlgn val="ctr"/>
        <c:lblOffset val="100"/>
        <c:noMultiLvlLbl val="0"/>
      </c:catAx>
      <c:valAx>
        <c:axId val="4281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Elevasi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Perbandingan elevasi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Elevasi!$D$1</c:f>
              <c:strCache>
                <c:ptCount val="1"/>
                <c:pt idx="0">
                  <c:v>Z GPS terkoreksi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Elevasi!$A$2:$A$38</c:f>
              <c:strCache>
                <c:ptCount val="37"/>
                <c:pt idx="0">
                  <c:v>BSC-B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  <c:pt idx="36">
                  <c:v>BSC-B</c:v>
                </c:pt>
              </c:strCache>
            </c:strRef>
          </c:cat>
          <c:val>
            <c:numRef>
              <c:f>Elevasi!$D$2:$D$38</c:f>
              <c:numCache>
                <c:formatCode>General</c:formatCode>
                <c:ptCount val="37"/>
                <c:pt idx="0">
                  <c:v>766</c:v>
                </c:pt>
                <c:pt idx="1">
                  <c:v>719.51</c:v>
                </c:pt>
                <c:pt idx="2">
                  <c:v>738.58500000000004</c:v>
                </c:pt>
                <c:pt idx="3">
                  <c:v>742.493333333333</c:v>
                </c:pt>
                <c:pt idx="4">
                  <c:v>742.55166666666605</c:v>
                </c:pt>
                <c:pt idx="5">
                  <c:v>741.45333333333303</c:v>
                </c:pt>
                <c:pt idx="6">
                  <c:v>746</c:v>
                </c:pt>
                <c:pt idx="7">
                  <c:v>753.60500000000002</c:v>
                </c:pt>
                <c:pt idx="8">
                  <c:v>754</c:v>
                </c:pt>
                <c:pt idx="9">
                  <c:v>752</c:v>
                </c:pt>
                <c:pt idx="10">
                  <c:v>756.89166666666597</c:v>
                </c:pt>
                <c:pt idx="11">
                  <c:v>760.43</c:v>
                </c:pt>
                <c:pt idx="12">
                  <c:v>763.28666666666595</c:v>
                </c:pt>
                <c:pt idx="13">
                  <c:v>767</c:v>
                </c:pt>
                <c:pt idx="14">
                  <c:v>769.00166666666598</c:v>
                </c:pt>
                <c:pt idx="15">
                  <c:v>767.625</c:v>
                </c:pt>
                <c:pt idx="16">
                  <c:v>768.97500000000002</c:v>
                </c:pt>
                <c:pt idx="17">
                  <c:v>767.84333333333302</c:v>
                </c:pt>
                <c:pt idx="18">
                  <c:v>771.04166666666595</c:v>
                </c:pt>
                <c:pt idx="19">
                  <c:v>768.69333333333304</c:v>
                </c:pt>
                <c:pt idx="20">
                  <c:v>763.15833333333296</c:v>
                </c:pt>
                <c:pt idx="21">
                  <c:v>759.55666666666605</c:v>
                </c:pt>
                <c:pt idx="22">
                  <c:v>757.28499999999997</c:v>
                </c:pt>
                <c:pt idx="23">
                  <c:v>760.7</c:v>
                </c:pt>
                <c:pt idx="24">
                  <c:v>767.77499999999998</c:v>
                </c:pt>
                <c:pt idx="25">
                  <c:v>804.06</c:v>
                </c:pt>
                <c:pt idx="26">
                  <c:v>795.92499999999995</c:v>
                </c:pt>
                <c:pt idx="27">
                  <c:v>789.77499999999998</c:v>
                </c:pt>
                <c:pt idx="28">
                  <c:v>787.79</c:v>
                </c:pt>
                <c:pt idx="29">
                  <c:v>783.5</c:v>
                </c:pt>
                <c:pt idx="30">
                  <c:v>786.76499999999999</c:v>
                </c:pt>
                <c:pt idx="31">
                  <c:v>786.53</c:v>
                </c:pt>
                <c:pt idx="32">
                  <c:v>796.125</c:v>
                </c:pt>
                <c:pt idx="33">
                  <c:v>797.11</c:v>
                </c:pt>
                <c:pt idx="34">
                  <c:v>798.72833333333301</c:v>
                </c:pt>
                <c:pt idx="35">
                  <c:v>793.68</c:v>
                </c:pt>
                <c:pt idx="36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4-4BDD-A6FE-74C229017935}"/>
            </c:ext>
          </c:extLst>
        </c:ser>
        <c:ser>
          <c:idx val="1"/>
          <c:order val="1"/>
          <c:tx>
            <c:strRef>
              <c:f>Elevasi!$E$1</c:f>
              <c:strCache>
                <c:ptCount val="1"/>
                <c:pt idx="0">
                  <c:v>Z Alti terkoreksi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Elevasi!$A$2:$A$38</c:f>
              <c:strCache>
                <c:ptCount val="37"/>
                <c:pt idx="0">
                  <c:v>BSC-B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  <c:pt idx="36">
                  <c:v>BSC-B</c:v>
                </c:pt>
              </c:strCache>
            </c:strRef>
          </c:cat>
          <c:val>
            <c:numRef>
              <c:f>Elevasi!$E$2:$E$38</c:f>
              <c:numCache>
                <c:formatCode>General</c:formatCode>
                <c:ptCount val="37"/>
                <c:pt idx="0">
                  <c:v>766</c:v>
                </c:pt>
                <c:pt idx="1">
                  <c:v>782.82376035877905</c:v>
                </c:pt>
                <c:pt idx="2">
                  <c:v>777.91480382735097</c:v>
                </c:pt>
                <c:pt idx="3">
                  <c:v>781.62311675650005</c:v>
                </c:pt>
                <c:pt idx="4">
                  <c:v>781.32636944804199</c:v>
                </c:pt>
                <c:pt idx="5">
                  <c:v>781.21428042173204</c:v>
                </c:pt>
                <c:pt idx="6">
                  <c:v>785.01845680301903</c:v>
                </c:pt>
                <c:pt idx="7">
                  <c:v>782.07251932478096</c:v>
                </c:pt>
                <c:pt idx="8">
                  <c:v>780.62347623225901</c:v>
                </c:pt>
                <c:pt idx="9">
                  <c:v>780.85695650357195</c:v>
                </c:pt>
                <c:pt idx="10">
                  <c:v>780.70815436148098</c:v>
                </c:pt>
                <c:pt idx="11">
                  <c:v>778.99130642488001</c:v>
                </c:pt>
                <c:pt idx="12">
                  <c:v>778.82943188623699</c:v>
                </c:pt>
                <c:pt idx="13">
                  <c:v>780.48419051797305</c:v>
                </c:pt>
                <c:pt idx="14">
                  <c:v>779.76485285310298</c:v>
                </c:pt>
                <c:pt idx="15">
                  <c:v>778.00249655287598</c:v>
                </c:pt>
                <c:pt idx="16">
                  <c:v>777.34837985208696</c:v>
                </c:pt>
                <c:pt idx="17">
                  <c:v>775.98533405757701</c:v>
                </c:pt>
                <c:pt idx="18">
                  <c:v>776.32210755024403</c:v>
                </c:pt>
                <c:pt idx="19">
                  <c:v>776.18013927770505</c:v>
                </c:pt>
                <c:pt idx="20">
                  <c:v>774.46070098469295</c:v>
                </c:pt>
                <c:pt idx="21">
                  <c:v>774.79501107257704</c:v>
                </c:pt>
                <c:pt idx="22">
                  <c:v>774.63030522709198</c:v>
                </c:pt>
                <c:pt idx="23">
                  <c:v>772.00399970751596</c:v>
                </c:pt>
                <c:pt idx="24">
                  <c:v>769.93304885861903</c:v>
                </c:pt>
                <c:pt idx="25">
                  <c:v>767.54953411607403</c:v>
                </c:pt>
                <c:pt idx="26">
                  <c:v>768.98713094889899</c:v>
                </c:pt>
                <c:pt idx="27">
                  <c:v>768.83592591818797</c:v>
                </c:pt>
                <c:pt idx="28">
                  <c:v>765.89215727238502</c:v>
                </c:pt>
                <c:pt idx="29">
                  <c:v>766.49780637613298</c:v>
                </c:pt>
                <c:pt idx="30">
                  <c:v>768.01934567333797</c:v>
                </c:pt>
                <c:pt idx="31">
                  <c:v>765.12723018426402</c:v>
                </c:pt>
                <c:pt idx="32">
                  <c:v>766.73977353445002</c:v>
                </c:pt>
                <c:pt idx="33">
                  <c:v>765.18409727154904</c:v>
                </c:pt>
                <c:pt idx="34">
                  <c:v>765.90936482402196</c:v>
                </c:pt>
                <c:pt idx="35">
                  <c:v>764.00923745455998</c:v>
                </c:pt>
                <c:pt idx="36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4-4BDD-A6FE-74C229017935}"/>
            </c:ext>
          </c:extLst>
        </c:ser>
        <c:ser>
          <c:idx val="2"/>
          <c:order val="2"/>
          <c:tx>
            <c:strRef>
              <c:f>Elevasi!$F$1</c:f>
              <c:strCache>
                <c:ptCount val="1"/>
                <c:pt idx="0">
                  <c:v>Z Levelling terkoreksi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Elevasi!$A$2:$A$38</c:f>
              <c:strCache>
                <c:ptCount val="37"/>
                <c:pt idx="0">
                  <c:v>BSC-B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  <c:pt idx="36">
                  <c:v>BSC-B</c:v>
                </c:pt>
              </c:strCache>
            </c:strRef>
          </c:cat>
          <c:val>
            <c:numRef>
              <c:f>Elevasi!$F$2:$F$38</c:f>
              <c:numCache>
                <c:formatCode>General</c:formatCode>
                <c:ptCount val="37"/>
                <c:pt idx="0">
                  <c:v>766</c:v>
                </c:pt>
                <c:pt idx="1">
                  <c:v>764.36</c:v>
                </c:pt>
                <c:pt idx="2">
                  <c:v>765.28499999999997</c:v>
                </c:pt>
                <c:pt idx="3">
                  <c:v>767.80499999999995</c:v>
                </c:pt>
                <c:pt idx="4">
                  <c:v>767.64</c:v>
                </c:pt>
                <c:pt idx="5">
                  <c:v>770.34999999999991</c:v>
                </c:pt>
                <c:pt idx="6">
                  <c:v>769.55</c:v>
                </c:pt>
                <c:pt idx="7">
                  <c:v>771.90999999999985</c:v>
                </c:pt>
                <c:pt idx="8">
                  <c:v>770.54</c:v>
                </c:pt>
                <c:pt idx="9">
                  <c:v>772.1049999999999</c:v>
                </c:pt>
                <c:pt idx="10">
                  <c:v>770.61</c:v>
                </c:pt>
                <c:pt idx="11">
                  <c:v>772.25499999999988</c:v>
                </c:pt>
                <c:pt idx="12">
                  <c:v>774.40499999999986</c:v>
                </c:pt>
                <c:pt idx="13">
                  <c:v>773.34</c:v>
                </c:pt>
                <c:pt idx="14">
                  <c:v>773.57</c:v>
                </c:pt>
                <c:pt idx="15">
                  <c:v>773.61</c:v>
                </c:pt>
                <c:pt idx="16">
                  <c:v>773.62</c:v>
                </c:pt>
                <c:pt idx="17">
                  <c:v>774.12</c:v>
                </c:pt>
                <c:pt idx="18">
                  <c:v>774.3</c:v>
                </c:pt>
                <c:pt idx="19">
                  <c:v>774.25</c:v>
                </c:pt>
                <c:pt idx="20">
                  <c:v>773.99</c:v>
                </c:pt>
                <c:pt idx="21">
                  <c:v>774.6099999999999</c:v>
                </c:pt>
                <c:pt idx="22">
                  <c:v>774.68</c:v>
                </c:pt>
                <c:pt idx="23">
                  <c:v>774.68</c:v>
                </c:pt>
                <c:pt idx="24">
                  <c:v>774.68499999999995</c:v>
                </c:pt>
                <c:pt idx="25">
                  <c:v>774.70499999999993</c:v>
                </c:pt>
                <c:pt idx="26">
                  <c:v>774.71999999999991</c:v>
                </c:pt>
                <c:pt idx="27">
                  <c:v>774.7299999999999</c:v>
                </c:pt>
                <c:pt idx="28">
                  <c:v>774.80499999999995</c:v>
                </c:pt>
                <c:pt idx="29">
                  <c:v>774.9899999999999</c:v>
                </c:pt>
                <c:pt idx="30">
                  <c:v>775.09499999999991</c:v>
                </c:pt>
                <c:pt idx="31">
                  <c:v>775.14499999999987</c:v>
                </c:pt>
                <c:pt idx="32">
                  <c:v>774.82349999999997</c:v>
                </c:pt>
                <c:pt idx="33">
                  <c:v>774.82349999999997</c:v>
                </c:pt>
                <c:pt idx="34">
                  <c:v>774.82349999999997</c:v>
                </c:pt>
                <c:pt idx="35">
                  <c:v>774.82349999999997</c:v>
                </c:pt>
                <c:pt idx="36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4-4BDD-A6FE-74C22901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134543"/>
        <c:axId val="596968239"/>
      </c:lineChart>
      <c:catAx>
        <c:axId val="85113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Stasiun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68239"/>
        <c:crosses val="autoZero"/>
        <c:auto val="1"/>
        <c:lblAlgn val="ctr"/>
        <c:lblOffset val="100"/>
        <c:noMultiLvlLbl val="0"/>
      </c:catAx>
      <c:valAx>
        <c:axId val="596968239"/>
        <c:scaling>
          <c:orientation val="minMax"/>
          <c:min val="7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Elevasi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G 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'Gobs &amp; CBA'!$F$1</c:f>
              <c:strCache>
                <c:ptCount val="1"/>
                <c:pt idx="0">
                  <c:v>Gobs GPS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'Gobs &amp; CBA'!$A$2:$A$38</c:f>
              <c:strCache>
                <c:ptCount val="37"/>
                <c:pt idx="0">
                  <c:v>BSC-B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  <c:pt idx="36">
                  <c:v>BSC-B</c:v>
                </c:pt>
              </c:strCache>
            </c:strRef>
          </c:cat>
          <c:val>
            <c:numRef>
              <c:f>'Gobs &amp; CBA'!$F$2:$F$38</c:f>
              <c:numCache>
                <c:formatCode>General</c:formatCode>
                <c:ptCount val="37"/>
                <c:pt idx="0">
                  <c:v>977968.59519000002</c:v>
                </c:pt>
                <c:pt idx="1">
                  <c:v>977969.52942352905</c:v>
                </c:pt>
                <c:pt idx="2">
                  <c:v>977969.60161145858</c:v>
                </c:pt>
                <c:pt idx="3">
                  <c:v>977969.2237438478</c:v>
                </c:pt>
                <c:pt idx="4">
                  <c:v>977968.97173074598</c:v>
                </c:pt>
                <c:pt idx="5">
                  <c:v>977968.81570413965</c:v>
                </c:pt>
                <c:pt idx="6">
                  <c:v>977968.46719650121</c:v>
                </c:pt>
                <c:pt idx="7">
                  <c:v>977968.59740154375</c:v>
                </c:pt>
                <c:pt idx="8">
                  <c:v>977968.7130208821</c:v>
                </c:pt>
                <c:pt idx="9">
                  <c:v>977968.92055962933</c:v>
                </c:pt>
                <c:pt idx="10">
                  <c:v>977969.08798395516</c:v>
                </c:pt>
                <c:pt idx="11">
                  <c:v>977969.1978202631</c:v>
                </c:pt>
                <c:pt idx="12">
                  <c:v>977968.79274361196</c:v>
                </c:pt>
                <c:pt idx="13">
                  <c:v>977968.66846271709</c:v>
                </c:pt>
                <c:pt idx="14">
                  <c:v>977968.6617968143</c:v>
                </c:pt>
                <c:pt idx="15">
                  <c:v>977968.65883291571</c:v>
                </c:pt>
                <c:pt idx="16">
                  <c:v>977968.67664109124</c:v>
                </c:pt>
                <c:pt idx="17">
                  <c:v>977968.36805277469</c:v>
                </c:pt>
                <c:pt idx="18">
                  <c:v>977968.39482085046</c:v>
                </c:pt>
                <c:pt idx="19">
                  <c:v>977968.4464517514</c:v>
                </c:pt>
                <c:pt idx="20">
                  <c:v>977968.41648224997</c:v>
                </c:pt>
                <c:pt idx="21">
                  <c:v>977968.29601036175</c:v>
                </c:pt>
                <c:pt idx="22">
                  <c:v>977968.26911113132</c:v>
                </c:pt>
                <c:pt idx="23">
                  <c:v>977968.27095544105</c:v>
                </c:pt>
                <c:pt idx="24">
                  <c:v>977968.27607326873</c:v>
                </c:pt>
                <c:pt idx="25">
                  <c:v>977968.23819389148</c:v>
                </c:pt>
                <c:pt idx="26">
                  <c:v>977967.73571088351</c:v>
                </c:pt>
                <c:pt idx="27">
                  <c:v>977968.21942093817</c:v>
                </c:pt>
                <c:pt idx="28">
                  <c:v>977968.22647704871</c:v>
                </c:pt>
                <c:pt idx="29">
                  <c:v>977968.18333265884</c:v>
                </c:pt>
                <c:pt idx="30">
                  <c:v>977968.12353510549</c:v>
                </c:pt>
                <c:pt idx="31">
                  <c:v>977968.07823570573</c:v>
                </c:pt>
                <c:pt idx="32">
                  <c:v>977968.10559274652</c:v>
                </c:pt>
                <c:pt idx="33">
                  <c:v>977968.14172922377</c:v>
                </c:pt>
                <c:pt idx="34">
                  <c:v>977968.12864813337</c:v>
                </c:pt>
                <c:pt idx="35">
                  <c:v>977968.1338150904</c:v>
                </c:pt>
                <c:pt idx="36">
                  <c:v>977968.59519000002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B-4981-B109-83245EA517D7}"/>
            </c:ext>
          </c:extLst>
        </c:ser>
        <c:ser>
          <c:idx val="1"/>
          <c:order val="1"/>
          <c:tx>
            <c:strRef>
              <c:f>'Gobs &amp; CBA'!$G$1</c:f>
              <c:strCache>
                <c:ptCount val="1"/>
                <c:pt idx="0">
                  <c:v>G obs Alti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'Gobs &amp; CBA'!$A$2:$A$38</c:f>
              <c:strCache>
                <c:ptCount val="37"/>
                <c:pt idx="0">
                  <c:v>BSC-B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  <c:pt idx="36">
                  <c:v>BSC-B</c:v>
                </c:pt>
              </c:strCache>
            </c:strRef>
          </c:cat>
          <c:val>
            <c:numRef>
              <c:f>'Gobs &amp; CBA'!$G$2:$G$38</c:f>
              <c:numCache>
                <c:formatCode>General</c:formatCode>
                <c:ptCount val="37"/>
                <c:pt idx="0">
                  <c:v>977968.59519000002</c:v>
                </c:pt>
                <c:pt idx="1">
                  <c:v>977969.52942422486</c:v>
                </c:pt>
                <c:pt idx="2">
                  <c:v>977969.60161183402</c:v>
                </c:pt>
                <c:pt idx="3">
                  <c:v>977969.22374419309</c:v>
                </c:pt>
                <c:pt idx="4">
                  <c:v>977968.97173105914</c:v>
                </c:pt>
                <c:pt idx="5">
                  <c:v>977968.81570439483</c:v>
                </c:pt>
                <c:pt idx="6">
                  <c:v>977968.46719671891</c:v>
                </c:pt>
                <c:pt idx="7">
                  <c:v>977968.59740167309</c:v>
                </c:pt>
                <c:pt idx="8">
                  <c:v>977968.71302098525</c:v>
                </c:pt>
                <c:pt idx="9">
                  <c:v>977968.92055971688</c:v>
                </c:pt>
                <c:pt idx="10">
                  <c:v>977969.08798401058</c:v>
                </c:pt>
                <c:pt idx="11">
                  <c:v>977969.19782027986</c:v>
                </c:pt>
                <c:pt idx="12">
                  <c:v>977968.79274361115</c:v>
                </c:pt>
                <c:pt idx="13">
                  <c:v>977968.66846270312</c:v>
                </c:pt>
                <c:pt idx="14">
                  <c:v>977968.6617967952</c:v>
                </c:pt>
                <c:pt idx="15">
                  <c:v>977968.65883289231</c:v>
                </c:pt>
                <c:pt idx="16">
                  <c:v>977968.67664106819</c:v>
                </c:pt>
                <c:pt idx="17">
                  <c:v>977968.36805274745</c:v>
                </c:pt>
                <c:pt idx="18">
                  <c:v>977968.39482083009</c:v>
                </c:pt>
                <c:pt idx="19">
                  <c:v>977968.44645171717</c:v>
                </c:pt>
                <c:pt idx="20">
                  <c:v>977968.41648218897</c:v>
                </c:pt>
                <c:pt idx="21">
                  <c:v>977968.29601027071</c:v>
                </c:pt>
                <c:pt idx="22">
                  <c:v>977968.269111022</c:v>
                </c:pt>
                <c:pt idx="23">
                  <c:v>977968.27095536748</c:v>
                </c:pt>
                <c:pt idx="24">
                  <c:v>977968.2760732543</c:v>
                </c:pt>
                <c:pt idx="25">
                  <c:v>977968.23819413572</c:v>
                </c:pt>
                <c:pt idx="26">
                  <c:v>977967.73571106186</c:v>
                </c:pt>
                <c:pt idx="27">
                  <c:v>977968.21942107461</c:v>
                </c:pt>
                <c:pt idx="28">
                  <c:v>977968.22647718806</c:v>
                </c:pt>
                <c:pt idx="29">
                  <c:v>977968.18333276478</c:v>
                </c:pt>
                <c:pt idx="30">
                  <c:v>977968.12353521888</c:v>
                </c:pt>
                <c:pt idx="31">
                  <c:v>977968.07823582622</c:v>
                </c:pt>
                <c:pt idx="32">
                  <c:v>977968.10559290566</c:v>
                </c:pt>
                <c:pt idx="33">
                  <c:v>977968.14172938594</c:v>
                </c:pt>
                <c:pt idx="34">
                  <c:v>977968.12864829006</c:v>
                </c:pt>
                <c:pt idx="35">
                  <c:v>977968.13381522195</c:v>
                </c:pt>
                <c:pt idx="36">
                  <c:v>977968.59519000002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B-4981-B109-83245EA517D7}"/>
            </c:ext>
          </c:extLst>
        </c:ser>
        <c:ser>
          <c:idx val="2"/>
          <c:order val="2"/>
          <c:tx>
            <c:strRef>
              <c:f>'Gobs &amp; CBA'!$H$1</c:f>
              <c:strCache>
                <c:ptCount val="1"/>
                <c:pt idx="0">
                  <c:v>G obs Levelling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'Gobs &amp; CBA'!$A$2:$A$38</c:f>
              <c:strCache>
                <c:ptCount val="37"/>
                <c:pt idx="0">
                  <c:v>BSC-B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  <c:pt idx="36">
                  <c:v>BSC-B</c:v>
                </c:pt>
              </c:strCache>
            </c:strRef>
          </c:cat>
          <c:val>
            <c:numRef>
              <c:f>'Gobs &amp; CBA'!$H$2:$H$38</c:f>
              <c:numCache>
                <c:formatCode>General</c:formatCode>
                <c:ptCount val="37"/>
                <c:pt idx="0">
                  <c:v>977968.59519000002</c:v>
                </c:pt>
                <c:pt idx="1">
                  <c:v>977969.52942422486</c:v>
                </c:pt>
                <c:pt idx="2">
                  <c:v>977969.60161183402</c:v>
                </c:pt>
                <c:pt idx="3">
                  <c:v>977969.22374419309</c:v>
                </c:pt>
                <c:pt idx="4">
                  <c:v>977968.97173105914</c:v>
                </c:pt>
                <c:pt idx="5">
                  <c:v>977968.81570439483</c:v>
                </c:pt>
                <c:pt idx="6">
                  <c:v>977968.46719671891</c:v>
                </c:pt>
                <c:pt idx="7">
                  <c:v>977968.59740167309</c:v>
                </c:pt>
                <c:pt idx="8">
                  <c:v>977968.71302098525</c:v>
                </c:pt>
                <c:pt idx="9">
                  <c:v>977968.92055971688</c:v>
                </c:pt>
                <c:pt idx="10">
                  <c:v>977969.08798401058</c:v>
                </c:pt>
                <c:pt idx="11">
                  <c:v>977969.19782027986</c:v>
                </c:pt>
                <c:pt idx="12">
                  <c:v>977968.79274361115</c:v>
                </c:pt>
                <c:pt idx="13">
                  <c:v>977968.66846270312</c:v>
                </c:pt>
                <c:pt idx="14">
                  <c:v>977968.6617967952</c:v>
                </c:pt>
                <c:pt idx="15">
                  <c:v>977968.65883289231</c:v>
                </c:pt>
                <c:pt idx="16">
                  <c:v>977968.67664106819</c:v>
                </c:pt>
                <c:pt idx="17">
                  <c:v>977968.36805274745</c:v>
                </c:pt>
                <c:pt idx="18">
                  <c:v>977968.39482083009</c:v>
                </c:pt>
                <c:pt idx="19">
                  <c:v>977968.44645171717</c:v>
                </c:pt>
                <c:pt idx="20">
                  <c:v>977968.41648218897</c:v>
                </c:pt>
                <c:pt idx="21">
                  <c:v>977968.29601027071</c:v>
                </c:pt>
                <c:pt idx="22">
                  <c:v>977968.269111022</c:v>
                </c:pt>
                <c:pt idx="23">
                  <c:v>977968.27095536748</c:v>
                </c:pt>
                <c:pt idx="24">
                  <c:v>977968.2760732543</c:v>
                </c:pt>
                <c:pt idx="25">
                  <c:v>977968.23819413572</c:v>
                </c:pt>
                <c:pt idx="26">
                  <c:v>977967.73571106186</c:v>
                </c:pt>
                <c:pt idx="27">
                  <c:v>977968.21942107461</c:v>
                </c:pt>
                <c:pt idx="28">
                  <c:v>977968.22647718806</c:v>
                </c:pt>
                <c:pt idx="29">
                  <c:v>977968.18333276478</c:v>
                </c:pt>
                <c:pt idx="30">
                  <c:v>977968.12353521888</c:v>
                </c:pt>
                <c:pt idx="31">
                  <c:v>977968.07823582622</c:v>
                </c:pt>
                <c:pt idx="32">
                  <c:v>977968.10559290566</c:v>
                </c:pt>
                <c:pt idx="33">
                  <c:v>977968.14172938594</c:v>
                </c:pt>
                <c:pt idx="34">
                  <c:v>977968.12864829006</c:v>
                </c:pt>
                <c:pt idx="35">
                  <c:v>977968.13381522195</c:v>
                </c:pt>
                <c:pt idx="36">
                  <c:v>977968.59519000002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B-4981-B109-83245EA5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931327"/>
        <c:axId val="1511197519"/>
      </c:lineChart>
      <c:catAx>
        <c:axId val="15229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97519"/>
        <c:crosses val="autoZero"/>
        <c:auto val="1"/>
        <c:lblAlgn val="ctr"/>
        <c:lblOffset val="100"/>
        <c:noMultiLvlLbl val="0"/>
      </c:catAx>
      <c:valAx>
        <c:axId val="15111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CBA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'Gobs &amp; CBA'!$I$1</c:f>
              <c:strCache>
                <c:ptCount val="1"/>
                <c:pt idx="0">
                  <c:v>CBA GPS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'Gobs &amp; CBA'!$A$2:$A$38</c:f>
              <c:strCache>
                <c:ptCount val="37"/>
                <c:pt idx="0">
                  <c:v>BSC-B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  <c:pt idx="36">
                  <c:v>BSC-B</c:v>
                </c:pt>
              </c:strCache>
            </c:strRef>
          </c:cat>
          <c:val>
            <c:numRef>
              <c:f>'Gobs &amp; CBA'!$I$2:$I$38</c:f>
              <c:numCache>
                <c:formatCode>General</c:formatCode>
                <c:ptCount val="37"/>
                <c:pt idx="0">
                  <c:v>12.302284212283752</c:v>
                </c:pt>
                <c:pt idx="1">
                  <c:v>4.0406853765922932</c:v>
                </c:pt>
                <c:pt idx="2">
                  <c:v>7.9503721088847747</c:v>
                </c:pt>
                <c:pt idx="3">
                  <c:v>8.4741894803282349</c:v>
                </c:pt>
                <c:pt idx="4">
                  <c:v>8.2441216591654438</c:v>
                </c:pt>
                <c:pt idx="5">
                  <c:v>7.8845354204560163</c:v>
                </c:pt>
                <c:pt idx="6">
                  <c:v>8.5035710984925785</c:v>
                </c:pt>
                <c:pt idx="7">
                  <c:v>10.129629349904841</c:v>
                </c:pt>
                <c:pt idx="8">
                  <c:v>10.336912358158793</c:v>
                </c:pt>
                <c:pt idx="9">
                  <c:v>9.9638779375262043</c:v>
                </c:pt>
                <c:pt idx="10">
                  <c:v>11.099174336480399</c:v>
                </c:pt>
                <c:pt idx="11">
                  <c:v>11.830484385444406</c:v>
                </c:pt>
                <c:pt idx="12">
                  <c:v>12.037595147835571</c:v>
                </c:pt>
                <c:pt idx="13">
                  <c:v>12.648961032264335</c:v>
                </c:pt>
                <c:pt idx="14">
                  <c:v>13.014021547487337</c:v>
                </c:pt>
                <c:pt idx="15">
                  <c:v>12.739890697490614</c:v>
                </c:pt>
                <c:pt idx="16">
                  <c:v>13.023644855342544</c:v>
                </c:pt>
                <c:pt idx="17">
                  <c:v>12.476514501342532</c:v>
                </c:pt>
                <c:pt idx="18">
                  <c:v>13.135709432932938</c:v>
                </c:pt>
                <c:pt idx="19">
                  <c:v>12.721769625462453</c:v>
                </c:pt>
                <c:pt idx="20">
                  <c:v>11.596995130193887</c:v>
                </c:pt>
                <c:pt idx="21">
                  <c:v>10.767310266674682</c:v>
                </c:pt>
                <c:pt idx="22">
                  <c:v>10.295132380076266</c:v>
                </c:pt>
                <c:pt idx="23">
                  <c:v>10.967556297508564</c:v>
                </c:pt>
                <c:pt idx="24">
                  <c:v>12.365503985388854</c:v>
                </c:pt>
                <c:pt idx="25">
                  <c:v>19.463734596905866</c:v>
                </c:pt>
                <c:pt idx="26">
                  <c:v>17.358969882205031</c:v>
                </c:pt>
                <c:pt idx="27">
                  <c:v>16.637062590987711</c:v>
                </c:pt>
                <c:pt idx="28">
                  <c:v>16.250571032731017</c:v>
                </c:pt>
                <c:pt idx="29">
                  <c:v>15.290282777469427</c:v>
                </c:pt>
                <c:pt idx="30">
                  <c:v>15.983820540462416</c:v>
                </c:pt>
                <c:pt idx="31">
                  <c:v>15.892498983617413</c:v>
                </c:pt>
                <c:pt idx="32">
                  <c:v>17.806817085007307</c:v>
                </c:pt>
                <c:pt idx="33">
                  <c:v>17.993054192743344</c:v>
                </c:pt>
                <c:pt idx="34">
                  <c:v>18.299462275460584</c:v>
                </c:pt>
                <c:pt idx="35">
                  <c:v>17.312218245406271</c:v>
                </c:pt>
                <c:pt idx="36">
                  <c:v>12.302284212283752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3-4400-93D4-F2779FE8FAA7}"/>
            </c:ext>
          </c:extLst>
        </c:ser>
        <c:ser>
          <c:idx val="1"/>
          <c:order val="1"/>
          <c:tx>
            <c:strRef>
              <c:f>'Gobs &amp; CBA'!$J$1</c:f>
              <c:strCache>
                <c:ptCount val="1"/>
                <c:pt idx="0">
                  <c:v>CBA Alti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'Gobs &amp; CBA'!$A$2:$A$38</c:f>
              <c:strCache>
                <c:ptCount val="37"/>
                <c:pt idx="0">
                  <c:v>BSC-B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  <c:pt idx="36">
                  <c:v>BSC-B</c:v>
                </c:pt>
              </c:strCache>
            </c:strRef>
          </c:cat>
          <c:val>
            <c:numRef>
              <c:f>'Gobs &amp; CBA'!$J$2:$J$38</c:f>
              <c:numCache>
                <c:formatCode>General</c:formatCode>
                <c:ptCount val="37"/>
                <c:pt idx="0">
                  <c:v>12.302284212283752</c:v>
                </c:pt>
                <c:pt idx="1">
                  <c:v>16.494521729106623</c:v>
                </c:pt>
                <c:pt idx="2">
                  <c:v>15.686556696105267</c:v>
                </c:pt>
                <c:pt idx="3">
                  <c:v>16.171029963888074</c:v>
                </c:pt>
                <c:pt idx="4">
                  <c:v>15.871117641830153</c:v>
                </c:pt>
                <c:pt idx="5">
                  <c:v>15.705525896210629</c:v>
                </c:pt>
                <c:pt idx="6">
                  <c:v>16.178513474880113</c:v>
                </c:pt>
                <c:pt idx="7">
                  <c:v>15.729199070682478</c:v>
                </c:pt>
                <c:pt idx="8">
                  <c:v>15.573758223230991</c:v>
                </c:pt>
                <c:pt idx="9">
                  <c:v>15.640050026410078</c:v>
                </c:pt>
                <c:pt idx="10">
                  <c:v>15.783884666410497</c:v>
                </c:pt>
                <c:pt idx="11">
                  <c:v>15.481498944374037</c:v>
                </c:pt>
                <c:pt idx="12">
                  <c:v>15.094861728539865</c:v>
                </c:pt>
                <c:pt idx="13">
                  <c:v>15.301305338436958</c:v>
                </c:pt>
                <c:pt idx="14">
                  <c:v>15.131143480223221</c:v>
                </c:pt>
                <c:pt idx="15">
                  <c:v>14.781147359290818</c:v>
                </c:pt>
                <c:pt idx="16">
                  <c:v>14.670691161211769</c:v>
                </c:pt>
                <c:pt idx="17">
                  <c:v>14.078048459160367</c:v>
                </c:pt>
                <c:pt idx="18">
                  <c:v>14.17437371849233</c:v>
                </c:pt>
                <c:pt idx="19">
                  <c:v>14.194426566536091</c:v>
                </c:pt>
                <c:pt idx="20">
                  <c:v>13.820174176925049</c:v>
                </c:pt>
                <c:pt idx="21">
                  <c:v>13.764697091783928</c:v>
                </c:pt>
                <c:pt idx="22">
                  <c:v>13.706959012522857</c:v>
                </c:pt>
                <c:pt idx="23">
                  <c:v>13.191056357602347</c:v>
                </c:pt>
                <c:pt idx="24">
                  <c:v>12.789992828858358</c:v>
                </c:pt>
                <c:pt idx="25">
                  <c:v>12.282115248637238</c:v>
                </c:pt>
                <c:pt idx="26">
                  <c:v>12.060283136841035</c:v>
                </c:pt>
                <c:pt idx="27">
                  <c:v>12.518340573811839</c:v>
                </c:pt>
                <c:pt idx="28">
                  <c:v>11.943258938205487</c:v>
                </c:pt>
                <c:pt idx="29">
                  <c:v>11.945946296934663</c:v>
                </c:pt>
                <c:pt idx="30">
                  <c:v>12.296544824100208</c:v>
                </c:pt>
                <c:pt idx="31">
                  <c:v>11.682567860521045</c:v>
                </c:pt>
                <c:pt idx="32">
                  <c:v>12.026734382805456</c:v>
                </c:pt>
                <c:pt idx="33">
                  <c:v>11.713219710452748</c:v>
                </c:pt>
                <c:pt idx="34">
                  <c:v>11.843961480683575</c:v>
                </c:pt>
                <c:pt idx="35">
                  <c:v>11.475970483038765</c:v>
                </c:pt>
                <c:pt idx="36">
                  <c:v>12.302284212283752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3-4400-93D4-F2779FE8FAA7}"/>
            </c:ext>
          </c:extLst>
        </c:ser>
        <c:ser>
          <c:idx val="2"/>
          <c:order val="2"/>
          <c:tx>
            <c:strRef>
              <c:f>'Gobs &amp; CBA'!$K$1</c:f>
              <c:strCache>
                <c:ptCount val="1"/>
                <c:pt idx="0">
                  <c:v>CBA Levelling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'Gobs &amp; CBA'!$A$2:$A$38</c:f>
              <c:strCache>
                <c:ptCount val="37"/>
                <c:pt idx="0">
                  <c:v>BSC-B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  <c:pt idx="30">
                  <c:v>S30</c:v>
                </c:pt>
                <c:pt idx="31">
                  <c:v>S31</c:v>
                </c:pt>
                <c:pt idx="32">
                  <c:v>S32</c:v>
                </c:pt>
                <c:pt idx="33">
                  <c:v>S33</c:v>
                </c:pt>
                <c:pt idx="34">
                  <c:v>S34</c:v>
                </c:pt>
                <c:pt idx="35">
                  <c:v>S35</c:v>
                </c:pt>
                <c:pt idx="36">
                  <c:v>BSC-B</c:v>
                </c:pt>
              </c:strCache>
            </c:strRef>
          </c:cat>
          <c:val>
            <c:numRef>
              <c:f>'Gobs &amp; CBA'!$K$2:$K$38</c:f>
              <c:numCache>
                <c:formatCode>General</c:formatCode>
                <c:ptCount val="37"/>
                <c:pt idx="0">
                  <c:v>12.302284212283752</c:v>
                </c:pt>
                <c:pt idx="1">
                  <c:v>12.862694527406674</c:v>
                </c:pt>
                <c:pt idx="2">
                  <c:v>13.202270494324178</c:v>
                </c:pt>
                <c:pt idx="3">
                  <c:v>13.453002252449465</c:v>
                </c:pt>
                <c:pt idx="4">
                  <c:v>13.179004665489444</c:v>
                </c:pt>
                <c:pt idx="5">
                  <c:v>13.568518677971793</c:v>
                </c:pt>
                <c:pt idx="6">
                  <c:v>13.135863381189232</c:v>
                </c:pt>
                <c:pt idx="7">
                  <c:v>13.730228470742214</c:v>
                </c:pt>
                <c:pt idx="8">
                  <c:v>13.59033542330277</c:v>
                </c:pt>
                <c:pt idx="9">
                  <c:v>13.918537556570511</c:v>
                </c:pt>
                <c:pt idx="10">
                  <c:v>13.797574674060908</c:v>
                </c:pt>
                <c:pt idx="11">
                  <c:v>14.156465449708191</c:v>
                </c:pt>
                <c:pt idx="12">
                  <c:v>14.224574649187428</c:v>
                </c:pt>
                <c:pt idx="13">
                  <c:v>13.896040920294507</c:v>
                </c:pt>
                <c:pt idx="14">
                  <c:v>13.91261406556203</c:v>
                </c:pt>
                <c:pt idx="15">
                  <c:v>13.917141969591134</c:v>
                </c:pt>
                <c:pt idx="16">
                  <c:v>13.937317725792303</c:v>
                </c:pt>
                <c:pt idx="17">
                  <c:v>13.711136690434753</c:v>
                </c:pt>
                <c:pt idx="18">
                  <c:v>13.776624556727068</c:v>
                </c:pt>
                <c:pt idx="19">
                  <c:v>13.814767591569716</c:v>
                </c:pt>
                <c:pt idx="20">
                  <c:v>13.727587152025647</c:v>
                </c:pt>
                <c:pt idx="21">
                  <c:v>13.728305358304693</c:v>
                </c:pt>
                <c:pt idx="22">
                  <c:v>13.716733989262293</c:v>
                </c:pt>
                <c:pt idx="23">
                  <c:v>13.717426417934048</c:v>
                </c:pt>
                <c:pt idx="24">
                  <c:v>13.724703043953339</c:v>
                </c:pt>
                <c:pt idx="25">
                  <c:v>13.689597534645229</c:v>
                </c:pt>
                <c:pt idx="26">
                  <c:v>13.187940199053299</c:v>
                </c:pt>
                <c:pt idx="27">
                  <c:v>13.677706713926453</c:v>
                </c:pt>
                <c:pt idx="28">
                  <c:v>13.69641777658016</c:v>
                </c:pt>
                <c:pt idx="29">
                  <c:v>13.616363330407379</c:v>
                </c:pt>
                <c:pt idx="30">
                  <c:v>13.688328152850941</c:v>
                </c:pt>
                <c:pt idx="31">
                  <c:v>13.653066188607225</c:v>
                </c:pt>
                <c:pt idx="32">
                  <c:v>13.616805803697046</c:v>
                </c:pt>
                <c:pt idx="33">
                  <c:v>13.609293118959854</c:v>
                </c:pt>
                <c:pt idx="34">
                  <c:v>13.597374544038999</c:v>
                </c:pt>
                <c:pt idx="35">
                  <c:v>13.603139170005548</c:v>
                </c:pt>
                <c:pt idx="36">
                  <c:v>12.302284212283752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3-4400-93D4-F2779FE8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376879"/>
        <c:axId val="1352317631"/>
      </c:lineChart>
      <c:catAx>
        <c:axId val="153037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17631"/>
        <c:crosses val="autoZero"/>
        <c:auto val="1"/>
        <c:lblAlgn val="ctr"/>
        <c:lblOffset val="100"/>
        <c:noMultiLvlLbl val="0"/>
      </c:catAx>
      <c:valAx>
        <c:axId val="13523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Perbandingan elevasi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Perbandingan elevasi</a:t>
          </a:r>
        </a:p>
      </cx:txPr>
    </cx:title>
    <cx:plotArea>
      <cx:plotAreaRegion>
        <cx:series layoutId="boxWhisker" uniqueId="{97EC93E5-F427-49A5-8B07-699F5DD882A8}">
          <cx:tx>
            <cx:txData>
              <cx:f>_xlchart.v1.0</cx:f>
              <cx:v>Z GPS terkoreksi (m)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04EE73-6686-4223-AFFD-DF23ECDCD2BC}">
          <cx:tx>
            <cx:txData>
              <cx:f>_xlchart.v1.2</cx:f>
              <cx:v>Z Alti terkoreksi (m)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7D529B79-3FB5-487A-B49C-E14A48939467}">
          <cx:tx>
            <cx:txData>
              <cx:f>_xlchart.v1.4</cx:f>
              <cx:v>Z Levelling terkoreksi (m)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Elevasi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Elevasi (m)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123484</xdr:colOff>
      <xdr:row>2</xdr:row>
      <xdr:rowOff>34637</xdr:rowOff>
    </xdr:from>
    <xdr:to>
      <xdr:col>31</xdr:col>
      <xdr:colOff>86591</xdr:colOff>
      <xdr:row>26</xdr:row>
      <xdr:rowOff>65563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4AF25-7816-4827-97B5-66F36DAEB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115659</xdr:colOff>
      <xdr:row>5</xdr:row>
      <xdr:rowOff>0</xdr:rowOff>
    </xdr:from>
    <xdr:to>
      <xdr:col>12</xdr:col>
      <xdr:colOff>877659</xdr:colOff>
      <xdr:row>28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52EC07-BDF0-4D43-9EB6-457E35AA71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8109" y="971550"/>
              <a:ext cx="7305675" cy="4392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1177017</xdr:colOff>
      <xdr:row>4</xdr:row>
      <xdr:rowOff>183017</xdr:rowOff>
    </xdr:from>
    <xdr:to>
      <xdr:col>18</xdr:col>
      <xdr:colOff>265339</xdr:colOff>
      <xdr:row>27</xdr:row>
      <xdr:rowOff>176214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36858-C8F4-44CF-920F-AE3F07986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173181</xdr:colOff>
      <xdr:row>0</xdr:row>
      <xdr:rowOff>100444</xdr:rowOff>
    </xdr:from>
    <xdr:to>
      <xdr:col>29</xdr:col>
      <xdr:colOff>0</xdr:colOff>
      <xdr:row>18</xdr:row>
      <xdr:rowOff>155863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87E2AE-EB66-4954-ABAA-CD1B9763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19</xdr:row>
      <xdr:rowOff>31172</xdr:rowOff>
    </xdr:from>
    <xdr:to>
      <xdr:col>29</xdr:col>
      <xdr:colOff>17318</xdr:colOff>
      <xdr:row>37</xdr:row>
      <xdr:rowOff>86591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E596DDC-94B9-4642-A3FA-E607C199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749-11F9-4F1F-A1C8-7B6CEADBC1AC}">
  <dimension ref="A1:R41"/>
  <sheetViews>
    <sheetView zoomScale="55" zoomScaleNormal="55" workbookViewId="0">
      <selection activeCell="C7" sqref="C7"/>
    </sheetView>
  </sheetViews>
  <sheetFormatPr defaultRowHeight="15" x14ac:dyDescent="0.25"/>
  <cols>
    <col min="1" max="1" width="15.5703125" bestFit="1" customWidth="1"/>
    <col min="2" max="2" width="15.85546875" bestFit="1" customWidth="1"/>
    <col min="3" max="3" width="14.140625" bestFit="1" customWidth="1"/>
    <col min="4" max="4" width="26.28515625" bestFit="1" customWidth="1"/>
    <col min="5" max="5" width="28" bestFit="1" customWidth="1"/>
    <col min="6" max="7" width="22.7109375" bestFit="1" customWidth="1"/>
    <col min="8" max="8" width="31.5703125" bestFit="1" customWidth="1"/>
    <col min="9" max="9" width="18.42578125" bestFit="1" customWidth="1"/>
    <col min="10" max="10" width="9.85546875" bestFit="1" customWidth="1"/>
    <col min="11" max="11" width="10.5703125" bestFit="1" customWidth="1"/>
    <col min="12" max="12" width="9.85546875" bestFit="1" customWidth="1"/>
    <col min="13" max="13" width="36.5703125" bestFit="1" customWidth="1"/>
    <col min="14" max="14" width="12" bestFit="1" customWidth="1"/>
    <col min="15" max="15" width="8.7109375" bestFit="1" customWidth="1"/>
  </cols>
  <sheetData>
    <row r="1" spans="1:15" ht="15" customHeight="1" x14ac:dyDescent="0.25">
      <c r="A1" s="132" t="s">
        <v>95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5.75" customHeight="1" thickBot="1" x14ac:dyDescent="0.3">
      <c r="A2" s="132"/>
      <c r="B2" s="132"/>
      <c r="C2" s="132"/>
      <c r="D2" s="132"/>
      <c r="E2" s="132"/>
      <c r="F2" s="132"/>
      <c r="G2" s="132"/>
      <c r="H2" s="132"/>
      <c r="I2" s="132"/>
      <c r="J2" s="133"/>
      <c r="K2" s="133"/>
      <c r="L2" s="133"/>
      <c r="M2" s="133"/>
    </row>
    <row r="3" spans="1:15" ht="15.75" customHeight="1" thickBot="1" x14ac:dyDescent="0.3">
      <c r="A3" s="131" t="s">
        <v>102</v>
      </c>
      <c r="B3" s="129"/>
      <c r="C3" s="129"/>
      <c r="D3" s="129"/>
      <c r="E3" s="129"/>
      <c r="F3" s="129"/>
      <c r="G3" s="129"/>
      <c r="H3" s="129"/>
      <c r="I3" s="130"/>
      <c r="J3" s="129" t="s">
        <v>103</v>
      </c>
      <c r="K3" s="129"/>
      <c r="L3" s="129"/>
      <c r="M3" s="130"/>
    </row>
    <row r="4" spans="1:15" ht="15.75" thickBot="1" x14ac:dyDescent="0.3">
      <c r="A4" s="97" t="s">
        <v>36</v>
      </c>
      <c r="B4" s="98" t="s">
        <v>37</v>
      </c>
      <c r="C4" s="98" t="s">
        <v>38</v>
      </c>
      <c r="D4" s="98" t="s">
        <v>39</v>
      </c>
      <c r="E4" s="98" t="s">
        <v>40</v>
      </c>
      <c r="F4" s="98" t="s">
        <v>41</v>
      </c>
      <c r="G4" s="98" t="s">
        <v>42</v>
      </c>
      <c r="H4" s="98" t="s">
        <v>43</v>
      </c>
      <c r="I4" s="99" t="s">
        <v>44</v>
      </c>
      <c r="J4" s="96" t="s">
        <v>88</v>
      </c>
      <c r="K4" s="90" t="s">
        <v>51</v>
      </c>
      <c r="L4" s="90" t="s">
        <v>89</v>
      </c>
      <c r="M4" s="91" t="s">
        <v>87</v>
      </c>
      <c r="N4" s="6"/>
      <c r="O4" s="6"/>
    </row>
    <row r="5" spans="1:15" x14ac:dyDescent="0.25">
      <c r="A5" s="92" t="s">
        <v>45</v>
      </c>
      <c r="B5" s="93" t="s">
        <v>1</v>
      </c>
      <c r="C5" s="93" t="s">
        <v>2</v>
      </c>
      <c r="D5" s="94">
        <v>0.09</v>
      </c>
      <c r="E5" s="94">
        <v>0.93</v>
      </c>
      <c r="F5" s="94">
        <v>1.1000000000000001</v>
      </c>
      <c r="G5" s="94">
        <v>1.1000000000000001</v>
      </c>
      <c r="H5" s="93"/>
      <c r="I5" s="95">
        <f t="shared" ref="I5:I37" si="0">(D5-E5) + (G5-F5)</f>
        <v>-0.84000000000000008</v>
      </c>
      <c r="J5" s="88" t="s">
        <v>45</v>
      </c>
      <c r="K5" s="89">
        <v>788306</v>
      </c>
      <c r="L5" s="89">
        <v>9237365</v>
      </c>
      <c r="M5" s="89">
        <v>766.125</v>
      </c>
      <c r="N5" s="6"/>
      <c r="O5" s="6"/>
    </row>
    <row r="6" spans="1:15" x14ac:dyDescent="0.25">
      <c r="A6" s="78" t="s">
        <v>45</v>
      </c>
      <c r="B6" s="4" t="s">
        <v>2</v>
      </c>
      <c r="C6" s="4" t="s">
        <v>46</v>
      </c>
      <c r="D6" s="5">
        <v>0.22</v>
      </c>
      <c r="E6" s="5">
        <v>0.06</v>
      </c>
      <c r="F6" s="26">
        <v>1.115</v>
      </c>
      <c r="G6" s="26">
        <v>1.66</v>
      </c>
      <c r="H6" s="4"/>
      <c r="I6" s="79">
        <f t="shared" si="0"/>
        <v>0.70499999999999996</v>
      </c>
      <c r="J6" s="100" t="s">
        <v>1</v>
      </c>
      <c r="K6" s="101">
        <v>788248</v>
      </c>
      <c r="L6" s="101">
        <v>9237361</v>
      </c>
      <c r="M6" s="102">
        <f>M5+I7</f>
        <v>764.36</v>
      </c>
      <c r="N6" s="6"/>
      <c r="O6" s="6"/>
    </row>
    <row r="7" spans="1:15" x14ac:dyDescent="0.25">
      <c r="A7" s="78" t="s">
        <v>45</v>
      </c>
      <c r="B7" s="4" t="s">
        <v>2</v>
      </c>
      <c r="C7" s="4" t="s">
        <v>1</v>
      </c>
      <c r="D7" s="5">
        <v>0.06</v>
      </c>
      <c r="E7" s="5">
        <v>1.28</v>
      </c>
      <c r="F7" s="26">
        <v>1.66</v>
      </c>
      <c r="G7" s="26">
        <v>1.115</v>
      </c>
      <c r="H7" s="4"/>
      <c r="I7" s="79">
        <f t="shared" si="0"/>
        <v>-1.7649999999999999</v>
      </c>
      <c r="J7" s="100" t="s">
        <v>2</v>
      </c>
      <c r="K7" s="101">
        <v>788244</v>
      </c>
      <c r="L7" s="101">
        <v>9237398</v>
      </c>
      <c r="M7" s="103">
        <f>M5+I5</f>
        <v>765.28499999999997</v>
      </c>
      <c r="N7" s="6"/>
      <c r="O7" s="6"/>
    </row>
    <row r="8" spans="1:15" x14ac:dyDescent="0.25">
      <c r="A8" s="80" t="s">
        <v>2</v>
      </c>
      <c r="B8" s="4" t="s">
        <v>46</v>
      </c>
      <c r="C8" s="4" t="s">
        <v>3</v>
      </c>
      <c r="D8" s="5">
        <v>2.71</v>
      </c>
      <c r="E8" s="5">
        <v>0.41</v>
      </c>
      <c r="F8" s="26">
        <v>1.51</v>
      </c>
      <c r="G8" s="26">
        <v>1.73</v>
      </c>
      <c r="H8" s="4" t="s">
        <v>47</v>
      </c>
      <c r="I8" s="79">
        <f t="shared" si="0"/>
        <v>2.5199999999999996</v>
      </c>
      <c r="J8" s="100" t="s">
        <v>3</v>
      </c>
      <c r="K8" s="101">
        <v>788245</v>
      </c>
      <c r="L8" s="101">
        <v>9237443</v>
      </c>
      <c r="M8" s="103">
        <f>M7+I8</f>
        <v>767.80499999999995</v>
      </c>
      <c r="N8" s="6"/>
      <c r="O8" s="6"/>
    </row>
    <row r="9" spans="1:15" x14ac:dyDescent="0.25">
      <c r="A9" s="80" t="s">
        <v>2</v>
      </c>
      <c r="B9" s="4" t="s">
        <v>3</v>
      </c>
      <c r="C9" s="4" t="s">
        <v>4</v>
      </c>
      <c r="D9" s="5">
        <v>2.6850000000000001</v>
      </c>
      <c r="E9" s="5">
        <v>0.24</v>
      </c>
      <c r="F9" s="26">
        <v>1.34</v>
      </c>
      <c r="G9" s="26">
        <v>1.25</v>
      </c>
      <c r="H9" s="4"/>
      <c r="I9" s="79">
        <f t="shared" si="0"/>
        <v>2.3550000000000004</v>
      </c>
      <c r="J9" s="100" t="s">
        <v>4</v>
      </c>
      <c r="K9" s="101">
        <v>788239</v>
      </c>
      <c r="L9" s="101">
        <v>9237497</v>
      </c>
      <c r="M9" s="103">
        <f t="shared" ref="M9:M16" si="1">M7+I9</f>
        <v>767.64</v>
      </c>
      <c r="N9" s="6"/>
      <c r="O9" s="6"/>
    </row>
    <row r="10" spans="1:15" x14ac:dyDescent="0.25">
      <c r="A10" s="80" t="s">
        <v>3</v>
      </c>
      <c r="B10" s="4" t="s">
        <v>4</v>
      </c>
      <c r="C10" s="4" t="s">
        <v>5</v>
      </c>
      <c r="D10" s="5">
        <v>2.79</v>
      </c>
      <c r="E10" s="5">
        <v>0.245</v>
      </c>
      <c r="F10" s="5">
        <v>1.2</v>
      </c>
      <c r="G10" s="5">
        <v>1.2</v>
      </c>
      <c r="H10" s="4"/>
      <c r="I10" s="79">
        <f t="shared" si="0"/>
        <v>2.5449999999999999</v>
      </c>
      <c r="J10" s="100" t="s">
        <v>5</v>
      </c>
      <c r="K10" s="101">
        <v>788243</v>
      </c>
      <c r="L10" s="101">
        <v>9237528</v>
      </c>
      <c r="M10" s="103">
        <f t="shared" si="1"/>
        <v>770.34999999999991</v>
      </c>
      <c r="N10" s="6"/>
      <c r="O10" s="6"/>
    </row>
    <row r="11" spans="1:15" x14ac:dyDescent="0.25">
      <c r="A11" s="80" t="s">
        <v>4</v>
      </c>
      <c r="B11" s="4" t="s">
        <v>5</v>
      </c>
      <c r="C11" s="4" t="s">
        <v>6</v>
      </c>
      <c r="D11" s="5">
        <v>2.4</v>
      </c>
      <c r="E11" s="5">
        <v>0.49</v>
      </c>
      <c r="F11" s="5">
        <v>1.3149999999999999</v>
      </c>
      <c r="G11" s="5">
        <v>1.3149999999999999</v>
      </c>
      <c r="H11" s="11" t="s">
        <v>48</v>
      </c>
      <c r="I11" s="79">
        <f t="shared" si="0"/>
        <v>1.91</v>
      </c>
      <c r="J11" s="100" t="s">
        <v>6</v>
      </c>
      <c r="K11" s="101">
        <v>788247</v>
      </c>
      <c r="L11" s="101">
        <v>9237562</v>
      </c>
      <c r="M11" s="103">
        <f t="shared" si="1"/>
        <v>769.55</v>
      </c>
      <c r="N11" s="6"/>
      <c r="O11" s="6"/>
    </row>
    <row r="12" spans="1:15" x14ac:dyDescent="0.25">
      <c r="A12" s="80" t="s">
        <v>5</v>
      </c>
      <c r="B12" s="4" t="s">
        <v>6</v>
      </c>
      <c r="C12" s="4" t="s">
        <v>7</v>
      </c>
      <c r="D12" s="5">
        <v>2.0099999999999998</v>
      </c>
      <c r="E12" s="5">
        <v>0.45</v>
      </c>
      <c r="F12" s="5">
        <v>1.33</v>
      </c>
      <c r="G12" s="5">
        <v>1.33</v>
      </c>
      <c r="H12" s="4"/>
      <c r="I12" s="79">
        <f t="shared" si="0"/>
        <v>1.5599999999999998</v>
      </c>
      <c r="J12" s="100" t="s">
        <v>7</v>
      </c>
      <c r="K12" s="101">
        <v>788256</v>
      </c>
      <c r="L12" s="101">
        <v>9237595</v>
      </c>
      <c r="M12" s="104">
        <f t="shared" si="1"/>
        <v>771.90999999999985</v>
      </c>
      <c r="N12" s="6"/>
      <c r="O12" s="6"/>
    </row>
    <row r="13" spans="1:15" x14ac:dyDescent="0.25">
      <c r="A13" s="80" t="s">
        <v>6</v>
      </c>
      <c r="B13" s="4" t="s">
        <v>7</v>
      </c>
      <c r="C13" s="4" t="s">
        <v>8</v>
      </c>
      <c r="D13" s="5">
        <v>2.14</v>
      </c>
      <c r="E13" s="5">
        <v>1.1499999999999999</v>
      </c>
      <c r="F13" s="5">
        <v>1.32</v>
      </c>
      <c r="G13" s="5">
        <v>1.32</v>
      </c>
      <c r="H13" s="4"/>
      <c r="I13" s="79">
        <f t="shared" si="0"/>
        <v>0.99000000000000021</v>
      </c>
      <c r="J13" s="100" t="s">
        <v>8</v>
      </c>
      <c r="K13" s="101">
        <v>788256</v>
      </c>
      <c r="L13" s="101">
        <v>9237667</v>
      </c>
      <c r="M13" s="103">
        <f t="shared" si="1"/>
        <v>770.54</v>
      </c>
      <c r="N13" s="6"/>
      <c r="O13" s="6"/>
    </row>
    <row r="14" spans="1:15" x14ac:dyDescent="0.25">
      <c r="A14" s="80" t="s">
        <v>7</v>
      </c>
      <c r="B14" s="4" t="s">
        <v>8</v>
      </c>
      <c r="C14" s="4" t="s">
        <v>9</v>
      </c>
      <c r="D14" s="5">
        <v>1.47</v>
      </c>
      <c r="E14" s="5">
        <v>1.2749999999999999</v>
      </c>
      <c r="F14" s="5">
        <v>1.34</v>
      </c>
      <c r="G14" s="5">
        <v>1.34</v>
      </c>
      <c r="H14" s="4"/>
      <c r="I14" s="79">
        <f t="shared" si="0"/>
        <v>0.19500000000000006</v>
      </c>
      <c r="J14" s="100" t="s">
        <v>9</v>
      </c>
      <c r="K14" s="101">
        <v>788255</v>
      </c>
      <c r="L14" s="101">
        <v>9237719</v>
      </c>
      <c r="M14" s="103">
        <f t="shared" si="1"/>
        <v>772.1049999999999</v>
      </c>
      <c r="N14" s="6"/>
      <c r="O14" s="6"/>
    </row>
    <row r="15" spans="1:15" x14ac:dyDescent="0.25">
      <c r="A15" s="80" t="s">
        <v>8</v>
      </c>
      <c r="B15" s="4" t="s">
        <v>9</v>
      </c>
      <c r="C15" s="4" t="s">
        <v>10</v>
      </c>
      <c r="D15" s="5">
        <v>1.36</v>
      </c>
      <c r="E15" s="5">
        <v>1.29</v>
      </c>
      <c r="F15" s="5">
        <v>1.34</v>
      </c>
      <c r="G15" s="5">
        <v>1.34</v>
      </c>
      <c r="H15" s="4"/>
      <c r="I15" s="79">
        <f t="shared" si="0"/>
        <v>7.0000000000000062E-2</v>
      </c>
      <c r="J15" s="100" t="s">
        <v>10</v>
      </c>
      <c r="K15" s="101">
        <v>788247</v>
      </c>
      <c r="L15" s="101">
        <v>9237715</v>
      </c>
      <c r="M15" s="104">
        <f t="shared" si="1"/>
        <v>770.61</v>
      </c>
      <c r="N15" s="6"/>
      <c r="O15" s="6"/>
    </row>
    <row r="16" spans="1:15" x14ac:dyDescent="0.25">
      <c r="A16" s="80" t="s">
        <v>9</v>
      </c>
      <c r="B16" s="4" t="s">
        <v>10</v>
      </c>
      <c r="C16" s="4" t="s">
        <v>11</v>
      </c>
      <c r="D16" s="5">
        <v>1.31</v>
      </c>
      <c r="E16" s="5">
        <v>1.1599999999999999</v>
      </c>
      <c r="F16" s="5">
        <v>1.37</v>
      </c>
      <c r="G16" s="5">
        <v>1.37</v>
      </c>
      <c r="H16" s="4"/>
      <c r="I16" s="79">
        <f t="shared" si="0"/>
        <v>0.15000000000000013</v>
      </c>
      <c r="J16" s="100" t="s">
        <v>11</v>
      </c>
      <c r="K16" s="101">
        <v>788254</v>
      </c>
      <c r="L16" s="101">
        <v>9237801</v>
      </c>
      <c r="M16" s="103">
        <f t="shared" si="1"/>
        <v>772.25499999999988</v>
      </c>
      <c r="N16" s="8" t="s">
        <v>93</v>
      </c>
      <c r="O16" s="8" t="s">
        <v>94</v>
      </c>
    </row>
    <row r="17" spans="1:15" x14ac:dyDescent="0.25">
      <c r="A17" s="80" t="s">
        <v>10</v>
      </c>
      <c r="B17" s="4" t="s">
        <v>11</v>
      </c>
      <c r="C17" s="4" t="s">
        <v>49</v>
      </c>
      <c r="D17" s="5">
        <v>1.25</v>
      </c>
      <c r="E17" s="5">
        <v>0.36</v>
      </c>
      <c r="F17" s="5">
        <v>1.35</v>
      </c>
      <c r="G17" s="5">
        <v>1.35</v>
      </c>
      <c r="H17" s="4"/>
      <c r="I17" s="79">
        <f t="shared" si="0"/>
        <v>0.89</v>
      </c>
      <c r="J17" s="100" t="s">
        <v>12</v>
      </c>
      <c r="K17" s="101">
        <v>788282</v>
      </c>
      <c r="L17" s="101">
        <v>9237835</v>
      </c>
      <c r="M17" s="104">
        <f>M16+I18</f>
        <v>774.40499999999986</v>
      </c>
      <c r="N17" s="8" t="s">
        <v>49</v>
      </c>
      <c r="O17" s="23">
        <f>M15+I17</f>
        <v>771.5</v>
      </c>
    </row>
    <row r="18" spans="1:15" x14ac:dyDescent="0.25">
      <c r="A18" s="80" t="s">
        <v>11</v>
      </c>
      <c r="B18" s="4" t="s">
        <v>49</v>
      </c>
      <c r="C18" s="4" t="s">
        <v>12</v>
      </c>
      <c r="D18" s="5">
        <v>2.21</v>
      </c>
      <c r="E18" s="5">
        <v>0.06</v>
      </c>
      <c r="F18" s="5">
        <v>1.41</v>
      </c>
      <c r="G18" s="5">
        <v>1.41</v>
      </c>
      <c r="H18" s="4" t="s">
        <v>47</v>
      </c>
      <c r="I18" s="79">
        <f t="shared" si="0"/>
        <v>2.15</v>
      </c>
      <c r="J18" s="100" t="s">
        <v>13</v>
      </c>
      <c r="K18" s="101">
        <v>788279</v>
      </c>
      <c r="L18" s="101">
        <v>9237862</v>
      </c>
      <c r="M18" s="104">
        <f>O17+I19</f>
        <v>773.34</v>
      </c>
      <c r="N18" s="6"/>
      <c r="O18" s="6"/>
    </row>
    <row r="19" spans="1:15" x14ac:dyDescent="0.25">
      <c r="A19" s="80" t="s">
        <v>49</v>
      </c>
      <c r="B19" s="4" t="s">
        <v>12</v>
      </c>
      <c r="C19" s="4" t="s">
        <v>13</v>
      </c>
      <c r="D19" s="5">
        <v>2.75</v>
      </c>
      <c r="E19" s="5">
        <v>0.91</v>
      </c>
      <c r="F19" s="5">
        <v>1.405</v>
      </c>
      <c r="G19" s="5">
        <v>1.405</v>
      </c>
      <c r="H19" s="4" t="s">
        <v>50</v>
      </c>
      <c r="I19" s="79">
        <f t="shared" si="0"/>
        <v>1.8399999999999999</v>
      </c>
      <c r="J19" s="100" t="s">
        <v>14</v>
      </c>
      <c r="K19" s="101">
        <v>788287</v>
      </c>
      <c r="L19" s="101">
        <v>9237857</v>
      </c>
      <c r="M19" s="104">
        <f>O17+I20</f>
        <v>773.57</v>
      </c>
      <c r="N19" s="6"/>
      <c r="O19" s="6"/>
    </row>
    <row r="20" spans="1:15" x14ac:dyDescent="0.25">
      <c r="A20" s="80" t="s">
        <v>49</v>
      </c>
      <c r="B20" s="4" t="s">
        <v>12</v>
      </c>
      <c r="C20" s="4" t="s">
        <v>14</v>
      </c>
      <c r="D20" s="5">
        <v>2.75</v>
      </c>
      <c r="E20" s="5">
        <v>0.68</v>
      </c>
      <c r="F20" s="5">
        <v>1.405</v>
      </c>
      <c r="G20" s="5">
        <v>1.405</v>
      </c>
      <c r="H20" s="4"/>
      <c r="I20" s="79">
        <f t="shared" si="0"/>
        <v>2.0699999999999998</v>
      </c>
      <c r="J20" s="100" t="s">
        <v>15</v>
      </c>
      <c r="K20" s="101">
        <v>788298</v>
      </c>
      <c r="L20" s="101">
        <v>9237855</v>
      </c>
      <c r="M20" s="104">
        <f>O17+I21</f>
        <v>773.61</v>
      </c>
      <c r="N20" s="6"/>
      <c r="O20" s="6"/>
    </row>
    <row r="21" spans="1:15" x14ac:dyDescent="0.25">
      <c r="A21" s="80" t="s">
        <v>49</v>
      </c>
      <c r="B21" s="4" t="s">
        <v>12</v>
      </c>
      <c r="C21" s="4" t="s">
        <v>15</v>
      </c>
      <c r="D21" s="5">
        <v>2.75</v>
      </c>
      <c r="E21" s="5">
        <v>0.64</v>
      </c>
      <c r="F21" s="5">
        <v>1.405</v>
      </c>
      <c r="G21" s="5">
        <v>1.405</v>
      </c>
      <c r="H21" s="4"/>
      <c r="I21" s="79">
        <f t="shared" si="0"/>
        <v>2.11</v>
      </c>
      <c r="J21" s="100" t="s">
        <v>16</v>
      </c>
      <c r="K21" s="101">
        <v>788310</v>
      </c>
      <c r="L21" s="101">
        <v>9237857</v>
      </c>
      <c r="M21" s="104">
        <f>O17+I22</f>
        <v>773.62</v>
      </c>
      <c r="N21" s="6"/>
      <c r="O21" s="6"/>
    </row>
    <row r="22" spans="1:15" x14ac:dyDescent="0.25">
      <c r="A22" s="80" t="s">
        <v>49</v>
      </c>
      <c r="B22" s="4" t="s">
        <v>12</v>
      </c>
      <c r="C22" s="4" t="s">
        <v>16</v>
      </c>
      <c r="D22" s="5">
        <v>2.75</v>
      </c>
      <c r="E22" s="5">
        <v>0.63</v>
      </c>
      <c r="F22" s="5">
        <v>1.405</v>
      </c>
      <c r="G22" s="5">
        <v>1.405</v>
      </c>
      <c r="H22" s="4"/>
      <c r="I22" s="79">
        <f t="shared" si="0"/>
        <v>2.12</v>
      </c>
      <c r="J22" s="100" t="s">
        <v>17</v>
      </c>
      <c r="K22" s="101">
        <v>788324</v>
      </c>
      <c r="L22" s="101">
        <v>9237858</v>
      </c>
      <c r="M22" s="104">
        <f>M20+I23</f>
        <v>774.12</v>
      </c>
      <c r="N22" s="6"/>
      <c r="O22" s="6"/>
    </row>
    <row r="23" spans="1:15" x14ac:dyDescent="0.25">
      <c r="A23" s="80" t="s">
        <v>15</v>
      </c>
      <c r="B23" s="4" t="s">
        <v>16</v>
      </c>
      <c r="C23" s="4" t="s">
        <v>17</v>
      </c>
      <c r="D23" s="5">
        <v>1.4</v>
      </c>
      <c r="E23" s="5">
        <v>0.89</v>
      </c>
      <c r="F23" s="5">
        <v>1.4</v>
      </c>
      <c r="G23" s="5">
        <v>1.4</v>
      </c>
      <c r="H23" s="4"/>
      <c r="I23" s="79">
        <f t="shared" si="0"/>
        <v>0.5099999999999999</v>
      </c>
      <c r="J23" s="100" t="s">
        <v>18</v>
      </c>
      <c r="K23" s="101">
        <v>788340</v>
      </c>
      <c r="L23" s="101">
        <v>9237875</v>
      </c>
      <c r="M23" s="104">
        <f>M21+I24</f>
        <v>774.3</v>
      </c>
      <c r="N23" s="6"/>
      <c r="O23" s="6"/>
    </row>
    <row r="24" spans="1:15" x14ac:dyDescent="0.25">
      <c r="A24" s="80" t="s">
        <v>16</v>
      </c>
      <c r="B24" s="4" t="s">
        <v>17</v>
      </c>
      <c r="C24" s="4" t="s">
        <v>18</v>
      </c>
      <c r="D24" s="5">
        <v>1.96</v>
      </c>
      <c r="E24" s="5">
        <v>1.28</v>
      </c>
      <c r="F24" s="5">
        <v>1.44</v>
      </c>
      <c r="G24" s="5">
        <v>1.44</v>
      </c>
      <c r="H24" s="4"/>
      <c r="I24" s="79">
        <f t="shared" si="0"/>
        <v>0.67999999999999994</v>
      </c>
      <c r="J24" s="100" t="s">
        <v>19</v>
      </c>
      <c r="K24" s="101">
        <v>788370</v>
      </c>
      <c r="L24" s="101">
        <v>9237856</v>
      </c>
      <c r="M24" s="104">
        <f>M21+I25</f>
        <v>774.25</v>
      </c>
      <c r="N24" s="6"/>
      <c r="O24" s="6"/>
    </row>
    <row r="25" spans="1:15" x14ac:dyDescent="0.25">
      <c r="A25" s="80" t="s">
        <v>16</v>
      </c>
      <c r="B25" s="4" t="s">
        <v>17</v>
      </c>
      <c r="C25" s="4" t="s">
        <v>19</v>
      </c>
      <c r="D25" s="5">
        <v>1.96</v>
      </c>
      <c r="E25" s="5">
        <v>1.33</v>
      </c>
      <c r="F25" s="5">
        <v>1.44</v>
      </c>
      <c r="G25" s="5">
        <v>1.44</v>
      </c>
      <c r="H25" s="4"/>
      <c r="I25" s="79">
        <f t="shared" si="0"/>
        <v>0.62999999999999989</v>
      </c>
      <c r="J25" s="100" t="s">
        <v>20</v>
      </c>
      <c r="K25" s="101">
        <v>788377</v>
      </c>
      <c r="L25" s="101">
        <v>9237858</v>
      </c>
      <c r="M25" s="104">
        <f>M23+I26</f>
        <v>773.99</v>
      </c>
      <c r="N25" s="6"/>
      <c r="O25" s="6"/>
    </row>
    <row r="26" spans="1:15" x14ac:dyDescent="0.25">
      <c r="A26" s="80" t="s">
        <v>18</v>
      </c>
      <c r="B26" s="4" t="s">
        <v>19</v>
      </c>
      <c r="C26" s="4" t="s">
        <v>20</v>
      </c>
      <c r="D26" s="5">
        <v>1.38</v>
      </c>
      <c r="E26" s="5">
        <v>1.69</v>
      </c>
      <c r="F26" s="5">
        <v>1.44</v>
      </c>
      <c r="G26" s="5">
        <v>1.44</v>
      </c>
      <c r="H26" s="4"/>
      <c r="I26" s="79">
        <f t="shared" si="0"/>
        <v>-0.31000000000000005</v>
      </c>
      <c r="J26" s="100" t="s">
        <v>21</v>
      </c>
      <c r="K26" s="101">
        <v>788388</v>
      </c>
      <c r="L26" s="101">
        <v>9237854</v>
      </c>
      <c r="M26" s="104">
        <f>M23+I27</f>
        <v>774.6099999999999</v>
      </c>
      <c r="N26" s="6"/>
      <c r="O26" s="6"/>
    </row>
    <row r="27" spans="1:15" x14ac:dyDescent="0.25">
      <c r="A27" s="80" t="s">
        <v>18</v>
      </c>
      <c r="B27" s="4" t="s">
        <v>19</v>
      </c>
      <c r="C27" s="4" t="s">
        <v>21</v>
      </c>
      <c r="D27" s="5">
        <v>1.38</v>
      </c>
      <c r="E27" s="5">
        <v>1.07</v>
      </c>
      <c r="F27" s="5">
        <v>1.44</v>
      </c>
      <c r="G27" s="5">
        <v>1.44</v>
      </c>
      <c r="H27" s="4"/>
      <c r="I27" s="79">
        <f t="shared" si="0"/>
        <v>0.30999999999999983</v>
      </c>
      <c r="J27" s="100" t="s">
        <v>22</v>
      </c>
      <c r="K27" s="101">
        <v>788395</v>
      </c>
      <c r="L27" s="101">
        <v>9237862</v>
      </c>
      <c r="M27" s="104">
        <f>M23+I28</f>
        <v>774.68</v>
      </c>
      <c r="N27" s="6"/>
      <c r="O27" s="6"/>
    </row>
    <row r="28" spans="1:15" x14ac:dyDescent="0.25">
      <c r="A28" s="80" t="s">
        <v>18</v>
      </c>
      <c r="B28" s="4" t="s">
        <v>19</v>
      </c>
      <c r="C28" s="4" t="s">
        <v>22</v>
      </c>
      <c r="D28" s="5">
        <v>1.38</v>
      </c>
      <c r="E28" s="5">
        <v>1</v>
      </c>
      <c r="F28" s="5">
        <v>1.44</v>
      </c>
      <c r="G28" s="5">
        <v>1.44</v>
      </c>
      <c r="H28" s="4"/>
      <c r="I28" s="79">
        <f t="shared" si="0"/>
        <v>0.37999999999999989</v>
      </c>
      <c r="J28" s="100" t="s">
        <v>23</v>
      </c>
      <c r="K28" s="101">
        <v>788406</v>
      </c>
      <c r="L28" s="101">
        <v>9237856</v>
      </c>
      <c r="M28" s="104">
        <f>M23+I29</f>
        <v>774.68</v>
      </c>
      <c r="N28" s="6"/>
      <c r="O28" s="6"/>
    </row>
    <row r="29" spans="1:15" x14ac:dyDescent="0.25">
      <c r="A29" s="80" t="s">
        <v>18</v>
      </c>
      <c r="B29" s="4" t="s">
        <v>19</v>
      </c>
      <c r="C29" s="4" t="s">
        <v>23</v>
      </c>
      <c r="D29" s="5">
        <v>1.38</v>
      </c>
      <c r="E29" s="5">
        <v>1</v>
      </c>
      <c r="F29" s="5">
        <v>1.44</v>
      </c>
      <c r="G29" s="5">
        <v>1.44</v>
      </c>
      <c r="H29" s="4"/>
      <c r="I29" s="79">
        <f t="shared" si="0"/>
        <v>0.37999999999999989</v>
      </c>
      <c r="J29" s="100" t="s">
        <v>24</v>
      </c>
      <c r="K29" s="101">
        <v>788417</v>
      </c>
      <c r="L29" s="101">
        <v>9237862</v>
      </c>
      <c r="M29" s="104">
        <f>M27+I30</f>
        <v>774.68499999999995</v>
      </c>
      <c r="N29" s="6"/>
      <c r="O29" s="6"/>
    </row>
    <row r="30" spans="1:15" x14ac:dyDescent="0.25">
      <c r="A30" s="80" t="s">
        <v>22</v>
      </c>
      <c r="B30" s="4" t="s">
        <v>23</v>
      </c>
      <c r="C30" s="4" t="s">
        <v>24</v>
      </c>
      <c r="D30" s="5">
        <v>1.425</v>
      </c>
      <c r="E30" s="5">
        <v>1.42</v>
      </c>
      <c r="F30" s="5">
        <v>1.42</v>
      </c>
      <c r="G30" s="5">
        <v>1.42</v>
      </c>
      <c r="H30" s="4"/>
      <c r="I30" s="79">
        <f t="shared" si="0"/>
        <v>5.0000000000001155E-3</v>
      </c>
      <c r="J30" s="100" t="s">
        <v>25</v>
      </c>
      <c r="K30" s="101">
        <v>788420</v>
      </c>
      <c r="L30" s="101">
        <v>9237856</v>
      </c>
      <c r="M30" s="104">
        <f>M27+I31</f>
        <v>774.70499999999993</v>
      </c>
      <c r="N30" s="6"/>
      <c r="O30" s="6"/>
    </row>
    <row r="31" spans="1:15" x14ac:dyDescent="0.25">
      <c r="A31" s="80" t="s">
        <v>22</v>
      </c>
      <c r="B31" s="4" t="s">
        <v>23</v>
      </c>
      <c r="C31" s="4" t="s">
        <v>25</v>
      </c>
      <c r="D31" s="5">
        <v>1.425</v>
      </c>
      <c r="E31" s="5">
        <v>1.4</v>
      </c>
      <c r="F31" s="5">
        <v>1.42</v>
      </c>
      <c r="G31" s="5">
        <v>1.42</v>
      </c>
      <c r="H31" s="4"/>
      <c r="I31" s="79">
        <f t="shared" si="0"/>
        <v>2.5000000000000133E-2</v>
      </c>
      <c r="J31" s="100" t="s">
        <v>26</v>
      </c>
      <c r="K31" s="101">
        <v>788428</v>
      </c>
      <c r="L31" s="101">
        <v>9237845</v>
      </c>
      <c r="M31" s="104">
        <f>M27+I32</f>
        <v>774.71999999999991</v>
      </c>
      <c r="N31" s="6"/>
      <c r="O31" s="6"/>
    </row>
    <row r="32" spans="1:15" x14ac:dyDescent="0.25">
      <c r="A32" s="80" t="s">
        <v>22</v>
      </c>
      <c r="B32" s="4" t="s">
        <v>23</v>
      </c>
      <c r="C32" s="4" t="s">
        <v>26</v>
      </c>
      <c r="D32" s="5">
        <v>1.425</v>
      </c>
      <c r="E32" s="5">
        <v>1.385</v>
      </c>
      <c r="F32" s="5">
        <v>1.42</v>
      </c>
      <c r="G32" s="5">
        <v>1.42</v>
      </c>
      <c r="H32" s="4"/>
      <c r="I32" s="79">
        <f t="shared" si="0"/>
        <v>4.0000000000000036E-2</v>
      </c>
      <c r="J32" s="100" t="s">
        <v>27</v>
      </c>
      <c r="K32" s="101">
        <v>788444</v>
      </c>
      <c r="L32" s="101">
        <v>9237866</v>
      </c>
      <c r="M32" s="104">
        <f>M30+I33</f>
        <v>774.7299999999999</v>
      </c>
      <c r="N32" s="6"/>
      <c r="O32" s="6"/>
    </row>
    <row r="33" spans="1:18" x14ac:dyDescent="0.25">
      <c r="A33" s="80" t="s">
        <v>25</v>
      </c>
      <c r="B33" s="4" t="s">
        <v>26</v>
      </c>
      <c r="C33" s="4" t="s">
        <v>27</v>
      </c>
      <c r="D33" s="5">
        <v>1.41</v>
      </c>
      <c r="E33" s="5">
        <v>1.385</v>
      </c>
      <c r="F33" s="5">
        <v>1.42</v>
      </c>
      <c r="G33" s="5">
        <v>1.42</v>
      </c>
      <c r="H33" s="4"/>
      <c r="I33" s="79">
        <f t="shared" si="0"/>
        <v>2.4999999999999911E-2</v>
      </c>
      <c r="J33" s="100" t="s">
        <v>28</v>
      </c>
      <c r="K33" s="101">
        <v>788449</v>
      </c>
      <c r="L33" s="101">
        <v>9237850</v>
      </c>
      <c r="M33" s="104">
        <f>M30+I34</f>
        <v>774.80499999999995</v>
      </c>
      <c r="N33" s="6"/>
      <c r="O33" s="6"/>
    </row>
    <row r="34" spans="1:18" x14ac:dyDescent="0.25">
      <c r="A34" s="80" t="s">
        <v>25</v>
      </c>
      <c r="B34" s="4" t="s">
        <v>26</v>
      </c>
      <c r="C34" s="4" t="s">
        <v>28</v>
      </c>
      <c r="D34" s="5">
        <v>1.41</v>
      </c>
      <c r="E34" s="5">
        <v>1.31</v>
      </c>
      <c r="F34" s="5">
        <v>1.42</v>
      </c>
      <c r="G34" s="5">
        <v>1.42</v>
      </c>
      <c r="H34" s="4"/>
      <c r="I34" s="79">
        <f t="shared" si="0"/>
        <v>9.9999999999999867E-2</v>
      </c>
      <c r="J34" s="100" t="s">
        <v>29</v>
      </c>
      <c r="K34" s="101">
        <v>788472</v>
      </c>
      <c r="L34" s="101">
        <v>9237853</v>
      </c>
      <c r="M34" s="104">
        <f>M30+I35</f>
        <v>774.9899999999999</v>
      </c>
      <c r="N34" s="6"/>
      <c r="O34" s="6"/>
    </row>
    <row r="35" spans="1:18" x14ac:dyDescent="0.25">
      <c r="A35" s="80" t="s">
        <v>25</v>
      </c>
      <c r="B35" s="4" t="s">
        <v>26</v>
      </c>
      <c r="C35" s="4" t="s">
        <v>29</v>
      </c>
      <c r="D35" s="5">
        <v>1.41</v>
      </c>
      <c r="E35" s="5">
        <v>1.125</v>
      </c>
      <c r="F35" s="5">
        <v>1.42</v>
      </c>
      <c r="G35" s="5">
        <v>1.42</v>
      </c>
      <c r="H35" s="4"/>
      <c r="I35" s="79">
        <f t="shared" si="0"/>
        <v>0.28499999999999992</v>
      </c>
      <c r="J35" s="100" t="s">
        <v>30</v>
      </c>
      <c r="K35" s="101">
        <v>788482</v>
      </c>
      <c r="L35" s="101">
        <v>9237853</v>
      </c>
      <c r="M35" s="104">
        <f>M30+I36</f>
        <v>775.09499999999991</v>
      </c>
      <c r="N35" s="6"/>
      <c r="O35" s="6"/>
    </row>
    <row r="36" spans="1:18" x14ac:dyDescent="0.25">
      <c r="A36" s="80" t="s">
        <v>25</v>
      </c>
      <c r="B36" s="4" t="s">
        <v>26</v>
      </c>
      <c r="C36" s="4" t="s">
        <v>30</v>
      </c>
      <c r="D36" s="5">
        <v>1.41</v>
      </c>
      <c r="E36" s="5">
        <v>1.02</v>
      </c>
      <c r="F36" s="5">
        <v>1.42</v>
      </c>
      <c r="G36" s="5">
        <v>1.42</v>
      </c>
      <c r="H36" s="4"/>
      <c r="I36" s="79">
        <f t="shared" si="0"/>
        <v>0.3899999999999999</v>
      </c>
      <c r="J36" s="100" t="s">
        <v>31</v>
      </c>
      <c r="K36" s="101">
        <v>788490</v>
      </c>
      <c r="L36" s="101">
        <v>9237854</v>
      </c>
      <c r="M36" s="104">
        <f>M34+I37</f>
        <v>775.14499999999987</v>
      </c>
      <c r="N36" s="6"/>
      <c r="O36" s="6"/>
    </row>
    <row r="37" spans="1:18" ht="15.75" customHeight="1" thickBot="1" x14ac:dyDescent="0.3">
      <c r="A37" s="81" t="s">
        <v>29</v>
      </c>
      <c r="B37" s="82" t="s">
        <v>30</v>
      </c>
      <c r="C37" s="82" t="s">
        <v>31</v>
      </c>
      <c r="D37" s="83">
        <v>1.5149999999999999</v>
      </c>
      <c r="E37" s="83">
        <v>1.36</v>
      </c>
      <c r="F37" s="83">
        <v>1.41</v>
      </c>
      <c r="G37" s="83">
        <v>1.41</v>
      </c>
      <c r="H37" s="82"/>
      <c r="I37" s="84">
        <f t="shared" si="0"/>
        <v>0.1549999999999998</v>
      </c>
      <c r="J37" s="86" t="s">
        <v>32</v>
      </c>
      <c r="K37" s="87">
        <v>788499</v>
      </c>
      <c r="L37" s="87">
        <v>9237852</v>
      </c>
      <c r="M37" s="22">
        <f>AVERAGE($M$27:$M$36)</f>
        <v>774.82349999999997</v>
      </c>
      <c r="N37" s="128" t="s">
        <v>104</v>
      </c>
      <c r="O37" s="128"/>
      <c r="P37" s="128"/>
      <c r="Q37" s="128"/>
      <c r="R37" s="128"/>
    </row>
    <row r="38" spans="1:18" x14ac:dyDescent="0.25">
      <c r="A38" s="9"/>
      <c r="B38" s="9"/>
      <c r="C38" s="9"/>
      <c r="D38" s="9"/>
      <c r="E38" s="9"/>
      <c r="F38" s="9"/>
      <c r="G38" s="9"/>
      <c r="H38" s="9"/>
      <c r="I38" s="9"/>
      <c r="J38" s="86" t="s">
        <v>33</v>
      </c>
      <c r="K38" s="87">
        <v>788506</v>
      </c>
      <c r="L38" s="87">
        <v>9237852</v>
      </c>
      <c r="M38" s="22">
        <f>AVERAGE($M$27:$M$36)</f>
        <v>774.82349999999997</v>
      </c>
      <c r="N38" s="128"/>
      <c r="O38" s="128"/>
      <c r="P38" s="128"/>
      <c r="Q38" s="128"/>
      <c r="R38" s="128"/>
    </row>
    <row r="39" spans="1:18" x14ac:dyDescent="0.25">
      <c r="A39" s="9"/>
      <c r="B39" s="9"/>
      <c r="C39" s="9"/>
      <c r="D39" s="9"/>
      <c r="E39" s="9"/>
      <c r="F39" s="9"/>
      <c r="G39" s="9"/>
      <c r="H39" s="9"/>
      <c r="I39" s="9"/>
      <c r="J39" s="86" t="s">
        <v>34</v>
      </c>
      <c r="K39" s="87">
        <v>788505</v>
      </c>
      <c r="L39" s="87">
        <v>9237858</v>
      </c>
      <c r="M39" s="22">
        <f>AVERAGE($M$27:$M$36)</f>
        <v>774.82349999999997</v>
      </c>
      <c r="N39" s="128"/>
      <c r="O39" s="128"/>
      <c r="P39" s="128"/>
      <c r="Q39" s="128"/>
      <c r="R39" s="128"/>
    </row>
    <row r="40" spans="1:18" x14ac:dyDescent="0.25">
      <c r="A40" s="9"/>
      <c r="B40" s="9"/>
      <c r="C40" s="9"/>
      <c r="D40" s="9"/>
      <c r="E40" s="9"/>
      <c r="F40" s="9"/>
      <c r="G40" s="9"/>
      <c r="H40" s="9"/>
      <c r="I40" s="9"/>
      <c r="J40" s="86" t="s">
        <v>35</v>
      </c>
      <c r="K40" s="87">
        <v>788520</v>
      </c>
      <c r="L40" s="87">
        <v>9237861</v>
      </c>
      <c r="M40" s="22">
        <f>AVERAGE($M$27:$M$36)</f>
        <v>774.82349999999997</v>
      </c>
      <c r="N40" s="128"/>
      <c r="O40" s="128"/>
      <c r="P40" s="128"/>
      <c r="Q40" s="128"/>
      <c r="R40" s="128"/>
    </row>
    <row r="41" spans="1:18" x14ac:dyDescent="0.25">
      <c r="A41" s="85"/>
      <c r="B41" s="85"/>
      <c r="C41" s="85"/>
      <c r="D41" s="85"/>
      <c r="E41" s="85"/>
      <c r="F41" s="85"/>
      <c r="G41" s="85"/>
      <c r="H41" s="85"/>
      <c r="I41" s="85"/>
    </row>
  </sheetData>
  <mergeCells count="4">
    <mergeCell ref="N37:R40"/>
    <mergeCell ref="J3:M3"/>
    <mergeCell ref="A3:I3"/>
    <mergeCell ref="A1:M2"/>
  </mergeCells>
  <conditionalFormatting sqref="A4:I4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AD3A-E93B-41D0-AE1C-07D232E24745}">
  <dimension ref="A1:H39"/>
  <sheetViews>
    <sheetView zoomScale="40" zoomScaleNormal="40" workbookViewId="0">
      <selection activeCell="E32" sqref="E32"/>
    </sheetView>
  </sheetViews>
  <sheetFormatPr defaultRowHeight="15" x14ac:dyDescent="0.25"/>
  <cols>
    <col min="1" max="1" width="17.7109375" style="6" bestFit="1" customWidth="1"/>
    <col min="2" max="3" width="13" style="6" bestFit="1" customWidth="1"/>
    <col min="4" max="4" width="25" style="9" bestFit="1" customWidth="1"/>
    <col min="5" max="5" width="23.5703125" style="6" bestFit="1" customWidth="1"/>
    <col min="6" max="6" width="30.28515625" style="9" bestFit="1" customWidth="1"/>
    <col min="7" max="7" width="13.28515625" style="9" customWidth="1"/>
    <col min="8" max="8" width="12" style="6" bestFit="1" customWidth="1"/>
    <col min="9" max="9" width="12.85546875" style="6" bestFit="1" customWidth="1"/>
    <col min="10" max="10" width="11.5703125" style="6" bestFit="1" customWidth="1"/>
    <col min="11" max="11" width="23" style="6" bestFit="1" customWidth="1"/>
    <col min="12" max="12" width="25.42578125" style="6" bestFit="1" customWidth="1"/>
    <col min="13" max="14" width="18.85546875" style="6" bestFit="1" customWidth="1"/>
    <col min="15" max="15" width="30" style="6" bestFit="1" customWidth="1"/>
    <col min="16" max="16" width="16" style="6" customWidth="1"/>
    <col min="17" max="17" width="29.5703125" style="6" bestFit="1" customWidth="1"/>
    <col min="18" max="18" width="9.140625" style="6"/>
    <col min="19" max="19" width="11.140625" style="6" bestFit="1" customWidth="1"/>
    <col min="20" max="16384" width="9.140625" style="6"/>
  </cols>
  <sheetData>
    <row r="1" spans="1:8" ht="15.75" thickBot="1" x14ac:dyDescent="0.3">
      <c r="A1" s="28" t="s">
        <v>92</v>
      </c>
      <c r="B1" s="28" t="s">
        <v>90</v>
      </c>
      <c r="C1" s="28" t="s">
        <v>91</v>
      </c>
      <c r="D1" s="28" t="s">
        <v>81</v>
      </c>
      <c r="E1" s="28" t="s">
        <v>82</v>
      </c>
      <c r="F1" s="28" t="s">
        <v>83</v>
      </c>
      <c r="G1" s="73"/>
      <c r="H1" s="71" t="s">
        <v>96</v>
      </c>
    </row>
    <row r="2" spans="1:8" ht="15.75" customHeight="1" x14ac:dyDescent="0.25">
      <c r="A2" s="35" t="s">
        <v>0</v>
      </c>
      <c r="B2" s="35">
        <v>788633</v>
      </c>
      <c r="C2" s="36">
        <v>9237723</v>
      </c>
      <c r="D2" s="105">
        <v>766</v>
      </c>
      <c r="E2" s="105">
        <v>766</v>
      </c>
      <c r="F2" s="105">
        <v>766</v>
      </c>
      <c r="G2" s="74"/>
      <c r="H2" s="72" t="s">
        <v>97</v>
      </c>
    </row>
    <row r="3" spans="1:8" ht="15" customHeight="1" x14ac:dyDescent="0.25">
      <c r="A3" s="1" t="s">
        <v>1</v>
      </c>
      <c r="B3" s="1">
        <v>788248</v>
      </c>
      <c r="C3" s="1">
        <v>9237361</v>
      </c>
      <c r="D3" s="27">
        <v>719.51</v>
      </c>
      <c r="E3" s="8">
        <v>782.82376035877905</v>
      </c>
      <c r="F3" s="27">
        <f>Levelling!M6</f>
        <v>764.36</v>
      </c>
      <c r="G3" s="75"/>
      <c r="H3" s="76" t="s">
        <v>98</v>
      </c>
    </row>
    <row r="4" spans="1:8" ht="15" customHeight="1" x14ac:dyDescent="0.25">
      <c r="A4" s="1" t="s">
        <v>2</v>
      </c>
      <c r="B4" s="1">
        <v>788244</v>
      </c>
      <c r="C4" s="1">
        <v>9237398</v>
      </c>
      <c r="D4" s="27">
        <v>738.58500000000004</v>
      </c>
      <c r="E4" s="8">
        <v>777.91480382735097</v>
      </c>
      <c r="F4" s="27">
        <f>Levelling!M7</f>
        <v>765.28499999999997</v>
      </c>
      <c r="G4" s="75"/>
      <c r="H4" s="77" t="s">
        <v>99</v>
      </c>
    </row>
    <row r="5" spans="1:8" ht="15" customHeight="1" x14ac:dyDescent="0.25">
      <c r="A5" s="1" t="s">
        <v>3</v>
      </c>
      <c r="B5" s="1">
        <v>788245</v>
      </c>
      <c r="C5" s="1">
        <v>9237443</v>
      </c>
      <c r="D5" s="27">
        <v>742.493333333333</v>
      </c>
      <c r="E5" s="8">
        <v>781.62311675650005</v>
      </c>
      <c r="F5" s="27">
        <f>Levelling!M8</f>
        <v>767.80499999999995</v>
      </c>
      <c r="G5" s="10"/>
    </row>
    <row r="6" spans="1:8" ht="15" customHeight="1" x14ac:dyDescent="0.25">
      <c r="A6" s="1" t="s">
        <v>4</v>
      </c>
      <c r="B6" s="1">
        <v>788239</v>
      </c>
      <c r="C6" s="1">
        <v>9237497</v>
      </c>
      <c r="D6" s="27">
        <v>742.55166666666605</v>
      </c>
      <c r="E6" s="8">
        <v>781.32636944804199</v>
      </c>
      <c r="F6" s="27">
        <f>Levelling!M9</f>
        <v>767.64</v>
      </c>
      <c r="G6" s="10"/>
    </row>
    <row r="7" spans="1:8" ht="15" customHeight="1" x14ac:dyDescent="0.25">
      <c r="A7" s="1" t="s">
        <v>5</v>
      </c>
      <c r="B7" s="1">
        <v>788243</v>
      </c>
      <c r="C7" s="1">
        <v>9237528</v>
      </c>
      <c r="D7" s="27">
        <v>741.45333333333303</v>
      </c>
      <c r="E7" s="8">
        <v>781.21428042173204</v>
      </c>
      <c r="F7" s="27">
        <f>Levelling!M10</f>
        <v>770.34999999999991</v>
      </c>
      <c r="G7" s="10"/>
    </row>
    <row r="8" spans="1:8" ht="15" customHeight="1" x14ac:dyDescent="0.25">
      <c r="A8" s="1" t="s">
        <v>6</v>
      </c>
      <c r="B8" s="1">
        <v>788247</v>
      </c>
      <c r="C8" s="1">
        <v>9237562</v>
      </c>
      <c r="D8" s="27">
        <v>746</v>
      </c>
      <c r="E8" s="8">
        <v>785.01845680301903</v>
      </c>
      <c r="F8" s="27">
        <f>Levelling!M11</f>
        <v>769.55</v>
      </c>
      <c r="G8" s="10"/>
    </row>
    <row r="9" spans="1:8" ht="15" customHeight="1" x14ac:dyDescent="0.25">
      <c r="A9" s="1" t="s">
        <v>7</v>
      </c>
      <c r="B9" s="1">
        <v>788256</v>
      </c>
      <c r="C9" s="1">
        <v>9237595</v>
      </c>
      <c r="D9" s="27">
        <v>753.60500000000002</v>
      </c>
      <c r="E9" s="8">
        <v>782.07251932478096</v>
      </c>
      <c r="F9" s="27">
        <f>Levelling!M12</f>
        <v>771.90999999999985</v>
      </c>
      <c r="G9" s="10"/>
    </row>
    <row r="10" spans="1:8" ht="15" customHeight="1" x14ac:dyDescent="0.25">
      <c r="A10" s="1" t="s">
        <v>8</v>
      </c>
      <c r="B10" s="1">
        <v>788256</v>
      </c>
      <c r="C10" s="1">
        <v>9237667</v>
      </c>
      <c r="D10" s="27">
        <v>754</v>
      </c>
      <c r="E10" s="8">
        <v>780.62347623225901</v>
      </c>
      <c r="F10" s="27">
        <f>Levelling!M13</f>
        <v>770.54</v>
      </c>
      <c r="G10" s="10"/>
    </row>
    <row r="11" spans="1:8" ht="15" customHeight="1" x14ac:dyDescent="0.25">
      <c r="A11" s="1" t="s">
        <v>9</v>
      </c>
      <c r="B11" s="1">
        <v>788255</v>
      </c>
      <c r="C11" s="1">
        <v>9237719</v>
      </c>
      <c r="D11" s="27">
        <v>752</v>
      </c>
      <c r="E11" s="8">
        <v>780.85695650357195</v>
      </c>
      <c r="F11" s="27">
        <f>Levelling!M14</f>
        <v>772.1049999999999</v>
      </c>
      <c r="G11" s="10"/>
    </row>
    <row r="12" spans="1:8" ht="15" customHeight="1" x14ac:dyDescent="0.25">
      <c r="A12" s="1" t="s">
        <v>10</v>
      </c>
      <c r="B12" s="1">
        <v>788247</v>
      </c>
      <c r="C12" s="1">
        <v>9237715</v>
      </c>
      <c r="D12" s="27">
        <v>756.89166666666597</v>
      </c>
      <c r="E12" s="8">
        <v>780.70815436148098</v>
      </c>
      <c r="F12" s="27">
        <f>Levelling!M15</f>
        <v>770.61</v>
      </c>
      <c r="G12" s="10"/>
    </row>
    <row r="13" spans="1:8" ht="15" customHeight="1" x14ac:dyDescent="0.25">
      <c r="A13" s="1" t="s">
        <v>11</v>
      </c>
      <c r="B13" s="1">
        <v>788254</v>
      </c>
      <c r="C13" s="1">
        <v>9237801</v>
      </c>
      <c r="D13" s="27">
        <v>760.43</v>
      </c>
      <c r="E13" s="8">
        <v>778.99130642488001</v>
      </c>
      <c r="F13" s="27">
        <f>Levelling!M16</f>
        <v>772.25499999999988</v>
      </c>
      <c r="G13" s="10"/>
    </row>
    <row r="14" spans="1:8" ht="15" customHeight="1" x14ac:dyDescent="0.25">
      <c r="A14" s="1" t="s">
        <v>12</v>
      </c>
      <c r="B14" s="1">
        <v>788282</v>
      </c>
      <c r="C14" s="1">
        <v>9237835</v>
      </c>
      <c r="D14" s="27">
        <v>763.28666666666595</v>
      </c>
      <c r="E14" s="8">
        <v>778.82943188623699</v>
      </c>
      <c r="F14" s="27">
        <f>Levelling!M17</f>
        <v>774.40499999999986</v>
      </c>
      <c r="G14" s="10"/>
    </row>
    <row r="15" spans="1:8" ht="15" customHeight="1" x14ac:dyDescent="0.25">
      <c r="A15" s="1" t="s">
        <v>13</v>
      </c>
      <c r="B15" s="1">
        <v>788279</v>
      </c>
      <c r="C15" s="1">
        <v>9237862</v>
      </c>
      <c r="D15" s="27">
        <v>767</v>
      </c>
      <c r="E15" s="8">
        <v>780.48419051797305</v>
      </c>
      <c r="F15" s="27">
        <f>Levelling!M18</f>
        <v>773.34</v>
      </c>
      <c r="G15" s="10"/>
    </row>
    <row r="16" spans="1:8" ht="15" customHeight="1" x14ac:dyDescent="0.25">
      <c r="A16" s="1" t="s">
        <v>14</v>
      </c>
      <c r="B16" s="1">
        <v>788287</v>
      </c>
      <c r="C16" s="1">
        <v>9237857</v>
      </c>
      <c r="D16" s="27">
        <v>769.00166666666598</v>
      </c>
      <c r="E16" s="8">
        <v>779.76485285310298</v>
      </c>
      <c r="F16" s="27">
        <f>Levelling!M19</f>
        <v>773.57</v>
      </c>
      <c r="G16" s="10"/>
    </row>
    <row r="17" spans="1:7" ht="15" customHeight="1" x14ac:dyDescent="0.25">
      <c r="A17" s="1" t="s">
        <v>15</v>
      </c>
      <c r="B17" s="1">
        <v>788298</v>
      </c>
      <c r="C17" s="1">
        <v>9237855</v>
      </c>
      <c r="D17" s="27">
        <v>767.625</v>
      </c>
      <c r="E17" s="8">
        <v>778.00249655287598</v>
      </c>
      <c r="F17" s="27">
        <f>Levelling!M20</f>
        <v>773.61</v>
      </c>
      <c r="G17" s="10"/>
    </row>
    <row r="18" spans="1:7" ht="15" customHeight="1" x14ac:dyDescent="0.25">
      <c r="A18" s="1" t="s">
        <v>16</v>
      </c>
      <c r="B18" s="1">
        <v>788310</v>
      </c>
      <c r="C18" s="1">
        <v>9237857</v>
      </c>
      <c r="D18" s="27">
        <v>768.97500000000002</v>
      </c>
      <c r="E18" s="8">
        <v>777.34837985208696</v>
      </c>
      <c r="F18" s="27">
        <f>Levelling!M21</f>
        <v>773.62</v>
      </c>
      <c r="G18" s="10"/>
    </row>
    <row r="19" spans="1:7" ht="15" customHeight="1" x14ac:dyDescent="0.25">
      <c r="A19" s="1" t="s">
        <v>17</v>
      </c>
      <c r="B19" s="1">
        <v>788324</v>
      </c>
      <c r="C19" s="1">
        <v>9237858</v>
      </c>
      <c r="D19" s="27">
        <v>767.84333333333302</v>
      </c>
      <c r="E19" s="8">
        <v>775.98533405757701</v>
      </c>
      <c r="F19" s="27">
        <f>Levelling!M22</f>
        <v>774.12</v>
      </c>
      <c r="G19" s="10"/>
    </row>
    <row r="20" spans="1:7" ht="15" customHeight="1" x14ac:dyDescent="0.25">
      <c r="A20" s="1" t="s">
        <v>18</v>
      </c>
      <c r="B20" s="1">
        <v>788340</v>
      </c>
      <c r="C20" s="1">
        <v>9237875</v>
      </c>
      <c r="D20" s="27">
        <v>771.04166666666595</v>
      </c>
      <c r="E20" s="8">
        <v>776.32210755024403</v>
      </c>
      <c r="F20" s="27">
        <f>Levelling!M23</f>
        <v>774.3</v>
      </c>
      <c r="G20" s="10"/>
    </row>
    <row r="21" spans="1:7" ht="15" customHeight="1" x14ac:dyDescent="0.25">
      <c r="A21" s="1" t="s">
        <v>19</v>
      </c>
      <c r="B21" s="1">
        <v>788370</v>
      </c>
      <c r="C21" s="1">
        <v>9237856</v>
      </c>
      <c r="D21" s="27">
        <v>768.69333333333304</v>
      </c>
      <c r="E21" s="8">
        <v>776.18013927770505</v>
      </c>
      <c r="F21" s="27">
        <f>Levelling!M24</f>
        <v>774.25</v>
      </c>
      <c r="G21" s="10"/>
    </row>
    <row r="22" spans="1:7" ht="15" customHeight="1" x14ac:dyDescent="0.25">
      <c r="A22" s="1" t="s">
        <v>20</v>
      </c>
      <c r="B22" s="1">
        <v>788377</v>
      </c>
      <c r="C22" s="1">
        <v>9237858</v>
      </c>
      <c r="D22" s="27">
        <v>763.15833333333296</v>
      </c>
      <c r="E22" s="8">
        <v>774.46070098469295</v>
      </c>
      <c r="F22" s="27">
        <f>Levelling!M25</f>
        <v>773.99</v>
      </c>
      <c r="G22" s="10"/>
    </row>
    <row r="23" spans="1:7" ht="15" customHeight="1" x14ac:dyDescent="0.25">
      <c r="A23" s="1" t="s">
        <v>21</v>
      </c>
      <c r="B23" s="1">
        <v>788388</v>
      </c>
      <c r="C23" s="1">
        <v>9237854</v>
      </c>
      <c r="D23" s="27">
        <v>759.55666666666605</v>
      </c>
      <c r="E23" s="8">
        <v>774.79501107257704</v>
      </c>
      <c r="F23" s="27">
        <f>Levelling!M26</f>
        <v>774.6099999999999</v>
      </c>
      <c r="G23" s="10"/>
    </row>
    <row r="24" spans="1:7" ht="15" customHeight="1" x14ac:dyDescent="0.25">
      <c r="A24" s="1" t="s">
        <v>22</v>
      </c>
      <c r="B24" s="1">
        <v>788395</v>
      </c>
      <c r="C24" s="1">
        <v>9237862</v>
      </c>
      <c r="D24" s="27">
        <v>757.28499999999997</v>
      </c>
      <c r="E24" s="8">
        <v>774.63030522709198</v>
      </c>
      <c r="F24" s="27">
        <f>Levelling!M27</f>
        <v>774.68</v>
      </c>
      <c r="G24" s="10"/>
    </row>
    <row r="25" spans="1:7" ht="15" customHeight="1" x14ac:dyDescent="0.25">
      <c r="A25" s="1" t="s">
        <v>23</v>
      </c>
      <c r="B25" s="1">
        <v>788406</v>
      </c>
      <c r="C25" s="1">
        <v>9237856</v>
      </c>
      <c r="D25" s="27">
        <v>760.7</v>
      </c>
      <c r="E25" s="8">
        <v>772.00399970751596</v>
      </c>
      <c r="F25" s="27">
        <f>Levelling!M28</f>
        <v>774.68</v>
      </c>
      <c r="G25" s="10"/>
    </row>
    <row r="26" spans="1:7" ht="15" customHeight="1" x14ac:dyDescent="0.25">
      <c r="A26" s="1" t="s">
        <v>24</v>
      </c>
      <c r="B26" s="1">
        <v>788417</v>
      </c>
      <c r="C26" s="1">
        <v>9237862</v>
      </c>
      <c r="D26" s="27">
        <v>767.77499999999998</v>
      </c>
      <c r="E26" s="8">
        <v>769.93304885861903</v>
      </c>
      <c r="F26" s="27">
        <f>Levelling!M29</f>
        <v>774.68499999999995</v>
      </c>
      <c r="G26" s="10"/>
    </row>
    <row r="27" spans="1:7" ht="15" customHeight="1" x14ac:dyDescent="0.25">
      <c r="A27" s="1" t="s">
        <v>25</v>
      </c>
      <c r="B27" s="1">
        <v>788420</v>
      </c>
      <c r="C27" s="1">
        <v>9237856</v>
      </c>
      <c r="D27" s="27">
        <v>804.06</v>
      </c>
      <c r="E27" s="8">
        <v>767.54953411607403</v>
      </c>
      <c r="F27" s="27">
        <f>Levelling!M30</f>
        <v>774.70499999999993</v>
      </c>
      <c r="G27" s="10"/>
    </row>
    <row r="28" spans="1:7" ht="15" customHeight="1" x14ac:dyDescent="0.25">
      <c r="A28" s="1" t="s">
        <v>26</v>
      </c>
      <c r="B28" s="1">
        <v>788428</v>
      </c>
      <c r="C28" s="1">
        <v>9237845</v>
      </c>
      <c r="D28" s="27">
        <v>795.92499999999995</v>
      </c>
      <c r="E28" s="8">
        <v>768.98713094889899</v>
      </c>
      <c r="F28" s="27">
        <f>Levelling!M31</f>
        <v>774.71999999999991</v>
      </c>
      <c r="G28" s="10"/>
    </row>
    <row r="29" spans="1:7" ht="15" customHeight="1" x14ac:dyDescent="0.25">
      <c r="A29" s="1" t="s">
        <v>27</v>
      </c>
      <c r="B29" s="1">
        <v>788444</v>
      </c>
      <c r="C29" s="1">
        <v>9237866</v>
      </c>
      <c r="D29" s="27">
        <v>789.77499999999998</v>
      </c>
      <c r="E29" s="8">
        <v>768.83592591818797</v>
      </c>
      <c r="F29" s="27">
        <f>Levelling!M32</f>
        <v>774.7299999999999</v>
      </c>
      <c r="G29" s="10"/>
    </row>
    <row r="30" spans="1:7" ht="15" customHeight="1" x14ac:dyDescent="0.25">
      <c r="A30" s="1" t="s">
        <v>28</v>
      </c>
      <c r="B30" s="1">
        <v>788449</v>
      </c>
      <c r="C30" s="1">
        <v>9237850</v>
      </c>
      <c r="D30" s="27">
        <v>787.79</v>
      </c>
      <c r="E30" s="8">
        <v>765.89215727238502</v>
      </c>
      <c r="F30" s="27">
        <f>Levelling!M33</f>
        <v>774.80499999999995</v>
      </c>
      <c r="G30" s="10"/>
    </row>
    <row r="31" spans="1:7" ht="15" customHeight="1" x14ac:dyDescent="0.25">
      <c r="A31" s="1" t="s">
        <v>29</v>
      </c>
      <c r="B31" s="1">
        <v>788472</v>
      </c>
      <c r="C31" s="1">
        <v>9237853</v>
      </c>
      <c r="D31" s="27">
        <v>783.5</v>
      </c>
      <c r="E31" s="8">
        <v>766.49780637613298</v>
      </c>
      <c r="F31" s="27">
        <f>Levelling!M34</f>
        <v>774.9899999999999</v>
      </c>
      <c r="G31" s="10"/>
    </row>
    <row r="32" spans="1:7" ht="15" customHeight="1" x14ac:dyDescent="0.25">
      <c r="A32" s="1" t="s">
        <v>30</v>
      </c>
      <c r="B32" s="1">
        <v>788482</v>
      </c>
      <c r="C32" s="1">
        <v>9237853</v>
      </c>
      <c r="D32" s="27">
        <v>786.76499999999999</v>
      </c>
      <c r="E32" s="8">
        <v>768.01934567333797</v>
      </c>
      <c r="F32" s="27">
        <f>Levelling!M35</f>
        <v>775.09499999999991</v>
      </c>
      <c r="G32" s="10"/>
    </row>
    <row r="33" spans="1:7" ht="15" customHeight="1" x14ac:dyDescent="0.25">
      <c r="A33" s="1" t="s">
        <v>31</v>
      </c>
      <c r="B33" s="1">
        <v>788490</v>
      </c>
      <c r="C33" s="1">
        <v>9237854</v>
      </c>
      <c r="D33" s="27">
        <v>786.53</v>
      </c>
      <c r="E33" s="8">
        <v>765.12723018426402</v>
      </c>
      <c r="F33" s="27">
        <f>Levelling!M36</f>
        <v>775.14499999999987</v>
      </c>
      <c r="G33" s="10"/>
    </row>
    <row r="34" spans="1:7" ht="15" customHeight="1" x14ac:dyDescent="0.25">
      <c r="A34" s="1" t="s">
        <v>32</v>
      </c>
      <c r="B34" s="1">
        <v>788499</v>
      </c>
      <c r="C34" s="1">
        <v>9237852</v>
      </c>
      <c r="D34" s="27">
        <v>796.125</v>
      </c>
      <c r="E34" s="8">
        <v>766.73977353445002</v>
      </c>
      <c r="F34" s="27">
        <f>Levelling!M37</f>
        <v>774.82349999999997</v>
      </c>
      <c r="G34" s="10"/>
    </row>
    <row r="35" spans="1:7" ht="15" customHeight="1" x14ac:dyDescent="0.25">
      <c r="A35" s="1" t="s">
        <v>33</v>
      </c>
      <c r="B35" s="1">
        <v>788506</v>
      </c>
      <c r="C35" s="1">
        <v>9237852</v>
      </c>
      <c r="D35" s="27">
        <v>797.11</v>
      </c>
      <c r="E35" s="8">
        <v>765.18409727154904</v>
      </c>
      <c r="F35" s="27">
        <f>Levelling!M38</f>
        <v>774.82349999999997</v>
      </c>
      <c r="G35" s="10"/>
    </row>
    <row r="36" spans="1:7" ht="15" customHeight="1" x14ac:dyDescent="0.25">
      <c r="A36" s="1" t="s">
        <v>34</v>
      </c>
      <c r="B36" s="1">
        <v>788505</v>
      </c>
      <c r="C36" s="1">
        <v>9237858</v>
      </c>
      <c r="D36" s="27">
        <v>798.72833333333301</v>
      </c>
      <c r="E36" s="8">
        <v>765.90936482402196</v>
      </c>
      <c r="F36" s="27">
        <f>Levelling!M39</f>
        <v>774.82349999999997</v>
      </c>
      <c r="G36" s="10"/>
    </row>
    <row r="37" spans="1:7" ht="15" customHeight="1" x14ac:dyDescent="0.25">
      <c r="A37" s="1" t="s">
        <v>35</v>
      </c>
      <c r="B37" s="1">
        <v>788520</v>
      </c>
      <c r="C37" s="1">
        <v>9237861</v>
      </c>
      <c r="D37" s="106">
        <v>793.68</v>
      </c>
      <c r="E37" s="107">
        <v>764.00923745455998</v>
      </c>
      <c r="F37" s="106">
        <f>Levelling!M40</f>
        <v>774.82349999999997</v>
      </c>
      <c r="G37" s="10"/>
    </row>
    <row r="38" spans="1:7" ht="15" customHeight="1" x14ac:dyDescent="0.25">
      <c r="A38" s="34" t="s">
        <v>0</v>
      </c>
      <c r="B38" s="34">
        <v>788633</v>
      </c>
      <c r="C38" s="34">
        <v>9237723</v>
      </c>
      <c r="D38" s="108">
        <v>766</v>
      </c>
      <c r="E38" s="108">
        <v>766</v>
      </c>
      <c r="F38" s="108">
        <v>766</v>
      </c>
      <c r="G38" s="74"/>
    </row>
    <row r="39" spans="1:7" ht="15.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54A7-89CD-412C-849E-79B15EE9B349}">
  <dimension ref="B1:BH49"/>
  <sheetViews>
    <sheetView tabSelected="1" topLeftCell="A7" zoomScale="55" zoomScaleNormal="55" workbookViewId="0">
      <selection activeCell="J9" sqref="J9"/>
    </sheetView>
  </sheetViews>
  <sheetFormatPr defaultRowHeight="15" x14ac:dyDescent="0.25"/>
  <cols>
    <col min="1" max="1" width="9.140625" style="12"/>
    <col min="2" max="2" width="25.28515625" style="12" customWidth="1"/>
    <col min="3" max="3" width="12.5703125" style="12" customWidth="1"/>
    <col min="4" max="4" width="15.7109375" style="12" bestFit="1" customWidth="1"/>
    <col min="5" max="5" width="9.28515625" style="12" bestFit="1" customWidth="1"/>
    <col min="6" max="7" width="13" style="12" bestFit="1" customWidth="1"/>
    <col min="8" max="8" width="14.85546875" style="12" bestFit="1" customWidth="1"/>
    <col min="9" max="10" width="15.85546875" style="12" bestFit="1" customWidth="1"/>
    <col min="11" max="11" width="10" style="12" bestFit="1" customWidth="1"/>
    <col min="12" max="12" width="21.7109375" style="12" bestFit="1" customWidth="1"/>
    <col min="13" max="13" width="4" style="12" customWidth="1"/>
    <col min="14" max="15" width="3.7109375" style="12" bestFit="1" customWidth="1"/>
    <col min="16" max="16" width="5.140625" style="12" bestFit="1" customWidth="1"/>
    <col min="17" max="19" width="16" style="12" bestFit="1" customWidth="1"/>
    <col min="20" max="20" width="16" style="12" customWidth="1"/>
    <col min="21" max="21" width="27.140625" style="12" bestFit="1" customWidth="1"/>
    <col min="22" max="22" width="3" style="12" customWidth="1"/>
    <col min="23" max="23" width="29.85546875" style="15" bestFit="1" customWidth="1"/>
    <col min="24" max="24" width="33" style="12" bestFit="1" customWidth="1"/>
    <col min="25" max="25" width="32" style="12" bestFit="1" customWidth="1"/>
    <col min="26" max="26" width="34.42578125" style="12" bestFit="1" customWidth="1"/>
    <col min="27" max="27" width="33" style="12" bestFit="1" customWidth="1"/>
    <col min="28" max="28" width="14.140625" style="12" bestFit="1" customWidth="1"/>
    <col min="29" max="29" width="17.7109375" style="12" bestFit="1" customWidth="1"/>
    <col min="30" max="30" width="13" style="12" bestFit="1" customWidth="1"/>
    <col min="31" max="34" width="13.140625" style="12" bestFit="1" customWidth="1"/>
    <col min="35" max="35" width="3" style="12" customWidth="1"/>
    <col min="36" max="36" width="23.5703125" style="15" bestFit="1" customWidth="1"/>
    <col min="37" max="37" width="23.42578125" style="12" bestFit="1" customWidth="1"/>
    <col min="38" max="38" width="22.7109375" style="12" bestFit="1" customWidth="1"/>
    <col min="39" max="39" width="23.7109375" style="12" bestFit="1" customWidth="1"/>
    <col min="40" max="40" width="23" style="12" bestFit="1" customWidth="1"/>
    <col min="41" max="41" width="10.7109375" style="12" bestFit="1" customWidth="1"/>
    <col min="42" max="42" width="14.85546875" style="12" bestFit="1" customWidth="1"/>
    <col min="43" max="43" width="13.42578125" style="12" bestFit="1" customWidth="1"/>
    <col min="44" max="44" width="14.85546875" style="12" bestFit="1" customWidth="1"/>
    <col min="45" max="45" width="12.85546875" style="12" bestFit="1" customWidth="1"/>
    <col min="46" max="47" width="14.85546875" style="12" bestFit="1" customWidth="1"/>
    <col min="48" max="48" width="3" style="12" customWidth="1"/>
    <col min="49" max="49" width="30.28515625" style="15" customWidth="1"/>
    <col min="50" max="50" width="33.42578125" style="12" bestFit="1" customWidth="1"/>
    <col min="51" max="51" width="22.7109375" style="12" bestFit="1" customWidth="1"/>
    <col min="52" max="52" width="23.7109375" style="12" bestFit="1" customWidth="1"/>
    <col min="53" max="53" width="23" style="12" bestFit="1" customWidth="1"/>
    <col min="54" max="54" width="10.7109375" style="12" bestFit="1" customWidth="1"/>
    <col min="55" max="55" width="13" style="12" bestFit="1" customWidth="1"/>
    <col min="56" max="56" width="13.42578125" style="12" bestFit="1" customWidth="1"/>
    <col min="57" max="57" width="14.85546875" style="12" bestFit="1" customWidth="1"/>
    <col min="58" max="58" width="14.28515625" style="12" bestFit="1" customWidth="1"/>
    <col min="59" max="60" width="14.85546875" style="12" bestFit="1" customWidth="1"/>
    <col min="61" max="16384" width="9.140625" style="12"/>
  </cols>
  <sheetData>
    <row r="1" spans="2:60" s="15" customFormat="1" ht="20.25" customHeight="1" x14ac:dyDescent="0.25">
      <c r="B1" s="146" t="s">
        <v>84</v>
      </c>
      <c r="C1" s="147"/>
      <c r="D1" s="147"/>
      <c r="E1" s="147"/>
      <c r="F1" s="147"/>
      <c r="G1" s="147"/>
      <c r="H1" s="148"/>
      <c r="I1" s="17"/>
      <c r="J1" s="17"/>
      <c r="K1" s="17"/>
      <c r="W1" s="17"/>
      <c r="AJ1" s="17"/>
      <c r="AW1" s="17"/>
    </row>
    <row r="2" spans="2:60" s="15" customFormat="1" ht="20.25" customHeight="1" x14ac:dyDescent="0.25">
      <c r="B2" s="149" t="s">
        <v>85</v>
      </c>
      <c r="C2" s="150"/>
      <c r="D2" s="150"/>
      <c r="E2" s="150"/>
      <c r="F2" s="150"/>
      <c r="G2" s="150"/>
      <c r="H2" s="151"/>
      <c r="I2" s="17"/>
      <c r="J2" s="17"/>
      <c r="K2" s="17"/>
    </row>
    <row r="3" spans="2:60" s="15" customFormat="1" ht="20.25" customHeight="1" x14ac:dyDescent="0.25">
      <c r="B3" s="152" t="s">
        <v>86</v>
      </c>
      <c r="C3" s="153"/>
      <c r="D3" s="153"/>
      <c r="E3" s="153"/>
      <c r="F3" s="153"/>
      <c r="G3" s="153"/>
      <c r="H3" s="154"/>
      <c r="I3" s="17"/>
      <c r="J3" s="17"/>
      <c r="K3" s="17"/>
    </row>
    <row r="4" spans="2:60" s="15" customFormat="1" ht="20.25" customHeight="1" x14ac:dyDescent="0.25">
      <c r="B4" s="141" t="s">
        <v>77</v>
      </c>
      <c r="C4" s="141"/>
      <c r="D4" s="155">
        <f>977968595.19/1000</f>
        <v>977968.59519000002</v>
      </c>
      <c r="E4" s="155"/>
      <c r="F4" s="155"/>
      <c r="G4" s="155"/>
      <c r="H4" s="155"/>
      <c r="I4" s="16"/>
      <c r="J4" s="16"/>
      <c r="K4" s="16"/>
    </row>
    <row r="5" spans="2:60" s="15" customFormat="1" ht="20.25" customHeight="1" x14ac:dyDescent="0.25">
      <c r="B5" s="159" t="s">
        <v>100</v>
      </c>
      <c r="C5" s="160"/>
      <c r="D5" s="156">
        <v>2.67</v>
      </c>
      <c r="E5" s="157"/>
      <c r="F5" s="157"/>
      <c r="G5" s="157"/>
      <c r="H5" s="158"/>
      <c r="I5" s="16"/>
      <c r="J5" s="16"/>
      <c r="K5" s="16"/>
    </row>
    <row r="6" spans="2:60" s="15" customFormat="1" ht="15.75" thickBot="1" x14ac:dyDescent="0.3"/>
    <row r="7" spans="2:60" ht="24" customHeight="1" thickBot="1" x14ac:dyDescent="0.3">
      <c r="B7" s="139" t="s">
        <v>73</v>
      </c>
      <c r="C7" s="139" t="s">
        <v>57</v>
      </c>
      <c r="D7" s="144" t="s">
        <v>74</v>
      </c>
      <c r="E7" s="139" t="s">
        <v>92</v>
      </c>
      <c r="F7" s="139" t="s">
        <v>90</v>
      </c>
      <c r="G7" s="139" t="s">
        <v>91</v>
      </c>
      <c r="H7" s="139" t="s">
        <v>70</v>
      </c>
      <c r="I7" s="139" t="s">
        <v>71</v>
      </c>
      <c r="J7" s="139" t="s">
        <v>72</v>
      </c>
      <c r="K7" s="142" t="s">
        <v>58</v>
      </c>
      <c r="L7" s="142" t="s">
        <v>52</v>
      </c>
      <c r="M7" s="134" t="s">
        <v>75</v>
      </c>
      <c r="N7" s="135"/>
      <c r="O7" s="135"/>
      <c r="P7" s="136"/>
      <c r="Q7" s="134" t="s">
        <v>76</v>
      </c>
      <c r="R7" s="135"/>
      <c r="S7" s="135"/>
      <c r="T7" s="136"/>
      <c r="U7" s="137" t="s">
        <v>101</v>
      </c>
      <c r="V7" s="166"/>
      <c r="W7" s="139" t="s">
        <v>81</v>
      </c>
      <c r="X7" s="164" t="s">
        <v>78</v>
      </c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1"/>
      <c r="AJ7" s="139" t="s">
        <v>82</v>
      </c>
      <c r="AK7" s="164" t="s">
        <v>79</v>
      </c>
      <c r="AL7" s="164"/>
      <c r="AM7" s="164"/>
      <c r="AN7" s="164"/>
      <c r="AO7" s="164"/>
      <c r="AP7" s="164"/>
      <c r="AQ7" s="164"/>
      <c r="AR7" s="164"/>
      <c r="AS7" s="164"/>
      <c r="AT7" s="164"/>
      <c r="AU7" s="165"/>
      <c r="AV7" s="161"/>
      <c r="AW7" s="139" t="s">
        <v>83</v>
      </c>
      <c r="AX7" s="164" t="s">
        <v>80</v>
      </c>
      <c r="AY7" s="164"/>
      <c r="AZ7" s="164"/>
      <c r="BA7" s="164"/>
      <c r="BB7" s="164"/>
      <c r="BC7" s="164"/>
      <c r="BD7" s="164"/>
      <c r="BE7" s="164"/>
      <c r="BF7" s="164"/>
      <c r="BG7" s="164"/>
      <c r="BH7" s="165"/>
    </row>
    <row r="8" spans="2:60" ht="15.75" x14ac:dyDescent="0.25">
      <c r="B8" s="140"/>
      <c r="C8" s="140"/>
      <c r="D8" s="145"/>
      <c r="E8" s="140"/>
      <c r="F8" s="140"/>
      <c r="G8" s="140"/>
      <c r="H8" s="140"/>
      <c r="I8" s="140"/>
      <c r="J8" s="140"/>
      <c r="K8" s="143"/>
      <c r="L8" s="143"/>
      <c r="M8" s="14" t="s">
        <v>53</v>
      </c>
      <c r="N8" s="14" t="s">
        <v>54</v>
      </c>
      <c r="O8" s="14" t="s">
        <v>55</v>
      </c>
      <c r="P8" s="14" t="s">
        <v>56</v>
      </c>
      <c r="Q8" s="14" t="s">
        <v>53</v>
      </c>
      <c r="R8" s="14" t="s">
        <v>54</v>
      </c>
      <c r="S8" s="14" t="s">
        <v>55</v>
      </c>
      <c r="T8" s="14" t="s">
        <v>56</v>
      </c>
      <c r="U8" s="138"/>
      <c r="V8" s="167"/>
      <c r="W8" s="140"/>
      <c r="X8" s="61" t="s">
        <v>59</v>
      </c>
      <c r="Y8" s="13" t="s">
        <v>60</v>
      </c>
      <c r="Z8" s="13" t="s">
        <v>61</v>
      </c>
      <c r="AA8" s="13" t="s">
        <v>62</v>
      </c>
      <c r="AB8" s="13" t="s">
        <v>63</v>
      </c>
      <c r="AC8" s="13" t="s">
        <v>64</v>
      </c>
      <c r="AD8" s="13" t="s">
        <v>65</v>
      </c>
      <c r="AE8" s="13" t="s">
        <v>66</v>
      </c>
      <c r="AF8" s="13" t="s">
        <v>67</v>
      </c>
      <c r="AG8" s="13" t="s">
        <v>68</v>
      </c>
      <c r="AH8" s="62" t="s">
        <v>69</v>
      </c>
      <c r="AI8" s="162"/>
      <c r="AJ8" s="140"/>
      <c r="AK8" s="61" t="s">
        <v>59</v>
      </c>
      <c r="AL8" s="13" t="s">
        <v>60</v>
      </c>
      <c r="AM8" s="13" t="s">
        <v>61</v>
      </c>
      <c r="AN8" s="13" t="s">
        <v>62</v>
      </c>
      <c r="AO8" s="13" t="s">
        <v>63</v>
      </c>
      <c r="AP8" s="13" t="s">
        <v>64</v>
      </c>
      <c r="AQ8" s="13" t="s">
        <v>65</v>
      </c>
      <c r="AR8" s="13" t="s">
        <v>66</v>
      </c>
      <c r="AS8" s="13" t="s">
        <v>67</v>
      </c>
      <c r="AT8" s="13" t="s">
        <v>68</v>
      </c>
      <c r="AU8" s="13" t="s">
        <v>69</v>
      </c>
      <c r="AV8" s="162"/>
      <c r="AW8" s="140"/>
      <c r="AX8" s="61" t="s">
        <v>59</v>
      </c>
      <c r="AY8" s="13" t="s">
        <v>60</v>
      </c>
      <c r="AZ8" s="13" t="s">
        <v>61</v>
      </c>
      <c r="BA8" s="13" t="s">
        <v>62</v>
      </c>
      <c r="BB8" s="13" t="s">
        <v>63</v>
      </c>
      <c r="BC8" s="13" t="s">
        <v>64</v>
      </c>
      <c r="BD8" s="13" t="s">
        <v>65</v>
      </c>
      <c r="BE8" s="13" t="s">
        <v>66</v>
      </c>
      <c r="BF8" s="13" t="s">
        <v>67</v>
      </c>
      <c r="BG8" s="13" t="s">
        <v>68</v>
      </c>
      <c r="BH8" s="13" t="s">
        <v>69</v>
      </c>
    </row>
    <row r="9" spans="2:60" ht="15.75" customHeight="1" thickBot="1" x14ac:dyDescent="0.3">
      <c r="B9" s="37">
        <v>43657</v>
      </c>
      <c r="C9" s="38">
        <v>0.36376157407407406</v>
      </c>
      <c r="D9" s="39">
        <f t="shared" ref="D9:D45" si="0">B9+C9</f>
        <v>43657.363761574074</v>
      </c>
      <c r="E9" s="35" t="s">
        <v>0</v>
      </c>
      <c r="F9" s="35">
        <v>788633</v>
      </c>
      <c r="G9" s="36">
        <v>9237723</v>
      </c>
      <c r="H9" s="40">
        <v>107.611724682239</v>
      </c>
      <c r="I9" s="40">
        <v>-6.8890840670821403</v>
      </c>
      <c r="J9" s="41">
        <f>I9*PI()/180</f>
        <v>-0.12023719941726525</v>
      </c>
      <c r="K9" s="43">
        <v>17.5</v>
      </c>
      <c r="L9" s="44">
        <v>6300.1620000000003</v>
      </c>
      <c r="M9" s="35">
        <v>0</v>
      </c>
      <c r="N9" s="35">
        <v>0</v>
      </c>
      <c r="O9" s="35">
        <v>0</v>
      </c>
      <c r="P9" s="35">
        <v>0</v>
      </c>
      <c r="Q9" s="35">
        <f t="shared" ref="Q9:Q45" si="1">0.04191*$D$5*(100-2+SQRT(2^2+M9^2)-(SQRT(100^2+M9^2)))/4</f>
        <v>0</v>
      </c>
      <c r="R9" s="35">
        <f t="shared" ref="R9:R45" si="2">0.04191*$D$5*(100-2+SQRT(2^2+N9^2)-(SQRT(100^2+N9^2)))/4</f>
        <v>0</v>
      </c>
      <c r="S9" s="35">
        <f t="shared" ref="S9:S45" si="3">0.04191*$D$5*(100-2+SQRT(2^2+O9^2)-(SQRT(100^2+O9^2)))/4</f>
        <v>0</v>
      </c>
      <c r="T9" s="35">
        <f t="shared" ref="T9:T45" si="4">0.04191*$D$5*(100-2+SQRT(2^2+P9^2)-(SQRT(100^2+P9^2)))/4</f>
        <v>0</v>
      </c>
      <c r="U9" s="40">
        <f>SUM(Q9:T9)</f>
        <v>0</v>
      </c>
      <c r="V9" s="162"/>
      <c r="W9" s="42">
        <f>Elevasi!D2</f>
        <v>766</v>
      </c>
      <c r="X9" s="60">
        <v>8.4863405125784205E-2</v>
      </c>
      <c r="Y9" s="59">
        <f t="shared" ref="Y9:Y45" si="5">L9+X9</f>
        <v>6300.2468634051256</v>
      </c>
      <c r="Z9" s="55">
        <f t="shared" ref="Z9:Z45" si="6">($Y$45-$Y$9)/($C$45-$C$9)*(C9-$C$9)</f>
        <v>0</v>
      </c>
      <c r="AA9" s="59">
        <f>Y9-Z9</f>
        <v>6300.2468634051256</v>
      </c>
      <c r="AB9" s="59">
        <f>AA9-$AA$9</f>
        <v>0</v>
      </c>
      <c r="AC9" s="59">
        <f>$D$4+AB9</f>
        <v>977968.59519000002</v>
      </c>
      <c r="AD9" s="56">
        <f>978032.67714*((1+0.00193185138639*((SIN($J9))^2))/((1-(0.00669437999013)*((SIN($J9))^2))^0.5))</f>
        <v>978106.96533558774</v>
      </c>
      <c r="AE9" s="57">
        <f>AC9-AD9+0.3086*W9</f>
        <v>98.01745441228374</v>
      </c>
      <c r="AF9" s="57">
        <f>0.04191*W9*$D$5</f>
        <v>85.715170199999989</v>
      </c>
      <c r="AG9" s="57">
        <f>AE9-AF9</f>
        <v>12.302284212283752</v>
      </c>
      <c r="AH9" s="58">
        <f>AG9+$U9</f>
        <v>12.302284212283752</v>
      </c>
      <c r="AI9" s="162"/>
      <c r="AJ9" s="41">
        <f>Elevasi!E2</f>
        <v>766</v>
      </c>
      <c r="AK9" s="60">
        <v>8.4863405125784205E-2</v>
      </c>
      <c r="AL9" s="59">
        <f t="shared" ref="AL9:AL45" si="7">L9+AK9</f>
        <v>6300.2468634051256</v>
      </c>
      <c r="AM9" s="55">
        <f t="shared" ref="AM9:AM45" si="8">($AL$45-$AL$9)/($C$45-$C$9)*(C9-$C$9)</f>
        <v>0</v>
      </c>
      <c r="AN9" s="59">
        <f>AL9-AM9</f>
        <v>6300.2468634051256</v>
      </c>
      <c r="AO9" s="59">
        <f>AN9-$AN$9</f>
        <v>0</v>
      </c>
      <c r="AP9" s="55">
        <f t="shared" ref="AP9:AP45" si="9">$D$4+AO9</f>
        <v>977968.59519000002</v>
      </c>
      <c r="AQ9" s="56">
        <f>978032.67714*((1+0.00193185138639*((SIN($J9))^2))/((1-(0.00669437999013)*((SIN($J9))^2))^0.5))</f>
        <v>978106.96533558774</v>
      </c>
      <c r="AR9" s="57">
        <f t="shared" ref="AR9:AR45" si="10">AP9-AQ9+0.3086*AJ9</f>
        <v>98.01745441228374</v>
      </c>
      <c r="AS9" s="57">
        <f>0.04191*AJ9*$D$5</f>
        <v>85.715170199999989</v>
      </c>
      <c r="AT9" s="57">
        <f>AR9-AS9</f>
        <v>12.302284212283752</v>
      </c>
      <c r="AU9" s="58">
        <f>AT9+$U9</f>
        <v>12.302284212283752</v>
      </c>
      <c r="AV9" s="162"/>
      <c r="AW9" s="41">
        <f>Elevasi!F2</f>
        <v>766</v>
      </c>
      <c r="AX9" s="60">
        <v>8.4863405125784205E-2</v>
      </c>
      <c r="AY9" s="59">
        <f t="shared" ref="AY9:AY45" si="11">L9+AX9</f>
        <v>6300.2468634051256</v>
      </c>
      <c r="AZ9" s="55">
        <f t="shared" ref="AZ9:AZ45" si="12">($AY$45-$AY$9)/($C$45-$C$9)*(C9-$C$9)</f>
        <v>0</v>
      </c>
      <c r="BA9" s="59">
        <f>AY9-AZ9</f>
        <v>6300.2468634051256</v>
      </c>
      <c r="BB9" s="59">
        <f>BA9-$BA$9</f>
        <v>0</v>
      </c>
      <c r="BC9" s="59">
        <f t="shared" ref="BC9:BC45" si="13">$D$4+BB9</f>
        <v>977968.59519000002</v>
      </c>
      <c r="BD9" s="56">
        <f>978032.67714*((1+0.00193185138639*((SIN($J9))^2))/((1-(0.00669437999013)*((SIN($J9))^2))^0.5))</f>
        <v>978106.96533558774</v>
      </c>
      <c r="BE9" s="57">
        <f t="shared" ref="BE9:BE45" si="14">BC9-BD9+0.3086*AW9</f>
        <v>98.01745441228374</v>
      </c>
      <c r="BF9" s="57">
        <f>0.04191*AW9*$D$5</f>
        <v>85.715170199999989</v>
      </c>
      <c r="BG9" s="57">
        <f>BE9-BF9</f>
        <v>12.302284212283752</v>
      </c>
      <c r="BH9" s="58">
        <f>BG9+$U9</f>
        <v>12.302284212283752</v>
      </c>
    </row>
    <row r="10" spans="2:60" ht="16.5" thickBot="1" x14ac:dyDescent="0.3">
      <c r="B10" s="29">
        <v>43657</v>
      </c>
      <c r="C10" s="30">
        <v>0.39179398148148148</v>
      </c>
      <c r="D10" s="31">
        <f t="shared" si="0"/>
        <v>43657.391793981478</v>
      </c>
      <c r="E10" s="25" t="s">
        <v>1</v>
      </c>
      <c r="F10" s="25">
        <v>788248</v>
      </c>
      <c r="G10" s="32">
        <v>9237361</v>
      </c>
      <c r="H10" s="24">
        <v>107.608256376805</v>
      </c>
      <c r="I10" s="24">
        <v>-6.89147067227184</v>
      </c>
      <c r="J10" s="33">
        <f t="shared" ref="J10:J45" si="15">I10*PI()/180</f>
        <v>-0.1202788535357707</v>
      </c>
      <c r="K10" s="18">
        <v>17.5</v>
      </c>
      <c r="L10" s="7">
        <v>6301.1109999999999</v>
      </c>
      <c r="M10" s="1">
        <v>0</v>
      </c>
      <c r="N10" s="1">
        <v>0</v>
      </c>
      <c r="O10" s="1">
        <v>0</v>
      </c>
      <c r="P10" s="1">
        <v>0</v>
      </c>
      <c r="Q10" s="69">
        <f t="shared" si="1"/>
        <v>0</v>
      </c>
      <c r="R10" s="69">
        <f t="shared" si="2"/>
        <v>0</v>
      </c>
      <c r="S10" s="69">
        <f t="shared" si="3"/>
        <v>0</v>
      </c>
      <c r="T10" s="69">
        <f t="shared" si="4"/>
        <v>0</v>
      </c>
      <c r="U10" s="2">
        <f t="shared" ref="U10:U45" si="16">SUM(Q10:T10)</f>
        <v>0</v>
      </c>
      <c r="V10" s="162"/>
      <c r="W10" s="42">
        <f>Elevasi!D3</f>
        <v>719.51</v>
      </c>
      <c r="X10" s="63">
        <v>7.0280330948910494E-2</v>
      </c>
      <c r="Y10" s="67">
        <f t="shared" si="5"/>
        <v>6301.1812803309485</v>
      </c>
      <c r="Z10" s="68">
        <f t="shared" si="6"/>
        <v>1.8339674979734666E-4</v>
      </c>
      <c r="AA10" s="68">
        <f t="shared" ref="AA10:AA45" si="17">Y10-Z10</f>
        <v>6301.1810969341986</v>
      </c>
      <c r="AB10" s="68">
        <f t="shared" ref="AB10:AB45" si="18">AA10-$AA$9</f>
        <v>0.93423352907302615</v>
      </c>
      <c r="AC10" s="65">
        <f t="shared" ref="AC10:AC45" si="19">$D$4+AB10</f>
        <v>977969.52942352905</v>
      </c>
      <c r="AD10" s="56">
        <f t="shared" ref="AD10:AD45" si="20">978032.67714*((1+0.00193185138639*((SIN(J10))^2))/((1-(0.00669437999013)*((SIN(J10))^2))^0.5))</f>
        <v>978107.01657100546</v>
      </c>
      <c r="AE10" s="66">
        <f t="shared" ref="AE10:AE45" si="21">AC10-AD10+0.3086*W10</f>
        <v>84.553638523592298</v>
      </c>
      <c r="AF10" s="57">
        <f t="shared" ref="AF10:AF45" si="22">0.04191*W10*$D$5</f>
        <v>80.512953147000005</v>
      </c>
      <c r="AG10" s="66">
        <f t="shared" ref="AG10:AG45" si="23">AE10-AF10</f>
        <v>4.0406853765922932</v>
      </c>
      <c r="AH10" s="58">
        <f t="shared" ref="AH10:AH45" si="24">AG10+$U10</f>
        <v>4.0406853765922932</v>
      </c>
      <c r="AI10" s="162"/>
      <c r="AJ10" s="41">
        <f>Elevasi!E3</f>
        <v>782.82376035877905</v>
      </c>
      <c r="AK10" s="63">
        <v>7.0281026673849403E-2</v>
      </c>
      <c r="AL10" s="64">
        <f t="shared" si="7"/>
        <v>6301.1812810266738</v>
      </c>
      <c r="AM10" s="65">
        <f t="shared" si="8"/>
        <v>1.8339674979734666E-4</v>
      </c>
      <c r="AN10" s="65">
        <f t="shared" ref="AN10:AN45" si="25">AL10-AM10</f>
        <v>6301.1810976299239</v>
      </c>
      <c r="AO10" s="64">
        <f t="shared" ref="AO10:AO45" si="26">AN10-$AN$9</f>
        <v>0.93423422479827423</v>
      </c>
      <c r="AP10" s="65">
        <f t="shared" si="9"/>
        <v>977969.52942422486</v>
      </c>
      <c r="AQ10" s="56">
        <f t="shared" ref="AQ10:AQ45" si="27">978032.67714*((1+0.00193185138639*((SIN($J10))^2))/((1-(0.00669437999013)*((SIN($J10))^2))^0.5))</f>
        <v>978107.01657100546</v>
      </c>
      <c r="AR10" s="66">
        <f t="shared" si="10"/>
        <v>104.09226566612588</v>
      </c>
      <c r="AS10" s="57">
        <f t="shared" ref="AS10:AS45" si="28">0.04191*AJ10*$D$5</f>
        <v>87.59774393701926</v>
      </c>
      <c r="AT10" s="66">
        <f t="shared" ref="AT10:AT45" si="29">AR10-AS10</f>
        <v>16.494521729106623</v>
      </c>
      <c r="AU10" s="58">
        <f t="shared" ref="AU10:AU45" si="30">AT10+$U10</f>
        <v>16.494521729106623</v>
      </c>
      <c r="AV10" s="162"/>
      <c r="AW10" s="41">
        <f>Elevasi!F3</f>
        <v>764.36</v>
      </c>
      <c r="AX10" s="63">
        <v>7.0281026673849403E-2</v>
      </c>
      <c r="AY10" s="64">
        <f t="shared" si="11"/>
        <v>6301.1812810266738</v>
      </c>
      <c r="AZ10" s="65">
        <f t="shared" si="12"/>
        <v>1.8339674979734666E-4</v>
      </c>
      <c r="BA10" s="64">
        <f t="shared" ref="BA10:BA45" si="31">AY10-AZ10</f>
        <v>6301.1810976299239</v>
      </c>
      <c r="BB10" s="64">
        <f t="shared" ref="BB10:BB45" si="32">BA10-$BA$9</f>
        <v>0.93423422479827423</v>
      </c>
      <c r="BC10" s="64">
        <f t="shared" si="13"/>
        <v>977969.52942422486</v>
      </c>
      <c r="BD10" s="56">
        <f t="shared" ref="BD10:BD45" si="33">978032.67714*((1+0.00193185138639*((SIN($J10))^2))/((1-(0.00669437999013)*((SIN($J10))^2))^0.5))</f>
        <v>978107.01657100546</v>
      </c>
      <c r="BE10" s="66">
        <f t="shared" si="14"/>
        <v>98.394349219406678</v>
      </c>
      <c r="BF10" s="57">
        <f t="shared" ref="BF10:BF45" si="34">0.04191*AW10*$D$5</f>
        <v>85.531654692000004</v>
      </c>
      <c r="BG10" s="66">
        <f t="shared" ref="BG10:BG45" si="35">BE10-BF10</f>
        <v>12.862694527406674</v>
      </c>
      <c r="BH10" s="58">
        <f t="shared" ref="BH10:BH45" si="36">BG10+$U10</f>
        <v>12.862694527406674</v>
      </c>
    </row>
    <row r="11" spans="2:60" ht="16.5" thickBot="1" x14ac:dyDescent="0.3">
      <c r="B11" s="29">
        <v>43657</v>
      </c>
      <c r="C11" s="30">
        <v>0.40644675925925927</v>
      </c>
      <c r="D11" s="31">
        <f t="shared" si="0"/>
        <v>43657.406446759262</v>
      </c>
      <c r="E11" s="25" t="s">
        <v>2</v>
      </c>
      <c r="F11" s="25">
        <v>788244</v>
      </c>
      <c r="G11" s="32">
        <v>9237398</v>
      </c>
      <c r="H11" s="24">
        <v>107.608223321624</v>
      </c>
      <c r="I11" s="24">
        <v>-6.8920401739501296</v>
      </c>
      <c r="J11" s="33">
        <f t="shared" si="15"/>
        <v>-0.12028879321515248</v>
      </c>
      <c r="K11" s="18">
        <v>16</v>
      </c>
      <c r="L11" s="7">
        <v>6301.1930000000002</v>
      </c>
      <c r="M11" s="1">
        <v>0</v>
      </c>
      <c r="N11" s="1">
        <v>0</v>
      </c>
      <c r="O11" s="1">
        <v>1</v>
      </c>
      <c r="P11" s="1">
        <v>-5</v>
      </c>
      <c r="Q11" s="69">
        <f t="shared" si="1"/>
        <v>0</v>
      </c>
      <c r="R11" s="69">
        <f t="shared" si="2"/>
        <v>0</v>
      </c>
      <c r="S11" s="69">
        <f t="shared" si="3"/>
        <v>6.4641128371490308E-3</v>
      </c>
      <c r="T11" s="69">
        <f t="shared" si="4"/>
        <v>9.1205048780577724E-2</v>
      </c>
      <c r="U11" s="2">
        <f t="shared" si="16"/>
        <v>9.7669161617726749E-2</v>
      </c>
      <c r="V11" s="162"/>
      <c r="W11" s="42">
        <f>Elevasi!D4</f>
        <v>738.58500000000004</v>
      </c>
      <c r="X11" s="63">
        <v>6.0564123500790303E-2</v>
      </c>
      <c r="Y11" s="67">
        <f t="shared" si="5"/>
        <v>6301.2535641235008</v>
      </c>
      <c r="Z11" s="68">
        <f t="shared" si="6"/>
        <v>2.792597907731687E-4</v>
      </c>
      <c r="AA11" s="68">
        <f t="shared" si="17"/>
        <v>6301.2532848637102</v>
      </c>
      <c r="AB11" s="67">
        <f>AA11-$AA$9</f>
        <v>1.0064214585845548</v>
      </c>
      <c r="AC11" s="65">
        <f t="shared" si="19"/>
        <v>977969.60161145858</v>
      </c>
      <c r="AD11" s="56">
        <f t="shared" si="20"/>
        <v>978107.02879958681</v>
      </c>
      <c r="AE11" s="66">
        <f t="shared" si="21"/>
        <v>90.500142871767054</v>
      </c>
      <c r="AF11" s="57">
        <f t="shared" si="22"/>
        <v>82.647439924500006</v>
      </c>
      <c r="AG11" s="66">
        <f t="shared" si="23"/>
        <v>7.8527029472670478</v>
      </c>
      <c r="AH11" s="58">
        <f t="shared" si="24"/>
        <v>7.9503721088847747</v>
      </c>
      <c r="AI11" s="162"/>
      <c r="AJ11" s="41">
        <f>Elevasi!E4</f>
        <v>777.91480382735097</v>
      </c>
      <c r="AK11" s="63">
        <v>6.0564498920769101E-2</v>
      </c>
      <c r="AL11" s="64">
        <f t="shared" si="7"/>
        <v>6301.2535644989212</v>
      </c>
      <c r="AM11" s="65">
        <f t="shared" si="8"/>
        <v>2.792597907731687E-4</v>
      </c>
      <c r="AN11" s="65">
        <f t="shared" si="25"/>
        <v>6301.2532852391305</v>
      </c>
      <c r="AO11" s="64">
        <f t="shared" si="26"/>
        <v>1.0064218340048683</v>
      </c>
      <c r="AP11" s="65">
        <f t="shared" si="9"/>
        <v>977969.60161183402</v>
      </c>
      <c r="AQ11" s="56">
        <f t="shared" si="27"/>
        <v>978107.02879958681</v>
      </c>
      <c r="AR11" s="66">
        <f t="shared" si="10"/>
        <v>102.63732070832697</v>
      </c>
      <c r="AS11" s="57">
        <f t="shared" si="28"/>
        <v>87.048433173839427</v>
      </c>
      <c r="AT11" s="66">
        <f t="shared" si="29"/>
        <v>15.58888753448754</v>
      </c>
      <c r="AU11" s="58">
        <f t="shared" si="30"/>
        <v>15.686556696105267</v>
      </c>
      <c r="AV11" s="162"/>
      <c r="AW11" s="41">
        <f>Elevasi!F4</f>
        <v>765.28499999999997</v>
      </c>
      <c r="AX11" s="63">
        <v>6.0564498920769101E-2</v>
      </c>
      <c r="AY11" s="64">
        <f t="shared" si="11"/>
        <v>6301.2535644989212</v>
      </c>
      <c r="AZ11" s="65">
        <f t="shared" si="12"/>
        <v>2.792597907731687E-4</v>
      </c>
      <c r="BA11" s="64">
        <f t="shared" si="31"/>
        <v>6301.2532852391305</v>
      </c>
      <c r="BB11" s="64">
        <f t="shared" si="32"/>
        <v>1.0064218340048683</v>
      </c>
      <c r="BC11" s="64">
        <f t="shared" si="13"/>
        <v>977969.60161183402</v>
      </c>
      <c r="BD11" s="56">
        <f t="shared" si="33"/>
        <v>978107.02879958681</v>
      </c>
      <c r="BE11" s="66">
        <f t="shared" si="14"/>
        <v>98.73976324720644</v>
      </c>
      <c r="BF11" s="57">
        <f t="shared" si="34"/>
        <v>85.635161914499989</v>
      </c>
      <c r="BG11" s="66">
        <f t="shared" si="35"/>
        <v>13.104601332706451</v>
      </c>
      <c r="BH11" s="58">
        <f t="shared" si="36"/>
        <v>13.202270494324178</v>
      </c>
    </row>
    <row r="12" spans="2:60" ht="16.5" thickBot="1" x14ac:dyDescent="0.3">
      <c r="B12" s="29">
        <v>43657</v>
      </c>
      <c r="C12" s="30">
        <v>0.4131481481481481</v>
      </c>
      <c r="D12" s="31">
        <f t="shared" si="0"/>
        <v>43657.413148148145</v>
      </c>
      <c r="E12" s="25" t="s">
        <v>3</v>
      </c>
      <c r="F12" s="25">
        <v>788245</v>
      </c>
      <c r="G12" s="32">
        <v>9237443</v>
      </c>
      <c r="H12" s="24">
        <v>107.60823013965199</v>
      </c>
      <c r="I12" s="24">
        <v>-6.8916334787697799</v>
      </c>
      <c r="J12" s="33">
        <f t="shared" si="15"/>
        <v>-0.12028169504520339</v>
      </c>
      <c r="K12" s="18">
        <v>17</v>
      </c>
      <c r="L12" s="7">
        <v>6300.82</v>
      </c>
      <c r="M12" s="1">
        <v>0</v>
      </c>
      <c r="N12" s="1">
        <v>0</v>
      </c>
      <c r="O12" s="1">
        <v>1</v>
      </c>
      <c r="P12" s="1">
        <v>-10</v>
      </c>
      <c r="Q12" s="69">
        <f t="shared" si="1"/>
        <v>0</v>
      </c>
      <c r="R12" s="69">
        <f t="shared" si="2"/>
        <v>0</v>
      </c>
      <c r="S12" s="69">
        <f t="shared" si="3"/>
        <v>6.4641128371490308E-3</v>
      </c>
      <c r="T12" s="69">
        <f t="shared" si="4"/>
        <v>0.21538685933073623</v>
      </c>
      <c r="U12" s="2">
        <f t="shared" si="16"/>
        <v>0.22185097216788527</v>
      </c>
      <c r="V12" s="162"/>
      <c r="W12" s="42">
        <f>Elevasi!D5</f>
        <v>742.493333333333</v>
      </c>
      <c r="X12" s="63">
        <v>5.5740355289600599E-2</v>
      </c>
      <c r="Y12" s="67">
        <f t="shared" si="5"/>
        <v>6300.8757403552891</v>
      </c>
      <c r="Z12" s="68">
        <f t="shared" si="6"/>
        <v>3.2310236638533328E-4</v>
      </c>
      <c r="AA12" s="68">
        <f t="shared" si="17"/>
        <v>6300.8754172529225</v>
      </c>
      <c r="AB12" s="68">
        <f t="shared" si="18"/>
        <v>0.62855384779686574</v>
      </c>
      <c r="AC12" s="65">
        <f t="shared" si="19"/>
        <v>977969.2237438478</v>
      </c>
      <c r="AD12" s="56">
        <f t="shared" si="20"/>
        <v>978107.02006675431</v>
      </c>
      <c r="AE12" s="66">
        <f t="shared" si="21"/>
        <v>91.337119760160306</v>
      </c>
      <c r="AF12" s="57">
        <f t="shared" si="22"/>
        <v>83.084781251999956</v>
      </c>
      <c r="AG12" s="66">
        <f t="shared" si="23"/>
        <v>8.2523385081603493</v>
      </c>
      <c r="AH12" s="58">
        <f t="shared" si="24"/>
        <v>8.4741894803282349</v>
      </c>
      <c r="AI12" s="162"/>
      <c r="AJ12" s="41">
        <f>Elevasi!E5</f>
        <v>781.62311675650005</v>
      </c>
      <c r="AK12" s="63">
        <v>5.5740700532802202E-2</v>
      </c>
      <c r="AL12" s="64">
        <f t="shared" si="7"/>
        <v>6300.8757407005323</v>
      </c>
      <c r="AM12" s="65">
        <f t="shared" si="8"/>
        <v>3.2310236638533328E-4</v>
      </c>
      <c r="AN12" s="65">
        <f t="shared" si="25"/>
        <v>6300.8754175981658</v>
      </c>
      <c r="AO12" s="64">
        <f t="shared" si="26"/>
        <v>0.62855419304014504</v>
      </c>
      <c r="AP12" s="65">
        <f t="shared" si="9"/>
        <v>977969.22374419309</v>
      </c>
      <c r="AQ12" s="56">
        <f t="shared" si="27"/>
        <v>978107.02006675431</v>
      </c>
      <c r="AR12" s="66">
        <f t="shared" si="10"/>
        <v>103.41257126983751</v>
      </c>
      <c r="AS12" s="57">
        <f t="shared" si="28"/>
        <v>87.463392278117325</v>
      </c>
      <c r="AT12" s="66">
        <f t="shared" si="29"/>
        <v>15.949178991720188</v>
      </c>
      <c r="AU12" s="58">
        <f t="shared" si="30"/>
        <v>16.171029963888074</v>
      </c>
      <c r="AV12" s="162"/>
      <c r="AW12" s="41">
        <f>Elevasi!F5</f>
        <v>767.80499999999995</v>
      </c>
      <c r="AX12" s="63">
        <v>5.5740700532802202E-2</v>
      </c>
      <c r="AY12" s="64">
        <f t="shared" si="11"/>
        <v>6300.8757407005323</v>
      </c>
      <c r="AZ12" s="65">
        <f t="shared" si="12"/>
        <v>3.2310236638533328E-4</v>
      </c>
      <c r="BA12" s="64">
        <f t="shared" si="31"/>
        <v>6300.8754175981658</v>
      </c>
      <c r="BB12" s="64">
        <f t="shared" si="32"/>
        <v>0.62855419304014504</v>
      </c>
      <c r="BC12" s="64">
        <f t="shared" si="13"/>
        <v>977969.22374419309</v>
      </c>
      <c r="BD12" s="56">
        <f t="shared" si="33"/>
        <v>978107.02006675431</v>
      </c>
      <c r="BE12" s="66">
        <f t="shared" si="14"/>
        <v>99.148300438781575</v>
      </c>
      <c r="BF12" s="57">
        <f t="shared" si="34"/>
        <v>85.917149158499996</v>
      </c>
      <c r="BG12" s="66">
        <f t="shared" si="35"/>
        <v>13.23115128028158</v>
      </c>
      <c r="BH12" s="58">
        <f t="shared" si="36"/>
        <v>13.453002252449465</v>
      </c>
    </row>
    <row r="13" spans="2:60" ht="16.5" thickBot="1" x14ac:dyDescent="0.3">
      <c r="B13" s="29">
        <v>43657</v>
      </c>
      <c r="C13" s="30">
        <v>0.41978009259259258</v>
      </c>
      <c r="D13" s="31">
        <f t="shared" si="0"/>
        <v>43657.41978009259</v>
      </c>
      <c r="E13" s="25" t="s">
        <v>4</v>
      </c>
      <c r="F13" s="25">
        <v>788239</v>
      </c>
      <c r="G13" s="32">
        <v>9237497</v>
      </c>
      <c r="H13" s="24">
        <v>107.608173217124</v>
      </c>
      <c r="I13" s="24">
        <v>-6.8911458001680703</v>
      </c>
      <c r="J13" s="33">
        <f t="shared" si="15"/>
        <v>-0.12027318344791203</v>
      </c>
      <c r="K13" s="18">
        <v>15.5</v>
      </c>
      <c r="L13" s="7">
        <v>6300.5730000000003</v>
      </c>
      <c r="M13" s="1">
        <v>0</v>
      </c>
      <c r="N13" s="1">
        <v>0</v>
      </c>
      <c r="O13" s="1">
        <v>1</v>
      </c>
      <c r="P13" s="1">
        <v>-10</v>
      </c>
      <c r="Q13" s="69">
        <f t="shared" si="1"/>
        <v>0</v>
      </c>
      <c r="R13" s="69">
        <f t="shared" si="2"/>
        <v>0</v>
      </c>
      <c r="S13" s="69">
        <f t="shared" si="3"/>
        <v>6.4641128371490308E-3</v>
      </c>
      <c r="T13" s="69">
        <f t="shared" si="4"/>
        <v>0.21538685933073623</v>
      </c>
      <c r="U13" s="2">
        <f t="shared" si="16"/>
        <v>0.22185097216788527</v>
      </c>
      <c r="V13" s="162"/>
      <c r="W13" s="42">
        <f>Elevasi!D6</f>
        <v>742.55166666666605</v>
      </c>
      <c r="X13" s="63">
        <v>5.0770641701183998E-2</v>
      </c>
      <c r="Y13" s="67">
        <f t="shared" si="5"/>
        <v>6300.6237706417014</v>
      </c>
      <c r="Z13" s="68">
        <f t="shared" si="6"/>
        <v>3.6649061478908235E-4</v>
      </c>
      <c r="AA13" s="68">
        <f t="shared" si="17"/>
        <v>6300.623404151087</v>
      </c>
      <c r="AB13" s="68">
        <f t="shared" si="18"/>
        <v>0.37654074596139253</v>
      </c>
      <c r="AC13" s="65">
        <f t="shared" si="19"/>
        <v>977968.97173074598</v>
      </c>
      <c r="AD13" s="56">
        <f t="shared" si="20"/>
        <v>978107.00959565782</v>
      </c>
      <c r="AE13" s="66">
        <f t="shared" si="21"/>
        <v>91.113579421497491</v>
      </c>
      <c r="AF13" s="57">
        <f t="shared" si="22"/>
        <v>83.091308734499933</v>
      </c>
      <c r="AG13" s="66">
        <f t="shared" si="23"/>
        <v>8.0222706869975582</v>
      </c>
      <c r="AH13" s="58">
        <f t="shared" si="24"/>
        <v>8.2441216591654438</v>
      </c>
      <c r="AI13" s="162"/>
      <c r="AJ13" s="41">
        <f>Elevasi!E6</f>
        <v>781.32636944804199</v>
      </c>
      <c r="AK13" s="63">
        <v>5.0770954806584501E-2</v>
      </c>
      <c r="AL13" s="64">
        <f t="shared" si="7"/>
        <v>6300.6237709548068</v>
      </c>
      <c r="AM13" s="65">
        <f t="shared" si="8"/>
        <v>3.6649061478908235E-4</v>
      </c>
      <c r="AN13" s="65">
        <f t="shared" si="25"/>
        <v>6300.6234044641924</v>
      </c>
      <c r="AO13" s="64">
        <f t="shared" si="26"/>
        <v>0.37654105906676705</v>
      </c>
      <c r="AP13" s="65">
        <f t="shared" si="9"/>
        <v>977968.97173105914</v>
      </c>
      <c r="AQ13" s="56">
        <f t="shared" si="27"/>
        <v>978107.00959565782</v>
      </c>
      <c r="AR13" s="66">
        <f t="shared" si="10"/>
        <v>103.07945301298733</v>
      </c>
      <c r="AS13" s="57">
        <f t="shared" si="28"/>
        <v>87.430186343325062</v>
      </c>
      <c r="AT13" s="66">
        <f t="shared" si="29"/>
        <v>15.649266669662268</v>
      </c>
      <c r="AU13" s="58">
        <f t="shared" si="30"/>
        <v>15.871117641830153</v>
      </c>
      <c r="AV13" s="162"/>
      <c r="AW13" s="41">
        <f>Elevasi!F6</f>
        <v>767.64</v>
      </c>
      <c r="AX13" s="63">
        <v>5.0770954806584501E-2</v>
      </c>
      <c r="AY13" s="64">
        <f t="shared" si="11"/>
        <v>6300.6237709548068</v>
      </c>
      <c r="AZ13" s="65">
        <f t="shared" si="12"/>
        <v>3.6649061478908235E-4</v>
      </c>
      <c r="BA13" s="64">
        <f t="shared" si="31"/>
        <v>6300.6234044641924</v>
      </c>
      <c r="BB13" s="64">
        <f t="shared" si="32"/>
        <v>0.37654105906676705</v>
      </c>
      <c r="BC13" s="64">
        <f t="shared" si="13"/>
        <v>977968.97173105914</v>
      </c>
      <c r="BD13" s="56">
        <f t="shared" si="33"/>
        <v>978107.00959565782</v>
      </c>
      <c r="BE13" s="66">
        <f t="shared" si="14"/>
        <v>98.85583940132156</v>
      </c>
      <c r="BF13" s="57">
        <f t="shared" si="34"/>
        <v>85.898685708000002</v>
      </c>
      <c r="BG13" s="66">
        <f t="shared" si="35"/>
        <v>12.957153693321558</v>
      </c>
      <c r="BH13" s="58">
        <f t="shared" si="36"/>
        <v>13.179004665489444</v>
      </c>
    </row>
    <row r="14" spans="2:60" ht="16.5" thickBot="1" x14ac:dyDescent="0.3">
      <c r="B14" s="29">
        <v>43657</v>
      </c>
      <c r="C14" s="30">
        <v>0.4337037037037037</v>
      </c>
      <c r="D14" s="31">
        <f t="shared" si="0"/>
        <v>43657.433703703704</v>
      </c>
      <c r="E14" s="25" t="s">
        <v>5</v>
      </c>
      <c r="F14" s="25">
        <v>788243</v>
      </c>
      <c r="G14" s="32">
        <v>9237528</v>
      </c>
      <c r="H14" s="24">
        <v>107.60820785412599</v>
      </c>
      <c r="I14" s="24">
        <v>-6.8908654688281299</v>
      </c>
      <c r="J14" s="33">
        <f t="shared" si="15"/>
        <v>-0.12026829074303355</v>
      </c>
      <c r="K14" s="18">
        <v>17.5</v>
      </c>
      <c r="L14" s="7">
        <v>6300.4279999999999</v>
      </c>
      <c r="M14" s="1">
        <v>0</v>
      </c>
      <c r="N14" s="1">
        <v>1</v>
      </c>
      <c r="O14" s="1">
        <v>1</v>
      </c>
      <c r="P14" s="1">
        <v>-10</v>
      </c>
      <c r="Q14" s="69">
        <f t="shared" si="1"/>
        <v>0</v>
      </c>
      <c r="R14" s="69">
        <f t="shared" si="2"/>
        <v>6.4641128371490308E-3</v>
      </c>
      <c r="S14" s="69">
        <f t="shared" si="3"/>
        <v>6.4641128371490308E-3</v>
      </c>
      <c r="T14" s="69">
        <f t="shared" si="4"/>
        <v>0.21538685933073623</v>
      </c>
      <c r="U14" s="2">
        <f t="shared" si="16"/>
        <v>0.22831508500503428</v>
      </c>
      <c r="V14" s="162"/>
      <c r="W14" s="42">
        <f>Elevasi!D7</f>
        <v>741.45333333333303</v>
      </c>
      <c r="X14" s="63">
        <v>3.9835128011045398E-2</v>
      </c>
      <c r="Y14" s="67">
        <f t="shared" si="5"/>
        <v>6300.4678351280108</v>
      </c>
      <c r="Z14" s="68">
        <f t="shared" si="6"/>
        <v>4.5758322007653405E-4</v>
      </c>
      <c r="AA14" s="68">
        <f t="shared" si="17"/>
        <v>6300.4673775447909</v>
      </c>
      <c r="AB14" s="68">
        <f t="shared" si="18"/>
        <v>0.22051413966528344</v>
      </c>
      <c r="AC14" s="65">
        <f t="shared" si="19"/>
        <v>977968.81570413965</v>
      </c>
      <c r="AD14" s="56">
        <f t="shared" si="20"/>
        <v>978107.00357690686</v>
      </c>
      <c r="AE14" s="66">
        <f t="shared" si="21"/>
        <v>90.624625899450962</v>
      </c>
      <c r="AF14" s="57">
        <f t="shared" si="22"/>
        <v>82.96840556399998</v>
      </c>
      <c r="AG14" s="66">
        <f t="shared" si="23"/>
        <v>7.6562203354509819</v>
      </c>
      <c r="AH14" s="58">
        <f t="shared" si="24"/>
        <v>7.8845354204560163</v>
      </c>
      <c r="AI14" s="162"/>
      <c r="AJ14" s="41">
        <f>Elevasi!E7</f>
        <v>781.21428042173204</v>
      </c>
      <c r="AK14" s="63">
        <v>3.9835383126953103E-2</v>
      </c>
      <c r="AL14" s="64">
        <f t="shared" si="7"/>
        <v>6300.4678353831268</v>
      </c>
      <c r="AM14" s="65">
        <f t="shared" si="8"/>
        <v>4.5758322007653405E-4</v>
      </c>
      <c r="AN14" s="65">
        <f t="shared" si="25"/>
        <v>6300.4673777999069</v>
      </c>
      <c r="AO14" s="64">
        <f t="shared" si="26"/>
        <v>0.22051439478127577</v>
      </c>
      <c r="AP14" s="65">
        <f t="shared" si="9"/>
        <v>977968.81570439483</v>
      </c>
      <c r="AQ14" s="56">
        <f t="shared" si="27"/>
        <v>978107.00357690686</v>
      </c>
      <c r="AR14" s="66">
        <f t="shared" si="10"/>
        <v>102.89485442611328</v>
      </c>
      <c r="AS14" s="57">
        <f t="shared" si="28"/>
        <v>87.417643614907689</v>
      </c>
      <c r="AT14" s="66">
        <f t="shared" si="29"/>
        <v>15.477210811205595</v>
      </c>
      <c r="AU14" s="58">
        <f t="shared" si="30"/>
        <v>15.705525896210629</v>
      </c>
      <c r="AV14" s="162"/>
      <c r="AW14" s="41">
        <f>Elevasi!F7</f>
        <v>770.34999999999991</v>
      </c>
      <c r="AX14" s="63">
        <v>3.9835383126953103E-2</v>
      </c>
      <c r="AY14" s="64">
        <f t="shared" si="11"/>
        <v>6300.4678353831268</v>
      </c>
      <c r="AZ14" s="65">
        <f t="shared" si="12"/>
        <v>4.5758322007653405E-4</v>
      </c>
      <c r="BA14" s="64">
        <f t="shared" si="31"/>
        <v>6300.4673777999069</v>
      </c>
      <c r="BB14" s="64">
        <f t="shared" si="32"/>
        <v>0.22051439478127577</v>
      </c>
      <c r="BC14" s="64">
        <f t="shared" si="13"/>
        <v>977968.81570439483</v>
      </c>
      <c r="BD14" s="56">
        <f t="shared" si="33"/>
        <v>978107.00357690686</v>
      </c>
      <c r="BE14" s="66">
        <f t="shared" si="14"/>
        <v>99.542137487966755</v>
      </c>
      <c r="BF14" s="57">
        <f t="shared" si="34"/>
        <v>86.201933894999996</v>
      </c>
      <c r="BG14" s="66">
        <f t="shared" si="35"/>
        <v>13.340203592966759</v>
      </c>
      <c r="BH14" s="58">
        <f t="shared" si="36"/>
        <v>13.568518677971793</v>
      </c>
    </row>
    <row r="15" spans="2:60" ht="16.5" thickBot="1" x14ac:dyDescent="0.3">
      <c r="B15" s="29">
        <v>43657</v>
      </c>
      <c r="C15" s="30">
        <v>0.44043981481481481</v>
      </c>
      <c r="D15" s="31">
        <f t="shared" si="0"/>
        <v>43657.440439814818</v>
      </c>
      <c r="E15" s="25" t="s">
        <v>6</v>
      </c>
      <c r="F15" s="25">
        <v>788247</v>
      </c>
      <c r="G15" s="32">
        <v>9237562</v>
      </c>
      <c r="H15" s="24">
        <v>107.608242342892</v>
      </c>
      <c r="I15" s="24">
        <v>-6.8905580277780496</v>
      </c>
      <c r="J15" s="33">
        <f t="shared" si="15"/>
        <v>-0.12026292488445386</v>
      </c>
      <c r="K15" s="18">
        <v>16.399999999999999</v>
      </c>
      <c r="L15" s="7">
        <v>6300.085</v>
      </c>
      <c r="M15" s="1">
        <v>0</v>
      </c>
      <c r="N15" s="1">
        <v>1</v>
      </c>
      <c r="O15" s="1">
        <v>0</v>
      </c>
      <c r="P15" s="1">
        <v>-13</v>
      </c>
      <c r="Q15" s="69">
        <f t="shared" si="1"/>
        <v>0</v>
      </c>
      <c r="R15" s="69">
        <f t="shared" si="2"/>
        <v>6.4641128371490308E-3</v>
      </c>
      <c r="S15" s="69">
        <f t="shared" si="3"/>
        <v>0</v>
      </c>
      <c r="T15" s="69">
        <f t="shared" si="4"/>
        <v>0.28846306736003618</v>
      </c>
      <c r="U15" s="2">
        <f t="shared" si="16"/>
        <v>0.29492718019718522</v>
      </c>
      <c r="V15" s="162"/>
      <c r="W15" s="42">
        <f>Elevasi!D8</f>
        <v>746</v>
      </c>
      <c r="X15" s="63">
        <v>3.4371559255596103E-2</v>
      </c>
      <c r="Y15" s="67">
        <f t="shared" si="5"/>
        <v>6300.1193715592553</v>
      </c>
      <c r="Z15" s="68">
        <f t="shared" si="6"/>
        <v>5.0165295929290715E-4</v>
      </c>
      <c r="AA15" s="68">
        <f t="shared" si="17"/>
        <v>6300.1188699062959</v>
      </c>
      <c r="AB15" s="68">
        <f t="shared" si="18"/>
        <v>-0.12799349882971001</v>
      </c>
      <c r="AC15" s="65">
        <f t="shared" si="19"/>
        <v>977968.46719650121</v>
      </c>
      <c r="AD15" s="56">
        <f t="shared" si="20"/>
        <v>978106.99697638291</v>
      </c>
      <c r="AE15" s="66">
        <f t="shared" si="21"/>
        <v>91.685820118295396</v>
      </c>
      <c r="AF15" s="57">
        <f t="shared" si="22"/>
        <v>83.477176200000002</v>
      </c>
      <c r="AG15" s="66">
        <f t="shared" si="23"/>
        <v>8.2086439182953939</v>
      </c>
      <c r="AH15" s="58">
        <f t="shared" si="24"/>
        <v>8.5035710984925785</v>
      </c>
      <c r="AI15" s="162"/>
      <c r="AJ15" s="41">
        <f>Elevasi!E8</f>
        <v>785.01845680301903</v>
      </c>
      <c r="AK15" s="63">
        <v>3.4371777024814101E-2</v>
      </c>
      <c r="AL15" s="64">
        <f t="shared" si="7"/>
        <v>6300.1193717770248</v>
      </c>
      <c r="AM15" s="65">
        <f t="shared" si="8"/>
        <v>5.0165295929290715E-4</v>
      </c>
      <c r="AN15" s="65">
        <f t="shared" si="25"/>
        <v>6300.1188701240653</v>
      </c>
      <c r="AO15" s="64">
        <f t="shared" si="26"/>
        <v>-0.12799328106029861</v>
      </c>
      <c r="AP15" s="65">
        <f t="shared" si="9"/>
        <v>977968.46719671891</v>
      </c>
      <c r="AQ15" s="56">
        <f t="shared" si="27"/>
        <v>978106.99697638291</v>
      </c>
      <c r="AR15" s="66">
        <f t="shared" si="10"/>
        <v>103.72691610540372</v>
      </c>
      <c r="AS15" s="57">
        <f t="shared" si="28"/>
        <v>87.843329810720789</v>
      </c>
      <c r="AT15" s="66">
        <f t="shared" si="29"/>
        <v>15.883586294682928</v>
      </c>
      <c r="AU15" s="58">
        <f t="shared" si="30"/>
        <v>16.178513474880113</v>
      </c>
      <c r="AV15" s="162"/>
      <c r="AW15" s="41">
        <f>Elevasi!F8</f>
        <v>769.55</v>
      </c>
      <c r="AX15" s="63">
        <v>3.4371777024814101E-2</v>
      </c>
      <c r="AY15" s="64">
        <f t="shared" si="11"/>
        <v>6300.1193717770248</v>
      </c>
      <c r="AZ15" s="65">
        <f t="shared" si="12"/>
        <v>5.0165295929290715E-4</v>
      </c>
      <c r="BA15" s="64">
        <f t="shared" si="31"/>
        <v>6300.1188701240653</v>
      </c>
      <c r="BB15" s="64">
        <f t="shared" si="32"/>
        <v>-0.12799328106029861</v>
      </c>
      <c r="BC15" s="64">
        <f t="shared" si="13"/>
        <v>977968.46719671891</v>
      </c>
      <c r="BD15" s="56">
        <f t="shared" si="33"/>
        <v>978106.99697638291</v>
      </c>
      <c r="BE15" s="66">
        <f t="shared" si="14"/>
        <v>98.953350335992042</v>
      </c>
      <c r="BF15" s="57">
        <f t="shared" si="34"/>
        <v>86.112414134999995</v>
      </c>
      <c r="BG15" s="66">
        <f t="shared" si="35"/>
        <v>12.840936200992047</v>
      </c>
      <c r="BH15" s="58">
        <f t="shared" si="36"/>
        <v>13.135863381189232</v>
      </c>
    </row>
    <row r="16" spans="2:60" ht="16.5" thickBot="1" x14ac:dyDescent="0.3">
      <c r="B16" s="29">
        <v>43657</v>
      </c>
      <c r="C16" s="30">
        <v>0.44864583333333335</v>
      </c>
      <c r="D16" s="31">
        <f t="shared" si="0"/>
        <v>43657.448645833334</v>
      </c>
      <c r="E16" s="25" t="s">
        <v>7</v>
      </c>
      <c r="F16" s="25">
        <v>788256</v>
      </c>
      <c r="G16" s="32">
        <v>9237595</v>
      </c>
      <c r="H16" s="24">
        <v>107.608322092349</v>
      </c>
      <c r="I16" s="24">
        <v>-6.8902593763782001</v>
      </c>
      <c r="J16" s="33">
        <f t="shared" si="15"/>
        <v>-0.1202577124342108</v>
      </c>
      <c r="K16" s="18">
        <v>14.5</v>
      </c>
      <c r="L16" s="7">
        <v>6300.2219999999998</v>
      </c>
      <c r="M16" s="1">
        <v>0</v>
      </c>
      <c r="N16" s="1">
        <v>0</v>
      </c>
      <c r="O16" s="1">
        <v>0</v>
      </c>
      <c r="P16" s="1">
        <v>-13</v>
      </c>
      <c r="Q16" s="69">
        <f t="shared" si="1"/>
        <v>0</v>
      </c>
      <c r="R16" s="69">
        <f t="shared" si="2"/>
        <v>0</v>
      </c>
      <c r="S16" s="69">
        <f t="shared" si="3"/>
        <v>0</v>
      </c>
      <c r="T16" s="69">
        <f t="shared" si="4"/>
        <v>0.28846306736003618</v>
      </c>
      <c r="U16" s="2">
        <f t="shared" si="16"/>
        <v>0.28846306736003618</v>
      </c>
      <c r="V16" s="162"/>
      <c r="W16" s="42">
        <f>Elevasi!D9</f>
        <v>753.60500000000002</v>
      </c>
      <c r="X16" s="63">
        <v>2.76302881356188E-2</v>
      </c>
      <c r="Y16" s="67">
        <f t="shared" si="5"/>
        <v>6300.2496302881354</v>
      </c>
      <c r="Z16" s="68">
        <f t="shared" si="6"/>
        <v>5.5533929108742377E-4</v>
      </c>
      <c r="AA16" s="68">
        <f t="shared" si="17"/>
        <v>6300.2490749488443</v>
      </c>
      <c r="AB16" s="68">
        <f t="shared" si="18"/>
        <v>2.2115437186585041E-3</v>
      </c>
      <c r="AC16" s="65">
        <f t="shared" si="19"/>
        <v>977968.59740154375</v>
      </c>
      <c r="AD16" s="56">
        <f t="shared" si="20"/>
        <v>978106.99056484271</v>
      </c>
      <c r="AE16" s="66">
        <f t="shared" si="21"/>
        <v>94.169339701044805</v>
      </c>
      <c r="AF16" s="57">
        <f t="shared" si="22"/>
        <v>84.3281734185</v>
      </c>
      <c r="AG16" s="66">
        <f t="shared" si="23"/>
        <v>9.8411662825448047</v>
      </c>
      <c r="AH16" s="58">
        <f t="shared" si="24"/>
        <v>10.129629349904841</v>
      </c>
      <c r="AI16" s="162"/>
      <c r="AJ16" s="41">
        <f>Elevasi!E9</f>
        <v>782.07251932478096</v>
      </c>
      <c r="AK16" s="63">
        <v>2.7630417524825798E-2</v>
      </c>
      <c r="AL16" s="64">
        <f t="shared" si="7"/>
        <v>6300.2496304175247</v>
      </c>
      <c r="AM16" s="65">
        <f t="shared" si="8"/>
        <v>5.5533929108742377E-4</v>
      </c>
      <c r="AN16" s="65">
        <f t="shared" si="25"/>
        <v>6300.2490750782335</v>
      </c>
      <c r="AO16" s="64">
        <f t="shared" si="26"/>
        <v>2.2116731079222518E-3</v>
      </c>
      <c r="AP16" s="65">
        <f t="shared" si="9"/>
        <v>977968.59740167309</v>
      </c>
      <c r="AQ16" s="56">
        <f t="shared" si="27"/>
        <v>978106.99056484271</v>
      </c>
      <c r="AR16" s="66">
        <f t="shared" si="10"/>
        <v>102.95441629400963</v>
      </c>
      <c r="AS16" s="57">
        <f t="shared" si="28"/>
        <v>87.513680290687191</v>
      </c>
      <c r="AT16" s="66">
        <f t="shared" si="29"/>
        <v>15.440736003322442</v>
      </c>
      <c r="AU16" s="58">
        <f t="shared" si="30"/>
        <v>15.729199070682478</v>
      </c>
      <c r="AV16" s="162"/>
      <c r="AW16" s="41">
        <f>Elevasi!F9</f>
        <v>771.90999999999985</v>
      </c>
      <c r="AX16" s="63">
        <v>2.7630417524825798E-2</v>
      </c>
      <c r="AY16" s="64">
        <f t="shared" si="11"/>
        <v>6300.2496304175247</v>
      </c>
      <c r="AZ16" s="65">
        <f t="shared" si="12"/>
        <v>5.5533929108742377E-4</v>
      </c>
      <c r="BA16" s="64">
        <f t="shared" si="31"/>
        <v>6300.2490750782335</v>
      </c>
      <c r="BB16" s="64">
        <f t="shared" si="32"/>
        <v>2.2116731079222518E-3</v>
      </c>
      <c r="BC16" s="64">
        <f t="shared" si="13"/>
        <v>977968.59740167309</v>
      </c>
      <c r="BD16" s="56">
        <f t="shared" si="33"/>
        <v>978106.99056484271</v>
      </c>
      <c r="BE16" s="66">
        <f t="shared" si="14"/>
        <v>99.818262830382167</v>
      </c>
      <c r="BF16" s="57">
        <f t="shared" si="34"/>
        <v>86.37649742699999</v>
      </c>
      <c r="BG16" s="66">
        <f t="shared" si="35"/>
        <v>13.441765403382178</v>
      </c>
      <c r="BH16" s="58">
        <f t="shared" si="36"/>
        <v>13.730228470742214</v>
      </c>
    </row>
    <row r="17" spans="2:60" ht="16.5" thickBot="1" x14ac:dyDescent="0.3">
      <c r="B17" s="29">
        <v>43657</v>
      </c>
      <c r="C17" s="30">
        <v>0.45391203703703703</v>
      </c>
      <c r="D17" s="31">
        <f t="shared" si="0"/>
        <v>43657.453912037039</v>
      </c>
      <c r="E17" s="25" t="s">
        <v>8</v>
      </c>
      <c r="F17" s="25">
        <v>788256</v>
      </c>
      <c r="G17" s="32">
        <v>9237667</v>
      </c>
      <c r="H17" s="24">
        <v>107.60831853441201</v>
      </c>
      <c r="I17" s="24">
        <v>-6.88960874312132</v>
      </c>
      <c r="J17" s="33">
        <f t="shared" si="15"/>
        <v>-0.12024635674165526</v>
      </c>
      <c r="K17" s="18">
        <v>16.5</v>
      </c>
      <c r="L17" s="7">
        <v>6300.3419999999996</v>
      </c>
      <c r="M17" s="1">
        <v>0</v>
      </c>
      <c r="N17" s="1">
        <v>0</v>
      </c>
      <c r="O17" s="1">
        <v>0</v>
      </c>
      <c r="P17" s="1">
        <v>-13</v>
      </c>
      <c r="Q17" s="69">
        <f t="shared" si="1"/>
        <v>0</v>
      </c>
      <c r="R17" s="69">
        <f t="shared" si="2"/>
        <v>0</v>
      </c>
      <c r="S17" s="69">
        <f t="shared" si="3"/>
        <v>0</v>
      </c>
      <c r="T17" s="69">
        <f t="shared" si="4"/>
        <v>0.28846306736003618</v>
      </c>
      <c r="U17" s="2">
        <f t="shared" si="16"/>
        <v>0.28846306736003618</v>
      </c>
      <c r="V17" s="162"/>
      <c r="W17" s="42">
        <f>Elevasi!D10</f>
        <v>754</v>
      </c>
      <c r="X17" s="63">
        <v>2.3284079632198602E-2</v>
      </c>
      <c r="Y17" s="67">
        <f t="shared" si="5"/>
        <v>6300.3652840796321</v>
      </c>
      <c r="Z17" s="68">
        <f t="shared" si="6"/>
        <v>5.8979243772565337E-4</v>
      </c>
      <c r="AA17" s="68">
        <f t="shared" si="17"/>
        <v>6300.3646942871947</v>
      </c>
      <c r="AB17" s="68">
        <f t="shared" si="18"/>
        <v>0.11783088206902903</v>
      </c>
      <c r="AC17" s="65">
        <f t="shared" si="19"/>
        <v>977968.7130208821</v>
      </c>
      <c r="AD17" s="56">
        <f t="shared" si="20"/>
        <v>978106.9765977913</v>
      </c>
      <c r="AE17" s="66">
        <f t="shared" si="21"/>
        <v>94.420823090798763</v>
      </c>
      <c r="AF17" s="57">
        <f t="shared" si="22"/>
        <v>84.372373800000005</v>
      </c>
      <c r="AG17" s="66">
        <f t="shared" si="23"/>
        <v>10.048449290798757</v>
      </c>
      <c r="AH17" s="58">
        <f t="shared" si="24"/>
        <v>10.336912358158793</v>
      </c>
      <c r="AI17" s="162"/>
      <c r="AJ17" s="41">
        <f>Elevasi!E10</f>
        <v>780.62347623225901</v>
      </c>
      <c r="AK17" s="63">
        <v>2.32841827683575E-2</v>
      </c>
      <c r="AL17" s="64">
        <f t="shared" si="7"/>
        <v>6300.3652841827679</v>
      </c>
      <c r="AM17" s="65">
        <f t="shared" si="8"/>
        <v>5.8979243772565337E-4</v>
      </c>
      <c r="AN17" s="65">
        <f t="shared" si="25"/>
        <v>6300.3646943903304</v>
      </c>
      <c r="AO17" s="64">
        <f t="shared" si="26"/>
        <v>0.11783098520481872</v>
      </c>
      <c r="AP17" s="65">
        <f t="shared" si="9"/>
        <v>977968.71302098525</v>
      </c>
      <c r="AQ17" s="56">
        <f t="shared" si="27"/>
        <v>978106.9765977913</v>
      </c>
      <c r="AR17" s="66">
        <f t="shared" si="10"/>
        <v>102.63682795921787</v>
      </c>
      <c r="AS17" s="57">
        <f t="shared" si="28"/>
        <v>87.351532803346913</v>
      </c>
      <c r="AT17" s="66">
        <f t="shared" si="29"/>
        <v>15.285295155870955</v>
      </c>
      <c r="AU17" s="58">
        <f t="shared" si="30"/>
        <v>15.573758223230991</v>
      </c>
      <c r="AV17" s="162"/>
      <c r="AW17" s="41">
        <f>Elevasi!F10</f>
        <v>770.54</v>
      </c>
      <c r="AX17" s="63">
        <v>2.32841827683575E-2</v>
      </c>
      <c r="AY17" s="64">
        <f t="shared" si="11"/>
        <v>6300.3652841827679</v>
      </c>
      <c r="AZ17" s="65">
        <f t="shared" si="12"/>
        <v>5.8979243772565337E-4</v>
      </c>
      <c r="BA17" s="64">
        <f t="shared" si="31"/>
        <v>6300.3646943903304</v>
      </c>
      <c r="BB17" s="64">
        <f t="shared" si="32"/>
        <v>0.11783098520481872</v>
      </c>
      <c r="BC17" s="64">
        <f t="shared" si="13"/>
        <v>977968.71302098525</v>
      </c>
      <c r="BD17" s="56">
        <f t="shared" si="33"/>
        <v>978106.9765977913</v>
      </c>
      <c r="BE17" s="66">
        <f t="shared" si="14"/>
        <v>99.525067193942732</v>
      </c>
      <c r="BF17" s="57">
        <f t="shared" si="34"/>
        <v>86.223194837999998</v>
      </c>
      <c r="BG17" s="66">
        <f t="shared" si="35"/>
        <v>13.301872355942734</v>
      </c>
      <c r="BH17" s="58">
        <f t="shared" si="36"/>
        <v>13.59033542330277</v>
      </c>
    </row>
    <row r="18" spans="2:60" ht="16.5" thickBot="1" x14ac:dyDescent="0.3">
      <c r="B18" s="29">
        <v>43657</v>
      </c>
      <c r="C18" s="30">
        <v>0.4604861111111111</v>
      </c>
      <c r="D18" s="31">
        <f t="shared" si="0"/>
        <v>43657.460486111115</v>
      </c>
      <c r="E18" s="25" t="s">
        <v>9</v>
      </c>
      <c r="F18" s="25">
        <v>788255</v>
      </c>
      <c r="G18" s="32">
        <v>9237719</v>
      </c>
      <c r="H18" s="24">
        <v>107.608306922777</v>
      </c>
      <c r="I18" s="24">
        <v>-6.8891388906915196</v>
      </c>
      <c r="J18" s="33">
        <f t="shared" si="15"/>
        <v>-0.12023815626975676</v>
      </c>
      <c r="K18" s="18">
        <v>16.5</v>
      </c>
      <c r="L18" s="7">
        <v>6300.5550000000003</v>
      </c>
      <c r="M18" s="1">
        <v>0</v>
      </c>
      <c r="N18" s="1">
        <v>0</v>
      </c>
      <c r="O18" s="1">
        <v>0</v>
      </c>
      <c r="P18" s="1">
        <v>-5</v>
      </c>
      <c r="Q18" s="69">
        <f t="shared" si="1"/>
        <v>0</v>
      </c>
      <c r="R18" s="69">
        <f t="shared" si="2"/>
        <v>0</v>
      </c>
      <c r="S18" s="69">
        <f t="shared" si="3"/>
        <v>0</v>
      </c>
      <c r="T18" s="69">
        <f t="shared" si="4"/>
        <v>9.1205048780577724E-2</v>
      </c>
      <c r="U18" s="2">
        <f t="shared" si="16"/>
        <v>9.1205048780577724E-2</v>
      </c>
      <c r="V18" s="162"/>
      <c r="W18" s="42">
        <f>Elevasi!D11</f>
        <v>752</v>
      </c>
      <c r="X18" s="63">
        <v>1.7865836545324299E-2</v>
      </c>
      <c r="Y18" s="67">
        <f t="shared" si="5"/>
        <v>6300.572865836546</v>
      </c>
      <c r="Z18" s="68">
        <f t="shared" si="6"/>
        <v>6.3280208012238867E-4</v>
      </c>
      <c r="AA18" s="68">
        <f t="shared" si="17"/>
        <v>6300.5722330344661</v>
      </c>
      <c r="AB18" s="68">
        <f t="shared" si="18"/>
        <v>0.32536962934045732</v>
      </c>
      <c r="AC18" s="65">
        <f t="shared" si="19"/>
        <v>977968.92055962933</v>
      </c>
      <c r="AD18" s="56">
        <f t="shared" si="20"/>
        <v>978106.96651234059</v>
      </c>
      <c r="AE18" s="66">
        <f t="shared" si="21"/>
        <v>94.021247288745627</v>
      </c>
      <c r="AF18" s="57">
        <f t="shared" si="22"/>
        <v>84.148574400000001</v>
      </c>
      <c r="AG18" s="66">
        <f t="shared" si="23"/>
        <v>9.8726728887456261</v>
      </c>
      <c r="AH18" s="58">
        <f t="shared" si="24"/>
        <v>9.9638779375262043</v>
      </c>
      <c r="AI18" s="162"/>
      <c r="AJ18" s="41">
        <f>Elevasi!E11</f>
        <v>780.85695650357195</v>
      </c>
      <c r="AK18" s="63">
        <v>1.7865924078324099E-2</v>
      </c>
      <c r="AL18" s="64">
        <f t="shared" si="7"/>
        <v>6300.5728659240785</v>
      </c>
      <c r="AM18" s="65">
        <f t="shared" si="8"/>
        <v>6.3280208012238867E-4</v>
      </c>
      <c r="AN18" s="65">
        <f t="shared" si="25"/>
        <v>6300.5722331219986</v>
      </c>
      <c r="AO18" s="64">
        <f t="shared" si="26"/>
        <v>0.32536971687295591</v>
      </c>
      <c r="AP18" s="65">
        <f t="shared" si="9"/>
        <v>977968.92055971688</v>
      </c>
      <c r="AQ18" s="56">
        <f t="shared" si="27"/>
        <v>978106.96651234059</v>
      </c>
      <c r="AR18" s="66">
        <f t="shared" si="10"/>
        <v>102.92650415329226</v>
      </c>
      <c r="AS18" s="57">
        <f t="shared" si="28"/>
        <v>87.377659175662757</v>
      </c>
      <c r="AT18" s="66">
        <f t="shared" si="29"/>
        <v>15.5488449776295</v>
      </c>
      <c r="AU18" s="58">
        <f t="shared" si="30"/>
        <v>15.640050026410078</v>
      </c>
      <c r="AV18" s="162"/>
      <c r="AW18" s="41">
        <f>Elevasi!F11</f>
        <v>772.1049999999999</v>
      </c>
      <c r="AX18" s="63">
        <v>1.7865924078324099E-2</v>
      </c>
      <c r="AY18" s="64">
        <f t="shared" si="11"/>
        <v>6300.5728659240785</v>
      </c>
      <c r="AZ18" s="65">
        <f t="shared" si="12"/>
        <v>6.3280208012238867E-4</v>
      </c>
      <c r="BA18" s="64">
        <f t="shared" si="31"/>
        <v>6300.5722331219986</v>
      </c>
      <c r="BB18" s="64">
        <f t="shared" si="32"/>
        <v>0.32536971687295591</v>
      </c>
      <c r="BC18" s="64">
        <f t="shared" si="13"/>
        <v>977968.92055971688</v>
      </c>
      <c r="BD18" s="56">
        <f t="shared" si="33"/>
        <v>978106.96651234059</v>
      </c>
      <c r="BE18" s="66">
        <f t="shared" si="14"/>
        <v>100.22565037628993</v>
      </c>
      <c r="BF18" s="57">
        <f t="shared" si="34"/>
        <v>86.398317868500001</v>
      </c>
      <c r="BG18" s="66">
        <f t="shared" si="35"/>
        <v>13.827332507789933</v>
      </c>
      <c r="BH18" s="58">
        <f t="shared" si="36"/>
        <v>13.918537556570511</v>
      </c>
    </row>
    <row r="19" spans="2:60" ht="16.5" thickBot="1" x14ac:dyDescent="0.3">
      <c r="B19" s="29">
        <v>43657</v>
      </c>
      <c r="C19" s="30">
        <v>0.46603009259259259</v>
      </c>
      <c r="D19" s="31">
        <f t="shared" si="0"/>
        <v>43657.46603009259</v>
      </c>
      <c r="E19" s="25" t="s">
        <v>10</v>
      </c>
      <c r="F19" s="25">
        <v>788247</v>
      </c>
      <c r="G19" s="32">
        <v>9237715</v>
      </c>
      <c r="H19" s="24">
        <v>107.608234782587</v>
      </c>
      <c r="I19" s="24">
        <v>-6.8891754320128404</v>
      </c>
      <c r="J19" s="33">
        <f t="shared" si="15"/>
        <v>-0.12023879403612682</v>
      </c>
      <c r="K19" s="18">
        <v>17</v>
      </c>
      <c r="L19" s="7">
        <v>6300.7269999999999</v>
      </c>
      <c r="M19" s="1">
        <v>0</v>
      </c>
      <c r="N19" s="1">
        <v>0</v>
      </c>
      <c r="O19" s="1">
        <v>1</v>
      </c>
      <c r="P19" s="1">
        <v>-5</v>
      </c>
      <c r="Q19" s="69">
        <f t="shared" si="1"/>
        <v>0</v>
      </c>
      <c r="R19" s="69">
        <f t="shared" si="2"/>
        <v>0</v>
      </c>
      <c r="S19" s="69">
        <f t="shared" si="3"/>
        <v>6.4641128371490308E-3</v>
      </c>
      <c r="T19" s="69">
        <f t="shared" si="4"/>
        <v>9.1205048780577724E-2</v>
      </c>
      <c r="U19" s="2">
        <f t="shared" si="16"/>
        <v>9.7669161617726749E-2</v>
      </c>
      <c r="V19" s="162"/>
      <c r="W19" s="42">
        <f>Elevasi!D12</f>
        <v>756.89166666666597</v>
      </c>
      <c r="X19" s="63">
        <v>1.3326432813282E-2</v>
      </c>
      <c r="Y19" s="67">
        <f t="shared" si="5"/>
        <v>6300.7403264328132</v>
      </c>
      <c r="Z19" s="68">
        <f t="shared" si="6"/>
        <v>6.6907253559428349E-4</v>
      </c>
      <c r="AA19" s="68">
        <f t="shared" si="17"/>
        <v>6300.7396573602773</v>
      </c>
      <c r="AB19" s="68">
        <f t="shared" si="18"/>
        <v>0.49279395515168289</v>
      </c>
      <c r="AC19" s="65">
        <f t="shared" si="19"/>
        <v>977969.08798395516</v>
      </c>
      <c r="AD19" s="56">
        <f t="shared" si="20"/>
        <v>978106.96729668113</v>
      </c>
      <c r="AE19" s="66">
        <f t="shared" si="21"/>
        <v>95.697455607362599</v>
      </c>
      <c r="AF19" s="57">
        <f t="shared" si="22"/>
        <v>84.695950432499927</v>
      </c>
      <c r="AG19" s="66">
        <f t="shared" si="23"/>
        <v>11.001505174862672</v>
      </c>
      <c r="AH19" s="58">
        <f t="shared" si="24"/>
        <v>11.099174336480399</v>
      </c>
      <c r="AI19" s="162"/>
      <c r="AJ19" s="41">
        <f>Elevasi!E12</f>
        <v>780.70815436148098</v>
      </c>
      <c r="AK19" s="63">
        <v>1.3326488208703901E-2</v>
      </c>
      <c r="AL19" s="64">
        <f t="shared" si="7"/>
        <v>6300.7403264882087</v>
      </c>
      <c r="AM19" s="65">
        <f t="shared" si="8"/>
        <v>6.6907253559428349E-4</v>
      </c>
      <c r="AN19" s="65">
        <f t="shared" si="25"/>
        <v>6300.7396574156728</v>
      </c>
      <c r="AO19" s="64">
        <f t="shared" si="26"/>
        <v>0.49279401054718619</v>
      </c>
      <c r="AP19" s="65">
        <f t="shared" si="9"/>
        <v>977969.08798401058</v>
      </c>
      <c r="AQ19" s="56">
        <f t="shared" si="27"/>
        <v>978106.96729668113</v>
      </c>
      <c r="AR19" s="66">
        <f t="shared" si="10"/>
        <v>103.04722376539618</v>
      </c>
      <c r="AS19" s="57">
        <f t="shared" si="28"/>
        <v>87.361008260603413</v>
      </c>
      <c r="AT19" s="66">
        <f t="shared" si="29"/>
        <v>15.68621550479277</v>
      </c>
      <c r="AU19" s="58">
        <f t="shared" si="30"/>
        <v>15.783884666410497</v>
      </c>
      <c r="AV19" s="162"/>
      <c r="AW19" s="41">
        <f>Elevasi!F12</f>
        <v>770.61</v>
      </c>
      <c r="AX19" s="63">
        <v>1.3326488208703901E-2</v>
      </c>
      <c r="AY19" s="64">
        <f t="shared" si="11"/>
        <v>6300.7403264882087</v>
      </c>
      <c r="AZ19" s="65">
        <f t="shared" si="12"/>
        <v>6.6907253559428349E-4</v>
      </c>
      <c r="BA19" s="64">
        <f t="shared" si="31"/>
        <v>6300.7396574156728</v>
      </c>
      <c r="BB19" s="64">
        <f t="shared" si="32"/>
        <v>0.49279401054718619</v>
      </c>
      <c r="BC19" s="64">
        <f t="shared" si="13"/>
        <v>977969.08798401058</v>
      </c>
      <c r="BD19" s="56">
        <f t="shared" si="33"/>
        <v>978106.96729668113</v>
      </c>
      <c r="BE19" s="66">
        <f t="shared" si="14"/>
        <v>99.930933329443178</v>
      </c>
      <c r="BF19" s="57">
        <f t="shared" si="34"/>
        <v>86.231027816999998</v>
      </c>
      <c r="BG19" s="66">
        <f t="shared" si="35"/>
        <v>13.699905512443181</v>
      </c>
      <c r="BH19" s="58">
        <f t="shared" si="36"/>
        <v>13.797574674060908</v>
      </c>
    </row>
    <row r="20" spans="2:60" ht="16.5" thickBot="1" x14ac:dyDescent="0.3">
      <c r="B20" s="29">
        <v>43657</v>
      </c>
      <c r="C20" s="30">
        <v>0.47734953703703703</v>
      </c>
      <c r="D20" s="31">
        <f t="shared" si="0"/>
        <v>43657.477349537039</v>
      </c>
      <c r="E20" s="25" t="s">
        <v>11</v>
      </c>
      <c r="F20" s="25">
        <v>788254</v>
      </c>
      <c r="G20" s="32">
        <v>9237801</v>
      </c>
      <c r="H20" s="24">
        <v>107.60829382918401</v>
      </c>
      <c r="I20" s="24">
        <v>-6.8883979410327996</v>
      </c>
      <c r="J20" s="33">
        <f t="shared" si="15"/>
        <v>-0.12022522425862056</v>
      </c>
      <c r="K20" s="18">
        <v>16</v>
      </c>
      <c r="L20" s="7">
        <v>6300.8459999999995</v>
      </c>
      <c r="M20" s="1">
        <v>1</v>
      </c>
      <c r="N20" s="1">
        <v>0</v>
      </c>
      <c r="O20" s="1">
        <v>0</v>
      </c>
      <c r="P20" s="1">
        <v>0</v>
      </c>
      <c r="Q20" s="69">
        <f t="shared" si="1"/>
        <v>6.4641128371490308E-3</v>
      </c>
      <c r="R20" s="69">
        <f t="shared" si="2"/>
        <v>0</v>
      </c>
      <c r="S20" s="69">
        <f t="shared" si="3"/>
        <v>0</v>
      </c>
      <c r="T20" s="69">
        <f t="shared" si="4"/>
        <v>0</v>
      </c>
      <c r="U20" s="2">
        <f t="shared" si="16"/>
        <v>6.4641128371490308E-3</v>
      </c>
      <c r="V20" s="162"/>
      <c r="W20" s="42">
        <f>Elevasi!D13</f>
        <v>760.43</v>
      </c>
      <c r="X20" s="63">
        <v>4.2367961090308296E-3</v>
      </c>
      <c r="Y20" s="67">
        <f t="shared" si="5"/>
        <v>6300.8502367961082</v>
      </c>
      <c r="Z20" s="68">
        <f t="shared" si="6"/>
        <v>7.4312787056612689E-4</v>
      </c>
      <c r="AA20" s="68">
        <f t="shared" si="17"/>
        <v>6300.8494936682373</v>
      </c>
      <c r="AB20" s="68">
        <f t="shared" si="18"/>
        <v>0.60263026311167778</v>
      </c>
      <c r="AC20" s="65">
        <f t="shared" si="19"/>
        <v>977969.1978202631</v>
      </c>
      <c r="AD20" s="56">
        <f t="shared" si="20"/>
        <v>978106.95060911949</v>
      </c>
      <c r="AE20" s="66">
        <f t="shared" si="21"/>
        <v>96.915909143607252</v>
      </c>
      <c r="AF20" s="57">
        <f t="shared" si="22"/>
        <v>85.091888870999995</v>
      </c>
      <c r="AG20" s="66">
        <f t="shared" si="23"/>
        <v>11.824020272607257</v>
      </c>
      <c r="AH20" s="58">
        <f t="shared" si="24"/>
        <v>11.830484385444406</v>
      </c>
      <c r="AI20" s="162"/>
      <c r="AJ20" s="41">
        <f>Elevasi!E13</f>
        <v>778.99130642488001</v>
      </c>
      <c r="AK20" s="63">
        <v>4.2368128197324603E-3</v>
      </c>
      <c r="AL20" s="64">
        <f t="shared" si="7"/>
        <v>6300.8502368128193</v>
      </c>
      <c r="AM20" s="65">
        <f t="shared" si="8"/>
        <v>7.4312787056612689E-4</v>
      </c>
      <c r="AN20" s="65">
        <f t="shared" si="25"/>
        <v>6300.8494936849484</v>
      </c>
      <c r="AO20" s="64">
        <f t="shared" si="26"/>
        <v>0.60263027982273343</v>
      </c>
      <c r="AP20" s="65">
        <f t="shared" si="9"/>
        <v>977969.19782027986</v>
      </c>
      <c r="AQ20" s="56">
        <f t="shared" si="27"/>
        <v>978106.95060911949</v>
      </c>
      <c r="AR20" s="66">
        <f t="shared" si="10"/>
        <v>102.64392832308903</v>
      </c>
      <c r="AS20" s="57">
        <f t="shared" si="28"/>
        <v>87.16889349155214</v>
      </c>
      <c r="AT20" s="66">
        <f t="shared" si="29"/>
        <v>15.475034831536888</v>
      </c>
      <c r="AU20" s="58">
        <f t="shared" si="30"/>
        <v>15.481498944374037</v>
      </c>
      <c r="AV20" s="162"/>
      <c r="AW20" s="41">
        <f>Elevasi!F13</f>
        <v>772.25499999999988</v>
      </c>
      <c r="AX20" s="63">
        <v>4.2368128197324603E-3</v>
      </c>
      <c r="AY20" s="64">
        <f t="shared" si="11"/>
        <v>6300.8502368128193</v>
      </c>
      <c r="AZ20" s="65">
        <f t="shared" si="12"/>
        <v>7.4312787056612689E-4</v>
      </c>
      <c r="BA20" s="64">
        <f t="shared" si="31"/>
        <v>6300.8494936849484</v>
      </c>
      <c r="BB20" s="64">
        <f t="shared" si="32"/>
        <v>0.60263027982273343</v>
      </c>
      <c r="BC20" s="64">
        <f t="shared" si="13"/>
        <v>977969.19782027986</v>
      </c>
      <c r="BD20" s="56">
        <f t="shared" si="33"/>
        <v>978106.95060911949</v>
      </c>
      <c r="BE20" s="66">
        <f t="shared" si="14"/>
        <v>100.56510416037102</v>
      </c>
      <c r="BF20" s="57">
        <f t="shared" si="34"/>
        <v>86.415102823499979</v>
      </c>
      <c r="BG20" s="66">
        <f t="shared" si="35"/>
        <v>14.150001336871043</v>
      </c>
      <c r="BH20" s="58">
        <f t="shared" si="36"/>
        <v>14.156465449708191</v>
      </c>
    </row>
    <row r="21" spans="2:60" ht="16.5" thickBot="1" x14ac:dyDescent="0.3">
      <c r="B21" s="29">
        <v>43657</v>
      </c>
      <c r="C21" s="30">
        <v>0.48511574074074071</v>
      </c>
      <c r="D21" s="31">
        <f t="shared" si="0"/>
        <v>43657.485115740739</v>
      </c>
      <c r="E21" s="25" t="s">
        <v>12</v>
      </c>
      <c r="F21" s="25">
        <v>788282</v>
      </c>
      <c r="G21" s="32">
        <v>9237835</v>
      </c>
      <c r="H21" s="24">
        <v>107.60854533128</v>
      </c>
      <c r="I21" s="24">
        <v>-6.8880893150634499</v>
      </c>
      <c r="J21" s="33">
        <f t="shared" si="15"/>
        <v>-0.12021983771929824</v>
      </c>
      <c r="K21" s="18">
        <v>15</v>
      </c>
      <c r="L21" s="7">
        <v>6300.4470000000001</v>
      </c>
      <c r="M21" s="1">
        <v>0</v>
      </c>
      <c r="N21" s="1">
        <v>-1</v>
      </c>
      <c r="O21" s="1">
        <v>0</v>
      </c>
      <c r="P21" s="1">
        <v>-3</v>
      </c>
      <c r="Q21" s="69">
        <f t="shared" si="1"/>
        <v>0</v>
      </c>
      <c r="R21" s="69">
        <f t="shared" si="2"/>
        <v>6.4641128371490308E-3</v>
      </c>
      <c r="S21" s="69">
        <f t="shared" si="3"/>
        <v>0</v>
      </c>
      <c r="T21" s="69">
        <f t="shared" si="4"/>
        <v>4.3656588008486298E-2</v>
      </c>
      <c r="U21" s="2">
        <f t="shared" si="16"/>
        <v>5.012070084563533E-2</v>
      </c>
      <c r="V21" s="162"/>
      <c r="W21" s="42">
        <f>Elevasi!D14</f>
        <v>763.28666666666595</v>
      </c>
      <c r="X21" s="63">
        <v>-1.78904618568654E-3</v>
      </c>
      <c r="Y21" s="67">
        <f t="shared" si="5"/>
        <v>6300.4452109538142</v>
      </c>
      <c r="Z21" s="68">
        <f t="shared" si="6"/>
        <v>7.9393679670734037E-4</v>
      </c>
      <c r="AA21" s="68">
        <f t="shared" si="17"/>
        <v>6300.4444170170173</v>
      </c>
      <c r="AB21" s="68">
        <f t="shared" si="18"/>
        <v>0.19755361189163523</v>
      </c>
      <c r="AC21" s="65">
        <f t="shared" si="19"/>
        <v>977968.79274361196</v>
      </c>
      <c r="AD21" s="56">
        <f t="shared" si="20"/>
        <v>978106.94398548431</v>
      </c>
      <c r="AE21" s="66">
        <f t="shared" si="21"/>
        <v>97.399023460989866</v>
      </c>
      <c r="AF21" s="57">
        <f t="shared" si="22"/>
        <v>85.411549013999931</v>
      </c>
      <c r="AG21" s="66">
        <f t="shared" si="23"/>
        <v>11.987474446989935</v>
      </c>
      <c r="AH21" s="58">
        <f t="shared" si="24"/>
        <v>12.037595147835571</v>
      </c>
      <c r="AI21" s="162"/>
      <c r="AJ21" s="41">
        <f>Elevasi!E14</f>
        <v>778.82943188623699</v>
      </c>
      <c r="AK21" s="63">
        <v>-1.78904699224509E-3</v>
      </c>
      <c r="AL21" s="64">
        <f t="shared" si="7"/>
        <v>6300.4452109530075</v>
      </c>
      <c r="AM21" s="65">
        <f t="shared" si="8"/>
        <v>7.9393679670734037E-4</v>
      </c>
      <c r="AN21" s="65">
        <f t="shared" si="25"/>
        <v>6300.4444170162105</v>
      </c>
      <c r="AO21" s="64">
        <f t="shared" si="26"/>
        <v>0.19755361108491343</v>
      </c>
      <c r="AP21" s="65">
        <f t="shared" si="9"/>
        <v>977968.79274361115</v>
      </c>
      <c r="AQ21" s="56">
        <f t="shared" si="27"/>
        <v>978106.94398548431</v>
      </c>
      <c r="AR21" s="66">
        <f t="shared" si="10"/>
        <v>102.19552080693458</v>
      </c>
      <c r="AS21" s="57">
        <f t="shared" si="28"/>
        <v>87.150779779240352</v>
      </c>
      <c r="AT21" s="66">
        <f t="shared" si="29"/>
        <v>15.044741027694229</v>
      </c>
      <c r="AU21" s="58">
        <f t="shared" si="30"/>
        <v>15.094861728539865</v>
      </c>
      <c r="AV21" s="162"/>
      <c r="AW21" s="41">
        <f>Elevasi!F14</f>
        <v>774.40499999999986</v>
      </c>
      <c r="AX21" s="63">
        <v>-1.78904699224509E-3</v>
      </c>
      <c r="AY21" s="64">
        <f t="shared" si="11"/>
        <v>6300.4452109530075</v>
      </c>
      <c r="AZ21" s="65">
        <f t="shared" si="12"/>
        <v>7.9393679670734037E-4</v>
      </c>
      <c r="BA21" s="64">
        <f t="shared" si="31"/>
        <v>6300.4444170162105</v>
      </c>
      <c r="BB21" s="64">
        <f t="shared" si="32"/>
        <v>0.19755361108491343</v>
      </c>
      <c r="BC21" s="64">
        <f t="shared" si="13"/>
        <v>977968.79274361115</v>
      </c>
      <c r="BD21" s="56">
        <f t="shared" si="33"/>
        <v>978106.94398548431</v>
      </c>
      <c r="BE21" s="66">
        <f t="shared" si="14"/>
        <v>100.8301411268418</v>
      </c>
      <c r="BF21" s="57">
        <f t="shared" si="34"/>
        <v>86.655687178500003</v>
      </c>
      <c r="BG21" s="66">
        <f t="shared" si="35"/>
        <v>14.174453948341792</v>
      </c>
      <c r="BH21" s="58">
        <f t="shared" si="36"/>
        <v>14.224574649187428</v>
      </c>
    </row>
    <row r="22" spans="2:60" ht="16.5" thickBot="1" x14ac:dyDescent="0.3">
      <c r="B22" s="29">
        <v>43657</v>
      </c>
      <c r="C22" s="30">
        <v>0.4934837962962963</v>
      </c>
      <c r="D22" s="31">
        <f t="shared" si="0"/>
        <v>43657.493483796294</v>
      </c>
      <c r="E22" s="25" t="s">
        <v>13</v>
      </c>
      <c r="F22" s="25">
        <v>788279</v>
      </c>
      <c r="G22" s="32">
        <v>9237862</v>
      </c>
      <c r="H22" s="24">
        <v>107.60851687071801</v>
      </c>
      <c r="I22" s="24">
        <v>-6.8878454757375902</v>
      </c>
      <c r="J22" s="33">
        <f t="shared" si="15"/>
        <v>-0.12021558192021616</v>
      </c>
      <c r="K22" s="18">
        <v>14.5</v>
      </c>
      <c r="L22" s="7">
        <v>6300.3289999999997</v>
      </c>
      <c r="M22" s="1">
        <v>-1</v>
      </c>
      <c r="N22" s="1">
        <v>0</v>
      </c>
      <c r="O22" s="1">
        <v>0</v>
      </c>
      <c r="P22" s="1">
        <v>-3</v>
      </c>
      <c r="Q22" s="69">
        <f t="shared" si="1"/>
        <v>6.4641128371490308E-3</v>
      </c>
      <c r="R22" s="69">
        <f t="shared" si="2"/>
        <v>0</v>
      </c>
      <c r="S22" s="69">
        <f t="shared" si="3"/>
        <v>0</v>
      </c>
      <c r="T22" s="69">
        <f t="shared" si="4"/>
        <v>4.3656588008486298E-2</v>
      </c>
      <c r="U22" s="2">
        <f t="shared" si="16"/>
        <v>5.012070084563533E-2</v>
      </c>
      <c r="V22" s="162"/>
      <c r="W22" s="42">
        <f>Elevasi!D15</f>
        <v>767</v>
      </c>
      <c r="X22" s="63">
        <v>-8.0151945219284794E-3</v>
      </c>
      <c r="Y22" s="67">
        <f t="shared" si="5"/>
        <v>6300.3209848054776</v>
      </c>
      <c r="Z22" s="68">
        <f t="shared" si="6"/>
        <v>8.4868322532149489E-4</v>
      </c>
      <c r="AA22" s="68">
        <f t="shared" si="17"/>
        <v>6300.3201361222518</v>
      </c>
      <c r="AB22" s="68">
        <f t="shared" si="18"/>
        <v>7.3272717126201314E-2</v>
      </c>
      <c r="AC22" s="65">
        <f t="shared" si="19"/>
        <v>977968.66846271709</v>
      </c>
      <c r="AD22" s="56">
        <f t="shared" si="20"/>
        <v>978106.93875248567</v>
      </c>
      <c r="AE22" s="66">
        <f t="shared" si="21"/>
        <v>98.425910231418698</v>
      </c>
      <c r="AF22" s="57">
        <f t="shared" si="22"/>
        <v>85.827069899999998</v>
      </c>
      <c r="AG22" s="66">
        <f t="shared" si="23"/>
        <v>12.5988403314187</v>
      </c>
      <c r="AH22" s="58">
        <f t="shared" si="24"/>
        <v>12.648961032264335</v>
      </c>
      <c r="AI22" s="162"/>
      <c r="AJ22" s="41">
        <f>Elevasi!E15</f>
        <v>780.48419051797305</v>
      </c>
      <c r="AK22" s="63">
        <v>-8.0152085752477394E-3</v>
      </c>
      <c r="AL22" s="64">
        <f t="shared" si="7"/>
        <v>6300.3209847914241</v>
      </c>
      <c r="AM22" s="65">
        <f t="shared" si="8"/>
        <v>8.4868322532149489E-4</v>
      </c>
      <c r="AN22" s="65">
        <f t="shared" si="25"/>
        <v>6300.3201361081983</v>
      </c>
      <c r="AO22" s="64">
        <f t="shared" si="26"/>
        <v>7.3272703072689183E-2</v>
      </c>
      <c r="AP22" s="65">
        <f t="shared" si="9"/>
        <v>977968.66846270312</v>
      </c>
      <c r="AQ22" s="56">
        <f t="shared" si="27"/>
        <v>978106.93875248567</v>
      </c>
      <c r="AR22" s="66">
        <f t="shared" si="10"/>
        <v>102.58713141129536</v>
      </c>
      <c r="AS22" s="57">
        <f t="shared" si="28"/>
        <v>87.335946773704038</v>
      </c>
      <c r="AT22" s="66">
        <f t="shared" si="29"/>
        <v>15.251184637591322</v>
      </c>
      <c r="AU22" s="58">
        <f t="shared" si="30"/>
        <v>15.301305338436958</v>
      </c>
      <c r="AV22" s="162"/>
      <c r="AW22" s="41">
        <f>Elevasi!F15</f>
        <v>773.34</v>
      </c>
      <c r="AX22" s="63">
        <v>-8.0152085752477394E-3</v>
      </c>
      <c r="AY22" s="64">
        <f t="shared" si="11"/>
        <v>6300.3209847914241</v>
      </c>
      <c r="AZ22" s="65">
        <f t="shared" si="12"/>
        <v>8.4868322532149489E-4</v>
      </c>
      <c r="BA22" s="64">
        <f t="shared" si="31"/>
        <v>6300.3201361081983</v>
      </c>
      <c r="BB22" s="64">
        <f t="shared" si="32"/>
        <v>7.3272703072689183E-2</v>
      </c>
      <c r="BC22" s="64">
        <f t="shared" si="13"/>
        <v>977968.66846270312</v>
      </c>
      <c r="BD22" s="56">
        <f t="shared" si="33"/>
        <v>978106.93875248567</v>
      </c>
      <c r="BE22" s="66">
        <f t="shared" si="14"/>
        <v>100.38243421744889</v>
      </c>
      <c r="BF22" s="57">
        <f t="shared" si="34"/>
        <v>86.536513998000018</v>
      </c>
      <c r="BG22" s="66">
        <f t="shared" si="35"/>
        <v>13.845920219448871</v>
      </c>
      <c r="BH22" s="58">
        <f t="shared" si="36"/>
        <v>13.896040920294507</v>
      </c>
    </row>
    <row r="23" spans="2:60" ht="16.5" thickBot="1" x14ac:dyDescent="0.3">
      <c r="B23" s="29">
        <v>43657</v>
      </c>
      <c r="C23" s="30">
        <v>0.50001157407407404</v>
      </c>
      <c r="D23" s="31">
        <f t="shared" si="0"/>
        <v>43657.500011574077</v>
      </c>
      <c r="E23" s="25" t="s">
        <v>14</v>
      </c>
      <c r="F23" s="25">
        <v>788287</v>
      </c>
      <c r="G23" s="32">
        <v>9237857</v>
      </c>
      <c r="H23" s="24">
        <v>107.60858945536</v>
      </c>
      <c r="I23" s="24">
        <v>-6.8878902636022898</v>
      </c>
      <c r="J23" s="33">
        <f t="shared" si="15"/>
        <v>-0.12021636361592009</v>
      </c>
      <c r="K23" s="18">
        <v>16</v>
      </c>
      <c r="L23" s="7">
        <v>6300.3270000000002</v>
      </c>
      <c r="M23" s="1">
        <v>-1</v>
      </c>
      <c r="N23" s="1">
        <v>0</v>
      </c>
      <c r="O23" s="1">
        <v>0</v>
      </c>
      <c r="P23" s="1">
        <v>-2</v>
      </c>
      <c r="Q23" s="69">
        <f t="shared" si="1"/>
        <v>6.4641128371490308E-3</v>
      </c>
      <c r="R23" s="69">
        <f t="shared" si="2"/>
        <v>0</v>
      </c>
      <c r="S23" s="69">
        <f t="shared" si="3"/>
        <v>0</v>
      </c>
      <c r="T23" s="69">
        <f t="shared" si="4"/>
        <v>2.2615744121403138E-2</v>
      </c>
      <c r="U23" s="2">
        <f t="shared" si="16"/>
        <v>2.9079856958552169E-2</v>
      </c>
      <c r="V23" s="162"/>
      <c r="W23" s="42">
        <f>Elevasi!D16</f>
        <v>769.00166666666598</v>
      </c>
      <c r="X23" s="63">
        <v>-1.26383905665525E-2</v>
      </c>
      <c r="Y23" s="67">
        <f t="shared" si="5"/>
        <v>6300.3143616094339</v>
      </c>
      <c r="Z23" s="68">
        <f t="shared" si="6"/>
        <v>8.9138998291261905E-4</v>
      </c>
      <c r="AA23" s="68">
        <f t="shared" si="17"/>
        <v>6300.3134702194511</v>
      </c>
      <c r="AB23" s="68">
        <f t="shared" si="18"/>
        <v>6.6606814325496089E-2</v>
      </c>
      <c r="AC23" s="65">
        <f t="shared" si="19"/>
        <v>977968.6617968143</v>
      </c>
      <c r="AD23" s="56">
        <f t="shared" si="20"/>
        <v>978106.9397136576</v>
      </c>
      <c r="AE23" s="66">
        <f t="shared" si="21"/>
        <v>99.035997490028706</v>
      </c>
      <c r="AF23" s="57">
        <f t="shared" si="22"/>
        <v>86.05105579949992</v>
      </c>
      <c r="AG23" s="66">
        <f t="shared" si="23"/>
        <v>12.984941690528785</v>
      </c>
      <c r="AH23" s="58">
        <f t="shared" si="24"/>
        <v>13.014021547487337</v>
      </c>
      <c r="AI23" s="162"/>
      <c r="AJ23" s="41">
        <f>Elevasi!E16</f>
        <v>779.76485285310298</v>
      </c>
      <c r="AK23" s="63">
        <v>-1.2638409749120399E-2</v>
      </c>
      <c r="AL23" s="64">
        <f t="shared" si="7"/>
        <v>6300.3143615902509</v>
      </c>
      <c r="AM23" s="65">
        <f t="shared" si="8"/>
        <v>8.9138998291261905E-4</v>
      </c>
      <c r="AN23" s="65">
        <f t="shared" si="25"/>
        <v>6300.3134702002681</v>
      </c>
      <c r="AO23" s="64">
        <f t="shared" si="26"/>
        <v>6.6606795142433839E-2</v>
      </c>
      <c r="AP23" s="65">
        <f t="shared" si="9"/>
        <v>977968.6617967952</v>
      </c>
      <c r="AQ23" s="56">
        <f t="shared" si="27"/>
        <v>978106.9397136576</v>
      </c>
      <c r="AR23" s="66">
        <f t="shared" si="10"/>
        <v>102.35751672807103</v>
      </c>
      <c r="AS23" s="57">
        <f t="shared" si="28"/>
        <v>87.255453104806364</v>
      </c>
      <c r="AT23" s="66">
        <f t="shared" si="29"/>
        <v>15.102063623264669</v>
      </c>
      <c r="AU23" s="58">
        <f t="shared" si="30"/>
        <v>15.131143480223221</v>
      </c>
      <c r="AV23" s="162"/>
      <c r="AW23" s="41">
        <f>Elevasi!F16</f>
        <v>773.57</v>
      </c>
      <c r="AX23" s="63">
        <v>-1.2638409749120399E-2</v>
      </c>
      <c r="AY23" s="64">
        <f t="shared" si="11"/>
        <v>6300.3143615902509</v>
      </c>
      <c r="AZ23" s="65">
        <f t="shared" si="12"/>
        <v>8.9138998291261905E-4</v>
      </c>
      <c r="BA23" s="64">
        <f t="shared" si="31"/>
        <v>6300.3134702002681</v>
      </c>
      <c r="BB23" s="64">
        <f t="shared" si="32"/>
        <v>6.6606795142433839E-2</v>
      </c>
      <c r="BC23" s="64">
        <f t="shared" si="13"/>
        <v>977968.6617967952</v>
      </c>
      <c r="BD23" s="56">
        <f t="shared" si="33"/>
        <v>978106.9397136576</v>
      </c>
      <c r="BE23" s="66">
        <f t="shared" si="14"/>
        <v>100.44578513760348</v>
      </c>
      <c r="BF23" s="57">
        <f t="shared" si="34"/>
        <v>86.562250929000001</v>
      </c>
      <c r="BG23" s="66">
        <f t="shared" si="35"/>
        <v>13.883534208603479</v>
      </c>
      <c r="BH23" s="58">
        <f t="shared" si="36"/>
        <v>13.91261406556203</v>
      </c>
    </row>
    <row r="24" spans="2:60" ht="16.5" thickBot="1" x14ac:dyDescent="0.3">
      <c r="B24" s="29">
        <v>43657</v>
      </c>
      <c r="C24" s="30">
        <v>0.50434027777777779</v>
      </c>
      <c r="D24" s="31">
        <f t="shared" si="0"/>
        <v>43657.504340277781</v>
      </c>
      <c r="E24" s="25" t="s">
        <v>15</v>
      </c>
      <c r="F24" s="25">
        <v>788298</v>
      </c>
      <c r="G24" s="32">
        <v>9237855</v>
      </c>
      <c r="H24" s="24">
        <v>107.608689018395</v>
      </c>
      <c r="I24" s="24">
        <v>-6.8879077936056197</v>
      </c>
      <c r="J24" s="33">
        <f t="shared" si="15"/>
        <v>-0.12021666957219609</v>
      </c>
      <c r="K24" s="18">
        <v>15.5</v>
      </c>
      <c r="L24" s="7">
        <v>6300.3270000000002</v>
      </c>
      <c r="M24" s="1">
        <v>-1</v>
      </c>
      <c r="N24" s="1">
        <v>0</v>
      </c>
      <c r="O24" s="1">
        <v>0</v>
      </c>
      <c r="P24" s="1">
        <v>-2</v>
      </c>
      <c r="Q24" s="69">
        <f t="shared" si="1"/>
        <v>6.4641128371490308E-3</v>
      </c>
      <c r="R24" s="69">
        <f t="shared" si="2"/>
        <v>0</v>
      </c>
      <c r="S24" s="69">
        <f t="shared" si="3"/>
        <v>0</v>
      </c>
      <c r="T24" s="69">
        <f t="shared" si="4"/>
        <v>2.2615744121403138E-2</v>
      </c>
      <c r="U24" s="2">
        <f t="shared" si="16"/>
        <v>2.9079856958552169E-2</v>
      </c>
      <c r="V24" s="162"/>
      <c r="W24" s="42">
        <f>Elevasi!D17</f>
        <v>767.625</v>
      </c>
      <c r="X24" s="63">
        <v>-1.55739694926394E-2</v>
      </c>
      <c r="Y24" s="67">
        <f t="shared" si="5"/>
        <v>6300.3114260305074</v>
      </c>
      <c r="Z24" s="68">
        <f t="shared" si="6"/>
        <v>9.1970971223723035E-4</v>
      </c>
      <c r="AA24" s="68">
        <f t="shared" si="17"/>
        <v>6300.310506320795</v>
      </c>
      <c r="AB24" s="68">
        <f t="shared" si="18"/>
        <v>6.3642915669333888E-2</v>
      </c>
      <c r="AC24" s="65">
        <f t="shared" si="19"/>
        <v>977968.65883291571</v>
      </c>
      <c r="AD24" s="56">
        <f t="shared" si="20"/>
        <v>978106.94008986268</v>
      </c>
      <c r="AE24" s="66">
        <f t="shared" si="21"/>
        <v>98.607818053032076</v>
      </c>
      <c r="AF24" s="57">
        <f t="shared" si="22"/>
        <v>85.897007212500014</v>
      </c>
      <c r="AG24" s="66">
        <f t="shared" si="23"/>
        <v>12.710810840532062</v>
      </c>
      <c r="AH24" s="58">
        <f t="shared" si="24"/>
        <v>12.739890697490614</v>
      </c>
      <c r="AI24" s="162"/>
      <c r="AJ24" s="41">
        <f>Elevasi!E17</f>
        <v>778.00249655287598</v>
      </c>
      <c r="AK24" s="63">
        <v>-1.5573992887912599E-2</v>
      </c>
      <c r="AL24" s="64">
        <f t="shared" si="7"/>
        <v>6300.3114260071125</v>
      </c>
      <c r="AM24" s="65">
        <f t="shared" si="8"/>
        <v>9.1970971223723035E-4</v>
      </c>
      <c r="AN24" s="65">
        <f t="shared" si="25"/>
        <v>6300.3105062974</v>
      </c>
      <c r="AO24" s="64">
        <f t="shared" si="26"/>
        <v>6.3642892274401675E-2</v>
      </c>
      <c r="AP24" s="65">
        <f t="shared" si="9"/>
        <v>977968.65883289231</v>
      </c>
      <c r="AQ24" s="56">
        <f t="shared" si="27"/>
        <v>978106.94008986268</v>
      </c>
      <c r="AR24" s="66">
        <f t="shared" si="10"/>
        <v>101.81031346585013</v>
      </c>
      <c r="AS24" s="57">
        <f t="shared" si="28"/>
        <v>87.058245963517862</v>
      </c>
      <c r="AT24" s="66">
        <f t="shared" si="29"/>
        <v>14.752067502332267</v>
      </c>
      <c r="AU24" s="58">
        <f t="shared" si="30"/>
        <v>14.781147359290818</v>
      </c>
      <c r="AV24" s="162"/>
      <c r="AW24" s="41">
        <f>Elevasi!F17</f>
        <v>773.61</v>
      </c>
      <c r="AX24" s="63">
        <v>-1.5573992887912599E-2</v>
      </c>
      <c r="AY24" s="64">
        <f t="shared" si="11"/>
        <v>6300.3114260071125</v>
      </c>
      <c r="AZ24" s="65">
        <f t="shared" si="12"/>
        <v>9.1970971223723035E-4</v>
      </c>
      <c r="BA24" s="64">
        <f t="shared" si="31"/>
        <v>6300.3105062974</v>
      </c>
      <c r="BB24" s="64">
        <f t="shared" si="32"/>
        <v>6.3642892274401675E-2</v>
      </c>
      <c r="BC24" s="64">
        <f t="shared" si="13"/>
        <v>977968.65883289231</v>
      </c>
      <c r="BD24" s="56">
        <f t="shared" si="33"/>
        <v>978106.94008986268</v>
      </c>
      <c r="BE24" s="66">
        <f t="shared" si="14"/>
        <v>100.45478902963259</v>
      </c>
      <c r="BF24" s="57">
        <f t="shared" si="34"/>
        <v>86.566726917000011</v>
      </c>
      <c r="BG24" s="66">
        <f t="shared" si="35"/>
        <v>13.888062112632582</v>
      </c>
      <c r="BH24" s="58">
        <f t="shared" si="36"/>
        <v>13.917141969591134</v>
      </c>
    </row>
    <row r="25" spans="2:60" ht="16.5" thickBot="1" x14ac:dyDescent="0.3">
      <c r="B25" s="29">
        <v>43657</v>
      </c>
      <c r="C25" s="30">
        <v>0.50920138888888888</v>
      </c>
      <c r="D25" s="31">
        <f t="shared" si="0"/>
        <v>43657.509201388886</v>
      </c>
      <c r="E25" s="25" t="s">
        <v>16</v>
      </c>
      <c r="F25" s="25">
        <v>788310</v>
      </c>
      <c r="G25" s="32">
        <v>9237857</v>
      </c>
      <c r="H25" s="24">
        <v>107.60879742599001</v>
      </c>
      <c r="I25" s="24">
        <v>-6.8878891279246703</v>
      </c>
      <c r="J25" s="33">
        <f t="shared" si="15"/>
        <v>-0.1202163437946064</v>
      </c>
      <c r="K25" s="18">
        <v>15</v>
      </c>
      <c r="L25" s="7">
        <v>6300.348</v>
      </c>
      <c r="M25" s="1">
        <v>-1</v>
      </c>
      <c r="N25" s="1">
        <v>0</v>
      </c>
      <c r="O25" s="1">
        <v>0</v>
      </c>
      <c r="P25" s="1">
        <v>-2</v>
      </c>
      <c r="Q25" s="69">
        <f t="shared" si="1"/>
        <v>6.4641128371490308E-3</v>
      </c>
      <c r="R25" s="69">
        <f t="shared" si="2"/>
        <v>0</v>
      </c>
      <c r="S25" s="69">
        <f t="shared" si="3"/>
        <v>0</v>
      </c>
      <c r="T25" s="69">
        <f t="shared" si="4"/>
        <v>2.2615744121403138E-2</v>
      </c>
      <c r="U25" s="2">
        <f t="shared" si="16"/>
        <v>2.9079856958552169E-2</v>
      </c>
      <c r="V25" s="162"/>
      <c r="W25" s="42">
        <f>Elevasi!D18</f>
        <v>768.97500000000002</v>
      </c>
      <c r="X25" s="63">
        <v>-1.87339909934706E-2</v>
      </c>
      <c r="Y25" s="67">
        <f t="shared" si="5"/>
        <v>6300.3292660090065</v>
      </c>
      <c r="Z25" s="68">
        <f t="shared" si="6"/>
        <v>9.5151261682636544E-4</v>
      </c>
      <c r="AA25" s="68">
        <f t="shared" si="17"/>
        <v>6300.3283144963898</v>
      </c>
      <c r="AB25" s="68">
        <f t="shared" si="18"/>
        <v>8.1451091264170827E-2</v>
      </c>
      <c r="AC25" s="65">
        <f t="shared" si="19"/>
        <v>977968.67664109124</v>
      </c>
      <c r="AD25" s="56">
        <f t="shared" si="20"/>
        <v>978106.93968928535</v>
      </c>
      <c r="AE25" s="66">
        <f t="shared" si="21"/>
        <v>99.042636805884001</v>
      </c>
      <c r="AF25" s="57">
        <f t="shared" si="22"/>
        <v>86.048071807500008</v>
      </c>
      <c r="AG25" s="66">
        <f t="shared" si="23"/>
        <v>12.994564998383993</v>
      </c>
      <c r="AH25" s="58">
        <f t="shared" si="24"/>
        <v>13.023644855342544</v>
      </c>
      <c r="AI25" s="162"/>
      <c r="AJ25" s="41">
        <f>Elevasi!E18</f>
        <v>777.34837985208696</v>
      </c>
      <c r="AK25" s="63">
        <v>-1.87340141450314E-2</v>
      </c>
      <c r="AL25" s="64">
        <f t="shared" si="7"/>
        <v>6300.3292659858553</v>
      </c>
      <c r="AM25" s="65">
        <f t="shared" si="8"/>
        <v>9.5151261682636544E-4</v>
      </c>
      <c r="AN25" s="65">
        <f t="shared" si="25"/>
        <v>6300.3283144732386</v>
      </c>
      <c r="AO25" s="64">
        <f t="shared" si="26"/>
        <v>8.1451068112983194E-2</v>
      </c>
      <c r="AP25" s="65">
        <f t="shared" si="9"/>
        <v>977968.67664106819</v>
      </c>
      <c r="AQ25" s="56">
        <f t="shared" si="27"/>
        <v>978106.93968928535</v>
      </c>
      <c r="AR25" s="66">
        <f t="shared" si="10"/>
        <v>101.62666180518781</v>
      </c>
      <c r="AS25" s="57">
        <f t="shared" si="28"/>
        <v>86.985050500934591</v>
      </c>
      <c r="AT25" s="66">
        <f t="shared" si="29"/>
        <v>14.641611304253217</v>
      </c>
      <c r="AU25" s="58">
        <f t="shared" si="30"/>
        <v>14.670691161211769</v>
      </c>
      <c r="AV25" s="162"/>
      <c r="AW25" s="41">
        <f>Elevasi!F18</f>
        <v>773.62</v>
      </c>
      <c r="AX25" s="63">
        <v>-1.87340141450314E-2</v>
      </c>
      <c r="AY25" s="64">
        <f t="shared" si="11"/>
        <v>6300.3292659858553</v>
      </c>
      <c r="AZ25" s="65">
        <f t="shared" si="12"/>
        <v>9.5151261682636544E-4</v>
      </c>
      <c r="BA25" s="64">
        <f t="shared" si="31"/>
        <v>6300.3283144732386</v>
      </c>
      <c r="BB25" s="64">
        <f t="shared" si="32"/>
        <v>8.1451068112983194E-2</v>
      </c>
      <c r="BC25" s="64">
        <f t="shared" si="13"/>
        <v>977968.67664106819</v>
      </c>
      <c r="BD25" s="56">
        <f t="shared" si="33"/>
        <v>978106.93968928535</v>
      </c>
      <c r="BE25" s="66">
        <f t="shared" si="14"/>
        <v>100.47608378283377</v>
      </c>
      <c r="BF25" s="57">
        <f t="shared" si="34"/>
        <v>86.567845914000017</v>
      </c>
      <c r="BG25" s="66">
        <f t="shared" si="35"/>
        <v>13.908237868833751</v>
      </c>
      <c r="BH25" s="58">
        <f t="shared" si="36"/>
        <v>13.937317725792303</v>
      </c>
    </row>
    <row r="26" spans="2:60" ht="16.5" thickBot="1" x14ac:dyDescent="0.3">
      <c r="B26" s="29">
        <v>43657</v>
      </c>
      <c r="C26" s="30">
        <v>0.51497685185185182</v>
      </c>
      <c r="D26" s="31">
        <f t="shared" si="0"/>
        <v>43657.514976851853</v>
      </c>
      <c r="E26" s="25" t="s">
        <v>17</v>
      </c>
      <c r="F26" s="25">
        <v>788324</v>
      </c>
      <c r="G26" s="32">
        <v>9237858</v>
      </c>
      <c r="H26" s="24">
        <v>107.608923967379</v>
      </c>
      <c r="I26" s="24">
        <v>-6.8878794000290098</v>
      </c>
      <c r="J26" s="33">
        <f t="shared" si="15"/>
        <v>-0.12021617401079783</v>
      </c>
      <c r="K26" s="18">
        <v>15</v>
      </c>
      <c r="L26" s="7">
        <v>6300.0429999999997</v>
      </c>
      <c r="M26" s="1">
        <v>-1</v>
      </c>
      <c r="N26" s="1">
        <v>0</v>
      </c>
      <c r="O26" s="1">
        <v>0</v>
      </c>
      <c r="P26" s="1">
        <v>-1</v>
      </c>
      <c r="Q26" s="69">
        <f t="shared" si="1"/>
        <v>6.4641128371490308E-3</v>
      </c>
      <c r="R26" s="69">
        <f t="shared" si="2"/>
        <v>0</v>
      </c>
      <c r="S26" s="69">
        <f t="shared" si="3"/>
        <v>0</v>
      </c>
      <c r="T26" s="69">
        <f t="shared" si="4"/>
        <v>6.4641128371490308E-3</v>
      </c>
      <c r="U26" s="2">
        <f t="shared" si="16"/>
        <v>1.2928225674298062E-2</v>
      </c>
      <c r="V26" s="162"/>
      <c r="W26" s="42">
        <f>Elevasi!D19</f>
        <v>767.84333333333302</v>
      </c>
      <c r="X26" s="63">
        <v>-2.22845227407206E-2</v>
      </c>
      <c r="Y26" s="67">
        <f t="shared" si="5"/>
        <v>6300.0207154772588</v>
      </c>
      <c r="Z26" s="68">
        <f t="shared" si="6"/>
        <v>9.8929749632631413E-4</v>
      </c>
      <c r="AA26" s="68">
        <f t="shared" si="17"/>
        <v>6300.0197261797621</v>
      </c>
      <c r="AB26" s="68">
        <f t="shared" si="18"/>
        <v>-0.22713722536354908</v>
      </c>
      <c r="AC26" s="65">
        <f t="shared" si="19"/>
        <v>977968.36805277469</v>
      </c>
      <c r="AD26" s="56">
        <f t="shared" si="20"/>
        <v>978106.93948051869</v>
      </c>
      <c r="AE26" s="66">
        <f t="shared" si="21"/>
        <v>98.385024922668208</v>
      </c>
      <c r="AF26" s="57">
        <f t="shared" si="22"/>
        <v>85.921438646999974</v>
      </c>
      <c r="AG26" s="66">
        <f t="shared" si="23"/>
        <v>12.463586275668234</v>
      </c>
      <c r="AH26" s="58">
        <f t="shared" si="24"/>
        <v>12.476514501342532</v>
      </c>
      <c r="AI26" s="162"/>
      <c r="AJ26" s="41">
        <f>Elevasi!E19</f>
        <v>775.98533405757701</v>
      </c>
      <c r="AK26" s="63">
        <v>-2.22845499471283E-2</v>
      </c>
      <c r="AL26" s="64">
        <f t="shared" si="7"/>
        <v>6300.0207154500522</v>
      </c>
      <c r="AM26" s="65">
        <f t="shared" si="8"/>
        <v>9.8929749632631413E-4</v>
      </c>
      <c r="AN26" s="65">
        <f t="shared" si="25"/>
        <v>6300.0197261525554</v>
      </c>
      <c r="AO26" s="64">
        <f t="shared" si="26"/>
        <v>-0.22713725257017359</v>
      </c>
      <c r="AP26" s="65">
        <f t="shared" si="9"/>
        <v>977968.36805274745</v>
      </c>
      <c r="AQ26" s="56">
        <f t="shared" si="27"/>
        <v>978106.93948051869</v>
      </c>
      <c r="AR26" s="66">
        <f t="shared" si="10"/>
        <v>100.89764631892871</v>
      </c>
      <c r="AS26" s="57">
        <f t="shared" si="28"/>
        <v>86.832526085442638</v>
      </c>
      <c r="AT26" s="66">
        <f t="shared" si="29"/>
        <v>14.06512023348607</v>
      </c>
      <c r="AU26" s="58">
        <f t="shared" si="30"/>
        <v>14.078048459160367</v>
      </c>
      <c r="AV26" s="162"/>
      <c r="AW26" s="41">
        <f>Elevasi!F19</f>
        <v>774.12</v>
      </c>
      <c r="AX26" s="63">
        <v>-2.22845499471283E-2</v>
      </c>
      <c r="AY26" s="64">
        <f t="shared" si="11"/>
        <v>6300.0207154500522</v>
      </c>
      <c r="AZ26" s="65">
        <f t="shared" si="12"/>
        <v>9.8929749632631413E-4</v>
      </c>
      <c r="BA26" s="64">
        <f t="shared" si="31"/>
        <v>6300.0197261525554</v>
      </c>
      <c r="BB26" s="64">
        <f t="shared" si="32"/>
        <v>-0.22713725257017359</v>
      </c>
      <c r="BC26" s="64">
        <f t="shared" si="13"/>
        <v>977968.36805274745</v>
      </c>
      <c r="BD26" s="56">
        <f t="shared" si="33"/>
        <v>978106.93948051869</v>
      </c>
      <c r="BE26" s="66">
        <f t="shared" si="14"/>
        <v>100.32200422876045</v>
      </c>
      <c r="BF26" s="57">
        <f t="shared" si="34"/>
        <v>86.623795763999993</v>
      </c>
      <c r="BG26" s="66">
        <f t="shared" si="35"/>
        <v>13.698208464760455</v>
      </c>
      <c r="BH26" s="58">
        <f t="shared" si="36"/>
        <v>13.711136690434753</v>
      </c>
    </row>
    <row r="27" spans="2:60" ht="16.5" thickBot="1" x14ac:dyDescent="0.3">
      <c r="B27" s="29">
        <v>43657</v>
      </c>
      <c r="C27" s="30">
        <v>0.52054398148148151</v>
      </c>
      <c r="D27" s="31">
        <f t="shared" si="0"/>
        <v>43657.520543981482</v>
      </c>
      <c r="E27" s="25" t="s">
        <v>18</v>
      </c>
      <c r="F27" s="25">
        <v>788340</v>
      </c>
      <c r="G27" s="32">
        <v>9237875</v>
      </c>
      <c r="H27" s="24">
        <v>107.60906780251599</v>
      </c>
      <c r="I27" s="24">
        <v>-6.8877249882390599</v>
      </c>
      <c r="J27" s="33">
        <f t="shared" si="15"/>
        <v>-0.1202134790166593</v>
      </c>
      <c r="K27" s="18">
        <v>16</v>
      </c>
      <c r="L27" s="7">
        <v>6300.0730000000003</v>
      </c>
      <c r="M27" s="1">
        <v>-1</v>
      </c>
      <c r="N27" s="1">
        <v>0</v>
      </c>
      <c r="O27" s="1">
        <v>0</v>
      </c>
      <c r="P27" s="1">
        <v>-1</v>
      </c>
      <c r="Q27" s="69">
        <f t="shared" si="1"/>
        <v>6.4641128371490308E-3</v>
      </c>
      <c r="R27" s="69">
        <f t="shared" si="2"/>
        <v>0</v>
      </c>
      <c r="S27" s="69">
        <f t="shared" si="3"/>
        <v>0</v>
      </c>
      <c r="T27" s="69">
        <f t="shared" si="4"/>
        <v>6.4641128371490308E-3</v>
      </c>
      <c r="U27" s="2">
        <f t="shared" si="16"/>
        <v>1.2928225674298062E-2</v>
      </c>
      <c r="V27" s="162"/>
      <c r="W27" s="42">
        <f>Elevasi!D20</f>
        <v>771.04166666666595</v>
      </c>
      <c r="X27" s="63">
        <v>-2.5480025066584401E-2</v>
      </c>
      <c r="Y27" s="67">
        <f t="shared" si="5"/>
        <v>6300.0475199749335</v>
      </c>
      <c r="Z27" s="68">
        <f t="shared" si="6"/>
        <v>1.0257193942010145E-3</v>
      </c>
      <c r="AA27" s="68">
        <f t="shared" si="17"/>
        <v>6300.0464942555391</v>
      </c>
      <c r="AB27" s="68">
        <f t="shared" si="18"/>
        <v>-0.20036914958654961</v>
      </c>
      <c r="AC27" s="65">
        <f t="shared" si="19"/>
        <v>977968.39482085046</v>
      </c>
      <c r="AD27" s="56">
        <f t="shared" si="20"/>
        <v>978106.93616678903</v>
      </c>
      <c r="AE27" s="66">
        <f t="shared" si="21"/>
        <v>99.402112394758575</v>
      </c>
      <c r="AF27" s="57">
        <f t="shared" si="22"/>
        <v>86.279331187499935</v>
      </c>
      <c r="AG27" s="66">
        <f t="shared" si="23"/>
        <v>13.12278120725864</v>
      </c>
      <c r="AH27" s="58">
        <f t="shared" si="24"/>
        <v>13.135709432932938</v>
      </c>
      <c r="AI27" s="162"/>
      <c r="AJ27" s="41">
        <f>Elevasi!E20</f>
        <v>776.32210755024403</v>
      </c>
      <c r="AK27" s="63">
        <v>-2.5480045467951899E-2</v>
      </c>
      <c r="AL27" s="64">
        <f t="shared" si="7"/>
        <v>6300.0475199545326</v>
      </c>
      <c r="AM27" s="65">
        <f t="shared" si="8"/>
        <v>1.0257193942010145E-3</v>
      </c>
      <c r="AN27" s="65">
        <f t="shared" si="25"/>
        <v>6300.0464942351382</v>
      </c>
      <c r="AO27" s="64">
        <f t="shared" si="26"/>
        <v>-0.20036916998742527</v>
      </c>
      <c r="AP27" s="65">
        <f t="shared" si="9"/>
        <v>977968.39482083009</v>
      </c>
      <c r="AQ27" s="56">
        <f t="shared" si="27"/>
        <v>978106.93616678903</v>
      </c>
      <c r="AR27" s="66">
        <f t="shared" si="10"/>
        <v>101.03165643105808</v>
      </c>
      <c r="AS27" s="57">
        <f t="shared" si="28"/>
        <v>86.870210938240049</v>
      </c>
      <c r="AT27" s="66">
        <f t="shared" si="29"/>
        <v>14.161445492818032</v>
      </c>
      <c r="AU27" s="58">
        <f t="shared" si="30"/>
        <v>14.17437371849233</v>
      </c>
      <c r="AV27" s="162"/>
      <c r="AW27" s="41">
        <f>Elevasi!F20</f>
        <v>774.3</v>
      </c>
      <c r="AX27" s="63">
        <v>-2.5480045467951899E-2</v>
      </c>
      <c r="AY27" s="64">
        <f t="shared" si="11"/>
        <v>6300.0475199545326</v>
      </c>
      <c r="AZ27" s="65">
        <f t="shared" si="12"/>
        <v>1.0257193942010145E-3</v>
      </c>
      <c r="BA27" s="64">
        <f t="shared" si="31"/>
        <v>6300.0464942351382</v>
      </c>
      <c r="BB27" s="64">
        <f t="shared" si="32"/>
        <v>-0.20036916998742527</v>
      </c>
      <c r="BC27" s="64">
        <f t="shared" si="13"/>
        <v>977968.39482083009</v>
      </c>
      <c r="BD27" s="56">
        <f t="shared" si="33"/>
        <v>978106.93616678903</v>
      </c>
      <c r="BE27" s="66">
        <f t="shared" si="14"/>
        <v>100.40763404105277</v>
      </c>
      <c r="BF27" s="57">
        <f t="shared" si="34"/>
        <v>86.643937710000003</v>
      </c>
      <c r="BG27" s="66">
        <f t="shared" si="35"/>
        <v>13.76369633105277</v>
      </c>
      <c r="BH27" s="58">
        <f t="shared" si="36"/>
        <v>13.776624556727068</v>
      </c>
    </row>
    <row r="28" spans="2:60" ht="16.5" thickBot="1" x14ac:dyDescent="0.3">
      <c r="B28" s="29">
        <v>43657</v>
      </c>
      <c r="C28" s="30">
        <v>0.52884259259259259</v>
      </c>
      <c r="D28" s="31">
        <f t="shared" si="0"/>
        <v>43657.52884259259</v>
      </c>
      <c r="E28" s="25" t="s">
        <v>19</v>
      </c>
      <c r="F28" s="25">
        <v>788370</v>
      </c>
      <c r="G28" s="32">
        <v>9237856</v>
      </c>
      <c r="H28" s="24">
        <v>107.609340007325</v>
      </c>
      <c r="I28" s="24">
        <v>-6.8878952014287904</v>
      </c>
      <c r="J28" s="33">
        <f t="shared" si="15"/>
        <v>-0.12021644979725044</v>
      </c>
      <c r="K28" s="18">
        <v>16</v>
      </c>
      <c r="L28" s="7">
        <v>6300.1289999999999</v>
      </c>
      <c r="M28" s="1">
        <v>-1</v>
      </c>
      <c r="N28" s="1">
        <v>0</v>
      </c>
      <c r="O28" s="1">
        <v>0</v>
      </c>
      <c r="P28" s="1">
        <v>-1</v>
      </c>
      <c r="Q28" s="69">
        <f t="shared" si="1"/>
        <v>6.4641128371490308E-3</v>
      </c>
      <c r="R28" s="69">
        <f t="shared" si="2"/>
        <v>0</v>
      </c>
      <c r="S28" s="69">
        <f t="shared" si="3"/>
        <v>0</v>
      </c>
      <c r="T28" s="69">
        <f t="shared" si="4"/>
        <v>6.4641128371490308E-3</v>
      </c>
      <c r="U28" s="2">
        <f t="shared" si="16"/>
        <v>1.2928225674298062E-2</v>
      </c>
      <c r="V28" s="162"/>
      <c r="W28" s="42">
        <f>Elevasi!D21</f>
        <v>768.69333333333304</v>
      </c>
      <c r="X28" s="63">
        <v>-2.97948320235953E-2</v>
      </c>
      <c r="Y28" s="67">
        <f t="shared" si="5"/>
        <v>6300.0992051679759</v>
      </c>
      <c r="Z28" s="68">
        <f t="shared" si="6"/>
        <v>1.0800114956067523E-3</v>
      </c>
      <c r="AA28" s="68">
        <f t="shared" si="17"/>
        <v>6300.0981251564799</v>
      </c>
      <c r="AB28" s="68">
        <f t="shared" si="18"/>
        <v>-0.14873824864571361</v>
      </c>
      <c r="AC28" s="65">
        <f t="shared" si="19"/>
        <v>977968.4464517514</v>
      </c>
      <c r="AD28" s="56">
        <f t="shared" si="20"/>
        <v>978106.93981962628</v>
      </c>
      <c r="AE28" s="66">
        <f t="shared" si="21"/>
        <v>98.725394791788119</v>
      </c>
      <c r="AF28" s="57">
        <f t="shared" si="22"/>
        <v>86.016553391999963</v>
      </c>
      <c r="AG28" s="66">
        <f t="shared" si="23"/>
        <v>12.708841399788156</v>
      </c>
      <c r="AH28" s="58">
        <f t="shared" si="24"/>
        <v>12.721769625462453</v>
      </c>
      <c r="AI28" s="162"/>
      <c r="AJ28" s="41">
        <f>Elevasi!E21</f>
        <v>776.18013927770505</v>
      </c>
      <c r="AK28" s="63">
        <v>-2.97948662708712E-2</v>
      </c>
      <c r="AL28" s="64">
        <f t="shared" si="7"/>
        <v>6300.0992051337289</v>
      </c>
      <c r="AM28" s="65">
        <f t="shared" si="8"/>
        <v>1.0800114956067523E-3</v>
      </c>
      <c r="AN28" s="65">
        <f t="shared" si="25"/>
        <v>6300.0981251222329</v>
      </c>
      <c r="AO28" s="64">
        <f t="shared" si="26"/>
        <v>-0.14873828289273661</v>
      </c>
      <c r="AP28" s="65">
        <f t="shared" si="9"/>
        <v>977968.44645171717</v>
      </c>
      <c r="AQ28" s="56">
        <f t="shared" si="27"/>
        <v>978106.93981962628</v>
      </c>
      <c r="AR28" s="66">
        <f t="shared" si="10"/>
        <v>101.0358230719952</v>
      </c>
      <c r="AS28" s="57">
        <f t="shared" si="28"/>
        <v>86.854324731133403</v>
      </c>
      <c r="AT28" s="66">
        <f t="shared" si="29"/>
        <v>14.181498340861793</v>
      </c>
      <c r="AU28" s="58">
        <f t="shared" si="30"/>
        <v>14.194426566536091</v>
      </c>
      <c r="AV28" s="162"/>
      <c r="AW28" s="41">
        <f>Elevasi!F21</f>
        <v>774.25</v>
      </c>
      <c r="AX28" s="63">
        <v>-2.97948662708712E-2</v>
      </c>
      <c r="AY28" s="64">
        <f t="shared" si="11"/>
        <v>6300.0992051337289</v>
      </c>
      <c r="AZ28" s="65">
        <f t="shared" si="12"/>
        <v>1.0800114956067523E-3</v>
      </c>
      <c r="BA28" s="64">
        <f t="shared" si="31"/>
        <v>6300.0981251222329</v>
      </c>
      <c r="BB28" s="64">
        <f t="shared" si="32"/>
        <v>-0.14873828289273661</v>
      </c>
      <c r="BC28" s="64">
        <f t="shared" si="13"/>
        <v>977968.44645171717</v>
      </c>
      <c r="BD28" s="56">
        <f t="shared" si="33"/>
        <v>978106.93981962628</v>
      </c>
      <c r="BE28" s="66">
        <f t="shared" si="14"/>
        <v>100.44018209089543</v>
      </c>
      <c r="BF28" s="57">
        <f t="shared" si="34"/>
        <v>86.638342725000015</v>
      </c>
      <c r="BG28" s="66">
        <f t="shared" si="35"/>
        <v>13.801839365895418</v>
      </c>
      <c r="BH28" s="58">
        <f t="shared" si="36"/>
        <v>13.814767591569716</v>
      </c>
    </row>
    <row r="29" spans="2:60" ht="16.5" thickBot="1" x14ac:dyDescent="0.3">
      <c r="B29" s="29">
        <v>43657</v>
      </c>
      <c r="C29" s="30">
        <v>0.54005787037037034</v>
      </c>
      <c r="D29" s="31">
        <f t="shared" si="0"/>
        <v>43657.54005787037</v>
      </c>
      <c r="E29" s="25" t="s">
        <v>20</v>
      </c>
      <c r="F29" s="25">
        <v>788377</v>
      </c>
      <c r="G29" s="32">
        <v>9237858</v>
      </c>
      <c r="H29" s="24">
        <v>107.60940320385799</v>
      </c>
      <c r="I29" s="24">
        <v>-6.8878767825658098</v>
      </c>
      <c r="J29" s="33">
        <f t="shared" si="15"/>
        <v>-0.12021612832744694</v>
      </c>
      <c r="K29" s="18">
        <v>16</v>
      </c>
      <c r="L29" s="7">
        <v>6300.1040000000003</v>
      </c>
      <c r="M29" s="1">
        <v>-1</v>
      </c>
      <c r="N29" s="1">
        <v>0</v>
      </c>
      <c r="O29" s="1">
        <v>0</v>
      </c>
      <c r="P29" s="1">
        <v>0</v>
      </c>
      <c r="Q29" s="69">
        <f t="shared" si="1"/>
        <v>6.4641128371490308E-3</v>
      </c>
      <c r="R29" s="69">
        <f t="shared" si="2"/>
        <v>0</v>
      </c>
      <c r="S29" s="69">
        <f t="shared" si="3"/>
        <v>0</v>
      </c>
      <c r="T29" s="69">
        <f t="shared" si="4"/>
        <v>0</v>
      </c>
      <c r="U29" s="2">
        <f t="shared" si="16"/>
        <v>6.4641128371490308E-3</v>
      </c>
      <c r="V29" s="162"/>
      <c r="W29" s="42">
        <f>Elevasi!D22</f>
        <v>763.15833333333296</v>
      </c>
      <c r="X29" s="63">
        <v>-3.46909596404891E-2</v>
      </c>
      <c r="Y29" s="67">
        <f t="shared" si="5"/>
        <v>6300.0693090403602</v>
      </c>
      <c r="Z29" s="68">
        <f t="shared" si="6"/>
        <v>1.1533853397659713E-3</v>
      </c>
      <c r="AA29" s="68">
        <f t="shared" si="17"/>
        <v>6300.0681556550207</v>
      </c>
      <c r="AB29" s="68">
        <f t="shared" si="18"/>
        <v>-0.17870775010487705</v>
      </c>
      <c r="AC29" s="65">
        <f t="shared" si="19"/>
        <v>977968.41648224997</v>
      </c>
      <c r="AD29" s="56">
        <f t="shared" si="20"/>
        <v>978106.93942434678</v>
      </c>
      <c r="AE29" s="66">
        <f t="shared" si="21"/>
        <v>96.987719569856694</v>
      </c>
      <c r="AF29" s="57">
        <f t="shared" si="22"/>
        <v>85.397188552499955</v>
      </c>
      <c r="AG29" s="66">
        <f t="shared" si="23"/>
        <v>11.590531017356739</v>
      </c>
      <c r="AH29" s="58">
        <f t="shared" si="24"/>
        <v>11.596995130193887</v>
      </c>
      <c r="AI29" s="162"/>
      <c r="AJ29" s="41">
        <f>Elevasi!E22</f>
        <v>774.46070098469295</v>
      </c>
      <c r="AK29" s="63">
        <v>-3.4691020585746198E-2</v>
      </c>
      <c r="AL29" s="64">
        <f t="shared" si="7"/>
        <v>6300.0693089794149</v>
      </c>
      <c r="AM29" s="65">
        <f t="shared" si="8"/>
        <v>1.1533853397659713E-3</v>
      </c>
      <c r="AN29" s="65">
        <f t="shared" si="25"/>
        <v>6300.0681555940755</v>
      </c>
      <c r="AO29" s="64">
        <f t="shared" si="26"/>
        <v>-0.17870781105011702</v>
      </c>
      <c r="AP29" s="65">
        <f t="shared" si="9"/>
        <v>977968.41648218897</v>
      </c>
      <c r="AQ29" s="56">
        <f t="shared" si="27"/>
        <v>978106.93942434678</v>
      </c>
      <c r="AR29" s="66">
        <f t="shared" si="10"/>
        <v>100.47563016606475</v>
      </c>
      <c r="AS29" s="57">
        <f t="shared" si="28"/>
        <v>86.661920101976847</v>
      </c>
      <c r="AT29" s="66">
        <f t="shared" si="29"/>
        <v>13.8137100640879</v>
      </c>
      <c r="AU29" s="58">
        <f t="shared" si="30"/>
        <v>13.820174176925049</v>
      </c>
      <c r="AV29" s="162"/>
      <c r="AW29" s="41">
        <f>Elevasi!F22</f>
        <v>773.99</v>
      </c>
      <c r="AX29" s="63">
        <v>-3.4691020585746198E-2</v>
      </c>
      <c r="AY29" s="64">
        <f t="shared" si="11"/>
        <v>6300.0693089794149</v>
      </c>
      <c r="AZ29" s="65">
        <f t="shared" si="12"/>
        <v>1.1533853397659713E-3</v>
      </c>
      <c r="BA29" s="64">
        <f t="shared" si="31"/>
        <v>6300.0681555940755</v>
      </c>
      <c r="BB29" s="64">
        <f t="shared" si="32"/>
        <v>-0.17870781105011702</v>
      </c>
      <c r="BC29" s="64">
        <f t="shared" si="13"/>
        <v>977968.41648218897</v>
      </c>
      <c r="BD29" s="56">
        <f t="shared" si="33"/>
        <v>978106.93942434678</v>
      </c>
      <c r="BE29" s="66">
        <f t="shared" si="14"/>
        <v>100.3303718421885</v>
      </c>
      <c r="BF29" s="57">
        <f t="shared" si="34"/>
        <v>86.609248803</v>
      </c>
      <c r="BG29" s="66">
        <f t="shared" si="35"/>
        <v>13.721123039188498</v>
      </c>
      <c r="BH29" s="58">
        <f t="shared" si="36"/>
        <v>13.727587152025647</v>
      </c>
    </row>
    <row r="30" spans="2:60" ht="16.5" thickBot="1" x14ac:dyDescent="0.3">
      <c r="B30" s="29">
        <v>43657</v>
      </c>
      <c r="C30" s="30">
        <v>0.55015046296296299</v>
      </c>
      <c r="D30" s="31">
        <f t="shared" si="0"/>
        <v>43657.550150462965</v>
      </c>
      <c r="E30" s="25" t="s">
        <v>21</v>
      </c>
      <c r="F30" s="25">
        <v>788388</v>
      </c>
      <c r="G30" s="32">
        <v>9237854</v>
      </c>
      <c r="H30" s="24">
        <v>107.60950286570301</v>
      </c>
      <c r="I30" s="24">
        <v>-6.8879123855195603</v>
      </c>
      <c r="J30" s="33">
        <f t="shared" si="15"/>
        <v>-0.12021674971621332</v>
      </c>
      <c r="K30" s="18">
        <v>16.5</v>
      </c>
      <c r="L30" s="7">
        <v>6299.9870000000001</v>
      </c>
      <c r="M30" s="1">
        <v>-1</v>
      </c>
      <c r="N30" s="1">
        <v>0</v>
      </c>
      <c r="O30" s="1">
        <v>0</v>
      </c>
      <c r="P30" s="1">
        <v>0</v>
      </c>
      <c r="Q30" s="69">
        <f t="shared" si="1"/>
        <v>6.4641128371490308E-3</v>
      </c>
      <c r="R30" s="69">
        <f t="shared" si="2"/>
        <v>0</v>
      </c>
      <c r="S30" s="69">
        <f t="shared" si="3"/>
        <v>0</v>
      </c>
      <c r="T30" s="69">
        <f t="shared" si="4"/>
        <v>0</v>
      </c>
      <c r="U30" s="2">
        <f t="shared" si="16"/>
        <v>6.4641128371490308E-3</v>
      </c>
      <c r="V30" s="162"/>
      <c r="W30" s="42">
        <f>Elevasi!D23</f>
        <v>759.55666666666605</v>
      </c>
      <c r="X30" s="63">
        <v>-3.80968189037732E-2</v>
      </c>
      <c r="Y30" s="67">
        <f t="shared" si="5"/>
        <v>6299.9489031810963</v>
      </c>
      <c r="Z30" s="68">
        <f t="shared" si="6"/>
        <v>1.2194142273891286E-3</v>
      </c>
      <c r="AA30" s="68">
        <f t="shared" si="17"/>
        <v>6299.947683766869</v>
      </c>
      <c r="AB30" s="68">
        <f t="shared" si="18"/>
        <v>-0.29917963825664629</v>
      </c>
      <c r="AC30" s="65">
        <f t="shared" si="19"/>
        <v>977968.29601036175</v>
      </c>
      <c r="AD30" s="56">
        <f t="shared" si="20"/>
        <v>978106.94018840825</v>
      </c>
      <c r="AE30" s="66">
        <f t="shared" si="21"/>
        <v>95.755009286837463</v>
      </c>
      <c r="AF30" s="57">
        <f t="shared" si="22"/>
        <v>84.99416313299993</v>
      </c>
      <c r="AG30" s="66">
        <f t="shared" si="23"/>
        <v>10.760846153837534</v>
      </c>
      <c r="AH30" s="58">
        <f t="shared" si="24"/>
        <v>10.767310266674682</v>
      </c>
      <c r="AI30" s="162"/>
      <c r="AJ30" s="41">
        <f>Elevasi!E23</f>
        <v>774.79501107257704</v>
      </c>
      <c r="AK30" s="63">
        <v>-3.8096909929995301E-2</v>
      </c>
      <c r="AL30" s="64">
        <f t="shared" si="7"/>
        <v>6299.9489030900704</v>
      </c>
      <c r="AM30" s="65">
        <f t="shared" si="8"/>
        <v>1.2194142273891286E-3</v>
      </c>
      <c r="AN30" s="65">
        <f t="shared" si="25"/>
        <v>6299.9476836758431</v>
      </c>
      <c r="AO30" s="64">
        <f t="shared" si="26"/>
        <v>-0.29917972928251402</v>
      </c>
      <c r="AP30" s="65">
        <f t="shared" si="9"/>
        <v>977968.29601027071</v>
      </c>
      <c r="AQ30" s="56">
        <f t="shared" si="27"/>
        <v>978106.94018840825</v>
      </c>
      <c r="AR30" s="66">
        <f t="shared" si="10"/>
        <v>100.45756227946484</v>
      </c>
      <c r="AS30" s="57">
        <f t="shared" si="28"/>
        <v>86.699329300518059</v>
      </c>
      <c r="AT30" s="66">
        <f t="shared" si="29"/>
        <v>13.758232978946779</v>
      </c>
      <c r="AU30" s="58">
        <f t="shared" si="30"/>
        <v>13.764697091783928</v>
      </c>
      <c r="AV30" s="162"/>
      <c r="AW30" s="41">
        <f>Elevasi!F23</f>
        <v>774.6099999999999</v>
      </c>
      <c r="AX30" s="63">
        <v>-3.8096909929995301E-2</v>
      </c>
      <c r="AY30" s="64">
        <f t="shared" si="11"/>
        <v>6299.9489030900704</v>
      </c>
      <c r="AZ30" s="65">
        <f t="shared" si="12"/>
        <v>1.2194142273891286E-3</v>
      </c>
      <c r="BA30" s="64">
        <f t="shared" si="31"/>
        <v>6299.9476836758431</v>
      </c>
      <c r="BB30" s="64">
        <f t="shared" si="32"/>
        <v>-0.29917972928251402</v>
      </c>
      <c r="BC30" s="64">
        <f t="shared" si="13"/>
        <v>977968.29601027071</v>
      </c>
      <c r="BD30" s="56">
        <f t="shared" si="33"/>
        <v>978106.94018840825</v>
      </c>
      <c r="BE30" s="66">
        <f t="shared" si="14"/>
        <v>100.40046786246754</v>
      </c>
      <c r="BF30" s="57">
        <f t="shared" si="34"/>
        <v>86.678626616999992</v>
      </c>
      <c r="BG30" s="66">
        <f t="shared" si="35"/>
        <v>13.721841245467544</v>
      </c>
      <c r="BH30" s="58">
        <f t="shared" si="36"/>
        <v>13.728305358304693</v>
      </c>
    </row>
    <row r="31" spans="2:60" ht="16.5" thickBot="1" x14ac:dyDescent="0.3">
      <c r="B31" s="29">
        <v>43657</v>
      </c>
      <c r="C31" s="30">
        <v>0.55753472222222222</v>
      </c>
      <c r="D31" s="31">
        <f t="shared" si="0"/>
        <v>43657.557534722226</v>
      </c>
      <c r="E31" s="25" t="s">
        <v>22</v>
      </c>
      <c r="F31" s="25">
        <v>788395</v>
      </c>
      <c r="G31" s="32">
        <v>9237862</v>
      </c>
      <c r="H31" s="24">
        <v>107.609565765677</v>
      </c>
      <c r="I31" s="24">
        <v>-6.8878397472478401</v>
      </c>
      <c r="J31" s="33">
        <f t="shared" si="15"/>
        <v>-0.12021548193920883</v>
      </c>
      <c r="K31" s="18">
        <v>15.6</v>
      </c>
      <c r="L31" s="7">
        <v>6299.9620000000004</v>
      </c>
      <c r="M31" s="1">
        <v>-1</v>
      </c>
      <c r="N31" s="1">
        <v>0</v>
      </c>
      <c r="O31" s="1">
        <v>0</v>
      </c>
      <c r="P31" s="1">
        <v>0</v>
      </c>
      <c r="Q31" s="69">
        <f t="shared" si="1"/>
        <v>6.4641128371490308E-3</v>
      </c>
      <c r="R31" s="69">
        <f t="shared" si="2"/>
        <v>0</v>
      </c>
      <c r="S31" s="69">
        <f t="shared" si="3"/>
        <v>0</v>
      </c>
      <c r="T31" s="69">
        <f t="shared" si="4"/>
        <v>0</v>
      </c>
      <c r="U31" s="2">
        <f t="shared" si="16"/>
        <v>6.4641128371490308E-3</v>
      </c>
      <c r="V31" s="162"/>
      <c r="W31" s="42">
        <f>Elevasi!D24</f>
        <v>757.28499999999997</v>
      </c>
      <c r="X31" s="63">
        <v>-3.9947739264420599E-2</v>
      </c>
      <c r="Y31" s="67">
        <f t="shared" si="5"/>
        <v>6299.9220522607357</v>
      </c>
      <c r="Z31" s="68">
        <f t="shared" si="6"/>
        <v>1.2677243538840529E-3</v>
      </c>
      <c r="AA31" s="68">
        <f t="shared" si="17"/>
        <v>6299.9207845363817</v>
      </c>
      <c r="AB31" s="68">
        <f t="shared" si="18"/>
        <v>-0.32607886874393444</v>
      </c>
      <c r="AC31" s="65">
        <f t="shared" si="19"/>
        <v>977968.26911113132</v>
      </c>
      <c r="AD31" s="56">
        <f t="shared" si="20"/>
        <v>978106.93862954958</v>
      </c>
      <c r="AE31" s="66">
        <f t="shared" si="21"/>
        <v>95.028632581739117</v>
      </c>
      <c r="AF31" s="57">
        <f t="shared" si="22"/>
        <v>84.7399643145</v>
      </c>
      <c r="AG31" s="66">
        <f t="shared" si="23"/>
        <v>10.288668267239117</v>
      </c>
      <c r="AH31" s="58">
        <f t="shared" si="24"/>
        <v>10.295132380076266</v>
      </c>
      <c r="AI31" s="162"/>
      <c r="AJ31" s="41">
        <f>Elevasi!E24</f>
        <v>774.63030522709198</v>
      </c>
      <c r="AK31" s="63">
        <v>-3.9947848511474801E-2</v>
      </c>
      <c r="AL31" s="64">
        <f t="shared" si="7"/>
        <v>6299.922052151489</v>
      </c>
      <c r="AM31" s="65">
        <f t="shared" si="8"/>
        <v>1.2677243538840529E-3</v>
      </c>
      <c r="AN31" s="65">
        <f t="shared" si="25"/>
        <v>6299.920784427135</v>
      </c>
      <c r="AO31" s="64">
        <f t="shared" si="26"/>
        <v>-0.32607897799061902</v>
      </c>
      <c r="AP31" s="65">
        <f t="shared" si="9"/>
        <v>977968.269111022</v>
      </c>
      <c r="AQ31" s="56">
        <f t="shared" si="27"/>
        <v>978106.93862954958</v>
      </c>
      <c r="AR31" s="66">
        <f t="shared" si="10"/>
        <v>100.38139366550573</v>
      </c>
      <c r="AS31" s="57">
        <f t="shared" si="28"/>
        <v>86.680898765820018</v>
      </c>
      <c r="AT31" s="66">
        <f t="shared" si="29"/>
        <v>13.700494899685708</v>
      </c>
      <c r="AU31" s="58">
        <f t="shared" si="30"/>
        <v>13.706959012522857</v>
      </c>
      <c r="AV31" s="162"/>
      <c r="AW31" s="41">
        <f>Elevasi!F24</f>
        <v>774.68</v>
      </c>
      <c r="AX31" s="63">
        <v>-3.9947848511474801E-2</v>
      </c>
      <c r="AY31" s="64">
        <f t="shared" si="11"/>
        <v>6299.922052151489</v>
      </c>
      <c r="AZ31" s="65">
        <f t="shared" si="12"/>
        <v>1.2677243538840529E-3</v>
      </c>
      <c r="BA31" s="64">
        <f t="shared" si="31"/>
        <v>6299.920784427135</v>
      </c>
      <c r="BB31" s="64">
        <f t="shared" si="32"/>
        <v>-0.32607897799061902</v>
      </c>
      <c r="BC31" s="64">
        <f t="shared" si="13"/>
        <v>977968.269111022</v>
      </c>
      <c r="BD31" s="56">
        <f t="shared" si="33"/>
        <v>978106.93862954958</v>
      </c>
      <c r="BE31" s="66">
        <f t="shared" si="14"/>
        <v>100.39672947242514</v>
      </c>
      <c r="BF31" s="57">
        <f t="shared" si="34"/>
        <v>86.686459595999992</v>
      </c>
      <c r="BG31" s="66">
        <f t="shared" si="35"/>
        <v>13.710269876425144</v>
      </c>
      <c r="BH31" s="58">
        <f t="shared" si="36"/>
        <v>13.716733989262293</v>
      </c>
    </row>
    <row r="32" spans="2:60" ht="16.5" thickBot="1" x14ac:dyDescent="0.3">
      <c r="B32" s="29">
        <v>43657</v>
      </c>
      <c r="C32" s="30">
        <v>0.56371527777777775</v>
      </c>
      <c r="D32" s="31">
        <f t="shared" si="0"/>
        <v>43657.563715277778</v>
      </c>
      <c r="E32" s="25" t="s">
        <v>23</v>
      </c>
      <c r="F32" s="25">
        <v>788406</v>
      </c>
      <c r="G32" s="32">
        <v>9237856</v>
      </c>
      <c r="H32" s="24">
        <v>107.60966552636501</v>
      </c>
      <c r="I32" s="24">
        <v>-6.8878934232941296</v>
      </c>
      <c r="J32" s="33">
        <f t="shared" si="15"/>
        <v>-0.12021641876294605</v>
      </c>
      <c r="K32" s="18">
        <v>16.100000000000001</v>
      </c>
      <c r="L32" s="7">
        <v>6299.9650000000001</v>
      </c>
      <c r="M32" s="1">
        <v>-1</v>
      </c>
      <c r="N32" s="1">
        <v>0</v>
      </c>
      <c r="O32" s="1">
        <v>0</v>
      </c>
      <c r="P32" s="1">
        <v>0</v>
      </c>
      <c r="Q32" s="69">
        <f t="shared" si="1"/>
        <v>6.4641128371490308E-3</v>
      </c>
      <c r="R32" s="69">
        <f t="shared" si="2"/>
        <v>0</v>
      </c>
      <c r="S32" s="69">
        <f t="shared" si="3"/>
        <v>0</v>
      </c>
      <c r="T32" s="69">
        <f t="shared" si="4"/>
        <v>0</v>
      </c>
      <c r="U32" s="2">
        <f t="shared" si="16"/>
        <v>6.4641128371490308E-3</v>
      </c>
      <c r="V32" s="162"/>
      <c r="W32" s="42">
        <f>Elevasi!D25</f>
        <v>760.7</v>
      </c>
      <c r="X32" s="63">
        <v>-4.1062994398631897E-2</v>
      </c>
      <c r="Y32" s="67">
        <f t="shared" si="5"/>
        <v>6299.9239370056011</v>
      </c>
      <c r="Z32" s="68">
        <f t="shared" si="6"/>
        <v>1.3081594754330962E-3</v>
      </c>
      <c r="AA32" s="68">
        <f t="shared" si="17"/>
        <v>6299.9226288461259</v>
      </c>
      <c r="AB32" s="68">
        <f t="shared" si="18"/>
        <v>-0.32423455899970577</v>
      </c>
      <c r="AC32" s="65">
        <f t="shared" si="19"/>
        <v>977968.27095544105</v>
      </c>
      <c r="AD32" s="56">
        <f t="shared" si="20"/>
        <v>978106.93978146638</v>
      </c>
      <c r="AE32" s="66">
        <f t="shared" si="21"/>
        <v>96.083193974671417</v>
      </c>
      <c r="AF32" s="57">
        <f t="shared" si="22"/>
        <v>85.122101790000002</v>
      </c>
      <c r="AG32" s="66">
        <f t="shared" si="23"/>
        <v>10.961092184671415</v>
      </c>
      <c r="AH32" s="58">
        <f t="shared" si="24"/>
        <v>10.967556297508564</v>
      </c>
      <c r="AI32" s="162"/>
      <c r="AJ32" s="41">
        <f>Elevasi!E25</f>
        <v>772.00399970751596</v>
      </c>
      <c r="AK32" s="63">
        <v>-4.1063067893763801E-2</v>
      </c>
      <c r="AL32" s="64">
        <f t="shared" si="7"/>
        <v>6299.9239369321067</v>
      </c>
      <c r="AM32" s="65">
        <f t="shared" si="8"/>
        <v>1.3081594754330962E-3</v>
      </c>
      <c r="AN32" s="65">
        <f t="shared" si="25"/>
        <v>6299.9226287726315</v>
      </c>
      <c r="AO32" s="64">
        <f t="shared" si="26"/>
        <v>-0.32423463249415363</v>
      </c>
      <c r="AP32" s="65">
        <f t="shared" si="9"/>
        <v>977968.27095536748</v>
      </c>
      <c r="AQ32" s="56">
        <f t="shared" si="27"/>
        <v>978106.93978146638</v>
      </c>
      <c r="AR32" s="66">
        <f t="shared" si="10"/>
        <v>99.571608210836331</v>
      </c>
      <c r="AS32" s="57">
        <f t="shared" si="28"/>
        <v>86.387015966071132</v>
      </c>
      <c r="AT32" s="66">
        <f t="shared" si="29"/>
        <v>13.184592244765199</v>
      </c>
      <c r="AU32" s="58">
        <f t="shared" si="30"/>
        <v>13.191056357602347</v>
      </c>
      <c r="AV32" s="162"/>
      <c r="AW32" s="41">
        <f>Elevasi!F25</f>
        <v>774.68</v>
      </c>
      <c r="AX32" s="63">
        <v>-4.1063067893763801E-2</v>
      </c>
      <c r="AY32" s="64">
        <f t="shared" si="11"/>
        <v>6299.9239369321067</v>
      </c>
      <c r="AZ32" s="65">
        <f t="shared" si="12"/>
        <v>1.3081594754330962E-3</v>
      </c>
      <c r="BA32" s="64">
        <f t="shared" si="31"/>
        <v>6299.9226287726315</v>
      </c>
      <c r="BB32" s="64">
        <f t="shared" si="32"/>
        <v>-0.32423463249415363</v>
      </c>
      <c r="BC32" s="64">
        <f t="shared" si="13"/>
        <v>977968.27095536748</v>
      </c>
      <c r="BD32" s="56">
        <f t="shared" si="33"/>
        <v>978106.93978146638</v>
      </c>
      <c r="BE32" s="66">
        <f t="shared" si="14"/>
        <v>100.39742190109689</v>
      </c>
      <c r="BF32" s="57">
        <f t="shared" si="34"/>
        <v>86.686459595999992</v>
      </c>
      <c r="BG32" s="66">
        <f t="shared" si="35"/>
        <v>13.710962305096899</v>
      </c>
      <c r="BH32" s="58">
        <f t="shared" si="36"/>
        <v>13.717426417934048</v>
      </c>
    </row>
    <row r="33" spans="2:60" ht="16.5" thickBot="1" x14ac:dyDescent="0.3">
      <c r="B33" s="29">
        <v>43657</v>
      </c>
      <c r="C33" s="30">
        <v>0.57158564814814816</v>
      </c>
      <c r="D33" s="31">
        <f t="shared" si="0"/>
        <v>43657.571585648147</v>
      </c>
      <c r="E33" s="25" t="s">
        <v>24</v>
      </c>
      <c r="F33" s="25">
        <v>788417</v>
      </c>
      <c r="G33" s="32">
        <v>9237862</v>
      </c>
      <c r="H33" s="24">
        <v>107.60976469393</v>
      </c>
      <c r="I33" s="24">
        <v>-6.8878386605510302</v>
      </c>
      <c r="J33" s="33">
        <f t="shared" si="15"/>
        <v>-0.12021546297277155</v>
      </c>
      <c r="K33" s="18">
        <v>16</v>
      </c>
      <c r="L33" s="7">
        <v>6299.9709999999995</v>
      </c>
      <c r="M33" s="1">
        <v>-1</v>
      </c>
      <c r="N33" s="1">
        <v>0</v>
      </c>
      <c r="O33" s="1">
        <v>0</v>
      </c>
      <c r="P33" s="1">
        <v>0</v>
      </c>
      <c r="Q33" s="69">
        <f t="shared" si="1"/>
        <v>6.4641128371490308E-3</v>
      </c>
      <c r="R33" s="69">
        <f t="shared" si="2"/>
        <v>0</v>
      </c>
      <c r="S33" s="69">
        <f t="shared" si="3"/>
        <v>0</v>
      </c>
      <c r="T33" s="69">
        <f t="shared" si="4"/>
        <v>0</v>
      </c>
      <c r="U33" s="2">
        <f t="shared" si="16"/>
        <v>6.4641128371490308E-3</v>
      </c>
      <c r="V33" s="162"/>
      <c r="W33" s="42">
        <f>Elevasi!D26</f>
        <v>767.77499999999998</v>
      </c>
      <c r="X33" s="63">
        <v>-4.1893676312036499E-2</v>
      </c>
      <c r="Y33" s="67">
        <f t="shared" si="5"/>
        <v>6299.9291063236878</v>
      </c>
      <c r="Z33" s="68">
        <f t="shared" si="6"/>
        <v>1.3596498923869344E-3</v>
      </c>
      <c r="AA33" s="68">
        <f t="shared" si="17"/>
        <v>6299.9277466737958</v>
      </c>
      <c r="AB33" s="68">
        <f t="shared" si="18"/>
        <v>-0.31911673132981377</v>
      </c>
      <c r="AC33" s="65">
        <f t="shared" si="19"/>
        <v>977968.27607326873</v>
      </c>
      <c r="AD33" s="56">
        <f t="shared" si="20"/>
        <v>978106.93860622868</v>
      </c>
      <c r="AE33" s="66">
        <f t="shared" si="21"/>
        <v>98.272832040051696</v>
      </c>
      <c r="AF33" s="57">
        <f t="shared" si="22"/>
        <v>85.913792167499992</v>
      </c>
      <c r="AG33" s="66">
        <f t="shared" si="23"/>
        <v>12.359039872551705</v>
      </c>
      <c r="AH33" s="58">
        <f t="shared" si="24"/>
        <v>12.365503985388854</v>
      </c>
      <c r="AI33" s="162"/>
      <c r="AJ33" s="41">
        <f>Elevasi!E26</f>
        <v>769.93304885861903</v>
      </c>
      <c r="AK33" s="63">
        <v>-4.1893690699231198E-2</v>
      </c>
      <c r="AL33" s="64">
        <f t="shared" si="7"/>
        <v>6299.9291063093006</v>
      </c>
      <c r="AM33" s="65">
        <f t="shared" si="8"/>
        <v>1.3596498923869344E-3</v>
      </c>
      <c r="AN33" s="65">
        <f t="shared" si="25"/>
        <v>6299.9277466594085</v>
      </c>
      <c r="AO33" s="64">
        <f t="shared" si="26"/>
        <v>-0.31911674571711046</v>
      </c>
      <c r="AP33" s="65">
        <f t="shared" si="9"/>
        <v>977968.2760732543</v>
      </c>
      <c r="AQ33" s="56">
        <f t="shared" si="27"/>
        <v>978106.93860622868</v>
      </c>
      <c r="AR33" s="66">
        <f t="shared" si="10"/>
        <v>98.938805903386026</v>
      </c>
      <c r="AS33" s="57">
        <f t="shared" si="28"/>
        <v>86.155277187364817</v>
      </c>
      <c r="AT33" s="66">
        <f t="shared" si="29"/>
        <v>12.783528716021209</v>
      </c>
      <c r="AU33" s="58">
        <f t="shared" si="30"/>
        <v>12.789992828858358</v>
      </c>
      <c r="AV33" s="162"/>
      <c r="AW33" s="41">
        <f>Elevasi!F26</f>
        <v>774.68499999999995</v>
      </c>
      <c r="AX33" s="63">
        <v>-4.1893690699231198E-2</v>
      </c>
      <c r="AY33" s="64">
        <f t="shared" si="11"/>
        <v>6299.9291063093006</v>
      </c>
      <c r="AZ33" s="65">
        <f t="shared" si="12"/>
        <v>1.3596498923869344E-3</v>
      </c>
      <c r="BA33" s="64">
        <f t="shared" si="31"/>
        <v>6299.9277466594085</v>
      </c>
      <c r="BB33" s="64">
        <f t="shared" si="32"/>
        <v>-0.31911674571711046</v>
      </c>
      <c r="BC33" s="64">
        <f t="shared" si="13"/>
        <v>977968.2760732543</v>
      </c>
      <c r="BD33" s="56">
        <f t="shared" si="33"/>
        <v>978106.93860622868</v>
      </c>
      <c r="BE33" s="66">
        <f t="shared" si="14"/>
        <v>100.40525802561618</v>
      </c>
      <c r="BF33" s="57">
        <f t="shared" si="34"/>
        <v>86.687019094499988</v>
      </c>
      <c r="BG33" s="66">
        <f t="shared" si="35"/>
        <v>13.71823893111619</v>
      </c>
      <c r="BH33" s="58">
        <f t="shared" si="36"/>
        <v>13.724703043953339</v>
      </c>
    </row>
    <row r="34" spans="2:60" ht="16.5" thickBot="1" x14ac:dyDescent="0.3">
      <c r="B34" s="29">
        <v>43657</v>
      </c>
      <c r="C34" s="30">
        <v>0.58578703703703705</v>
      </c>
      <c r="D34" s="31">
        <f t="shared" si="0"/>
        <v>43657.585787037038</v>
      </c>
      <c r="E34" s="25" t="s">
        <v>25</v>
      </c>
      <c r="F34" s="25">
        <v>788420</v>
      </c>
      <c r="G34" s="32">
        <v>9237856</v>
      </c>
      <c r="H34" s="24">
        <v>107.60979211708</v>
      </c>
      <c r="I34" s="24">
        <v>-6.8878927317375798</v>
      </c>
      <c r="J34" s="33">
        <f t="shared" si="15"/>
        <v>-0.12021640669300729</v>
      </c>
      <c r="K34" s="18">
        <v>16</v>
      </c>
      <c r="L34" s="7">
        <v>6299.933</v>
      </c>
      <c r="M34" s="1">
        <v>-1</v>
      </c>
      <c r="N34" s="1">
        <v>0</v>
      </c>
      <c r="O34" s="1">
        <v>0</v>
      </c>
      <c r="P34" s="1">
        <v>0</v>
      </c>
      <c r="Q34" s="69">
        <f t="shared" si="1"/>
        <v>6.4641128371490308E-3</v>
      </c>
      <c r="R34" s="69">
        <f t="shared" si="2"/>
        <v>0</v>
      </c>
      <c r="S34" s="69">
        <f t="shared" si="3"/>
        <v>0</v>
      </c>
      <c r="T34" s="69">
        <f t="shared" si="4"/>
        <v>0</v>
      </c>
      <c r="U34" s="2">
        <f t="shared" si="16"/>
        <v>6.4641128371490308E-3</v>
      </c>
      <c r="V34" s="162"/>
      <c r="W34" s="42">
        <f>Elevasi!D27</f>
        <v>804.06</v>
      </c>
      <c r="X34" s="63">
        <v>-4.1680143636744799E-2</v>
      </c>
      <c r="Y34" s="67">
        <f t="shared" si="5"/>
        <v>6299.8913198563632</v>
      </c>
      <c r="Z34" s="68">
        <f t="shared" si="6"/>
        <v>1.4525598065080511E-3</v>
      </c>
      <c r="AA34" s="68">
        <f t="shared" si="17"/>
        <v>6299.889867296557</v>
      </c>
      <c r="AB34" s="68">
        <f t="shared" si="18"/>
        <v>-0.35699610856863728</v>
      </c>
      <c r="AC34" s="65">
        <f t="shared" si="19"/>
        <v>977968.23819389148</v>
      </c>
      <c r="AD34" s="56">
        <f t="shared" si="20"/>
        <v>978106.93976662541</v>
      </c>
      <c r="AE34" s="66">
        <f t="shared" si="21"/>
        <v>109.43134326606872</v>
      </c>
      <c r="AF34" s="57">
        <f t="shared" si="22"/>
        <v>89.974072782000007</v>
      </c>
      <c r="AG34" s="66">
        <f t="shared" si="23"/>
        <v>19.457270484068715</v>
      </c>
      <c r="AH34" s="58">
        <f t="shared" si="24"/>
        <v>19.463734596905866</v>
      </c>
      <c r="AI34" s="162"/>
      <c r="AJ34" s="41">
        <f>Elevasi!E27</f>
        <v>767.54953411607403</v>
      </c>
      <c r="AK34" s="63">
        <v>-4.1679899399082003E-2</v>
      </c>
      <c r="AL34" s="64">
        <f t="shared" si="7"/>
        <v>6299.8913201006008</v>
      </c>
      <c r="AM34" s="65">
        <f t="shared" si="8"/>
        <v>1.4525598065080511E-3</v>
      </c>
      <c r="AN34" s="65">
        <f t="shared" si="25"/>
        <v>6299.8898675407945</v>
      </c>
      <c r="AO34" s="64">
        <f t="shared" si="26"/>
        <v>-0.35699586433111108</v>
      </c>
      <c r="AP34" s="65">
        <f t="shared" si="9"/>
        <v>977968.23819413572</v>
      </c>
      <c r="AQ34" s="56">
        <f t="shared" si="27"/>
        <v>978106.93976662541</v>
      </c>
      <c r="AR34" s="66">
        <f t="shared" si="10"/>
        <v>98.164213738528531</v>
      </c>
      <c r="AS34" s="57">
        <f t="shared" si="28"/>
        <v>85.888562602728442</v>
      </c>
      <c r="AT34" s="66">
        <f t="shared" si="29"/>
        <v>12.275651135800089</v>
      </c>
      <c r="AU34" s="58">
        <f t="shared" si="30"/>
        <v>12.282115248637238</v>
      </c>
      <c r="AV34" s="162"/>
      <c r="AW34" s="41">
        <f>Elevasi!F27</f>
        <v>774.70499999999993</v>
      </c>
      <c r="AX34" s="63">
        <v>-4.1679899399082003E-2</v>
      </c>
      <c r="AY34" s="64">
        <f t="shared" si="11"/>
        <v>6299.8913201006008</v>
      </c>
      <c r="AZ34" s="65">
        <f t="shared" si="12"/>
        <v>1.4525598065080511E-3</v>
      </c>
      <c r="BA34" s="64">
        <f t="shared" si="31"/>
        <v>6299.8898675407945</v>
      </c>
      <c r="BB34" s="64">
        <f t="shared" si="32"/>
        <v>-0.35699586433111108</v>
      </c>
      <c r="BC34" s="64">
        <f t="shared" si="13"/>
        <v>977968.23819413572</v>
      </c>
      <c r="BD34" s="56">
        <f t="shared" si="33"/>
        <v>978106.93976662541</v>
      </c>
      <c r="BE34" s="66">
        <f t="shared" si="14"/>
        <v>100.37239051030807</v>
      </c>
      <c r="BF34" s="57">
        <f t="shared" si="34"/>
        <v>86.689257088499986</v>
      </c>
      <c r="BG34" s="66">
        <f t="shared" si="35"/>
        <v>13.68313342180808</v>
      </c>
      <c r="BH34" s="58">
        <f t="shared" si="36"/>
        <v>13.689597534645229</v>
      </c>
    </row>
    <row r="35" spans="2:60" ht="16.5" thickBot="1" x14ac:dyDescent="0.3">
      <c r="B35" s="29">
        <v>43657</v>
      </c>
      <c r="C35" s="30">
        <v>0.59038194444444447</v>
      </c>
      <c r="D35" s="31">
        <f t="shared" si="0"/>
        <v>43657.590381944443</v>
      </c>
      <c r="E35" s="25" t="s">
        <v>26</v>
      </c>
      <c r="F35" s="25">
        <v>788428</v>
      </c>
      <c r="G35" s="32">
        <v>9237845</v>
      </c>
      <c r="H35" s="24">
        <v>107.609864998361</v>
      </c>
      <c r="I35" s="24">
        <v>-6.88799173873588</v>
      </c>
      <c r="J35" s="33">
        <f t="shared" si="15"/>
        <v>-0.12021813469111015</v>
      </c>
      <c r="K35" s="18">
        <v>16</v>
      </c>
      <c r="L35" s="7">
        <v>6299.43</v>
      </c>
      <c r="M35" s="1">
        <v>-1</v>
      </c>
      <c r="N35" s="1">
        <v>0</v>
      </c>
      <c r="O35" s="1">
        <v>0</v>
      </c>
      <c r="P35" s="1">
        <v>0</v>
      </c>
      <c r="Q35" s="69">
        <f t="shared" si="1"/>
        <v>6.4641128371490308E-3</v>
      </c>
      <c r="R35" s="69">
        <f t="shared" si="2"/>
        <v>0</v>
      </c>
      <c r="S35" s="69">
        <f t="shared" si="3"/>
        <v>0</v>
      </c>
      <c r="T35" s="69">
        <f t="shared" si="4"/>
        <v>0</v>
      </c>
      <c r="U35" s="2">
        <f t="shared" si="16"/>
        <v>6.4641128371490308E-3</v>
      </c>
      <c r="V35" s="162"/>
      <c r="W35" s="42">
        <f>Elevasi!D28</f>
        <v>795.92499999999995</v>
      </c>
      <c r="X35" s="63">
        <v>-4.1133090261730697E-2</v>
      </c>
      <c r="Y35" s="67">
        <f t="shared" si="5"/>
        <v>6299.3888669097387</v>
      </c>
      <c r="Z35" s="68">
        <f t="shared" si="6"/>
        <v>1.4826211234649242E-3</v>
      </c>
      <c r="AA35" s="68">
        <f t="shared" si="17"/>
        <v>6299.3873842886151</v>
      </c>
      <c r="AB35" s="68">
        <f t="shared" si="18"/>
        <v>-0.8594791165105562</v>
      </c>
      <c r="AC35" s="65">
        <f t="shared" si="19"/>
        <v>977967.73571088351</v>
      </c>
      <c r="AD35" s="56">
        <f t="shared" si="20"/>
        <v>978106.94189139165</v>
      </c>
      <c r="AE35" s="66">
        <f t="shared" si="21"/>
        <v>106.41627449186788</v>
      </c>
      <c r="AF35" s="57">
        <f t="shared" si="22"/>
        <v>89.063768722500001</v>
      </c>
      <c r="AG35" s="66">
        <f t="shared" si="23"/>
        <v>17.35250576936788</v>
      </c>
      <c r="AH35" s="58">
        <f t="shared" si="24"/>
        <v>17.358969882205031</v>
      </c>
      <c r="AI35" s="162"/>
      <c r="AJ35" s="41">
        <f>Elevasi!E28</f>
        <v>768.98713094889899</v>
      </c>
      <c r="AK35" s="63">
        <v>-4.1132911945331002E-2</v>
      </c>
      <c r="AL35" s="64">
        <f t="shared" si="7"/>
        <v>6299.3888670880551</v>
      </c>
      <c r="AM35" s="65">
        <f t="shared" si="8"/>
        <v>1.4826211234649242E-3</v>
      </c>
      <c r="AN35" s="65">
        <f t="shared" si="25"/>
        <v>6299.3873844669315</v>
      </c>
      <c r="AO35" s="64">
        <f t="shared" si="26"/>
        <v>-0.85947893819411547</v>
      </c>
      <c r="AP35" s="65">
        <f t="shared" si="9"/>
        <v>977967.73571106186</v>
      </c>
      <c r="AQ35" s="56">
        <f t="shared" si="27"/>
        <v>978106.94189139165</v>
      </c>
      <c r="AR35" s="66">
        <f t="shared" si="10"/>
        <v>98.103248281046405</v>
      </c>
      <c r="AS35" s="57">
        <f t="shared" si="28"/>
        <v>86.049429257042519</v>
      </c>
      <c r="AT35" s="66">
        <f t="shared" si="29"/>
        <v>12.053819024003886</v>
      </c>
      <c r="AU35" s="58">
        <f t="shared" si="30"/>
        <v>12.060283136841035</v>
      </c>
      <c r="AV35" s="162"/>
      <c r="AW35" s="41">
        <f>Elevasi!F28</f>
        <v>774.71999999999991</v>
      </c>
      <c r="AX35" s="63">
        <v>-4.1132911945331002E-2</v>
      </c>
      <c r="AY35" s="64">
        <f t="shared" si="11"/>
        <v>6299.3888670880551</v>
      </c>
      <c r="AZ35" s="65">
        <f t="shared" si="12"/>
        <v>1.4826211234649242E-3</v>
      </c>
      <c r="BA35" s="64">
        <f t="shared" si="31"/>
        <v>6299.3873844669315</v>
      </c>
      <c r="BB35" s="64">
        <f t="shared" si="32"/>
        <v>-0.85947893819411547</v>
      </c>
      <c r="BC35" s="64">
        <f t="shared" si="13"/>
        <v>977967.73571106186</v>
      </c>
      <c r="BD35" s="56">
        <f t="shared" si="33"/>
        <v>978106.94189139165</v>
      </c>
      <c r="BE35" s="66">
        <f t="shared" si="14"/>
        <v>99.872411670216138</v>
      </c>
      <c r="BF35" s="57">
        <f t="shared" si="34"/>
        <v>86.690935583999988</v>
      </c>
      <c r="BG35" s="66">
        <f t="shared" si="35"/>
        <v>13.181476086216151</v>
      </c>
      <c r="BH35" s="58">
        <f t="shared" si="36"/>
        <v>13.187940199053299</v>
      </c>
    </row>
    <row r="36" spans="2:60" ht="16.5" thickBot="1" x14ac:dyDescent="0.3">
      <c r="B36" s="29">
        <v>43657</v>
      </c>
      <c r="C36" s="30">
        <v>0.59475694444444438</v>
      </c>
      <c r="D36" s="31">
        <f t="shared" si="0"/>
        <v>43657.594756944447</v>
      </c>
      <c r="E36" s="25" t="s">
        <v>27</v>
      </c>
      <c r="F36" s="25">
        <v>788444</v>
      </c>
      <c r="G36" s="32">
        <v>9237866</v>
      </c>
      <c r="H36" s="24">
        <v>107.610008635376</v>
      </c>
      <c r="I36" s="24">
        <v>-6.8878011805183998</v>
      </c>
      <c r="J36" s="33">
        <f t="shared" si="15"/>
        <v>-0.12021480882279839</v>
      </c>
      <c r="K36" s="18">
        <v>16</v>
      </c>
      <c r="L36" s="7">
        <v>6299.9129999999996</v>
      </c>
      <c r="M36" s="1">
        <v>-1</v>
      </c>
      <c r="N36" s="1">
        <v>0</v>
      </c>
      <c r="O36" s="1">
        <v>0</v>
      </c>
      <c r="P36" s="1">
        <v>0</v>
      </c>
      <c r="Q36" s="69">
        <f t="shared" si="1"/>
        <v>6.4641128371490308E-3</v>
      </c>
      <c r="R36" s="69">
        <f t="shared" si="2"/>
        <v>0</v>
      </c>
      <c r="S36" s="69">
        <f t="shared" si="3"/>
        <v>0</v>
      </c>
      <c r="T36" s="69">
        <f t="shared" si="4"/>
        <v>0</v>
      </c>
      <c r="U36" s="2">
        <f t="shared" si="16"/>
        <v>6.4641128371490308E-3</v>
      </c>
      <c r="V36" s="162"/>
      <c r="W36" s="42">
        <f>Elevasi!D29</f>
        <v>789.77499999999998</v>
      </c>
      <c r="X36" s="63">
        <v>-4.0394412984922003E-2</v>
      </c>
      <c r="Y36" s="67">
        <f t="shared" si="5"/>
        <v>6299.8726055870147</v>
      </c>
      <c r="Z36" s="68">
        <f t="shared" si="6"/>
        <v>1.5112437375951453E-3</v>
      </c>
      <c r="AA36" s="68">
        <f t="shared" si="17"/>
        <v>6299.871094343277</v>
      </c>
      <c r="AB36" s="68">
        <f t="shared" si="18"/>
        <v>-0.37576906184858672</v>
      </c>
      <c r="AC36" s="65">
        <f t="shared" si="19"/>
        <v>977968.21942093817</v>
      </c>
      <c r="AD36" s="56">
        <f t="shared" si="20"/>
        <v>978106.93780189252</v>
      </c>
      <c r="AE36" s="66">
        <f t="shared" si="21"/>
        <v>105.00618404565057</v>
      </c>
      <c r="AF36" s="57">
        <f t="shared" si="22"/>
        <v>88.375585567500011</v>
      </c>
      <c r="AG36" s="66">
        <f t="shared" si="23"/>
        <v>16.63059847815056</v>
      </c>
      <c r="AH36" s="58">
        <f t="shared" si="24"/>
        <v>16.637062590987711</v>
      </c>
      <c r="AI36" s="162"/>
      <c r="AJ36" s="41">
        <f>Elevasi!E29</f>
        <v>768.83592591818797</v>
      </c>
      <c r="AK36" s="63">
        <v>-4.0394276515891697E-2</v>
      </c>
      <c r="AL36" s="64">
        <f t="shared" si="7"/>
        <v>6299.8726057234835</v>
      </c>
      <c r="AM36" s="65">
        <f t="shared" si="8"/>
        <v>1.5112437375951453E-3</v>
      </c>
      <c r="AN36" s="65">
        <f t="shared" si="25"/>
        <v>6299.8710944797458</v>
      </c>
      <c r="AO36" s="64">
        <f t="shared" si="26"/>
        <v>-0.37576892537981621</v>
      </c>
      <c r="AP36" s="65">
        <f t="shared" si="9"/>
        <v>977968.21942107461</v>
      </c>
      <c r="AQ36" s="56">
        <f t="shared" si="27"/>
        <v>978106.93780189252</v>
      </c>
      <c r="AR36" s="66">
        <f t="shared" si="10"/>
        <v>98.544385920442153</v>
      </c>
      <c r="AS36" s="57">
        <f t="shared" si="28"/>
        <v>86.032509459467462</v>
      </c>
      <c r="AT36" s="66">
        <f t="shared" si="29"/>
        <v>12.51187646097469</v>
      </c>
      <c r="AU36" s="58">
        <f t="shared" si="30"/>
        <v>12.518340573811839</v>
      </c>
      <c r="AV36" s="162"/>
      <c r="AW36" s="41">
        <f>Elevasi!F29</f>
        <v>774.7299999999999</v>
      </c>
      <c r="AX36" s="63">
        <v>-4.0394276515891697E-2</v>
      </c>
      <c r="AY36" s="64">
        <f t="shared" si="11"/>
        <v>6299.8726057234835</v>
      </c>
      <c r="AZ36" s="65">
        <f t="shared" si="12"/>
        <v>1.5112437375951453E-3</v>
      </c>
      <c r="BA36" s="64">
        <f t="shared" si="31"/>
        <v>6299.8710944797458</v>
      </c>
      <c r="BB36" s="64">
        <f t="shared" si="32"/>
        <v>-0.37576892537981621</v>
      </c>
      <c r="BC36" s="64">
        <f t="shared" si="13"/>
        <v>977968.21942107461</v>
      </c>
      <c r="BD36" s="56">
        <f t="shared" si="33"/>
        <v>978106.93780189252</v>
      </c>
      <c r="BE36" s="66">
        <f t="shared" si="14"/>
        <v>100.3632971820893</v>
      </c>
      <c r="BF36" s="57">
        <f t="shared" si="34"/>
        <v>86.692054580999994</v>
      </c>
      <c r="BG36" s="66">
        <f t="shared" si="35"/>
        <v>13.671242601089304</v>
      </c>
      <c r="BH36" s="58">
        <f t="shared" si="36"/>
        <v>13.677706713926453</v>
      </c>
    </row>
    <row r="37" spans="2:60" ht="16.5" thickBot="1" x14ac:dyDescent="0.3">
      <c r="B37" s="29">
        <v>43657</v>
      </c>
      <c r="C37" s="30">
        <v>0.59969907407407408</v>
      </c>
      <c r="D37" s="31">
        <f t="shared" si="0"/>
        <v>43657.599699074075</v>
      </c>
      <c r="E37" s="25" t="s">
        <v>28</v>
      </c>
      <c r="F37" s="25">
        <v>788449</v>
      </c>
      <c r="G37" s="32">
        <v>9237850</v>
      </c>
      <c r="H37" s="24">
        <v>107.61005463726499</v>
      </c>
      <c r="I37" s="24">
        <v>-6.8879455184885199</v>
      </c>
      <c r="J37" s="33">
        <f t="shared" si="15"/>
        <v>-0.12021732799561262</v>
      </c>
      <c r="K37" s="18">
        <v>16.399999999999999</v>
      </c>
      <c r="L37" s="7">
        <v>6299.9189999999999</v>
      </c>
      <c r="M37" s="1">
        <v>-1</v>
      </c>
      <c r="N37" s="1">
        <v>0</v>
      </c>
      <c r="O37" s="1">
        <v>0</v>
      </c>
      <c r="P37" s="1">
        <v>0</v>
      </c>
      <c r="Q37" s="69">
        <f t="shared" si="1"/>
        <v>6.4641128371490308E-3</v>
      </c>
      <c r="R37" s="69">
        <f t="shared" si="2"/>
        <v>0</v>
      </c>
      <c r="S37" s="69">
        <f t="shared" si="3"/>
        <v>0</v>
      </c>
      <c r="T37" s="69">
        <f t="shared" si="4"/>
        <v>0</v>
      </c>
      <c r="U37" s="2">
        <f t="shared" si="16"/>
        <v>6.4641128371490308E-3</v>
      </c>
      <c r="V37" s="162"/>
      <c r="W37" s="42">
        <f>Elevasi!D30</f>
        <v>787.79</v>
      </c>
      <c r="X37" s="63">
        <v>-3.9305969466442298E-2</v>
      </c>
      <c r="Y37" s="67">
        <f t="shared" si="5"/>
        <v>6299.8796940305338</v>
      </c>
      <c r="Z37" s="68">
        <f t="shared" si="6"/>
        <v>1.5435766905941E-3</v>
      </c>
      <c r="AA37" s="68">
        <f t="shared" si="17"/>
        <v>6299.8781504538429</v>
      </c>
      <c r="AB37" s="68">
        <f t="shared" si="18"/>
        <v>-0.3687129512827596</v>
      </c>
      <c r="AC37" s="65">
        <f t="shared" si="19"/>
        <v>977968.22647704871</v>
      </c>
      <c r="AD37" s="56">
        <f t="shared" si="20"/>
        <v>978106.94089946582</v>
      </c>
      <c r="AE37" s="66">
        <f t="shared" si="21"/>
        <v>104.39757158289387</v>
      </c>
      <c r="AF37" s="57">
        <f t="shared" si="22"/>
        <v>88.153464663000008</v>
      </c>
      <c r="AG37" s="66">
        <f t="shared" si="23"/>
        <v>16.244106919893866</v>
      </c>
      <c r="AH37" s="58">
        <f t="shared" si="24"/>
        <v>16.250571032731017</v>
      </c>
      <c r="AI37" s="162"/>
      <c r="AJ37" s="41">
        <f>Elevasi!E30</f>
        <v>765.89215727238502</v>
      </c>
      <c r="AK37" s="63">
        <v>-3.9305830183956302E-2</v>
      </c>
      <c r="AL37" s="64">
        <f t="shared" si="7"/>
        <v>6299.8796941698156</v>
      </c>
      <c r="AM37" s="65">
        <f t="shared" si="8"/>
        <v>1.5435766905941E-3</v>
      </c>
      <c r="AN37" s="65">
        <f t="shared" si="25"/>
        <v>6299.8781505931247</v>
      </c>
      <c r="AO37" s="64">
        <f t="shared" si="26"/>
        <v>-0.36871281200092199</v>
      </c>
      <c r="AP37" s="65">
        <f t="shared" si="9"/>
        <v>977968.22647718806</v>
      </c>
      <c r="AQ37" s="56">
        <f t="shared" si="27"/>
        <v>978106.94089946582</v>
      </c>
      <c r="AR37" s="66">
        <f t="shared" si="10"/>
        <v>97.639897456501046</v>
      </c>
      <c r="AS37" s="57">
        <f t="shared" si="28"/>
        <v>85.703102631132708</v>
      </c>
      <c r="AT37" s="66">
        <f t="shared" si="29"/>
        <v>11.936794825368338</v>
      </c>
      <c r="AU37" s="58">
        <f t="shared" si="30"/>
        <v>11.943258938205487</v>
      </c>
      <c r="AV37" s="162"/>
      <c r="AW37" s="41">
        <f>Elevasi!F30</f>
        <v>774.80499999999995</v>
      </c>
      <c r="AX37" s="63">
        <v>-3.9305830183956302E-2</v>
      </c>
      <c r="AY37" s="64">
        <f t="shared" si="11"/>
        <v>6299.8796941698156</v>
      </c>
      <c r="AZ37" s="65">
        <f t="shared" si="12"/>
        <v>1.5435766905941E-3</v>
      </c>
      <c r="BA37" s="64">
        <f t="shared" si="31"/>
        <v>6299.8781505931247</v>
      </c>
      <c r="BB37" s="64">
        <f t="shared" si="32"/>
        <v>-0.36871281200092199</v>
      </c>
      <c r="BC37" s="64">
        <f t="shared" si="13"/>
        <v>977968.22647718806</v>
      </c>
      <c r="BD37" s="56">
        <f t="shared" si="33"/>
        <v>978106.94089946582</v>
      </c>
      <c r="BE37" s="66">
        <f t="shared" si="14"/>
        <v>100.39040072224302</v>
      </c>
      <c r="BF37" s="57">
        <f t="shared" si="34"/>
        <v>86.700447058500004</v>
      </c>
      <c r="BG37" s="66">
        <f t="shared" si="35"/>
        <v>13.689953663743012</v>
      </c>
      <c r="BH37" s="58">
        <f t="shared" si="36"/>
        <v>13.69641777658016</v>
      </c>
    </row>
    <row r="38" spans="2:60" ht="16.5" thickBot="1" x14ac:dyDescent="0.3">
      <c r="B38" s="29">
        <v>43657</v>
      </c>
      <c r="C38" s="30">
        <v>0.60300925925925919</v>
      </c>
      <c r="D38" s="31">
        <f t="shared" si="0"/>
        <v>43657.603009259263</v>
      </c>
      <c r="E38" s="25" t="s">
        <v>29</v>
      </c>
      <c r="F38" s="25">
        <v>788472</v>
      </c>
      <c r="G38" s="32">
        <v>9237853</v>
      </c>
      <c r="H38" s="24">
        <v>107.610281300041</v>
      </c>
      <c r="I38" s="24">
        <v>-6.8913602014659601</v>
      </c>
      <c r="J38" s="33">
        <f t="shared" si="15"/>
        <v>-0.12027692545648075</v>
      </c>
      <c r="K38" s="18">
        <v>16.5</v>
      </c>
      <c r="L38" s="7">
        <v>6299.875</v>
      </c>
      <c r="M38" s="1">
        <v>-1</v>
      </c>
      <c r="N38" s="1">
        <v>0</v>
      </c>
      <c r="O38" s="1">
        <v>0</v>
      </c>
      <c r="P38" s="1">
        <v>0</v>
      </c>
      <c r="Q38" s="69">
        <f t="shared" si="1"/>
        <v>6.4641128371490308E-3</v>
      </c>
      <c r="R38" s="69">
        <f t="shared" si="2"/>
        <v>0</v>
      </c>
      <c r="S38" s="69">
        <f t="shared" si="3"/>
        <v>0</v>
      </c>
      <c r="T38" s="69">
        <f t="shared" si="4"/>
        <v>0</v>
      </c>
      <c r="U38" s="2">
        <f t="shared" si="16"/>
        <v>6.4641128371490308E-3</v>
      </c>
      <c r="V38" s="162"/>
      <c r="W38" s="42">
        <f>Elevasi!D31</f>
        <v>783.5</v>
      </c>
      <c r="X38" s="63">
        <v>-3.84287030888356E-2</v>
      </c>
      <c r="Y38" s="67">
        <f t="shared" si="5"/>
        <v>6299.8365712969107</v>
      </c>
      <c r="Z38" s="68">
        <f t="shared" si="6"/>
        <v>1.5652329541952724E-3</v>
      </c>
      <c r="AA38" s="68">
        <f t="shared" si="17"/>
        <v>6299.8350060639568</v>
      </c>
      <c r="AB38" s="68">
        <f t="shared" si="18"/>
        <v>-0.41185734116879757</v>
      </c>
      <c r="AC38" s="65">
        <f t="shared" si="19"/>
        <v>977968.18333265884</v>
      </c>
      <c r="AD38" s="56">
        <f t="shared" si="20"/>
        <v>978107.01419904421</v>
      </c>
      <c r="AE38" s="66">
        <f t="shared" si="21"/>
        <v>102.95723361463229</v>
      </c>
      <c r="AF38" s="57">
        <f t="shared" si="22"/>
        <v>87.673414950000009</v>
      </c>
      <c r="AG38" s="66">
        <f t="shared" si="23"/>
        <v>15.283818664632278</v>
      </c>
      <c r="AH38" s="58">
        <f t="shared" si="24"/>
        <v>15.290282777469427</v>
      </c>
      <c r="AI38" s="162"/>
      <c r="AJ38" s="41">
        <f>Elevasi!E31</f>
        <v>766.49780637613298</v>
      </c>
      <c r="AK38" s="63">
        <v>-3.8428597145251001E-2</v>
      </c>
      <c r="AL38" s="64">
        <f t="shared" si="7"/>
        <v>6299.836571402855</v>
      </c>
      <c r="AM38" s="65">
        <f t="shared" si="8"/>
        <v>1.5652329541952724E-3</v>
      </c>
      <c r="AN38" s="65">
        <f t="shared" si="25"/>
        <v>6299.8350061699011</v>
      </c>
      <c r="AO38" s="64">
        <f t="shared" si="26"/>
        <v>-0.41185723522448825</v>
      </c>
      <c r="AP38" s="65">
        <f t="shared" si="9"/>
        <v>977968.18333276478</v>
      </c>
      <c r="AQ38" s="56">
        <f t="shared" si="27"/>
        <v>978107.01419904421</v>
      </c>
      <c r="AR38" s="66">
        <f t="shared" si="10"/>
        <v>97.710356768244878</v>
      </c>
      <c r="AS38" s="57">
        <f t="shared" si="28"/>
        <v>85.770874584147364</v>
      </c>
      <c r="AT38" s="66">
        <f t="shared" si="29"/>
        <v>11.939482184097514</v>
      </c>
      <c r="AU38" s="58">
        <f t="shared" si="30"/>
        <v>11.945946296934663</v>
      </c>
      <c r="AV38" s="162"/>
      <c r="AW38" s="41">
        <f>Elevasi!F31</f>
        <v>774.9899999999999</v>
      </c>
      <c r="AX38" s="63">
        <v>-3.8428597145251001E-2</v>
      </c>
      <c r="AY38" s="64">
        <f t="shared" si="11"/>
        <v>6299.836571402855</v>
      </c>
      <c r="AZ38" s="65">
        <f t="shared" si="12"/>
        <v>1.5652329541952724E-3</v>
      </c>
      <c r="BA38" s="64">
        <f t="shared" si="31"/>
        <v>6299.8350061699011</v>
      </c>
      <c r="BB38" s="64">
        <f t="shared" si="32"/>
        <v>-0.41185723522448825</v>
      </c>
      <c r="BC38" s="64">
        <f t="shared" si="13"/>
        <v>977968.18333276478</v>
      </c>
      <c r="BD38" s="56">
        <f t="shared" si="33"/>
        <v>978107.01419904421</v>
      </c>
      <c r="BE38" s="66">
        <f t="shared" si="14"/>
        <v>100.33104772057021</v>
      </c>
      <c r="BF38" s="57">
        <f t="shared" si="34"/>
        <v>86.721148502999981</v>
      </c>
      <c r="BG38" s="66">
        <f t="shared" si="35"/>
        <v>13.609899217570231</v>
      </c>
      <c r="BH38" s="58">
        <f t="shared" si="36"/>
        <v>13.616363330407379</v>
      </c>
    </row>
    <row r="39" spans="2:60" ht="16.5" thickBot="1" x14ac:dyDescent="0.3">
      <c r="B39" s="29">
        <v>43657</v>
      </c>
      <c r="C39" s="30">
        <v>0.60702546296296289</v>
      </c>
      <c r="D39" s="31">
        <f t="shared" si="0"/>
        <v>43657.607025462959</v>
      </c>
      <c r="E39" s="25" t="s">
        <v>30</v>
      </c>
      <c r="F39" s="25">
        <v>788482</v>
      </c>
      <c r="G39" s="32">
        <v>9237853</v>
      </c>
      <c r="H39" s="24">
        <v>107.610352881263</v>
      </c>
      <c r="I39" s="24">
        <v>-6.8879167784050797</v>
      </c>
      <c r="J39" s="33">
        <f t="shared" si="15"/>
        <v>-0.12021682638652931</v>
      </c>
      <c r="K39" s="18">
        <v>16.5</v>
      </c>
      <c r="L39" s="7">
        <v>6299.8140000000003</v>
      </c>
      <c r="M39" s="1">
        <v>0</v>
      </c>
      <c r="N39" s="1">
        <v>-3</v>
      </c>
      <c r="O39" s="1">
        <v>0</v>
      </c>
      <c r="P39" s="1">
        <v>0</v>
      </c>
      <c r="Q39" s="69">
        <f t="shared" si="1"/>
        <v>0</v>
      </c>
      <c r="R39" s="69">
        <f t="shared" si="2"/>
        <v>4.3656588008486298E-2</v>
      </c>
      <c r="S39" s="69">
        <f t="shared" si="3"/>
        <v>0</v>
      </c>
      <c r="T39" s="69">
        <f t="shared" si="4"/>
        <v>0</v>
      </c>
      <c r="U39" s="2">
        <f t="shared" si="16"/>
        <v>4.3656588008486298E-2</v>
      </c>
      <c r="V39" s="162"/>
      <c r="W39" s="42">
        <f>Elevasi!D32</f>
        <v>786.76499999999999</v>
      </c>
      <c r="X39" s="63">
        <v>-3.7199981217966402E-2</v>
      </c>
      <c r="Y39" s="67">
        <f t="shared" si="5"/>
        <v>6299.7768000187825</v>
      </c>
      <c r="Z39" s="68">
        <f t="shared" si="6"/>
        <v>1.5915082110820103E-3</v>
      </c>
      <c r="AA39" s="68">
        <f t="shared" si="17"/>
        <v>6299.7752085105712</v>
      </c>
      <c r="AB39" s="68">
        <f t="shared" si="18"/>
        <v>-0.47165489455437637</v>
      </c>
      <c r="AC39" s="65">
        <f t="shared" si="19"/>
        <v>977968.12353510549</v>
      </c>
      <c r="AD39" s="56">
        <f t="shared" si="20"/>
        <v>978106.94028268254</v>
      </c>
      <c r="AE39" s="66">
        <f t="shared" si="21"/>
        <v>103.97893142295393</v>
      </c>
      <c r="AF39" s="57">
        <f t="shared" si="22"/>
        <v>88.038767470500005</v>
      </c>
      <c r="AG39" s="66">
        <f t="shared" si="23"/>
        <v>15.940163952453929</v>
      </c>
      <c r="AH39" s="58">
        <f t="shared" si="24"/>
        <v>15.983820540462416</v>
      </c>
      <c r="AI39" s="162"/>
      <c r="AJ39" s="41">
        <f>Elevasi!E32</f>
        <v>768.01934567333797</v>
      </c>
      <c r="AK39" s="63">
        <v>-3.7199867859711203E-2</v>
      </c>
      <c r="AL39" s="64">
        <f t="shared" si="7"/>
        <v>6299.776800132141</v>
      </c>
      <c r="AM39" s="65">
        <f t="shared" si="8"/>
        <v>1.5915082110820103E-3</v>
      </c>
      <c r="AN39" s="65">
        <f t="shared" si="25"/>
        <v>6299.7752086239298</v>
      </c>
      <c r="AO39" s="64">
        <f t="shared" si="26"/>
        <v>-0.47165478119586624</v>
      </c>
      <c r="AP39" s="65">
        <f t="shared" si="9"/>
        <v>977968.12353521888</v>
      </c>
      <c r="AQ39" s="56">
        <f t="shared" si="27"/>
        <v>978106.94028268254</v>
      </c>
      <c r="AR39" s="66">
        <f t="shared" si="10"/>
        <v>98.194022611134557</v>
      </c>
      <c r="AS39" s="57">
        <f t="shared" si="28"/>
        <v>85.941134375042836</v>
      </c>
      <c r="AT39" s="66">
        <f t="shared" si="29"/>
        <v>12.252888236091721</v>
      </c>
      <c r="AU39" s="58">
        <f t="shared" si="30"/>
        <v>12.296544824100208</v>
      </c>
      <c r="AV39" s="162"/>
      <c r="AW39" s="41">
        <f>Elevasi!F32</f>
        <v>775.09499999999991</v>
      </c>
      <c r="AX39" s="63">
        <v>-3.7199867859711203E-2</v>
      </c>
      <c r="AY39" s="64">
        <f t="shared" si="11"/>
        <v>6299.776800132141</v>
      </c>
      <c r="AZ39" s="65">
        <f t="shared" si="12"/>
        <v>1.5915082110820103E-3</v>
      </c>
      <c r="BA39" s="64">
        <f t="shared" si="31"/>
        <v>6299.7752086239298</v>
      </c>
      <c r="BB39" s="64">
        <f t="shared" si="32"/>
        <v>-0.47165478119586624</v>
      </c>
      <c r="BC39" s="64">
        <f t="shared" si="13"/>
        <v>977968.12353521888</v>
      </c>
      <c r="BD39" s="56">
        <f t="shared" si="33"/>
        <v>978106.94028268254</v>
      </c>
      <c r="BE39" s="66">
        <f t="shared" si="14"/>
        <v>100.37756953634243</v>
      </c>
      <c r="BF39" s="57">
        <f t="shared" si="34"/>
        <v>86.73289797149998</v>
      </c>
      <c r="BG39" s="66">
        <f t="shared" si="35"/>
        <v>13.644671564842454</v>
      </c>
      <c r="BH39" s="58">
        <f t="shared" si="36"/>
        <v>13.688328152850941</v>
      </c>
    </row>
    <row r="40" spans="2:60" ht="16.5" thickBot="1" x14ac:dyDescent="0.3">
      <c r="B40" s="29">
        <v>43657</v>
      </c>
      <c r="C40" s="30">
        <v>0.61451388888888892</v>
      </c>
      <c r="D40" s="31">
        <f t="shared" si="0"/>
        <v>43657.61451388889</v>
      </c>
      <c r="E40" s="25" t="s">
        <v>31</v>
      </c>
      <c r="F40" s="25">
        <v>788490</v>
      </c>
      <c r="G40" s="32">
        <v>9237854</v>
      </c>
      <c r="H40" s="24">
        <v>107.610425169339</v>
      </c>
      <c r="I40" s="24">
        <v>-6.8879073465701204</v>
      </c>
      <c r="J40" s="33">
        <f t="shared" si="15"/>
        <v>-0.12021666176995474</v>
      </c>
      <c r="K40" s="18">
        <v>16.2</v>
      </c>
      <c r="L40" s="7">
        <v>6299.7659999999996</v>
      </c>
      <c r="M40" s="1">
        <v>0</v>
      </c>
      <c r="N40" s="1">
        <v>-3</v>
      </c>
      <c r="O40" s="1">
        <v>0</v>
      </c>
      <c r="P40" s="1">
        <v>0</v>
      </c>
      <c r="Q40" s="69">
        <f t="shared" si="1"/>
        <v>0</v>
      </c>
      <c r="R40" s="69">
        <f t="shared" si="2"/>
        <v>4.3656588008486298E-2</v>
      </c>
      <c r="S40" s="69">
        <f t="shared" si="3"/>
        <v>0</v>
      </c>
      <c r="T40" s="69">
        <f t="shared" si="4"/>
        <v>0</v>
      </c>
      <c r="U40" s="2">
        <f t="shared" si="16"/>
        <v>4.3656588008486298E-2</v>
      </c>
      <c r="V40" s="162"/>
      <c r="W40" s="42">
        <f>Elevasi!D33</f>
        <v>786.53</v>
      </c>
      <c r="X40" s="63">
        <v>-3.4450389325385598E-2</v>
      </c>
      <c r="Y40" s="67">
        <f t="shared" si="5"/>
        <v>6299.7315496106739</v>
      </c>
      <c r="Z40" s="68">
        <f t="shared" si="6"/>
        <v>1.6404998283895598E-3</v>
      </c>
      <c r="AA40" s="68">
        <f t="shared" si="17"/>
        <v>6299.7299091108453</v>
      </c>
      <c r="AB40" s="68">
        <f t="shared" si="18"/>
        <v>-0.51695429428036732</v>
      </c>
      <c r="AC40" s="65">
        <f t="shared" si="19"/>
        <v>977968.07823570573</v>
      </c>
      <c r="AD40" s="56">
        <f t="shared" si="20"/>
        <v>978106.94008026912</v>
      </c>
      <c r="AE40" s="66">
        <f t="shared" si="21"/>
        <v>103.86131343660892</v>
      </c>
      <c r="AF40" s="57">
        <f t="shared" si="22"/>
        <v>88.012471040999998</v>
      </c>
      <c r="AG40" s="66">
        <f t="shared" si="23"/>
        <v>15.848842395608926</v>
      </c>
      <c r="AH40" s="58">
        <f t="shared" si="24"/>
        <v>15.892498983617413</v>
      </c>
      <c r="AI40" s="162"/>
      <c r="AJ40" s="41">
        <f>Elevasi!E33</f>
        <v>765.12723018426402</v>
      </c>
      <c r="AK40" s="63">
        <v>-3.4450268861708599E-2</v>
      </c>
      <c r="AL40" s="64">
        <f t="shared" si="7"/>
        <v>6299.7315497311383</v>
      </c>
      <c r="AM40" s="65">
        <f t="shared" si="8"/>
        <v>1.6404998283895598E-3</v>
      </c>
      <c r="AN40" s="65">
        <f t="shared" si="25"/>
        <v>6299.7299092313096</v>
      </c>
      <c r="AO40" s="64">
        <f t="shared" si="26"/>
        <v>-0.51695417381597508</v>
      </c>
      <c r="AP40" s="65">
        <f t="shared" si="9"/>
        <v>977968.07823582622</v>
      </c>
      <c r="AQ40" s="56">
        <f t="shared" si="27"/>
        <v>978106.94008026912</v>
      </c>
      <c r="AR40" s="66">
        <f t="shared" si="10"/>
        <v>97.256418791962659</v>
      </c>
      <c r="AS40" s="57">
        <f t="shared" si="28"/>
        <v>85.617507519450101</v>
      </c>
      <c r="AT40" s="66">
        <f t="shared" si="29"/>
        <v>11.638911272512559</v>
      </c>
      <c r="AU40" s="58">
        <f t="shared" si="30"/>
        <v>11.682567860521045</v>
      </c>
      <c r="AV40" s="162"/>
      <c r="AW40" s="41">
        <f>Elevasi!F33</f>
        <v>775.14499999999987</v>
      </c>
      <c r="AX40" s="63">
        <v>-3.4450268861708599E-2</v>
      </c>
      <c r="AY40" s="64">
        <f t="shared" si="11"/>
        <v>6299.7315497311383</v>
      </c>
      <c r="AZ40" s="65">
        <f t="shared" si="12"/>
        <v>1.6404998283895598E-3</v>
      </c>
      <c r="BA40" s="64">
        <f t="shared" si="31"/>
        <v>6299.7299092313096</v>
      </c>
      <c r="BB40" s="64">
        <f t="shared" si="32"/>
        <v>-0.51695417381597508</v>
      </c>
      <c r="BC40" s="64">
        <f t="shared" si="13"/>
        <v>977968.07823582622</v>
      </c>
      <c r="BD40" s="56">
        <f t="shared" si="33"/>
        <v>978106.94008026912</v>
      </c>
      <c r="BE40" s="66">
        <f t="shared" si="14"/>
        <v>100.34790255709873</v>
      </c>
      <c r="BF40" s="57">
        <f t="shared" si="34"/>
        <v>86.738492956499996</v>
      </c>
      <c r="BG40" s="66">
        <f t="shared" si="35"/>
        <v>13.609409600598738</v>
      </c>
      <c r="BH40" s="58">
        <f t="shared" si="36"/>
        <v>13.653066188607225</v>
      </c>
    </row>
    <row r="41" spans="2:60" ht="16.5" thickBot="1" x14ac:dyDescent="0.3">
      <c r="B41" s="29">
        <v>43657</v>
      </c>
      <c r="C41" s="30">
        <v>0.61776620370370372</v>
      </c>
      <c r="D41" s="31">
        <f t="shared" si="0"/>
        <v>43657.617766203701</v>
      </c>
      <c r="E41" s="25" t="s">
        <v>32</v>
      </c>
      <c r="F41" s="25">
        <v>788499</v>
      </c>
      <c r="G41" s="32">
        <v>9237852</v>
      </c>
      <c r="H41" s="24">
        <v>107.610506647923</v>
      </c>
      <c r="I41" s="24">
        <v>-6.8879249749875804</v>
      </c>
      <c r="J41" s="33">
        <f t="shared" si="15"/>
        <v>-0.12021696944388134</v>
      </c>
      <c r="K41" s="18">
        <v>16.600000000000001</v>
      </c>
      <c r="L41" s="7">
        <v>6299.7920000000004</v>
      </c>
      <c r="M41" s="1">
        <v>0</v>
      </c>
      <c r="N41" s="1">
        <v>-3</v>
      </c>
      <c r="O41" s="1">
        <v>0</v>
      </c>
      <c r="P41" s="1">
        <v>0</v>
      </c>
      <c r="Q41" s="69">
        <f t="shared" si="1"/>
        <v>0</v>
      </c>
      <c r="R41" s="69">
        <f t="shared" si="2"/>
        <v>4.3656588008486298E-2</v>
      </c>
      <c r="S41" s="69">
        <f t="shared" si="3"/>
        <v>0</v>
      </c>
      <c r="T41" s="69">
        <f t="shared" si="4"/>
        <v>0</v>
      </c>
      <c r="U41" s="2">
        <f t="shared" si="16"/>
        <v>4.3656588008486298E-2</v>
      </c>
      <c r="V41" s="162"/>
      <c r="W41" s="42">
        <f>Elevasi!D34</f>
        <v>796.125</v>
      </c>
      <c r="X41" s="63">
        <v>-3.3072070871511899E-2</v>
      </c>
      <c r="Y41" s="67">
        <f t="shared" si="5"/>
        <v>6299.7589279291287</v>
      </c>
      <c r="Z41" s="68">
        <f t="shared" si="6"/>
        <v>1.6617774859837193E-3</v>
      </c>
      <c r="AA41" s="68">
        <f t="shared" si="17"/>
        <v>6299.7572661516424</v>
      </c>
      <c r="AB41" s="68">
        <f t="shared" si="18"/>
        <v>-0.48959725348322536</v>
      </c>
      <c r="AC41" s="65">
        <f t="shared" si="19"/>
        <v>977968.10559274652</v>
      </c>
      <c r="AD41" s="56">
        <f t="shared" si="20"/>
        <v>978106.94045858702</v>
      </c>
      <c r="AE41" s="66">
        <f t="shared" si="21"/>
        <v>106.84930915949883</v>
      </c>
      <c r="AF41" s="57">
        <f t="shared" si="22"/>
        <v>89.086148662500008</v>
      </c>
      <c r="AG41" s="66">
        <f t="shared" si="23"/>
        <v>17.763160496998822</v>
      </c>
      <c r="AH41" s="58">
        <f t="shared" si="24"/>
        <v>17.806817085007307</v>
      </c>
      <c r="AI41" s="162"/>
      <c r="AJ41" s="41">
        <f>Elevasi!E34</f>
        <v>766.73977353445002</v>
      </c>
      <c r="AK41" s="63">
        <v>-3.3071911719652097E-2</v>
      </c>
      <c r="AL41" s="64">
        <f t="shared" si="7"/>
        <v>6299.7589280882803</v>
      </c>
      <c r="AM41" s="65">
        <f t="shared" si="8"/>
        <v>1.6617774859837193E-3</v>
      </c>
      <c r="AN41" s="65">
        <f t="shared" si="25"/>
        <v>6299.757266310794</v>
      </c>
      <c r="AO41" s="64">
        <f t="shared" si="26"/>
        <v>-0.48959709433165699</v>
      </c>
      <c r="AP41" s="65">
        <f t="shared" si="9"/>
        <v>977968.10559290566</v>
      </c>
      <c r="AQ41" s="56">
        <f t="shared" si="27"/>
        <v>978106.94045858702</v>
      </c>
      <c r="AR41" s="66">
        <f t="shared" si="10"/>
        <v>97.781028431369862</v>
      </c>
      <c r="AS41" s="57">
        <f t="shared" si="28"/>
        <v>85.797950636572892</v>
      </c>
      <c r="AT41" s="66">
        <f t="shared" si="29"/>
        <v>11.983077794796969</v>
      </c>
      <c r="AU41" s="58">
        <f t="shared" si="30"/>
        <v>12.026734382805456</v>
      </c>
      <c r="AV41" s="162"/>
      <c r="AW41" s="41">
        <f>Elevasi!F34</f>
        <v>774.82349999999997</v>
      </c>
      <c r="AX41" s="63">
        <v>-3.3071911719652097E-2</v>
      </c>
      <c r="AY41" s="64">
        <f t="shared" si="11"/>
        <v>6299.7589280882803</v>
      </c>
      <c r="AZ41" s="65">
        <f t="shared" si="12"/>
        <v>1.6617774859837193E-3</v>
      </c>
      <c r="BA41" s="64">
        <f t="shared" si="31"/>
        <v>6299.757266310794</v>
      </c>
      <c r="BB41" s="64">
        <f t="shared" si="32"/>
        <v>-0.48959709433165699</v>
      </c>
      <c r="BC41" s="64">
        <f t="shared" si="13"/>
        <v>977968.10559290566</v>
      </c>
      <c r="BD41" s="56">
        <f t="shared" si="33"/>
        <v>978106.94045858702</v>
      </c>
      <c r="BE41" s="66">
        <f t="shared" si="14"/>
        <v>100.27566641863856</v>
      </c>
      <c r="BF41" s="57">
        <f t="shared" si="34"/>
        <v>86.702517202950006</v>
      </c>
      <c r="BG41" s="66">
        <f t="shared" si="35"/>
        <v>13.573149215688559</v>
      </c>
      <c r="BH41" s="58">
        <f t="shared" si="36"/>
        <v>13.616805803697046</v>
      </c>
    </row>
    <row r="42" spans="2:60" ht="16.5" thickBot="1" x14ac:dyDescent="0.3">
      <c r="B42" s="29">
        <v>43657</v>
      </c>
      <c r="C42" s="30">
        <v>0.62243055555555549</v>
      </c>
      <c r="D42" s="31">
        <f t="shared" si="0"/>
        <v>43657.622430555559</v>
      </c>
      <c r="E42" s="25" t="s">
        <v>33</v>
      </c>
      <c r="F42" s="25">
        <v>788506</v>
      </c>
      <c r="G42" s="32">
        <v>9237852</v>
      </c>
      <c r="H42" s="24">
        <v>107.610569943244</v>
      </c>
      <c r="I42" s="24">
        <v>-6.8879246291005396</v>
      </c>
      <c r="J42" s="33">
        <f t="shared" si="15"/>
        <v>-0.12021696340701364</v>
      </c>
      <c r="K42" s="18">
        <v>17</v>
      </c>
      <c r="L42" s="7">
        <v>6299.826</v>
      </c>
      <c r="M42" s="1">
        <v>0</v>
      </c>
      <c r="N42" s="1">
        <v>0</v>
      </c>
      <c r="O42" s="1">
        <v>0</v>
      </c>
      <c r="P42" s="1">
        <v>0</v>
      </c>
      <c r="Q42" s="69">
        <f t="shared" si="1"/>
        <v>0</v>
      </c>
      <c r="R42" s="69">
        <f t="shared" si="2"/>
        <v>0</v>
      </c>
      <c r="S42" s="69">
        <f t="shared" si="3"/>
        <v>0</v>
      </c>
      <c r="T42" s="69">
        <f t="shared" si="4"/>
        <v>0</v>
      </c>
      <c r="U42" s="2">
        <f t="shared" si="16"/>
        <v>0</v>
      </c>
      <c r="V42" s="162"/>
      <c r="W42" s="42">
        <f>Elevasi!D35</f>
        <v>797.11</v>
      </c>
      <c r="X42" s="63">
        <v>-3.0905078003336101E-2</v>
      </c>
      <c r="Y42" s="67">
        <f t="shared" si="5"/>
        <v>6299.7950949219967</v>
      </c>
      <c r="Z42" s="68">
        <f t="shared" si="6"/>
        <v>1.692293130149008E-3</v>
      </c>
      <c r="AA42" s="68">
        <f t="shared" si="17"/>
        <v>6299.7934026288667</v>
      </c>
      <c r="AB42" s="68">
        <f t="shared" si="18"/>
        <v>-0.45346077625890757</v>
      </c>
      <c r="AC42" s="65">
        <f t="shared" si="19"/>
        <v>977968.14172922377</v>
      </c>
      <c r="AD42" s="56">
        <f t="shared" si="20"/>
        <v>978106.94045116403</v>
      </c>
      <c r="AE42" s="66">
        <f t="shared" si="21"/>
        <v>107.18942405974335</v>
      </c>
      <c r="AF42" s="57">
        <f t="shared" si="22"/>
        <v>89.196369867000001</v>
      </c>
      <c r="AG42" s="66">
        <f t="shared" si="23"/>
        <v>17.993054192743344</v>
      </c>
      <c r="AH42" s="58">
        <f t="shared" si="24"/>
        <v>17.993054192743344</v>
      </c>
      <c r="AI42" s="162"/>
      <c r="AJ42" s="41">
        <f>Elevasi!E35</f>
        <v>765.18409727154904</v>
      </c>
      <c r="AK42" s="63">
        <v>-3.0904915823216399E-2</v>
      </c>
      <c r="AL42" s="64">
        <f t="shared" si="7"/>
        <v>6299.7950950841769</v>
      </c>
      <c r="AM42" s="65">
        <f t="shared" si="8"/>
        <v>1.692293130149008E-3</v>
      </c>
      <c r="AN42" s="65">
        <f t="shared" si="25"/>
        <v>6299.7934027910469</v>
      </c>
      <c r="AO42" s="64">
        <f t="shared" si="26"/>
        <v>-0.45346061407872185</v>
      </c>
      <c r="AP42" s="65">
        <f t="shared" si="9"/>
        <v>977968.14172938594</v>
      </c>
      <c r="AQ42" s="56">
        <f t="shared" si="27"/>
        <v>978106.94045116403</v>
      </c>
      <c r="AR42" s="66">
        <f t="shared" si="10"/>
        <v>97.337090639909917</v>
      </c>
      <c r="AS42" s="57">
        <f t="shared" si="28"/>
        <v>85.623870929457169</v>
      </c>
      <c r="AT42" s="66">
        <f t="shared" si="29"/>
        <v>11.713219710452748</v>
      </c>
      <c r="AU42" s="58">
        <f t="shared" si="30"/>
        <v>11.713219710452748</v>
      </c>
      <c r="AV42" s="162"/>
      <c r="AW42" s="41">
        <f>Elevasi!F35</f>
        <v>774.82349999999997</v>
      </c>
      <c r="AX42" s="63">
        <v>-3.0904915823216399E-2</v>
      </c>
      <c r="AY42" s="64">
        <f t="shared" si="11"/>
        <v>6299.7950950841769</v>
      </c>
      <c r="AZ42" s="65">
        <f t="shared" si="12"/>
        <v>1.692293130149008E-3</v>
      </c>
      <c r="BA42" s="64">
        <f t="shared" si="31"/>
        <v>6299.7934027910469</v>
      </c>
      <c r="BB42" s="64">
        <f t="shared" si="32"/>
        <v>-0.45346061407872185</v>
      </c>
      <c r="BC42" s="64">
        <f t="shared" si="13"/>
        <v>977968.14172938594</v>
      </c>
      <c r="BD42" s="56">
        <f t="shared" si="33"/>
        <v>978106.94045116403</v>
      </c>
      <c r="BE42" s="66">
        <f t="shared" si="14"/>
        <v>100.31181032190986</v>
      </c>
      <c r="BF42" s="57">
        <f t="shared" si="34"/>
        <v>86.702517202950006</v>
      </c>
      <c r="BG42" s="66">
        <f t="shared" si="35"/>
        <v>13.609293118959854</v>
      </c>
      <c r="BH42" s="58">
        <f t="shared" si="36"/>
        <v>13.609293118959854</v>
      </c>
    </row>
    <row r="43" spans="2:60" ht="16.5" thickBot="1" x14ac:dyDescent="0.3">
      <c r="B43" s="29">
        <v>43657</v>
      </c>
      <c r="C43" s="30">
        <v>0.62626157407407412</v>
      </c>
      <c r="D43" s="31">
        <f t="shared" si="0"/>
        <v>43657.626261574071</v>
      </c>
      <c r="E43" s="25" t="s">
        <v>34</v>
      </c>
      <c r="F43" s="25">
        <v>788505</v>
      </c>
      <c r="G43" s="32">
        <v>9237858</v>
      </c>
      <c r="H43" s="24">
        <v>107.610560604395</v>
      </c>
      <c r="I43" s="24">
        <v>-6.8878704591680702</v>
      </c>
      <c r="J43" s="33">
        <f t="shared" si="15"/>
        <v>-0.12021601796333646</v>
      </c>
      <c r="K43" s="18">
        <v>17</v>
      </c>
      <c r="L43" s="7">
        <v>6299.8109999999997</v>
      </c>
      <c r="M43" s="1">
        <v>0</v>
      </c>
      <c r="N43" s="1">
        <v>0</v>
      </c>
      <c r="O43" s="1">
        <v>0</v>
      </c>
      <c r="P43" s="1">
        <v>0</v>
      </c>
      <c r="Q43" s="69">
        <f t="shared" si="1"/>
        <v>0</v>
      </c>
      <c r="R43" s="69">
        <f t="shared" si="2"/>
        <v>0</v>
      </c>
      <c r="S43" s="69">
        <f t="shared" si="3"/>
        <v>0</v>
      </c>
      <c r="T43" s="69">
        <f t="shared" si="4"/>
        <v>0</v>
      </c>
      <c r="U43" s="2">
        <f t="shared" si="16"/>
        <v>0</v>
      </c>
      <c r="V43" s="162"/>
      <c r="W43" s="42">
        <f>Elevasi!D36</f>
        <v>798.72833333333301</v>
      </c>
      <c r="X43" s="63">
        <v>-2.8961104711669999E-2</v>
      </c>
      <c r="Y43" s="67">
        <f t="shared" si="5"/>
        <v>6299.7820388952878</v>
      </c>
      <c r="Z43" s="68">
        <f t="shared" si="6"/>
        <v>1.7173568478133035E-3</v>
      </c>
      <c r="AA43" s="68">
        <f t="shared" si="17"/>
        <v>6299.7803215384401</v>
      </c>
      <c r="AB43" s="68">
        <f t="shared" si="18"/>
        <v>-0.46654186668547482</v>
      </c>
      <c r="AC43" s="65">
        <f t="shared" si="19"/>
        <v>977968.12864813337</v>
      </c>
      <c r="AD43" s="56">
        <f t="shared" si="20"/>
        <v>978106.93928864307</v>
      </c>
      <c r="AE43" s="66">
        <f t="shared" si="21"/>
        <v>107.67692315696056</v>
      </c>
      <c r="AF43" s="57">
        <f t="shared" si="22"/>
        <v>89.377460881499971</v>
      </c>
      <c r="AG43" s="66">
        <f t="shared" si="23"/>
        <v>18.299462275460584</v>
      </c>
      <c r="AH43" s="58">
        <f t="shared" si="24"/>
        <v>18.299462275460584</v>
      </c>
      <c r="AI43" s="162"/>
      <c r="AJ43" s="41">
        <f>Elevasi!E36</f>
        <v>765.90936482402196</v>
      </c>
      <c r="AK43" s="63">
        <v>-2.8960947953212201E-2</v>
      </c>
      <c r="AL43" s="64">
        <f t="shared" si="7"/>
        <v>6299.7820390520465</v>
      </c>
      <c r="AM43" s="65">
        <f t="shared" si="8"/>
        <v>1.7173568478133035E-3</v>
      </c>
      <c r="AN43" s="65">
        <f t="shared" si="25"/>
        <v>6299.7803216951988</v>
      </c>
      <c r="AO43" s="64">
        <f t="shared" si="26"/>
        <v>-0.46654170992678701</v>
      </c>
      <c r="AP43" s="65">
        <f t="shared" si="9"/>
        <v>977968.12864829006</v>
      </c>
      <c r="AQ43" s="56">
        <f t="shared" si="27"/>
        <v>978106.93928864307</v>
      </c>
      <c r="AR43" s="66">
        <f t="shared" si="10"/>
        <v>97.54898963168219</v>
      </c>
      <c r="AS43" s="57">
        <f t="shared" si="28"/>
        <v>85.705028150998615</v>
      </c>
      <c r="AT43" s="66">
        <f t="shared" si="29"/>
        <v>11.843961480683575</v>
      </c>
      <c r="AU43" s="58">
        <f t="shared" si="30"/>
        <v>11.843961480683575</v>
      </c>
      <c r="AV43" s="162"/>
      <c r="AW43" s="41">
        <f>Elevasi!F36</f>
        <v>774.82349999999997</v>
      </c>
      <c r="AX43" s="63">
        <v>-2.8960947953212201E-2</v>
      </c>
      <c r="AY43" s="64">
        <f t="shared" si="11"/>
        <v>6299.7820390520465</v>
      </c>
      <c r="AZ43" s="65">
        <f t="shared" si="12"/>
        <v>1.7173568478133035E-3</v>
      </c>
      <c r="BA43" s="64">
        <f t="shared" si="31"/>
        <v>6299.7803216951988</v>
      </c>
      <c r="BB43" s="64">
        <f t="shared" si="32"/>
        <v>-0.46654170992678701</v>
      </c>
      <c r="BC43" s="64">
        <f t="shared" si="13"/>
        <v>977968.12864829006</v>
      </c>
      <c r="BD43" s="56">
        <f t="shared" si="33"/>
        <v>978106.93928864307</v>
      </c>
      <c r="BE43" s="66">
        <f t="shared" si="14"/>
        <v>100.299891746989</v>
      </c>
      <c r="BF43" s="57">
        <f t="shared" si="34"/>
        <v>86.702517202950006</v>
      </c>
      <c r="BG43" s="66">
        <f t="shared" si="35"/>
        <v>13.597374544038999</v>
      </c>
      <c r="BH43" s="58">
        <f t="shared" si="36"/>
        <v>13.597374544038999</v>
      </c>
    </row>
    <row r="44" spans="2:60" ht="16.5" thickBot="1" x14ac:dyDescent="0.3">
      <c r="B44" s="29">
        <v>43657</v>
      </c>
      <c r="C44" s="30">
        <v>0.63027777777777783</v>
      </c>
      <c r="D44" s="31">
        <f t="shared" si="0"/>
        <v>43657.630277777775</v>
      </c>
      <c r="E44" s="25" t="s">
        <v>35</v>
      </c>
      <c r="F44" s="25">
        <v>788520</v>
      </c>
      <c r="G44" s="32">
        <v>9237861</v>
      </c>
      <c r="H44" s="24">
        <v>107.610696088862</v>
      </c>
      <c r="I44" s="24">
        <v>-6.8878426082920301</v>
      </c>
      <c r="J44" s="33">
        <f t="shared" si="15"/>
        <v>-0.12021553187385001</v>
      </c>
      <c r="K44" s="18">
        <v>16</v>
      </c>
      <c r="L44" s="7">
        <v>6299.8140000000003</v>
      </c>
      <c r="M44" s="1">
        <v>0</v>
      </c>
      <c r="N44" s="1">
        <v>0</v>
      </c>
      <c r="O44" s="1">
        <v>0</v>
      </c>
      <c r="P44" s="1">
        <v>0</v>
      </c>
      <c r="Q44" s="69">
        <f t="shared" si="1"/>
        <v>0</v>
      </c>
      <c r="R44" s="69">
        <f t="shared" si="2"/>
        <v>0</v>
      </c>
      <c r="S44" s="69">
        <f t="shared" si="3"/>
        <v>0</v>
      </c>
      <c r="T44" s="69">
        <f t="shared" si="4"/>
        <v>0</v>
      </c>
      <c r="U44" s="2">
        <f t="shared" si="16"/>
        <v>0</v>
      </c>
      <c r="V44" s="162"/>
      <c r="W44" s="42">
        <f>Elevasi!D37</f>
        <v>793.68</v>
      </c>
      <c r="X44" s="63">
        <v>-2.67678724061364E-2</v>
      </c>
      <c r="Y44" s="67">
        <f t="shared" si="5"/>
        <v>6299.7872321275945</v>
      </c>
      <c r="Z44" s="68">
        <f t="shared" si="6"/>
        <v>1.7436321047000413E-3</v>
      </c>
      <c r="AA44" s="68">
        <f t="shared" si="17"/>
        <v>6299.7854884954895</v>
      </c>
      <c r="AB44" s="68">
        <f t="shared" si="18"/>
        <v>-0.46137490963610617</v>
      </c>
      <c r="AC44" s="65">
        <f t="shared" si="19"/>
        <v>977968.1338150904</v>
      </c>
      <c r="AD44" s="56">
        <f t="shared" si="20"/>
        <v>978106.938690949</v>
      </c>
      <c r="AE44" s="66">
        <f t="shared" si="21"/>
        <v>106.12477214140625</v>
      </c>
      <c r="AF44" s="57">
        <f t="shared" si="22"/>
        <v>88.812553895999983</v>
      </c>
      <c r="AG44" s="66">
        <f t="shared" si="23"/>
        <v>17.312218245406271</v>
      </c>
      <c r="AH44" s="58">
        <f t="shared" si="24"/>
        <v>17.312218245406271</v>
      </c>
      <c r="AI44" s="162"/>
      <c r="AJ44" s="41">
        <f>Elevasi!E37</f>
        <v>764.00923745455998</v>
      </c>
      <c r="AK44" s="63">
        <v>-2.6767740892188901E-2</v>
      </c>
      <c r="AL44" s="64">
        <f t="shared" si="7"/>
        <v>6299.7872322591084</v>
      </c>
      <c r="AM44" s="65">
        <f t="shared" si="8"/>
        <v>1.7436321047000413E-3</v>
      </c>
      <c r="AN44" s="65">
        <f t="shared" si="25"/>
        <v>6299.7854886270034</v>
      </c>
      <c r="AO44" s="64">
        <f t="shared" si="26"/>
        <v>-0.4613747781222628</v>
      </c>
      <c r="AP44" s="65">
        <f t="shared" si="9"/>
        <v>977968.13381522195</v>
      </c>
      <c r="AQ44" s="56">
        <f t="shared" si="27"/>
        <v>978106.938690949</v>
      </c>
      <c r="AR44" s="66">
        <f t="shared" si="10"/>
        <v>96.968374951432793</v>
      </c>
      <c r="AS44" s="57">
        <f t="shared" si="28"/>
        <v>85.492404468394028</v>
      </c>
      <c r="AT44" s="66">
        <f t="shared" si="29"/>
        <v>11.475970483038765</v>
      </c>
      <c r="AU44" s="58">
        <f t="shared" si="30"/>
        <v>11.475970483038765</v>
      </c>
      <c r="AV44" s="162"/>
      <c r="AW44" s="41">
        <f>Elevasi!F37</f>
        <v>774.82349999999997</v>
      </c>
      <c r="AX44" s="63">
        <v>-2.6767740892188901E-2</v>
      </c>
      <c r="AY44" s="64">
        <f t="shared" si="11"/>
        <v>6299.7872322591084</v>
      </c>
      <c r="AZ44" s="65">
        <f t="shared" si="12"/>
        <v>1.7436321047000413E-3</v>
      </c>
      <c r="BA44" s="64">
        <f t="shared" si="31"/>
        <v>6299.7854886270034</v>
      </c>
      <c r="BB44" s="64">
        <f t="shared" si="32"/>
        <v>-0.4613747781222628</v>
      </c>
      <c r="BC44" s="64">
        <f t="shared" si="13"/>
        <v>977968.13381522195</v>
      </c>
      <c r="BD44" s="56">
        <f t="shared" si="33"/>
        <v>978106.938690949</v>
      </c>
      <c r="BE44" s="66">
        <f t="shared" si="14"/>
        <v>100.30565637295555</v>
      </c>
      <c r="BF44" s="57">
        <f t="shared" si="34"/>
        <v>86.702517202950006</v>
      </c>
      <c r="BG44" s="66">
        <f t="shared" si="35"/>
        <v>13.603139170005548</v>
      </c>
      <c r="BH44" s="58">
        <f t="shared" si="36"/>
        <v>13.603139170005548</v>
      </c>
    </row>
    <row r="45" spans="2:60" ht="16.5" thickBot="1" x14ac:dyDescent="0.3">
      <c r="B45" s="45">
        <v>43657</v>
      </c>
      <c r="C45" s="46">
        <v>0.64076388888888891</v>
      </c>
      <c r="D45" s="47">
        <f t="shared" si="0"/>
        <v>43657.640763888892</v>
      </c>
      <c r="E45" s="48" t="s">
        <v>0</v>
      </c>
      <c r="F45" s="48">
        <v>788633</v>
      </c>
      <c r="G45" s="49">
        <v>9237723</v>
      </c>
      <c r="H45" s="40">
        <v>107.611724682239</v>
      </c>
      <c r="I45" s="40">
        <v>-6.8890840670821403</v>
      </c>
      <c r="J45" s="41">
        <f t="shared" si="15"/>
        <v>-0.12023719941726525</v>
      </c>
      <c r="K45" s="50">
        <v>16.5</v>
      </c>
      <c r="L45" s="51">
        <v>6300.2690000000002</v>
      </c>
      <c r="M45" s="48">
        <v>0</v>
      </c>
      <c r="N45" s="48">
        <v>0</v>
      </c>
      <c r="O45" s="48">
        <v>0</v>
      </c>
      <c r="P45" s="48">
        <v>0</v>
      </c>
      <c r="Q45" s="35">
        <f t="shared" si="1"/>
        <v>0</v>
      </c>
      <c r="R45" s="35">
        <f t="shared" si="2"/>
        <v>0</v>
      </c>
      <c r="S45" s="35">
        <f t="shared" si="3"/>
        <v>0</v>
      </c>
      <c r="T45" s="35">
        <f t="shared" si="4"/>
        <v>0</v>
      </c>
      <c r="U45" s="40">
        <f t="shared" si="16"/>
        <v>0</v>
      </c>
      <c r="V45" s="163"/>
      <c r="W45" s="42">
        <f>Elevasi!D38</f>
        <v>766</v>
      </c>
      <c r="X45" s="52">
        <v>-2.0324359361522899E-2</v>
      </c>
      <c r="Y45" s="53">
        <f t="shared" si="5"/>
        <v>6300.2486756406388</v>
      </c>
      <c r="Z45" s="54">
        <f t="shared" si="6"/>
        <v>1.81223551317089E-3</v>
      </c>
      <c r="AA45" s="54">
        <f t="shared" si="17"/>
        <v>6300.2468634051256</v>
      </c>
      <c r="AB45" s="54">
        <f t="shared" si="18"/>
        <v>0</v>
      </c>
      <c r="AC45" s="55">
        <f t="shared" si="19"/>
        <v>977968.59519000002</v>
      </c>
      <c r="AD45" s="56">
        <f t="shared" si="20"/>
        <v>978106.96533558774</v>
      </c>
      <c r="AE45" s="57">
        <f t="shared" si="21"/>
        <v>98.01745441228374</v>
      </c>
      <c r="AF45" s="57">
        <f t="shared" si="22"/>
        <v>85.715170199999989</v>
      </c>
      <c r="AG45" s="57">
        <f t="shared" si="23"/>
        <v>12.302284212283752</v>
      </c>
      <c r="AH45" s="58">
        <f t="shared" si="24"/>
        <v>12.302284212283752</v>
      </c>
      <c r="AI45" s="163"/>
      <c r="AJ45" s="41">
        <f>Elevasi!E38</f>
        <v>766</v>
      </c>
      <c r="AK45" s="52">
        <v>-2.0324359361522899E-2</v>
      </c>
      <c r="AL45" s="59">
        <f t="shared" si="7"/>
        <v>6300.2486756406388</v>
      </c>
      <c r="AM45" s="55">
        <f t="shared" si="8"/>
        <v>1.81223551317089E-3</v>
      </c>
      <c r="AN45" s="55">
        <f t="shared" si="25"/>
        <v>6300.2468634051256</v>
      </c>
      <c r="AO45" s="59">
        <f t="shared" si="26"/>
        <v>0</v>
      </c>
      <c r="AP45" s="55">
        <f t="shared" si="9"/>
        <v>977968.59519000002</v>
      </c>
      <c r="AQ45" s="56">
        <f t="shared" si="27"/>
        <v>978106.96533558774</v>
      </c>
      <c r="AR45" s="57">
        <f t="shared" si="10"/>
        <v>98.01745441228374</v>
      </c>
      <c r="AS45" s="57">
        <f t="shared" si="28"/>
        <v>85.715170199999989</v>
      </c>
      <c r="AT45" s="57">
        <f t="shared" si="29"/>
        <v>12.302284212283752</v>
      </c>
      <c r="AU45" s="58">
        <f t="shared" si="30"/>
        <v>12.302284212283752</v>
      </c>
      <c r="AV45" s="163"/>
      <c r="AW45" s="41">
        <f>Elevasi!F38</f>
        <v>766</v>
      </c>
      <c r="AX45" s="52">
        <v>-2.0324359361522899E-2</v>
      </c>
      <c r="AY45" s="59">
        <f t="shared" si="11"/>
        <v>6300.2486756406388</v>
      </c>
      <c r="AZ45" s="55">
        <f t="shared" si="12"/>
        <v>1.81223551317089E-3</v>
      </c>
      <c r="BA45" s="59">
        <f t="shared" si="31"/>
        <v>6300.2468634051256</v>
      </c>
      <c r="BB45" s="59">
        <f t="shared" si="32"/>
        <v>0</v>
      </c>
      <c r="BC45" s="59">
        <f t="shared" si="13"/>
        <v>977968.59519000002</v>
      </c>
      <c r="BD45" s="56">
        <f t="shared" si="33"/>
        <v>978106.96533558774</v>
      </c>
      <c r="BE45" s="57">
        <f t="shared" si="14"/>
        <v>98.01745441228374</v>
      </c>
      <c r="BF45" s="57">
        <f t="shared" si="34"/>
        <v>85.715170199999989</v>
      </c>
      <c r="BG45" s="57">
        <f t="shared" si="35"/>
        <v>12.302284212283752</v>
      </c>
      <c r="BH45" s="58">
        <f t="shared" si="36"/>
        <v>12.302284212283752</v>
      </c>
    </row>
    <row r="46" spans="2:60" s="3" customFormat="1" x14ac:dyDescent="0.25">
      <c r="B46" s="19"/>
      <c r="C46" s="20"/>
      <c r="D46" s="21"/>
      <c r="V46" s="16"/>
      <c r="W46" s="16"/>
      <c r="X46" s="16"/>
      <c r="Y46" s="16"/>
      <c r="Z46" s="16"/>
      <c r="AA46" s="16"/>
      <c r="AJ46" s="16"/>
      <c r="AW46" s="16"/>
    </row>
    <row r="47" spans="2:60" s="3" customFormat="1" x14ac:dyDescent="0.25">
      <c r="B47" s="19"/>
      <c r="C47" s="20"/>
      <c r="D47" s="21"/>
      <c r="V47" s="16"/>
      <c r="W47" s="16"/>
      <c r="X47" s="16"/>
      <c r="Y47" s="16"/>
      <c r="Z47" s="16"/>
      <c r="AA47" s="16"/>
      <c r="AJ47" s="16"/>
      <c r="AW47" s="16"/>
    </row>
    <row r="48" spans="2:60" s="3" customFormat="1" x14ac:dyDescent="0.25">
      <c r="B48" s="19"/>
      <c r="C48" s="20"/>
      <c r="D48" s="21"/>
      <c r="V48" s="16"/>
      <c r="W48" s="16"/>
      <c r="X48" s="16"/>
      <c r="Y48" s="16"/>
      <c r="Z48" s="16"/>
      <c r="AA48" s="16"/>
      <c r="AJ48" s="16"/>
      <c r="AW48" s="16"/>
    </row>
    <row r="49" spans="2:49" s="3" customFormat="1" x14ac:dyDescent="0.25">
      <c r="B49" s="19"/>
      <c r="C49" s="20"/>
      <c r="D49" s="21"/>
      <c r="V49" s="16"/>
      <c r="W49" s="16"/>
      <c r="X49" s="16"/>
      <c r="Y49" s="16"/>
      <c r="Z49" s="16"/>
      <c r="AA49" s="16"/>
      <c r="AJ49" s="16"/>
      <c r="AW49" s="16"/>
    </row>
  </sheetData>
  <mergeCells count="30">
    <mergeCell ref="W7:W8"/>
    <mergeCell ref="AV7:AV45"/>
    <mergeCell ref="AX7:BH7"/>
    <mergeCell ref="X7:AH7"/>
    <mergeCell ref="V7:V45"/>
    <mergeCell ref="AI7:AI45"/>
    <mergeCell ref="AK7:AU7"/>
    <mergeCell ref="AJ7:AJ8"/>
    <mergeCell ref="AW7:AW8"/>
    <mergeCell ref="B1:H1"/>
    <mergeCell ref="B2:H2"/>
    <mergeCell ref="B3:H3"/>
    <mergeCell ref="D4:H4"/>
    <mergeCell ref="D5:H5"/>
    <mergeCell ref="B5:C5"/>
    <mergeCell ref="M7:P7"/>
    <mergeCell ref="Q7:T7"/>
    <mergeCell ref="U7:U8"/>
    <mergeCell ref="B7:B8"/>
    <mergeCell ref="B4:C4"/>
    <mergeCell ref="K7:K8"/>
    <mergeCell ref="L7:L8"/>
    <mergeCell ref="C7:C8"/>
    <mergeCell ref="D7:D8"/>
    <mergeCell ref="E7:E8"/>
    <mergeCell ref="F7:F8"/>
    <mergeCell ref="G7:G8"/>
    <mergeCell ref="H7:H8"/>
    <mergeCell ref="I7:I8"/>
    <mergeCell ref="J7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AF1A-9310-4EC3-87D3-F0FC38942F15}">
  <dimension ref="A1:K38"/>
  <sheetViews>
    <sheetView zoomScale="55" zoomScaleNormal="55" workbookViewId="0">
      <selection activeCell="K4" sqref="K4"/>
    </sheetView>
  </sheetViews>
  <sheetFormatPr defaultRowHeight="15" x14ac:dyDescent="0.25"/>
  <cols>
    <col min="1" max="1" width="6.5703125" style="12" bestFit="1" customWidth="1"/>
    <col min="2" max="3" width="10.42578125" style="12" bestFit="1" customWidth="1"/>
    <col min="4" max="4" width="12.28515625" style="12" bestFit="1" customWidth="1"/>
    <col min="5" max="5" width="12.85546875" style="12" bestFit="1" customWidth="1"/>
    <col min="6" max="7" width="12.28515625" style="12" bestFit="1" customWidth="1"/>
    <col min="8" max="8" width="14.5703125" style="12" bestFit="1" customWidth="1"/>
    <col min="9" max="10" width="12.28515625" style="12" bestFit="1" customWidth="1"/>
    <col min="11" max="11" width="19.140625" style="12" bestFit="1" customWidth="1"/>
  </cols>
  <sheetData>
    <row r="1" spans="1:11" x14ac:dyDescent="0.25">
      <c r="A1" s="109" t="s">
        <v>92</v>
      </c>
      <c r="B1" s="110" t="s">
        <v>90</v>
      </c>
      <c r="C1" s="110" t="s">
        <v>91</v>
      </c>
      <c r="D1" s="110" t="s">
        <v>70</v>
      </c>
      <c r="E1" s="111" t="s">
        <v>71</v>
      </c>
      <c r="F1" s="109" t="s">
        <v>105</v>
      </c>
      <c r="G1" s="110" t="s">
        <v>106</v>
      </c>
      <c r="H1" s="111" t="s">
        <v>107</v>
      </c>
      <c r="I1" s="109" t="s">
        <v>108</v>
      </c>
      <c r="J1" s="110" t="s">
        <v>109</v>
      </c>
      <c r="K1" s="111" t="s">
        <v>110</v>
      </c>
    </row>
    <row r="2" spans="1:11" x14ac:dyDescent="0.25">
      <c r="A2" s="120" t="s">
        <v>0</v>
      </c>
      <c r="B2" s="35">
        <v>788633</v>
      </c>
      <c r="C2" s="36">
        <v>9237723</v>
      </c>
      <c r="D2" s="40">
        <v>107.611724682239</v>
      </c>
      <c r="E2" s="121">
        <v>-6.8890840670821403</v>
      </c>
      <c r="F2" s="113">
        <f>Pengolahan!AC9</f>
        <v>977968.59519000002</v>
      </c>
      <c r="G2" s="70">
        <f>Pengolahan!AP9</f>
        <v>977968.59519000002</v>
      </c>
      <c r="H2" s="112">
        <f>Pengolahan!BC9</f>
        <v>977968.59519000002</v>
      </c>
      <c r="I2" s="113">
        <f>Pengolahan!AH9</f>
        <v>12.302284212283752</v>
      </c>
      <c r="J2" s="70">
        <f>Pengolahan!AU9</f>
        <v>12.302284212283752</v>
      </c>
      <c r="K2" s="112">
        <f>Pengolahan!BH9</f>
        <v>12.302284212283752</v>
      </c>
    </row>
    <row r="3" spans="1:11" x14ac:dyDescent="0.25">
      <c r="A3" s="122" t="s">
        <v>1</v>
      </c>
      <c r="B3" s="25">
        <v>788248</v>
      </c>
      <c r="C3" s="32">
        <v>9237361</v>
      </c>
      <c r="D3" s="24">
        <v>107.608256376805</v>
      </c>
      <c r="E3" s="123">
        <v>-6.89147067227184</v>
      </c>
      <c r="F3" s="115">
        <f>Pengolahan!AC10</f>
        <v>977969.52942352905</v>
      </c>
      <c r="G3" s="3">
        <f>Pengolahan!AP10</f>
        <v>977969.52942422486</v>
      </c>
      <c r="H3" s="114">
        <f>Pengolahan!BC10</f>
        <v>977969.52942422486</v>
      </c>
      <c r="I3" s="115">
        <f>Pengolahan!AH10</f>
        <v>4.0406853765922932</v>
      </c>
      <c r="J3" s="3">
        <f>Pengolahan!AU10</f>
        <v>16.494521729106623</v>
      </c>
      <c r="K3" s="114">
        <f>Pengolahan!BH10</f>
        <v>12.862694527406674</v>
      </c>
    </row>
    <row r="4" spans="1:11" x14ac:dyDescent="0.25">
      <c r="A4" s="122" t="s">
        <v>2</v>
      </c>
      <c r="B4" s="25">
        <v>788244</v>
      </c>
      <c r="C4" s="32">
        <v>9237398</v>
      </c>
      <c r="D4" s="24">
        <v>107.608223321624</v>
      </c>
      <c r="E4" s="123">
        <v>-6.8920401739501296</v>
      </c>
      <c r="F4" s="115">
        <f>Pengolahan!AC11</f>
        <v>977969.60161145858</v>
      </c>
      <c r="G4" s="3">
        <f>Pengolahan!AP11</f>
        <v>977969.60161183402</v>
      </c>
      <c r="H4" s="114">
        <f>Pengolahan!BC11</f>
        <v>977969.60161183402</v>
      </c>
      <c r="I4" s="115">
        <f>Pengolahan!AH11</f>
        <v>7.9503721088847747</v>
      </c>
      <c r="J4" s="3">
        <f>Pengolahan!AU11</f>
        <v>15.686556696105267</v>
      </c>
      <c r="K4" s="114">
        <f>Pengolahan!BH11</f>
        <v>13.202270494324178</v>
      </c>
    </row>
    <row r="5" spans="1:11" x14ac:dyDescent="0.25">
      <c r="A5" s="122" t="s">
        <v>3</v>
      </c>
      <c r="B5" s="25">
        <v>788245</v>
      </c>
      <c r="C5" s="32">
        <v>9237443</v>
      </c>
      <c r="D5" s="24">
        <v>107.60823013965199</v>
      </c>
      <c r="E5" s="123">
        <v>-6.8916334787697799</v>
      </c>
      <c r="F5" s="115">
        <f>Pengolahan!AC12</f>
        <v>977969.2237438478</v>
      </c>
      <c r="G5" s="3">
        <f>Pengolahan!AP12</f>
        <v>977969.22374419309</v>
      </c>
      <c r="H5" s="114">
        <f>Pengolahan!BC12</f>
        <v>977969.22374419309</v>
      </c>
      <c r="I5" s="115">
        <f>Pengolahan!AH12</f>
        <v>8.4741894803282349</v>
      </c>
      <c r="J5" s="3">
        <f>Pengolahan!AU12</f>
        <v>16.171029963888074</v>
      </c>
      <c r="K5" s="114">
        <f>Pengolahan!BH12</f>
        <v>13.453002252449465</v>
      </c>
    </row>
    <row r="6" spans="1:11" x14ac:dyDescent="0.25">
      <c r="A6" s="122" t="s">
        <v>4</v>
      </c>
      <c r="B6" s="25">
        <v>788239</v>
      </c>
      <c r="C6" s="32">
        <v>9237497</v>
      </c>
      <c r="D6" s="24">
        <v>107.608173217124</v>
      </c>
      <c r="E6" s="123">
        <v>-6.8911458001680703</v>
      </c>
      <c r="F6" s="115">
        <f>Pengolahan!AC13</f>
        <v>977968.97173074598</v>
      </c>
      <c r="G6" s="3">
        <f>Pengolahan!AP13</f>
        <v>977968.97173105914</v>
      </c>
      <c r="H6" s="114">
        <f>Pengolahan!BC13</f>
        <v>977968.97173105914</v>
      </c>
      <c r="I6" s="115">
        <f>Pengolahan!AH13</f>
        <v>8.2441216591654438</v>
      </c>
      <c r="J6" s="3">
        <f>Pengolahan!AU13</f>
        <v>15.871117641830153</v>
      </c>
      <c r="K6" s="114">
        <f>Pengolahan!BH13</f>
        <v>13.179004665489444</v>
      </c>
    </row>
    <row r="7" spans="1:11" x14ac:dyDescent="0.25">
      <c r="A7" s="122" t="s">
        <v>5</v>
      </c>
      <c r="B7" s="25">
        <v>788243</v>
      </c>
      <c r="C7" s="32">
        <v>9237528</v>
      </c>
      <c r="D7" s="24">
        <v>107.60820785412599</v>
      </c>
      <c r="E7" s="123">
        <v>-6.8908654688281299</v>
      </c>
      <c r="F7" s="115">
        <f>Pengolahan!AC14</f>
        <v>977968.81570413965</v>
      </c>
      <c r="G7" s="3">
        <f>Pengolahan!AP14</f>
        <v>977968.81570439483</v>
      </c>
      <c r="H7" s="114">
        <f>Pengolahan!BC14</f>
        <v>977968.81570439483</v>
      </c>
      <c r="I7" s="115">
        <f>Pengolahan!AH14</f>
        <v>7.8845354204560163</v>
      </c>
      <c r="J7" s="3">
        <f>Pengolahan!AU14</f>
        <v>15.705525896210629</v>
      </c>
      <c r="K7" s="114">
        <f>Pengolahan!BH14</f>
        <v>13.568518677971793</v>
      </c>
    </row>
    <row r="8" spans="1:11" x14ac:dyDescent="0.25">
      <c r="A8" s="122" t="s">
        <v>6</v>
      </c>
      <c r="B8" s="25">
        <v>788247</v>
      </c>
      <c r="C8" s="32">
        <v>9237562</v>
      </c>
      <c r="D8" s="24">
        <v>107.608242342892</v>
      </c>
      <c r="E8" s="123">
        <v>-6.8905580277780496</v>
      </c>
      <c r="F8" s="115">
        <f>Pengolahan!AC15</f>
        <v>977968.46719650121</v>
      </c>
      <c r="G8" s="3">
        <f>Pengolahan!AP15</f>
        <v>977968.46719671891</v>
      </c>
      <c r="H8" s="114">
        <f>Pengolahan!BC15</f>
        <v>977968.46719671891</v>
      </c>
      <c r="I8" s="115">
        <f>Pengolahan!AH15</f>
        <v>8.5035710984925785</v>
      </c>
      <c r="J8" s="3">
        <f>Pengolahan!AU15</f>
        <v>16.178513474880113</v>
      </c>
      <c r="K8" s="114">
        <f>Pengolahan!BH15</f>
        <v>13.135863381189232</v>
      </c>
    </row>
    <row r="9" spans="1:11" x14ac:dyDescent="0.25">
      <c r="A9" s="122" t="s">
        <v>7</v>
      </c>
      <c r="B9" s="25">
        <v>788256</v>
      </c>
      <c r="C9" s="32">
        <v>9237595</v>
      </c>
      <c r="D9" s="24">
        <v>107.608322092349</v>
      </c>
      <c r="E9" s="123">
        <v>-6.8902593763782001</v>
      </c>
      <c r="F9" s="115">
        <f>Pengolahan!AC16</f>
        <v>977968.59740154375</v>
      </c>
      <c r="G9" s="3">
        <f>Pengolahan!AP16</f>
        <v>977968.59740167309</v>
      </c>
      <c r="H9" s="114">
        <f>Pengolahan!BC16</f>
        <v>977968.59740167309</v>
      </c>
      <c r="I9" s="115">
        <f>Pengolahan!AH16</f>
        <v>10.129629349904841</v>
      </c>
      <c r="J9" s="3">
        <f>Pengolahan!AU16</f>
        <v>15.729199070682478</v>
      </c>
      <c r="K9" s="114">
        <f>Pengolahan!BH16</f>
        <v>13.730228470742214</v>
      </c>
    </row>
    <row r="10" spans="1:11" x14ac:dyDescent="0.25">
      <c r="A10" s="122" t="s">
        <v>8</v>
      </c>
      <c r="B10" s="25">
        <v>788256</v>
      </c>
      <c r="C10" s="32">
        <v>9237667</v>
      </c>
      <c r="D10" s="24">
        <v>107.60831853441201</v>
      </c>
      <c r="E10" s="123">
        <v>-6.88960874312132</v>
      </c>
      <c r="F10" s="115">
        <f>Pengolahan!AC17</f>
        <v>977968.7130208821</v>
      </c>
      <c r="G10" s="3">
        <f>Pengolahan!AP17</f>
        <v>977968.71302098525</v>
      </c>
      <c r="H10" s="114">
        <f>Pengolahan!BC17</f>
        <v>977968.71302098525</v>
      </c>
      <c r="I10" s="115">
        <f>Pengolahan!AH17</f>
        <v>10.336912358158793</v>
      </c>
      <c r="J10" s="3">
        <f>Pengolahan!AU17</f>
        <v>15.573758223230991</v>
      </c>
      <c r="K10" s="114">
        <f>Pengolahan!BH17</f>
        <v>13.59033542330277</v>
      </c>
    </row>
    <row r="11" spans="1:11" x14ac:dyDescent="0.25">
      <c r="A11" s="122" t="s">
        <v>9</v>
      </c>
      <c r="B11" s="25">
        <v>788255</v>
      </c>
      <c r="C11" s="32">
        <v>9237719</v>
      </c>
      <c r="D11" s="24">
        <v>107.608306922777</v>
      </c>
      <c r="E11" s="123">
        <v>-6.8891388906915196</v>
      </c>
      <c r="F11" s="115">
        <f>Pengolahan!AC18</f>
        <v>977968.92055962933</v>
      </c>
      <c r="G11" s="3">
        <f>Pengolahan!AP18</f>
        <v>977968.92055971688</v>
      </c>
      <c r="H11" s="114">
        <f>Pengolahan!BC18</f>
        <v>977968.92055971688</v>
      </c>
      <c r="I11" s="115">
        <f>Pengolahan!AH18</f>
        <v>9.9638779375262043</v>
      </c>
      <c r="J11" s="3">
        <f>Pengolahan!AU18</f>
        <v>15.640050026410078</v>
      </c>
      <c r="K11" s="114">
        <f>Pengolahan!BH18</f>
        <v>13.918537556570511</v>
      </c>
    </row>
    <row r="12" spans="1:11" x14ac:dyDescent="0.25">
      <c r="A12" s="122" t="s">
        <v>10</v>
      </c>
      <c r="B12" s="25">
        <v>788247</v>
      </c>
      <c r="C12" s="32">
        <v>9237715</v>
      </c>
      <c r="D12" s="24">
        <v>107.608234782587</v>
      </c>
      <c r="E12" s="123">
        <v>-6.8891754320128404</v>
      </c>
      <c r="F12" s="115">
        <f>Pengolahan!AC19</f>
        <v>977969.08798395516</v>
      </c>
      <c r="G12" s="3">
        <f>Pengolahan!AP19</f>
        <v>977969.08798401058</v>
      </c>
      <c r="H12" s="114">
        <f>Pengolahan!BC19</f>
        <v>977969.08798401058</v>
      </c>
      <c r="I12" s="115">
        <f>Pengolahan!AH19</f>
        <v>11.099174336480399</v>
      </c>
      <c r="J12" s="3">
        <f>Pengolahan!AU19</f>
        <v>15.783884666410497</v>
      </c>
      <c r="K12" s="114">
        <f>Pengolahan!BH19</f>
        <v>13.797574674060908</v>
      </c>
    </row>
    <row r="13" spans="1:11" x14ac:dyDescent="0.25">
      <c r="A13" s="122" t="s">
        <v>11</v>
      </c>
      <c r="B13" s="25">
        <v>788254</v>
      </c>
      <c r="C13" s="32">
        <v>9237801</v>
      </c>
      <c r="D13" s="24">
        <v>107.60829382918401</v>
      </c>
      <c r="E13" s="123">
        <v>-6.8883979410327996</v>
      </c>
      <c r="F13" s="115">
        <f>Pengolahan!AC20</f>
        <v>977969.1978202631</v>
      </c>
      <c r="G13" s="3">
        <f>Pengolahan!AP20</f>
        <v>977969.19782027986</v>
      </c>
      <c r="H13" s="114">
        <f>Pengolahan!BC20</f>
        <v>977969.19782027986</v>
      </c>
      <c r="I13" s="115">
        <f>Pengolahan!AH20</f>
        <v>11.830484385444406</v>
      </c>
      <c r="J13" s="3">
        <f>Pengolahan!AU20</f>
        <v>15.481498944374037</v>
      </c>
      <c r="K13" s="114">
        <f>Pengolahan!BH20</f>
        <v>14.156465449708191</v>
      </c>
    </row>
    <row r="14" spans="1:11" x14ac:dyDescent="0.25">
      <c r="A14" s="122" t="s">
        <v>12</v>
      </c>
      <c r="B14" s="25">
        <v>788282</v>
      </c>
      <c r="C14" s="32">
        <v>9237835</v>
      </c>
      <c r="D14" s="24">
        <v>107.60854533128</v>
      </c>
      <c r="E14" s="123">
        <v>-6.8880893150634499</v>
      </c>
      <c r="F14" s="115">
        <f>Pengolahan!AC21</f>
        <v>977968.79274361196</v>
      </c>
      <c r="G14" s="3">
        <f>Pengolahan!AP21</f>
        <v>977968.79274361115</v>
      </c>
      <c r="H14" s="114">
        <f>Pengolahan!BC21</f>
        <v>977968.79274361115</v>
      </c>
      <c r="I14" s="115">
        <f>Pengolahan!AH21</f>
        <v>12.037595147835571</v>
      </c>
      <c r="J14" s="3">
        <f>Pengolahan!AU21</f>
        <v>15.094861728539865</v>
      </c>
      <c r="K14" s="114">
        <f>Pengolahan!BH21</f>
        <v>14.224574649187428</v>
      </c>
    </row>
    <row r="15" spans="1:11" x14ac:dyDescent="0.25">
      <c r="A15" s="122" t="s">
        <v>13</v>
      </c>
      <c r="B15" s="25">
        <v>788279</v>
      </c>
      <c r="C15" s="32">
        <v>9237862</v>
      </c>
      <c r="D15" s="24">
        <v>107.60851687071801</v>
      </c>
      <c r="E15" s="123">
        <v>-6.8878454757375902</v>
      </c>
      <c r="F15" s="115">
        <f>Pengolahan!AC22</f>
        <v>977968.66846271709</v>
      </c>
      <c r="G15" s="3">
        <f>Pengolahan!AP22</f>
        <v>977968.66846270312</v>
      </c>
      <c r="H15" s="114">
        <f>Pengolahan!BC22</f>
        <v>977968.66846270312</v>
      </c>
      <c r="I15" s="115">
        <f>Pengolahan!AH22</f>
        <v>12.648961032264335</v>
      </c>
      <c r="J15" s="3">
        <f>Pengolahan!AU22</f>
        <v>15.301305338436958</v>
      </c>
      <c r="K15" s="114">
        <f>Pengolahan!BH22</f>
        <v>13.896040920294507</v>
      </c>
    </row>
    <row r="16" spans="1:11" x14ac:dyDescent="0.25">
      <c r="A16" s="122" t="s">
        <v>14</v>
      </c>
      <c r="B16" s="25">
        <v>788287</v>
      </c>
      <c r="C16" s="32">
        <v>9237857</v>
      </c>
      <c r="D16" s="24">
        <v>107.60858945536</v>
      </c>
      <c r="E16" s="123">
        <v>-6.8878902636022898</v>
      </c>
      <c r="F16" s="115">
        <f>Pengolahan!AC23</f>
        <v>977968.6617968143</v>
      </c>
      <c r="G16" s="3">
        <f>Pengolahan!AP23</f>
        <v>977968.6617967952</v>
      </c>
      <c r="H16" s="114">
        <f>Pengolahan!BC23</f>
        <v>977968.6617967952</v>
      </c>
      <c r="I16" s="115">
        <f>Pengolahan!AH23</f>
        <v>13.014021547487337</v>
      </c>
      <c r="J16" s="3">
        <f>Pengolahan!AU23</f>
        <v>15.131143480223221</v>
      </c>
      <c r="K16" s="114">
        <f>Pengolahan!BH23</f>
        <v>13.91261406556203</v>
      </c>
    </row>
    <row r="17" spans="1:11" x14ac:dyDescent="0.25">
      <c r="A17" s="122" t="s">
        <v>15</v>
      </c>
      <c r="B17" s="25">
        <v>788298</v>
      </c>
      <c r="C17" s="32">
        <v>9237855</v>
      </c>
      <c r="D17" s="24">
        <v>107.608689018395</v>
      </c>
      <c r="E17" s="123">
        <v>-6.8879077936056197</v>
      </c>
      <c r="F17" s="115">
        <f>Pengolahan!AC24</f>
        <v>977968.65883291571</v>
      </c>
      <c r="G17" s="3">
        <f>Pengolahan!AP24</f>
        <v>977968.65883289231</v>
      </c>
      <c r="H17" s="114">
        <f>Pengolahan!BC24</f>
        <v>977968.65883289231</v>
      </c>
      <c r="I17" s="115">
        <f>Pengolahan!AH24</f>
        <v>12.739890697490614</v>
      </c>
      <c r="J17" s="3">
        <f>Pengolahan!AU24</f>
        <v>14.781147359290818</v>
      </c>
      <c r="K17" s="114">
        <f>Pengolahan!BH24</f>
        <v>13.917141969591134</v>
      </c>
    </row>
    <row r="18" spans="1:11" x14ac:dyDescent="0.25">
      <c r="A18" s="122" t="s">
        <v>16</v>
      </c>
      <c r="B18" s="25">
        <v>788310</v>
      </c>
      <c r="C18" s="32">
        <v>9237857</v>
      </c>
      <c r="D18" s="24">
        <v>107.60879742599001</v>
      </c>
      <c r="E18" s="123">
        <v>-6.8878891279246703</v>
      </c>
      <c r="F18" s="115">
        <f>Pengolahan!AC25</f>
        <v>977968.67664109124</v>
      </c>
      <c r="G18" s="3">
        <f>Pengolahan!AP25</f>
        <v>977968.67664106819</v>
      </c>
      <c r="H18" s="114">
        <f>Pengolahan!BC25</f>
        <v>977968.67664106819</v>
      </c>
      <c r="I18" s="115">
        <f>Pengolahan!AH25</f>
        <v>13.023644855342544</v>
      </c>
      <c r="J18" s="3">
        <f>Pengolahan!AU25</f>
        <v>14.670691161211769</v>
      </c>
      <c r="K18" s="114">
        <f>Pengolahan!BH25</f>
        <v>13.937317725792303</v>
      </c>
    </row>
    <row r="19" spans="1:11" x14ac:dyDescent="0.25">
      <c r="A19" s="122" t="s">
        <v>17</v>
      </c>
      <c r="B19" s="25">
        <v>788324</v>
      </c>
      <c r="C19" s="32">
        <v>9237858</v>
      </c>
      <c r="D19" s="24">
        <v>107.608923967379</v>
      </c>
      <c r="E19" s="123">
        <v>-6.8878794000290098</v>
      </c>
      <c r="F19" s="115">
        <f>Pengolahan!AC26</f>
        <v>977968.36805277469</v>
      </c>
      <c r="G19" s="3">
        <f>Pengolahan!AP26</f>
        <v>977968.36805274745</v>
      </c>
      <c r="H19" s="114">
        <f>Pengolahan!BC26</f>
        <v>977968.36805274745</v>
      </c>
      <c r="I19" s="115">
        <f>Pengolahan!AH26</f>
        <v>12.476514501342532</v>
      </c>
      <c r="J19" s="3">
        <f>Pengolahan!AU26</f>
        <v>14.078048459160367</v>
      </c>
      <c r="K19" s="114">
        <f>Pengolahan!BH26</f>
        <v>13.711136690434753</v>
      </c>
    </row>
    <row r="20" spans="1:11" x14ac:dyDescent="0.25">
      <c r="A20" s="122" t="s">
        <v>18</v>
      </c>
      <c r="B20" s="25">
        <v>788340</v>
      </c>
      <c r="C20" s="32">
        <v>9237875</v>
      </c>
      <c r="D20" s="24">
        <v>107.60906780251599</v>
      </c>
      <c r="E20" s="123">
        <v>-6.8877249882390599</v>
      </c>
      <c r="F20" s="115">
        <f>Pengolahan!AC27</f>
        <v>977968.39482085046</v>
      </c>
      <c r="G20" s="3">
        <f>Pengolahan!AP27</f>
        <v>977968.39482083009</v>
      </c>
      <c r="H20" s="114">
        <f>Pengolahan!BC27</f>
        <v>977968.39482083009</v>
      </c>
      <c r="I20" s="115">
        <f>Pengolahan!AH27</f>
        <v>13.135709432932938</v>
      </c>
      <c r="J20" s="3">
        <f>Pengolahan!AU27</f>
        <v>14.17437371849233</v>
      </c>
      <c r="K20" s="114">
        <f>Pengolahan!BH27</f>
        <v>13.776624556727068</v>
      </c>
    </row>
    <row r="21" spans="1:11" x14ac:dyDescent="0.25">
      <c r="A21" s="122" t="s">
        <v>19</v>
      </c>
      <c r="B21" s="25">
        <v>788370</v>
      </c>
      <c r="C21" s="32">
        <v>9237856</v>
      </c>
      <c r="D21" s="24">
        <v>107.609340007325</v>
      </c>
      <c r="E21" s="123">
        <v>-6.8878952014287904</v>
      </c>
      <c r="F21" s="115">
        <f>Pengolahan!AC28</f>
        <v>977968.4464517514</v>
      </c>
      <c r="G21" s="3">
        <f>Pengolahan!AP28</f>
        <v>977968.44645171717</v>
      </c>
      <c r="H21" s="114">
        <f>Pengolahan!BC28</f>
        <v>977968.44645171717</v>
      </c>
      <c r="I21" s="115">
        <f>Pengolahan!AH28</f>
        <v>12.721769625462453</v>
      </c>
      <c r="J21" s="3">
        <f>Pengolahan!AU28</f>
        <v>14.194426566536091</v>
      </c>
      <c r="K21" s="114">
        <f>Pengolahan!BH28</f>
        <v>13.814767591569716</v>
      </c>
    </row>
    <row r="22" spans="1:11" x14ac:dyDescent="0.25">
      <c r="A22" s="122" t="s">
        <v>20</v>
      </c>
      <c r="B22" s="25">
        <v>788377</v>
      </c>
      <c r="C22" s="32">
        <v>9237858</v>
      </c>
      <c r="D22" s="24">
        <v>107.60940320385799</v>
      </c>
      <c r="E22" s="123">
        <v>-6.8878767825658098</v>
      </c>
      <c r="F22" s="115">
        <f>Pengolahan!AC29</f>
        <v>977968.41648224997</v>
      </c>
      <c r="G22" s="3">
        <f>Pengolahan!AP29</f>
        <v>977968.41648218897</v>
      </c>
      <c r="H22" s="114">
        <f>Pengolahan!BC29</f>
        <v>977968.41648218897</v>
      </c>
      <c r="I22" s="115">
        <f>Pengolahan!AH29</f>
        <v>11.596995130193887</v>
      </c>
      <c r="J22" s="3">
        <f>Pengolahan!AU29</f>
        <v>13.820174176925049</v>
      </c>
      <c r="K22" s="114">
        <f>Pengolahan!BH29</f>
        <v>13.727587152025647</v>
      </c>
    </row>
    <row r="23" spans="1:11" x14ac:dyDescent="0.25">
      <c r="A23" s="122" t="s">
        <v>21</v>
      </c>
      <c r="B23" s="25">
        <v>788388</v>
      </c>
      <c r="C23" s="32">
        <v>9237854</v>
      </c>
      <c r="D23" s="24">
        <v>107.60950286570301</v>
      </c>
      <c r="E23" s="123">
        <v>-6.8879123855195603</v>
      </c>
      <c r="F23" s="115">
        <f>Pengolahan!AC30</f>
        <v>977968.29601036175</v>
      </c>
      <c r="G23" s="3">
        <f>Pengolahan!AP30</f>
        <v>977968.29601027071</v>
      </c>
      <c r="H23" s="114">
        <f>Pengolahan!BC30</f>
        <v>977968.29601027071</v>
      </c>
      <c r="I23" s="115">
        <f>Pengolahan!AH30</f>
        <v>10.767310266674682</v>
      </c>
      <c r="J23" s="3">
        <f>Pengolahan!AU30</f>
        <v>13.764697091783928</v>
      </c>
      <c r="K23" s="114">
        <f>Pengolahan!BH30</f>
        <v>13.728305358304693</v>
      </c>
    </row>
    <row r="24" spans="1:11" x14ac:dyDescent="0.25">
      <c r="A24" s="122" t="s">
        <v>22</v>
      </c>
      <c r="B24" s="25">
        <v>788395</v>
      </c>
      <c r="C24" s="32">
        <v>9237862</v>
      </c>
      <c r="D24" s="24">
        <v>107.609565765677</v>
      </c>
      <c r="E24" s="123">
        <v>-6.8878397472478401</v>
      </c>
      <c r="F24" s="115">
        <f>Pengolahan!AC31</f>
        <v>977968.26911113132</v>
      </c>
      <c r="G24" s="3">
        <f>Pengolahan!AP31</f>
        <v>977968.269111022</v>
      </c>
      <c r="H24" s="114">
        <f>Pengolahan!BC31</f>
        <v>977968.269111022</v>
      </c>
      <c r="I24" s="115">
        <f>Pengolahan!AH31</f>
        <v>10.295132380076266</v>
      </c>
      <c r="J24" s="3">
        <f>Pengolahan!AU31</f>
        <v>13.706959012522857</v>
      </c>
      <c r="K24" s="114">
        <f>Pengolahan!BH31</f>
        <v>13.716733989262293</v>
      </c>
    </row>
    <row r="25" spans="1:11" x14ac:dyDescent="0.25">
      <c r="A25" s="122" t="s">
        <v>23</v>
      </c>
      <c r="B25" s="25">
        <v>788406</v>
      </c>
      <c r="C25" s="32">
        <v>9237856</v>
      </c>
      <c r="D25" s="24">
        <v>107.60966552636501</v>
      </c>
      <c r="E25" s="123">
        <v>-6.8878934232941296</v>
      </c>
      <c r="F25" s="115">
        <f>Pengolahan!AC32</f>
        <v>977968.27095544105</v>
      </c>
      <c r="G25" s="3">
        <f>Pengolahan!AP32</f>
        <v>977968.27095536748</v>
      </c>
      <c r="H25" s="114">
        <f>Pengolahan!BC32</f>
        <v>977968.27095536748</v>
      </c>
      <c r="I25" s="115">
        <f>Pengolahan!AH32</f>
        <v>10.967556297508564</v>
      </c>
      <c r="J25" s="3">
        <f>Pengolahan!AU32</f>
        <v>13.191056357602347</v>
      </c>
      <c r="K25" s="114">
        <f>Pengolahan!BH32</f>
        <v>13.717426417934048</v>
      </c>
    </row>
    <row r="26" spans="1:11" x14ac:dyDescent="0.25">
      <c r="A26" s="122" t="s">
        <v>24</v>
      </c>
      <c r="B26" s="25">
        <v>788417</v>
      </c>
      <c r="C26" s="32">
        <v>9237862</v>
      </c>
      <c r="D26" s="24">
        <v>107.60976469393</v>
      </c>
      <c r="E26" s="123">
        <v>-6.8878386605510302</v>
      </c>
      <c r="F26" s="115">
        <f>Pengolahan!AC33</f>
        <v>977968.27607326873</v>
      </c>
      <c r="G26" s="3">
        <f>Pengolahan!AP33</f>
        <v>977968.2760732543</v>
      </c>
      <c r="H26" s="114">
        <f>Pengolahan!BC33</f>
        <v>977968.2760732543</v>
      </c>
      <c r="I26" s="115">
        <f>Pengolahan!AH33</f>
        <v>12.365503985388854</v>
      </c>
      <c r="J26" s="3">
        <f>Pengolahan!AU33</f>
        <v>12.789992828858358</v>
      </c>
      <c r="K26" s="114">
        <f>Pengolahan!BH33</f>
        <v>13.724703043953339</v>
      </c>
    </row>
    <row r="27" spans="1:11" x14ac:dyDescent="0.25">
      <c r="A27" s="122" t="s">
        <v>25</v>
      </c>
      <c r="B27" s="25">
        <v>788420</v>
      </c>
      <c r="C27" s="32">
        <v>9237856</v>
      </c>
      <c r="D27" s="24">
        <v>107.60979211708</v>
      </c>
      <c r="E27" s="123">
        <v>-6.8878927317375798</v>
      </c>
      <c r="F27" s="115">
        <f>Pengolahan!AC34</f>
        <v>977968.23819389148</v>
      </c>
      <c r="G27" s="3">
        <f>Pengolahan!AP34</f>
        <v>977968.23819413572</v>
      </c>
      <c r="H27" s="114">
        <f>Pengolahan!BC34</f>
        <v>977968.23819413572</v>
      </c>
      <c r="I27" s="115">
        <f>Pengolahan!AH34</f>
        <v>19.463734596905866</v>
      </c>
      <c r="J27" s="3">
        <f>Pengolahan!AU34</f>
        <v>12.282115248637238</v>
      </c>
      <c r="K27" s="114">
        <f>Pengolahan!BH34</f>
        <v>13.689597534645229</v>
      </c>
    </row>
    <row r="28" spans="1:11" x14ac:dyDescent="0.25">
      <c r="A28" s="122" t="s">
        <v>26</v>
      </c>
      <c r="B28" s="25">
        <v>788428</v>
      </c>
      <c r="C28" s="32">
        <v>9237845</v>
      </c>
      <c r="D28" s="24">
        <v>107.609864998361</v>
      </c>
      <c r="E28" s="123">
        <v>-6.88799173873588</v>
      </c>
      <c r="F28" s="115">
        <f>Pengolahan!AC35</f>
        <v>977967.73571088351</v>
      </c>
      <c r="G28" s="3">
        <f>Pengolahan!AP35</f>
        <v>977967.73571106186</v>
      </c>
      <c r="H28" s="114">
        <f>Pengolahan!BC35</f>
        <v>977967.73571106186</v>
      </c>
      <c r="I28" s="115">
        <f>Pengolahan!AH35</f>
        <v>17.358969882205031</v>
      </c>
      <c r="J28" s="3">
        <f>Pengolahan!AU35</f>
        <v>12.060283136841035</v>
      </c>
      <c r="K28" s="114">
        <f>Pengolahan!BH35</f>
        <v>13.187940199053299</v>
      </c>
    </row>
    <row r="29" spans="1:11" x14ac:dyDescent="0.25">
      <c r="A29" s="122" t="s">
        <v>27</v>
      </c>
      <c r="B29" s="25">
        <v>788444</v>
      </c>
      <c r="C29" s="32">
        <v>9237866</v>
      </c>
      <c r="D29" s="24">
        <v>107.610008635376</v>
      </c>
      <c r="E29" s="123">
        <v>-6.8878011805183998</v>
      </c>
      <c r="F29" s="115">
        <f>Pengolahan!AC36</f>
        <v>977968.21942093817</v>
      </c>
      <c r="G29" s="3">
        <f>Pengolahan!AP36</f>
        <v>977968.21942107461</v>
      </c>
      <c r="H29" s="114">
        <f>Pengolahan!BC36</f>
        <v>977968.21942107461</v>
      </c>
      <c r="I29" s="115">
        <f>Pengolahan!AH36</f>
        <v>16.637062590987711</v>
      </c>
      <c r="J29" s="3">
        <f>Pengolahan!AU36</f>
        <v>12.518340573811839</v>
      </c>
      <c r="K29" s="114">
        <f>Pengolahan!BH36</f>
        <v>13.677706713926453</v>
      </c>
    </row>
    <row r="30" spans="1:11" x14ac:dyDescent="0.25">
      <c r="A30" s="122" t="s">
        <v>28</v>
      </c>
      <c r="B30" s="25">
        <v>788449</v>
      </c>
      <c r="C30" s="32">
        <v>9237850</v>
      </c>
      <c r="D30" s="24">
        <v>107.61005463726499</v>
      </c>
      <c r="E30" s="123">
        <v>-6.8879455184885199</v>
      </c>
      <c r="F30" s="115">
        <f>Pengolahan!AC37</f>
        <v>977968.22647704871</v>
      </c>
      <c r="G30" s="3">
        <f>Pengolahan!AP37</f>
        <v>977968.22647718806</v>
      </c>
      <c r="H30" s="114">
        <f>Pengolahan!BC37</f>
        <v>977968.22647718806</v>
      </c>
      <c r="I30" s="115">
        <f>Pengolahan!AH37</f>
        <v>16.250571032731017</v>
      </c>
      <c r="J30" s="3">
        <f>Pengolahan!AU37</f>
        <v>11.943258938205487</v>
      </c>
      <c r="K30" s="114">
        <f>Pengolahan!BH37</f>
        <v>13.69641777658016</v>
      </c>
    </row>
    <row r="31" spans="1:11" x14ac:dyDescent="0.25">
      <c r="A31" s="122" t="s">
        <v>29</v>
      </c>
      <c r="B31" s="25">
        <v>788472</v>
      </c>
      <c r="C31" s="32">
        <v>9237853</v>
      </c>
      <c r="D31" s="24">
        <v>107.610281300041</v>
      </c>
      <c r="E31" s="123">
        <v>-6.8913602014659601</v>
      </c>
      <c r="F31" s="115">
        <f>Pengolahan!AC38</f>
        <v>977968.18333265884</v>
      </c>
      <c r="G31" s="3">
        <f>Pengolahan!AP38</f>
        <v>977968.18333276478</v>
      </c>
      <c r="H31" s="114">
        <f>Pengolahan!BC38</f>
        <v>977968.18333276478</v>
      </c>
      <c r="I31" s="115">
        <f>Pengolahan!AH38</f>
        <v>15.290282777469427</v>
      </c>
      <c r="J31" s="3">
        <f>Pengolahan!AU38</f>
        <v>11.945946296934663</v>
      </c>
      <c r="K31" s="114">
        <f>Pengolahan!BH38</f>
        <v>13.616363330407379</v>
      </c>
    </row>
    <row r="32" spans="1:11" x14ac:dyDescent="0.25">
      <c r="A32" s="122" t="s">
        <v>30</v>
      </c>
      <c r="B32" s="25">
        <v>788482</v>
      </c>
      <c r="C32" s="32">
        <v>9237853</v>
      </c>
      <c r="D32" s="24">
        <v>107.610352881263</v>
      </c>
      <c r="E32" s="123">
        <v>-6.8879167784050797</v>
      </c>
      <c r="F32" s="115">
        <f>Pengolahan!AC39</f>
        <v>977968.12353510549</v>
      </c>
      <c r="G32" s="3">
        <f>Pengolahan!AP39</f>
        <v>977968.12353521888</v>
      </c>
      <c r="H32" s="114">
        <f>Pengolahan!BC39</f>
        <v>977968.12353521888</v>
      </c>
      <c r="I32" s="115">
        <f>Pengolahan!AH39</f>
        <v>15.983820540462416</v>
      </c>
      <c r="J32" s="3">
        <f>Pengolahan!AU39</f>
        <v>12.296544824100208</v>
      </c>
      <c r="K32" s="114">
        <f>Pengolahan!BH39</f>
        <v>13.688328152850941</v>
      </c>
    </row>
    <row r="33" spans="1:11" x14ac:dyDescent="0.25">
      <c r="A33" s="122" t="s">
        <v>31</v>
      </c>
      <c r="B33" s="25">
        <v>788490</v>
      </c>
      <c r="C33" s="32">
        <v>9237854</v>
      </c>
      <c r="D33" s="24">
        <v>107.610425169339</v>
      </c>
      <c r="E33" s="123">
        <v>-6.8879073465701204</v>
      </c>
      <c r="F33" s="115">
        <f>Pengolahan!AC40</f>
        <v>977968.07823570573</v>
      </c>
      <c r="G33" s="3">
        <f>Pengolahan!AP40</f>
        <v>977968.07823582622</v>
      </c>
      <c r="H33" s="114">
        <f>Pengolahan!BC40</f>
        <v>977968.07823582622</v>
      </c>
      <c r="I33" s="115">
        <f>Pengolahan!AH40</f>
        <v>15.892498983617413</v>
      </c>
      <c r="J33" s="3">
        <f>Pengolahan!AU40</f>
        <v>11.682567860521045</v>
      </c>
      <c r="K33" s="114">
        <f>Pengolahan!BH40</f>
        <v>13.653066188607225</v>
      </c>
    </row>
    <row r="34" spans="1:11" x14ac:dyDescent="0.25">
      <c r="A34" s="122" t="s">
        <v>32</v>
      </c>
      <c r="B34" s="25">
        <v>788499</v>
      </c>
      <c r="C34" s="32">
        <v>9237852</v>
      </c>
      <c r="D34" s="24">
        <v>107.610506647923</v>
      </c>
      <c r="E34" s="123">
        <v>-6.8879249749875804</v>
      </c>
      <c r="F34" s="115">
        <f>Pengolahan!AC41</f>
        <v>977968.10559274652</v>
      </c>
      <c r="G34" s="3">
        <f>Pengolahan!AP41</f>
        <v>977968.10559290566</v>
      </c>
      <c r="H34" s="114">
        <f>Pengolahan!BC41</f>
        <v>977968.10559290566</v>
      </c>
      <c r="I34" s="115">
        <f>Pengolahan!AH41</f>
        <v>17.806817085007307</v>
      </c>
      <c r="J34" s="3">
        <f>Pengolahan!AU41</f>
        <v>12.026734382805456</v>
      </c>
      <c r="K34" s="114">
        <f>Pengolahan!BH41</f>
        <v>13.616805803697046</v>
      </c>
    </row>
    <row r="35" spans="1:11" x14ac:dyDescent="0.25">
      <c r="A35" s="122" t="s">
        <v>33</v>
      </c>
      <c r="B35" s="25">
        <v>788506</v>
      </c>
      <c r="C35" s="32">
        <v>9237852</v>
      </c>
      <c r="D35" s="24">
        <v>107.610569943244</v>
      </c>
      <c r="E35" s="123">
        <v>-6.8879246291005396</v>
      </c>
      <c r="F35" s="115">
        <f>Pengolahan!AC42</f>
        <v>977968.14172922377</v>
      </c>
      <c r="G35" s="3">
        <f>Pengolahan!AP42</f>
        <v>977968.14172938594</v>
      </c>
      <c r="H35" s="114">
        <f>Pengolahan!BC42</f>
        <v>977968.14172938594</v>
      </c>
      <c r="I35" s="115">
        <f>Pengolahan!AH42</f>
        <v>17.993054192743344</v>
      </c>
      <c r="J35" s="3">
        <f>Pengolahan!AU42</f>
        <v>11.713219710452748</v>
      </c>
      <c r="K35" s="114">
        <f>Pengolahan!BH42</f>
        <v>13.609293118959854</v>
      </c>
    </row>
    <row r="36" spans="1:11" x14ac:dyDescent="0.25">
      <c r="A36" s="122" t="s">
        <v>34</v>
      </c>
      <c r="B36" s="25">
        <v>788505</v>
      </c>
      <c r="C36" s="32">
        <v>9237858</v>
      </c>
      <c r="D36" s="24">
        <v>107.610560604395</v>
      </c>
      <c r="E36" s="123">
        <v>-6.8878704591680702</v>
      </c>
      <c r="F36" s="115">
        <f>Pengolahan!AC43</f>
        <v>977968.12864813337</v>
      </c>
      <c r="G36" s="3">
        <f>Pengolahan!AP43</f>
        <v>977968.12864829006</v>
      </c>
      <c r="H36" s="114">
        <f>Pengolahan!BC43</f>
        <v>977968.12864829006</v>
      </c>
      <c r="I36" s="115">
        <f>Pengolahan!AH43</f>
        <v>18.299462275460584</v>
      </c>
      <c r="J36" s="3">
        <f>Pengolahan!AU43</f>
        <v>11.843961480683575</v>
      </c>
      <c r="K36" s="114">
        <f>Pengolahan!BH43</f>
        <v>13.597374544038999</v>
      </c>
    </row>
    <row r="37" spans="1:11" x14ac:dyDescent="0.25">
      <c r="A37" s="122" t="s">
        <v>35</v>
      </c>
      <c r="B37" s="25">
        <v>788520</v>
      </c>
      <c r="C37" s="32">
        <v>9237861</v>
      </c>
      <c r="D37" s="24">
        <v>107.610696088862</v>
      </c>
      <c r="E37" s="123">
        <v>-6.8878426082920301</v>
      </c>
      <c r="F37" s="115">
        <f>Pengolahan!AC44</f>
        <v>977968.1338150904</v>
      </c>
      <c r="G37" s="3">
        <f>Pengolahan!AP44</f>
        <v>977968.13381522195</v>
      </c>
      <c r="H37" s="114">
        <f>Pengolahan!BC44</f>
        <v>977968.13381522195</v>
      </c>
      <c r="I37" s="115">
        <f>Pengolahan!AH44</f>
        <v>17.312218245406271</v>
      </c>
      <c r="J37" s="3">
        <f>Pengolahan!AU44</f>
        <v>11.475970483038765</v>
      </c>
      <c r="K37" s="114">
        <f>Pengolahan!BH44</f>
        <v>13.603139170005548</v>
      </c>
    </row>
    <row r="38" spans="1:11" ht="15.75" thickBot="1" x14ac:dyDescent="0.3">
      <c r="A38" s="124" t="s">
        <v>0</v>
      </c>
      <c r="B38" s="125">
        <v>788633</v>
      </c>
      <c r="C38" s="126">
        <v>9237723</v>
      </c>
      <c r="D38" s="116">
        <v>107.611724682239</v>
      </c>
      <c r="E38" s="127">
        <v>-6.8890840670821403</v>
      </c>
      <c r="F38" s="119">
        <f>Pengolahan!AC45</f>
        <v>977968.59519000002</v>
      </c>
      <c r="G38" s="117">
        <f>Pengolahan!AP45</f>
        <v>977968.59519000002</v>
      </c>
      <c r="H38" s="118">
        <f>Pengolahan!BC45</f>
        <v>977968.59519000002</v>
      </c>
      <c r="I38" s="119">
        <f>Pengolahan!AH45</f>
        <v>12.302284212283752</v>
      </c>
      <c r="J38" s="117">
        <f>Pengolahan!AU45</f>
        <v>12.302284212283752</v>
      </c>
      <c r="K38" s="118">
        <f>Pengolahan!BH45</f>
        <v>12.302284212283752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Levelling</vt:lpstr>
      <vt:lpstr>Elevasi</vt:lpstr>
      <vt:lpstr>Pengolahan</vt:lpstr>
      <vt:lpstr>Gobs &amp; CBA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nabiel shihab</dc:creator>
  <cp:lastModifiedBy>Pala Print</cp:lastModifiedBy>
  <dcterms:created xsi:type="dcterms:W3CDTF">2020-08-19T13:06:34Z</dcterms:created>
  <dcterms:modified xsi:type="dcterms:W3CDTF">2020-09-17T01:32:57Z</dcterms:modified>
</cp:coreProperties>
</file>