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12315027_office_itb_ac_id/Documents/Document/Kuliah/Semester 10/Karsam/Data geofisika/Data Kampus/"/>
    </mc:Choice>
  </mc:AlternateContent>
  <xr:revisionPtr revIDLastSave="603" documentId="8_{894864E2-92F5-4198-900B-FE0E2F1399DA}" xr6:coauthVersionLast="45" xr6:coauthVersionMax="45" xr10:uidLastSave="{48434B86-B3EE-4E20-92B0-B464867B5A7E}"/>
  <bookViews>
    <workbookView xWindow="-120" yWindow="-120" windowWidth="20730" windowHeight="11160" xr2:uid="{93DD8A87-0799-45DE-A2A0-33EE9880336D}"/>
  </bookViews>
  <sheets>
    <sheet name="Levelling" sheetId="2" r:id="rId1"/>
    <sheet name="Elevasi" sheetId="5" r:id="rId2"/>
    <sheet name="Pengolahan" sheetId="6" r:id="rId3"/>
    <sheet name="Gobs &amp; CBA" sheetId="7" r:id="rId4"/>
  </sheets>
  <definedNames>
    <definedName name="_xlchart.v1.0" hidden="1">Elevasi!$D$1</definedName>
    <definedName name="_xlchart.v1.1" hidden="1">Elevasi!$D$2:$D$38</definedName>
    <definedName name="_xlchart.v1.2" hidden="1">Elevasi!$E$1</definedName>
    <definedName name="_xlchart.v1.3" hidden="1">Elevasi!$E$2:$E$38</definedName>
    <definedName name="_xlchart.v1.4" hidden="1">Elevasi!$F$1</definedName>
    <definedName name="_xlchart.v1.5" hidden="1">Elevasi!$F$2:$F$38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9" i="6" l="1"/>
  <c r="AE9" i="6"/>
  <c r="L9" i="6"/>
  <c r="BD10" i="6" l="1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9" i="6"/>
  <c r="I5" i="7" l="1"/>
  <c r="I10" i="7"/>
  <c r="I12" i="7"/>
  <c r="I13" i="7"/>
  <c r="I16" i="7"/>
  <c r="I20" i="7"/>
  <c r="I21" i="7"/>
  <c r="I24" i="7"/>
  <c r="I28" i="7"/>
  <c r="I29" i="7"/>
  <c r="I32" i="7"/>
  <c r="I36" i="7"/>
  <c r="I37" i="7"/>
  <c r="J40" i="7"/>
  <c r="I4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H2" i="7"/>
  <c r="G2" i="7"/>
  <c r="F2" i="7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S42" i="6" s="1"/>
  <c r="AJ43" i="6"/>
  <c r="AJ44" i="6"/>
  <c r="AJ45" i="6"/>
  <c r="AJ46" i="6"/>
  <c r="AS46" i="6" s="1"/>
  <c r="AJ47" i="6"/>
  <c r="AJ48" i="6"/>
  <c r="AJ49" i="6"/>
  <c r="AJ9" i="6"/>
  <c r="AW9" i="6"/>
  <c r="BF9" i="6" s="1"/>
  <c r="BC9" i="6"/>
  <c r="BA46" i="6"/>
  <c r="BB46" i="6"/>
  <c r="BC46" i="6" s="1"/>
  <c r="BE46" i="6" s="1"/>
  <c r="BG46" i="6" s="1"/>
  <c r="BH46" i="6" s="1"/>
  <c r="K39" i="7" s="1"/>
  <c r="BF46" i="6"/>
  <c r="BA47" i="6"/>
  <c r="BB47" i="6"/>
  <c r="BC47" i="6" s="1"/>
  <c r="BE47" i="6" s="1"/>
  <c r="BG47" i="6" s="1"/>
  <c r="BH47" i="6" s="1"/>
  <c r="K40" i="7" s="1"/>
  <c r="BF47" i="6"/>
  <c r="BA48" i="6"/>
  <c r="BB48" i="6"/>
  <c r="BC48" i="6" s="1"/>
  <c r="BE48" i="6" s="1"/>
  <c r="BG48" i="6" s="1"/>
  <c r="BH48" i="6" s="1"/>
  <c r="K41" i="7" s="1"/>
  <c r="BF48" i="6"/>
  <c r="BA49" i="6"/>
  <c r="BB49" i="6"/>
  <c r="BC49" i="6" s="1"/>
  <c r="BE49" i="6" s="1"/>
  <c r="BG49" i="6" s="1"/>
  <c r="BH49" i="6" s="1"/>
  <c r="K42" i="7" s="1"/>
  <c r="BF49" i="6"/>
  <c r="AZ46" i="6"/>
  <c r="AZ47" i="6"/>
  <c r="AZ48" i="6"/>
  <c r="AZ4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9" i="6"/>
  <c r="AY46" i="6"/>
  <c r="AY47" i="6"/>
  <c r="AY48" i="6"/>
  <c r="AY4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W46" i="6"/>
  <c r="AW47" i="6"/>
  <c r="AW48" i="6"/>
  <c r="AW49" i="6"/>
  <c r="AW10" i="6"/>
  <c r="AW11" i="6"/>
  <c r="AW12" i="6"/>
  <c r="AW13" i="6"/>
  <c r="AW14" i="6"/>
  <c r="AW15" i="6"/>
  <c r="BF15" i="6" s="1"/>
  <c r="AW16" i="6"/>
  <c r="AW17" i="6"/>
  <c r="BF17" i="6" s="1"/>
  <c r="AW18" i="6"/>
  <c r="AW19" i="6"/>
  <c r="AW20" i="6"/>
  <c r="AW21" i="6"/>
  <c r="AW22" i="6"/>
  <c r="AW23" i="6"/>
  <c r="BF23" i="6" s="1"/>
  <c r="AW24" i="6"/>
  <c r="AW25" i="6"/>
  <c r="BF25" i="6" s="1"/>
  <c r="AW26" i="6"/>
  <c r="AW27" i="6"/>
  <c r="AW28" i="6"/>
  <c r="AW29" i="6"/>
  <c r="AW30" i="6"/>
  <c r="AW31" i="6"/>
  <c r="BF31" i="6" s="1"/>
  <c r="AW32" i="6"/>
  <c r="AW33" i="6"/>
  <c r="BF33" i="6" s="1"/>
  <c r="AW34" i="6"/>
  <c r="AW35" i="6"/>
  <c r="AW36" i="6"/>
  <c r="AW37" i="6"/>
  <c r="AW38" i="6"/>
  <c r="AW39" i="6"/>
  <c r="BF39" i="6" s="1"/>
  <c r="AW40" i="6"/>
  <c r="AW41" i="6"/>
  <c r="BF41" i="6" s="1"/>
  <c r="AW42" i="6"/>
  <c r="AW43" i="6"/>
  <c r="AW44" i="6"/>
  <c r="AW45" i="6"/>
  <c r="AN46" i="6"/>
  <c r="AO46" i="6"/>
  <c r="AP46" i="6" s="1"/>
  <c r="AN47" i="6"/>
  <c r="AO47" i="6"/>
  <c r="AP47" i="6" s="1"/>
  <c r="AR47" i="6" s="1"/>
  <c r="AT47" i="6" s="1"/>
  <c r="AU47" i="6" s="1"/>
  <c r="AS47" i="6"/>
  <c r="AN48" i="6"/>
  <c r="AO48" i="6"/>
  <c r="AP48" i="6" s="1"/>
  <c r="AR48" i="6" s="1"/>
  <c r="AT48" i="6" s="1"/>
  <c r="AU48" i="6" s="1"/>
  <c r="J41" i="7" s="1"/>
  <c r="AS48" i="6"/>
  <c r="AN49" i="6"/>
  <c r="AO49" i="6"/>
  <c r="AP49" i="6" s="1"/>
  <c r="AR49" i="6" s="1"/>
  <c r="AT49" i="6" s="1"/>
  <c r="AU49" i="6" s="1"/>
  <c r="J42" i="7" s="1"/>
  <c r="AS49" i="6"/>
  <c r="AM46" i="6"/>
  <c r="AM47" i="6"/>
  <c r="AM48" i="6"/>
  <c r="AM4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9" i="6"/>
  <c r="AL46" i="6"/>
  <c r="AL47" i="6"/>
  <c r="AL48" i="6"/>
  <c r="AL4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S17" i="6"/>
  <c r="AS25" i="6"/>
  <c r="AS33" i="6"/>
  <c r="AS41" i="6"/>
  <c r="AE46" i="6"/>
  <c r="AG46" i="6" s="1"/>
  <c r="AH46" i="6" s="1"/>
  <c r="I39" i="7" s="1"/>
  <c r="AF46" i="6"/>
  <c r="AE47" i="6"/>
  <c r="AG47" i="6" s="1"/>
  <c r="AH47" i="6" s="1"/>
  <c r="I40" i="7" s="1"/>
  <c r="AF47" i="6"/>
  <c r="AE48" i="6"/>
  <c r="AG48" i="6" s="1"/>
  <c r="AH48" i="6" s="1"/>
  <c r="I41" i="7" s="1"/>
  <c r="AF48" i="6"/>
  <c r="AE49" i="6"/>
  <c r="AG49" i="6" s="1"/>
  <c r="AH49" i="6" s="1"/>
  <c r="AF49" i="6"/>
  <c r="AE10" i="6"/>
  <c r="AG10" i="6" s="1"/>
  <c r="AH10" i="6" s="1"/>
  <c r="I3" i="7" s="1"/>
  <c r="AF10" i="6"/>
  <c r="AE11" i="6"/>
  <c r="AG11" i="6" s="1"/>
  <c r="AH11" i="6" s="1"/>
  <c r="I4" i="7" s="1"/>
  <c r="AF11" i="6"/>
  <c r="AE12" i="6"/>
  <c r="AG12" i="6" s="1"/>
  <c r="AH12" i="6" s="1"/>
  <c r="AF12" i="6"/>
  <c r="AE13" i="6"/>
  <c r="AG13" i="6" s="1"/>
  <c r="AH13" i="6" s="1"/>
  <c r="I6" i="7" s="1"/>
  <c r="AF13" i="6"/>
  <c r="AE14" i="6"/>
  <c r="AG14" i="6" s="1"/>
  <c r="AH14" i="6" s="1"/>
  <c r="I7" i="7" s="1"/>
  <c r="AF14" i="6"/>
  <c r="AE15" i="6"/>
  <c r="AG15" i="6" s="1"/>
  <c r="AH15" i="6" s="1"/>
  <c r="I8" i="7" s="1"/>
  <c r="AF15" i="6"/>
  <c r="AE16" i="6"/>
  <c r="AG16" i="6" s="1"/>
  <c r="AH16" i="6" s="1"/>
  <c r="I9" i="7" s="1"/>
  <c r="AF16" i="6"/>
  <c r="AE17" i="6"/>
  <c r="AG17" i="6" s="1"/>
  <c r="AH17" i="6" s="1"/>
  <c r="AF17" i="6"/>
  <c r="AE18" i="6"/>
  <c r="AG18" i="6" s="1"/>
  <c r="AH18" i="6" s="1"/>
  <c r="I11" i="7" s="1"/>
  <c r="AF18" i="6"/>
  <c r="AE19" i="6"/>
  <c r="AG19" i="6" s="1"/>
  <c r="AH19" i="6" s="1"/>
  <c r="AF19" i="6"/>
  <c r="AE20" i="6"/>
  <c r="AG20" i="6" s="1"/>
  <c r="AH20" i="6" s="1"/>
  <c r="AF20" i="6"/>
  <c r="AE21" i="6"/>
  <c r="AG21" i="6" s="1"/>
  <c r="AH21" i="6" s="1"/>
  <c r="I14" i="7" s="1"/>
  <c r="AF21" i="6"/>
  <c r="AE22" i="6"/>
  <c r="AG22" i="6" s="1"/>
  <c r="AH22" i="6" s="1"/>
  <c r="I15" i="7" s="1"/>
  <c r="AF22" i="6"/>
  <c r="AE23" i="6"/>
  <c r="AF23" i="6"/>
  <c r="AG23" i="6"/>
  <c r="AH23" i="6" s="1"/>
  <c r="AE24" i="6"/>
  <c r="AG24" i="6" s="1"/>
  <c r="AH24" i="6" s="1"/>
  <c r="I17" i="7" s="1"/>
  <c r="AF24" i="6"/>
  <c r="AE25" i="6"/>
  <c r="AG25" i="6" s="1"/>
  <c r="AH25" i="6" s="1"/>
  <c r="I18" i="7" s="1"/>
  <c r="AF25" i="6"/>
  <c r="AE26" i="6"/>
  <c r="AG26" i="6" s="1"/>
  <c r="AH26" i="6" s="1"/>
  <c r="I19" i="7" s="1"/>
  <c r="AF26" i="6"/>
  <c r="AE27" i="6"/>
  <c r="AG27" i="6" s="1"/>
  <c r="AH27" i="6" s="1"/>
  <c r="AF27" i="6"/>
  <c r="AE28" i="6"/>
  <c r="AG28" i="6" s="1"/>
  <c r="AH28" i="6" s="1"/>
  <c r="AF28" i="6"/>
  <c r="AE29" i="6"/>
  <c r="AG29" i="6" s="1"/>
  <c r="AH29" i="6" s="1"/>
  <c r="I22" i="7" s="1"/>
  <c r="AF29" i="6"/>
  <c r="AE30" i="6"/>
  <c r="AG30" i="6" s="1"/>
  <c r="AH30" i="6" s="1"/>
  <c r="I23" i="7" s="1"/>
  <c r="AF30" i="6"/>
  <c r="AE31" i="6"/>
  <c r="AG31" i="6" s="1"/>
  <c r="AH31" i="6" s="1"/>
  <c r="AF31" i="6"/>
  <c r="AE32" i="6"/>
  <c r="AG32" i="6" s="1"/>
  <c r="AH32" i="6" s="1"/>
  <c r="I25" i="7" s="1"/>
  <c r="AF32" i="6"/>
  <c r="AE33" i="6"/>
  <c r="AG33" i="6" s="1"/>
  <c r="AH33" i="6" s="1"/>
  <c r="I26" i="7" s="1"/>
  <c r="AF33" i="6"/>
  <c r="AE34" i="6"/>
  <c r="AG34" i="6" s="1"/>
  <c r="AH34" i="6" s="1"/>
  <c r="I27" i="7" s="1"/>
  <c r="AF34" i="6"/>
  <c r="AE35" i="6"/>
  <c r="AG35" i="6" s="1"/>
  <c r="AH35" i="6" s="1"/>
  <c r="AF35" i="6"/>
  <c r="AE36" i="6"/>
  <c r="AG36" i="6" s="1"/>
  <c r="AH36" i="6" s="1"/>
  <c r="AF36" i="6"/>
  <c r="AE37" i="6"/>
  <c r="AG37" i="6" s="1"/>
  <c r="AH37" i="6" s="1"/>
  <c r="I30" i="7" s="1"/>
  <c r="AF37" i="6"/>
  <c r="AE38" i="6"/>
  <c r="AG38" i="6" s="1"/>
  <c r="AH38" i="6" s="1"/>
  <c r="I31" i="7" s="1"/>
  <c r="AF38" i="6"/>
  <c r="AE39" i="6"/>
  <c r="AG39" i="6" s="1"/>
  <c r="AH39" i="6" s="1"/>
  <c r="AF39" i="6"/>
  <c r="AE40" i="6"/>
  <c r="AG40" i="6" s="1"/>
  <c r="AH40" i="6" s="1"/>
  <c r="I33" i="7" s="1"/>
  <c r="AF40" i="6"/>
  <c r="AE41" i="6"/>
  <c r="AG41" i="6" s="1"/>
  <c r="AH41" i="6" s="1"/>
  <c r="I34" i="7" s="1"/>
  <c r="AF41" i="6"/>
  <c r="AE42" i="6"/>
  <c r="AG42" i="6" s="1"/>
  <c r="AH42" i="6" s="1"/>
  <c r="I35" i="7" s="1"/>
  <c r="AF42" i="6"/>
  <c r="AE43" i="6"/>
  <c r="AG43" i="6" s="1"/>
  <c r="AH43" i="6" s="1"/>
  <c r="AF43" i="6"/>
  <c r="AE44" i="6"/>
  <c r="AG44" i="6" s="1"/>
  <c r="AH44" i="6" s="1"/>
  <c r="AF44" i="6"/>
  <c r="AE45" i="6"/>
  <c r="AG45" i="6" s="1"/>
  <c r="AH45" i="6" s="1"/>
  <c r="I38" i="7" s="1"/>
  <c r="AF45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9" i="6"/>
  <c r="AA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9" i="6"/>
  <c r="W46" i="6"/>
  <c r="W47" i="6"/>
  <c r="W48" i="6"/>
  <c r="W4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9" i="6"/>
  <c r="Q46" i="6"/>
  <c r="U46" i="6" s="1"/>
  <c r="R46" i="6"/>
  <c r="S46" i="6"/>
  <c r="T46" i="6"/>
  <c r="Q47" i="6"/>
  <c r="U47" i="6" s="1"/>
  <c r="R47" i="6"/>
  <c r="S47" i="6"/>
  <c r="T47" i="6"/>
  <c r="Q48" i="6"/>
  <c r="U48" i="6" s="1"/>
  <c r="R48" i="6"/>
  <c r="S48" i="6"/>
  <c r="T48" i="6"/>
  <c r="Q49" i="6"/>
  <c r="U49" i="6" s="1"/>
  <c r="R49" i="6"/>
  <c r="S49" i="6"/>
  <c r="T49" i="6"/>
  <c r="Q9" i="6"/>
  <c r="L46" i="6"/>
  <c r="L47" i="6"/>
  <c r="L48" i="6"/>
  <c r="L4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J49" i="6"/>
  <c r="D49" i="6"/>
  <c r="J48" i="6"/>
  <c r="D48" i="6"/>
  <c r="J47" i="6"/>
  <c r="D47" i="6"/>
  <c r="J46" i="6"/>
  <c r="D46" i="6"/>
  <c r="J45" i="6"/>
  <c r="D45" i="6"/>
  <c r="J44" i="6"/>
  <c r="D44" i="6"/>
  <c r="J43" i="6"/>
  <c r="D43" i="6"/>
  <c r="J42" i="6"/>
  <c r="D42" i="6"/>
  <c r="J41" i="6"/>
  <c r="D41" i="6"/>
  <c r="J40" i="6"/>
  <c r="D40" i="6"/>
  <c r="J39" i="6"/>
  <c r="D39" i="6"/>
  <c r="J38" i="6"/>
  <c r="D38" i="6"/>
  <c r="J37" i="6"/>
  <c r="D37" i="6"/>
  <c r="J36" i="6"/>
  <c r="D36" i="6"/>
  <c r="J35" i="6"/>
  <c r="D35" i="6"/>
  <c r="J34" i="6"/>
  <c r="D34" i="6"/>
  <c r="J33" i="6"/>
  <c r="D33" i="6"/>
  <c r="J32" i="6"/>
  <c r="D32" i="6"/>
  <c r="J31" i="6"/>
  <c r="D31" i="6"/>
  <c r="J30" i="6"/>
  <c r="D30" i="6"/>
  <c r="J29" i="6"/>
  <c r="D29" i="6"/>
  <c r="J28" i="6"/>
  <c r="D28" i="6"/>
  <c r="J27" i="6"/>
  <c r="D27" i="6"/>
  <c r="J26" i="6"/>
  <c r="D26" i="6"/>
  <c r="J25" i="6"/>
  <c r="D25" i="6"/>
  <c r="J24" i="6"/>
  <c r="D24" i="6"/>
  <c r="J23" i="6"/>
  <c r="D23" i="6"/>
  <c r="J22" i="6"/>
  <c r="D22" i="6"/>
  <c r="J21" i="6"/>
  <c r="D21" i="6"/>
  <c r="J20" i="6"/>
  <c r="D20" i="6"/>
  <c r="J19" i="6"/>
  <c r="D19" i="6"/>
  <c r="J18" i="6"/>
  <c r="D18" i="6"/>
  <c r="J17" i="6"/>
  <c r="D17" i="6"/>
  <c r="J16" i="6"/>
  <c r="D16" i="6"/>
  <c r="J15" i="6"/>
  <c r="D15" i="6"/>
  <c r="J14" i="6"/>
  <c r="D14" i="6"/>
  <c r="J13" i="6"/>
  <c r="D13" i="6"/>
  <c r="J12" i="6"/>
  <c r="D12" i="6"/>
  <c r="J11" i="6"/>
  <c r="D11" i="6"/>
  <c r="J10" i="6"/>
  <c r="D10" i="6"/>
  <c r="J9" i="6"/>
  <c r="D9" i="6"/>
  <c r="BF45" i="6"/>
  <c r="AS45" i="6"/>
  <c r="T45" i="6"/>
  <c r="U45" i="6" s="1"/>
  <c r="S45" i="6"/>
  <c r="R45" i="6"/>
  <c r="Q45" i="6"/>
  <c r="BF44" i="6"/>
  <c r="AS44" i="6"/>
  <c r="T44" i="6"/>
  <c r="U44" i="6" s="1"/>
  <c r="S44" i="6"/>
  <c r="R44" i="6"/>
  <c r="Q44" i="6"/>
  <c r="BF43" i="6"/>
  <c r="AS43" i="6"/>
  <c r="T43" i="6"/>
  <c r="S43" i="6"/>
  <c r="R43" i="6"/>
  <c r="Q43" i="6"/>
  <c r="BF42" i="6"/>
  <c r="T42" i="6"/>
  <c r="S42" i="6"/>
  <c r="R42" i="6"/>
  <c r="Q42" i="6"/>
  <c r="T41" i="6"/>
  <c r="S41" i="6"/>
  <c r="R41" i="6"/>
  <c r="Q41" i="6"/>
  <c r="BF40" i="6"/>
  <c r="AS40" i="6"/>
  <c r="T40" i="6"/>
  <c r="S40" i="6"/>
  <c r="R40" i="6"/>
  <c r="Q40" i="6"/>
  <c r="AS39" i="6"/>
  <c r="T39" i="6"/>
  <c r="S39" i="6"/>
  <c r="R39" i="6"/>
  <c r="Q39" i="6"/>
  <c r="BF38" i="6"/>
  <c r="AS38" i="6"/>
  <c r="T38" i="6"/>
  <c r="U38" i="6" s="1"/>
  <c r="S38" i="6"/>
  <c r="R38" i="6"/>
  <c r="Q38" i="6"/>
  <c r="BF37" i="6"/>
  <c r="AS37" i="6"/>
  <c r="T37" i="6"/>
  <c r="S37" i="6"/>
  <c r="R37" i="6"/>
  <c r="Q37" i="6"/>
  <c r="BF36" i="6"/>
  <c r="AS36" i="6"/>
  <c r="T36" i="6"/>
  <c r="S36" i="6"/>
  <c r="R36" i="6"/>
  <c r="Q36" i="6"/>
  <c r="BF35" i="6"/>
  <c r="AS35" i="6"/>
  <c r="T35" i="6"/>
  <c r="S35" i="6"/>
  <c r="R35" i="6"/>
  <c r="Q35" i="6"/>
  <c r="BF34" i="6"/>
  <c r="AS34" i="6"/>
  <c r="T34" i="6"/>
  <c r="S34" i="6"/>
  <c r="R34" i="6"/>
  <c r="Q34" i="6"/>
  <c r="T33" i="6"/>
  <c r="S33" i="6"/>
  <c r="R33" i="6"/>
  <c r="Q33" i="6"/>
  <c r="BF32" i="6"/>
  <c r="AS32" i="6"/>
  <c r="T32" i="6"/>
  <c r="S32" i="6"/>
  <c r="R32" i="6"/>
  <c r="Q32" i="6"/>
  <c r="AS31" i="6"/>
  <c r="T31" i="6"/>
  <c r="S31" i="6"/>
  <c r="R31" i="6"/>
  <c r="Q31" i="6"/>
  <c r="BF30" i="6"/>
  <c r="AS30" i="6"/>
  <c r="T30" i="6"/>
  <c r="S30" i="6"/>
  <c r="R30" i="6"/>
  <c r="Q30" i="6"/>
  <c r="BF29" i="6"/>
  <c r="AS29" i="6"/>
  <c r="T29" i="6"/>
  <c r="S29" i="6"/>
  <c r="R29" i="6"/>
  <c r="Q29" i="6"/>
  <c r="BF28" i="6"/>
  <c r="AS28" i="6"/>
  <c r="T28" i="6"/>
  <c r="S28" i="6"/>
  <c r="R28" i="6"/>
  <c r="Q28" i="6"/>
  <c r="BF27" i="6"/>
  <c r="AS27" i="6"/>
  <c r="T27" i="6"/>
  <c r="S27" i="6"/>
  <c r="R27" i="6"/>
  <c r="Q27" i="6"/>
  <c r="BF26" i="6"/>
  <c r="AS26" i="6"/>
  <c r="T26" i="6"/>
  <c r="S26" i="6"/>
  <c r="R26" i="6"/>
  <c r="Q26" i="6"/>
  <c r="U26" i="6" s="1"/>
  <c r="T25" i="6"/>
  <c r="S25" i="6"/>
  <c r="R25" i="6"/>
  <c r="Q25" i="6"/>
  <c r="BF24" i="6"/>
  <c r="AS24" i="6"/>
  <c r="T24" i="6"/>
  <c r="S24" i="6"/>
  <c r="R24" i="6"/>
  <c r="Q24" i="6"/>
  <c r="U24" i="6" s="1"/>
  <c r="AS23" i="6"/>
  <c r="T23" i="6"/>
  <c r="S23" i="6"/>
  <c r="R23" i="6"/>
  <c r="Q23" i="6"/>
  <c r="BF22" i="6"/>
  <c r="AS22" i="6"/>
  <c r="T22" i="6"/>
  <c r="S22" i="6"/>
  <c r="R22" i="6"/>
  <c r="Q22" i="6"/>
  <c r="BF21" i="6"/>
  <c r="AS21" i="6"/>
  <c r="T21" i="6"/>
  <c r="S21" i="6"/>
  <c r="R21" i="6"/>
  <c r="Q21" i="6"/>
  <c r="BF20" i="6"/>
  <c r="AS20" i="6"/>
  <c r="T20" i="6"/>
  <c r="S20" i="6"/>
  <c r="R20" i="6"/>
  <c r="Q20" i="6"/>
  <c r="BF19" i="6"/>
  <c r="AS19" i="6"/>
  <c r="T19" i="6"/>
  <c r="S19" i="6"/>
  <c r="R19" i="6"/>
  <c r="Q19" i="6"/>
  <c r="BF18" i="6"/>
  <c r="AS18" i="6"/>
  <c r="T18" i="6"/>
  <c r="S18" i="6"/>
  <c r="R18" i="6"/>
  <c r="Q18" i="6"/>
  <c r="T17" i="6"/>
  <c r="S17" i="6"/>
  <c r="R17" i="6"/>
  <c r="Q17" i="6"/>
  <c r="BF16" i="6"/>
  <c r="AS16" i="6"/>
  <c r="T16" i="6"/>
  <c r="S16" i="6"/>
  <c r="R16" i="6"/>
  <c r="Q16" i="6"/>
  <c r="AS15" i="6"/>
  <c r="T15" i="6"/>
  <c r="S15" i="6"/>
  <c r="R15" i="6"/>
  <c r="Q15" i="6"/>
  <c r="BF14" i="6"/>
  <c r="AS14" i="6"/>
  <c r="T14" i="6"/>
  <c r="S14" i="6"/>
  <c r="R14" i="6"/>
  <c r="Q14" i="6"/>
  <c r="BF13" i="6"/>
  <c r="AS13" i="6"/>
  <c r="T13" i="6"/>
  <c r="S13" i="6"/>
  <c r="R13" i="6"/>
  <c r="Q13" i="6"/>
  <c r="BF12" i="6"/>
  <c r="AS12" i="6"/>
  <c r="T12" i="6"/>
  <c r="S12" i="6"/>
  <c r="R12" i="6"/>
  <c r="Q12" i="6"/>
  <c r="BF11" i="6"/>
  <c r="AS11" i="6"/>
  <c r="T11" i="6"/>
  <c r="S11" i="6"/>
  <c r="R11" i="6"/>
  <c r="Q11" i="6"/>
  <c r="BF10" i="6"/>
  <c r="AS10" i="6"/>
  <c r="T10" i="6"/>
  <c r="S10" i="6"/>
  <c r="R10" i="6"/>
  <c r="Q10" i="6"/>
  <c r="AY9" i="6"/>
  <c r="BA30" i="6" s="1"/>
  <c r="AL9" i="6"/>
  <c r="AS9" i="6"/>
  <c r="AF9" i="6"/>
  <c r="T9" i="6"/>
  <c r="S9" i="6"/>
  <c r="R9" i="6"/>
  <c r="U9" i="6"/>
  <c r="D4" i="6"/>
  <c r="F39" i="5"/>
  <c r="F40" i="5"/>
  <c r="F4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" i="5"/>
  <c r="K39" i="2"/>
  <c r="K40" i="2"/>
  <c r="K41" i="2"/>
  <c r="K42" i="2"/>
  <c r="K43" i="2"/>
  <c r="K44" i="2"/>
  <c r="K38" i="2"/>
  <c r="K9" i="2"/>
  <c r="K8" i="2"/>
  <c r="K7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K10" i="2" s="1"/>
  <c r="K12" i="2" s="1"/>
  <c r="G5" i="2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AR46" i="6" l="1"/>
  <c r="AT46" i="6" s="1"/>
  <c r="AU46" i="6" s="1"/>
  <c r="J39" i="7" s="1"/>
  <c r="BE9" i="6"/>
  <c r="BG9" i="6" s="1"/>
  <c r="BH9" i="6" s="1"/>
  <c r="K2" i="7" s="1"/>
  <c r="AN13" i="6"/>
  <c r="AN15" i="6"/>
  <c r="AN12" i="6"/>
  <c r="AB9" i="6"/>
  <c r="AC9" i="6" s="1"/>
  <c r="U30" i="6"/>
  <c r="U39" i="6"/>
  <c r="U10" i="6"/>
  <c r="U19" i="6"/>
  <c r="U22" i="6"/>
  <c r="U25" i="6"/>
  <c r="U28" i="6"/>
  <c r="U32" i="6"/>
  <c r="U41" i="6"/>
  <c r="U43" i="6"/>
  <c r="U29" i="6"/>
  <c r="U11" i="6"/>
  <c r="U23" i="6"/>
  <c r="U27" i="6"/>
  <c r="U31" i="6"/>
  <c r="U37" i="6"/>
  <c r="U40" i="6"/>
  <c r="U42" i="6"/>
  <c r="AN10" i="6"/>
  <c r="AN14" i="6"/>
  <c r="AN16" i="6"/>
  <c r="AN17" i="6"/>
  <c r="AN18" i="6"/>
  <c r="BA17" i="6"/>
  <c r="BA11" i="6"/>
  <c r="BA21" i="6"/>
  <c r="BA12" i="6"/>
  <c r="AN9" i="6"/>
  <c r="AO9" i="6" s="1"/>
  <c r="AP9" i="6" s="1"/>
  <c r="AR9" i="6" s="1"/>
  <c r="AT9" i="6" s="1"/>
  <c r="AU9" i="6" s="1"/>
  <c r="J2" i="7" s="1"/>
  <c r="BA13" i="6"/>
  <c r="BA14" i="6"/>
  <c r="BA15" i="6"/>
  <c r="BA18" i="6"/>
  <c r="AN11" i="6"/>
  <c r="BA16" i="6"/>
  <c r="BA28" i="6"/>
  <c r="AN45" i="6"/>
  <c r="AN44" i="6"/>
  <c r="AN43" i="6"/>
  <c r="AN42" i="6"/>
  <c r="AN41" i="6"/>
  <c r="AN40" i="6"/>
  <c r="AN39" i="6"/>
  <c r="AN38" i="6"/>
  <c r="AN37" i="6"/>
  <c r="AN36" i="6"/>
  <c r="AN35" i="6"/>
  <c r="AN34" i="6"/>
  <c r="AN33" i="6"/>
  <c r="AN30" i="6"/>
  <c r="AN28" i="6"/>
  <c r="AN26" i="6"/>
  <c r="AN24" i="6"/>
  <c r="AN22" i="6"/>
  <c r="AN27" i="6"/>
  <c r="AN25" i="6"/>
  <c r="AN31" i="6"/>
  <c r="U12" i="6"/>
  <c r="U13" i="6"/>
  <c r="U14" i="6"/>
  <c r="U15" i="6"/>
  <c r="U16" i="6"/>
  <c r="U17" i="6"/>
  <c r="U18" i="6"/>
  <c r="AN21" i="6"/>
  <c r="BA23" i="6"/>
  <c r="BA26" i="6"/>
  <c r="U20" i="6"/>
  <c r="BA19" i="6"/>
  <c r="AN19" i="6"/>
  <c r="AN23" i="6"/>
  <c r="BA24" i="6"/>
  <c r="BA45" i="6"/>
  <c r="BA44" i="6"/>
  <c r="BA43" i="6"/>
  <c r="BA42" i="6"/>
  <c r="BA41" i="6"/>
  <c r="BA39" i="6"/>
  <c r="BA37" i="6"/>
  <c r="BA36" i="6"/>
  <c r="BA35" i="6"/>
  <c r="BA32" i="6"/>
  <c r="BA29" i="6"/>
  <c r="BA27" i="6"/>
  <c r="BA25" i="6"/>
  <c r="BA31" i="6"/>
  <c r="BA9" i="6"/>
  <c r="BB9" i="6" s="1"/>
  <c r="BA10" i="6"/>
  <c r="U21" i="6"/>
  <c r="BA22" i="6"/>
  <c r="AN29" i="6"/>
  <c r="AO29" i="6" s="1"/>
  <c r="AP29" i="6" s="1"/>
  <c r="AR29" i="6" s="1"/>
  <c r="AT29" i="6" s="1"/>
  <c r="AU29" i="6" s="1"/>
  <c r="J22" i="7" s="1"/>
  <c r="AN32" i="6"/>
  <c r="AN20" i="6"/>
  <c r="BA20" i="6"/>
  <c r="BA34" i="6"/>
  <c r="U34" i="6"/>
  <c r="BA33" i="6"/>
  <c r="BA38" i="6"/>
  <c r="U33" i="6"/>
  <c r="U35" i="6"/>
  <c r="BA40" i="6"/>
  <c r="U36" i="6"/>
  <c r="K14" i="2"/>
  <c r="K16" i="2" s="1"/>
  <c r="K18" i="2" s="1"/>
  <c r="K20" i="2" s="1"/>
  <c r="K22" i="2" s="1"/>
  <c r="K24" i="2" s="1"/>
  <c r="K26" i="2" s="1"/>
  <c r="K28" i="2" s="1"/>
  <c r="K30" i="2" s="1"/>
  <c r="K32" i="2" s="1"/>
  <c r="K34" i="2" s="1"/>
  <c r="K36" i="2" s="1"/>
  <c r="AO27" i="6" l="1"/>
  <c r="AP27" i="6" s="1"/>
  <c r="AR27" i="6" s="1"/>
  <c r="AT27" i="6" s="1"/>
  <c r="AU27" i="6" s="1"/>
  <c r="J20" i="7" s="1"/>
  <c r="AO28" i="6"/>
  <c r="AP28" i="6" s="1"/>
  <c r="AR28" i="6" s="1"/>
  <c r="AT28" i="6" s="1"/>
  <c r="AU28" i="6" s="1"/>
  <c r="J21" i="7" s="1"/>
  <c r="AO39" i="6"/>
  <c r="AP39" i="6" s="1"/>
  <c r="AR39" i="6" s="1"/>
  <c r="AT39" i="6" s="1"/>
  <c r="AU39" i="6" s="1"/>
  <c r="J32" i="7" s="1"/>
  <c r="AO31" i="6"/>
  <c r="AP31" i="6" s="1"/>
  <c r="AR31" i="6" s="1"/>
  <c r="AT31" i="6" s="1"/>
  <c r="AU31" i="6" s="1"/>
  <c r="J24" i="7" s="1"/>
  <c r="AO20" i="6"/>
  <c r="AP20" i="6" s="1"/>
  <c r="AR20" i="6" s="1"/>
  <c r="AT20" i="6" s="1"/>
  <c r="AU20" i="6" s="1"/>
  <c r="J13" i="7" s="1"/>
  <c r="AO18" i="6"/>
  <c r="AP18" i="6" s="1"/>
  <c r="AR18" i="6" s="1"/>
  <c r="AT18" i="6" s="1"/>
  <c r="AU18" i="6" s="1"/>
  <c r="J11" i="7" s="1"/>
  <c r="AO24" i="6"/>
  <c r="AP24" i="6" s="1"/>
  <c r="AR24" i="6" s="1"/>
  <c r="AT24" i="6" s="1"/>
  <c r="AU24" i="6" s="1"/>
  <c r="J17" i="7" s="1"/>
  <c r="AO14" i="6"/>
  <c r="AP14" i="6" s="1"/>
  <c r="AR14" i="6" s="1"/>
  <c r="AT14" i="6" s="1"/>
  <c r="AU14" i="6" s="1"/>
  <c r="J7" i="7" s="1"/>
  <c r="AO37" i="6"/>
  <c r="AP37" i="6" s="1"/>
  <c r="AR37" i="6" s="1"/>
  <c r="AT37" i="6" s="1"/>
  <c r="AU37" i="6" s="1"/>
  <c r="J30" i="7" s="1"/>
  <c r="AO15" i="6"/>
  <c r="AP15" i="6" s="1"/>
  <c r="AR15" i="6" s="1"/>
  <c r="AT15" i="6" s="1"/>
  <c r="AU15" i="6" s="1"/>
  <c r="J8" i="7" s="1"/>
  <c r="AO25" i="6"/>
  <c r="AP25" i="6" s="1"/>
  <c r="AR25" i="6" s="1"/>
  <c r="AT25" i="6" s="1"/>
  <c r="AU25" i="6" s="1"/>
  <c r="J18" i="7" s="1"/>
  <c r="AO30" i="6"/>
  <c r="AP30" i="6" s="1"/>
  <c r="AR30" i="6" s="1"/>
  <c r="AT30" i="6" s="1"/>
  <c r="AU30" i="6" s="1"/>
  <c r="J23" i="7" s="1"/>
  <c r="AO40" i="6"/>
  <c r="AP40" i="6" s="1"/>
  <c r="AR40" i="6" s="1"/>
  <c r="AT40" i="6" s="1"/>
  <c r="AU40" i="6" s="1"/>
  <c r="J33" i="7" s="1"/>
  <c r="AO32" i="6"/>
  <c r="AP32" i="6" s="1"/>
  <c r="AR32" i="6" s="1"/>
  <c r="AT32" i="6" s="1"/>
  <c r="AU32" i="6" s="1"/>
  <c r="J25" i="7" s="1"/>
  <c r="AH9" i="6"/>
  <c r="I2" i="7" s="1"/>
  <c r="AO41" i="6"/>
  <c r="AP41" i="6" s="1"/>
  <c r="AR41" i="6" s="1"/>
  <c r="AT41" i="6" s="1"/>
  <c r="AU41" i="6" s="1"/>
  <c r="J34" i="7" s="1"/>
  <c r="AO10" i="6"/>
  <c r="AP10" i="6" s="1"/>
  <c r="AR10" i="6" s="1"/>
  <c r="AT10" i="6" s="1"/>
  <c r="AU10" i="6" s="1"/>
  <c r="J3" i="7" s="1"/>
  <c r="AO34" i="6"/>
  <c r="AP34" i="6" s="1"/>
  <c r="AR34" i="6" s="1"/>
  <c r="AT34" i="6" s="1"/>
  <c r="AU34" i="6" s="1"/>
  <c r="J27" i="7" s="1"/>
  <c r="AO42" i="6"/>
  <c r="AP42" i="6" s="1"/>
  <c r="AR42" i="6" s="1"/>
  <c r="AT42" i="6" s="1"/>
  <c r="AU42" i="6" s="1"/>
  <c r="J35" i="7" s="1"/>
  <c r="AO17" i="6"/>
  <c r="AP17" i="6" s="1"/>
  <c r="AR17" i="6" s="1"/>
  <c r="AT17" i="6" s="1"/>
  <c r="AU17" i="6" s="1"/>
  <c r="J10" i="7" s="1"/>
  <c r="AO33" i="6"/>
  <c r="AP33" i="6" s="1"/>
  <c r="AR33" i="6" s="1"/>
  <c r="AT33" i="6" s="1"/>
  <c r="AU33" i="6" s="1"/>
  <c r="J26" i="7" s="1"/>
  <c r="AO12" i="6"/>
  <c r="AP12" i="6" s="1"/>
  <c r="AR12" i="6" s="1"/>
  <c r="AT12" i="6" s="1"/>
  <c r="AU12" i="6" s="1"/>
  <c r="J5" i="7" s="1"/>
  <c r="AO23" i="6"/>
  <c r="AP23" i="6" s="1"/>
  <c r="AR23" i="6" s="1"/>
  <c r="AT23" i="6" s="1"/>
  <c r="AU23" i="6" s="1"/>
  <c r="J16" i="7" s="1"/>
  <c r="AO22" i="6"/>
  <c r="AP22" i="6" s="1"/>
  <c r="AR22" i="6" s="1"/>
  <c r="AT22" i="6" s="1"/>
  <c r="AU22" i="6" s="1"/>
  <c r="J15" i="7" s="1"/>
  <c r="AO35" i="6"/>
  <c r="AP35" i="6" s="1"/>
  <c r="AR35" i="6" s="1"/>
  <c r="AT35" i="6" s="1"/>
  <c r="AU35" i="6" s="1"/>
  <c r="J28" i="7" s="1"/>
  <c r="AO43" i="6"/>
  <c r="AP43" i="6" s="1"/>
  <c r="AR43" i="6" s="1"/>
  <c r="AT43" i="6" s="1"/>
  <c r="AU43" i="6" s="1"/>
  <c r="J36" i="7" s="1"/>
  <c r="AO11" i="6"/>
  <c r="AP11" i="6" s="1"/>
  <c r="AR11" i="6" s="1"/>
  <c r="AT11" i="6" s="1"/>
  <c r="AU11" i="6" s="1"/>
  <c r="J4" i="7" s="1"/>
  <c r="AO19" i="6"/>
  <c r="AP19" i="6" s="1"/>
  <c r="AR19" i="6" s="1"/>
  <c r="AT19" i="6" s="1"/>
  <c r="AU19" i="6" s="1"/>
  <c r="J12" i="7" s="1"/>
  <c r="AO21" i="6"/>
  <c r="AP21" i="6" s="1"/>
  <c r="AR21" i="6" s="1"/>
  <c r="AT21" i="6" s="1"/>
  <c r="AU21" i="6" s="1"/>
  <c r="J14" i="7" s="1"/>
  <c r="AO36" i="6"/>
  <c r="AP36" i="6" s="1"/>
  <c r="AR36" i="6" s="1"/>
  <c r="AT36" i="6" s="1"/>
  <c r="AU36" i="6" s="1"/>
  <c r="J29" i="7" s="1"/>
  <c r="AO44" i="6"/>
  <c r="AP44" i="6" s="1"/>
  <c r="AR44" i="6" s="1"/>
  <c r="AT44" i="6" s="1"/>
  <c r="AU44" i="6" s="1"/>
  <c r="J37" i="7" s="1"/>
  <c r="AO45" i="6"/>
  <c r="AP45" i="6" s="1"/>
  <c r="AR45" i="6" s="1"/>
  <c r="AT45" i="6" s="1"/>
  <c r="AU45" i="6" s="1"/>
  <c r="J38" i="7" s="1"/>
  <c r="AO26" i="6"/>
  <c r="AP26" i="6" s="1"/>
  <c r="AR26" i="6" s="1"/>
  <c r="AT26" i="6" s="1"/>
  <c r="AU26" i="6" s="1"/>
  <c r="J19" i="7" s="1"/>
  <c r="AO38" i="6"/>
  <c r="AP38" i="6" s="1"/>
  <c r="AR38" i="6" s="1"/>
  <c r="AT38" i="6" s="1"/>
  <c r="AU38" i="6" s="1"/>
  <c r="J31" i="7" s="1"/>
  <c r="AO13" i="6"/>
  <c r="AP13" i="6" s="1"/>
  <c r="AR13" i="6" s="1"/>
  <c r="AT13" i="6" s="1"/>
  <c r="AU13" i="6" s="1"/>
  <c r="J6" i="7" s="1"/>
  <c r="AO16" i="6"/>
  <c r="AP16" i="6" s="1"/>
  <c r="AR16" i="6" s="1"/>
  <c r="AT16" i="6" s="1"/>
  <c r="AU16" i="6" s="1"/>
  <c r="J9" i="7" s="1"/>
  <c r="BB14" i="6"/>
  <c r="BC14" i="6" s="1"/>
  <c r="BB44" i="6"/>
  <c r="BC44" i="6" s="1"/>
  <c r="BE44" i="6" s="1"/>
  <c r="BG44" i="6" s="1"/>
  <c r="BH44" i="6" s="1"/>
  <c r="K37" i="7" s="1"/>
  <c r="BB36" i="6"/>
  <c r="BC36" i="6" s="1"/>
  <c r="BE36" i="6" s="1"/>
  <c r="BG36" i="6" s="1"/>
  <c r="BH36" i="6" s="1"/>
  <c r="K29" i="7" s="1"/>
  <c r="BB40" i="6"/>
  <c r="BC40" i="6" s="1"/>
  <c r="BE40" i="6" s="1"/>
  <c r="BG40" i="6" s="1"/>
  <c r="BH40" i="6" s="1"/>
  <c r="K33" i="7" s="1"/>
  <c r="BB45" i="6"/>
  <c r="BC45" i="6" s="1"/>
  <c r="BE45" i="6" s="1"/>
  <c r="BG45" i="6" s="1"/>
  <c r="BH45" i="6" s="1"/>
  <c r="K38" i="7" s="1"/>
  <c r="BB39" i="6"/>
  <c r="BC39" i="6" s="1"/>
  <c r="BE39" i="6" s="1"/>
  <c r="BG39" i="6" s="1"/>
  <c r="BH39" i="6" s="1"/>
  <c r="K32" i="7" s="1"/>
  <c r="BB35" i="6"/>
  <c r="BC35" i="6" s="1"/>
  <c r="BE35" i="6" s="1"/>
  <c r="BG35" i="6" s="1"/>
  <c r="BH35" i="6" s="1"/>
  <c r="K28" i="7" s="1"/>
  <c r="BB43" i="6"/>
  <c r="BC43" i="6" s="1"/>
  <c r="BE43" i="6" s="1"/>
  <c r="BG43" i="6" s="1"/>
  <c r="BH43" i="6" s="1"/>
  <c r="K36" i="7" s="1"/>
  <c r="BB34" i="6"/>
  <c r="BC34" i="6" s="1"/>
  <c r="BE34" i="6" s="1"/>
  <c r="BG34" i="6" s="1"/>
  <c r="BH34" i="6" s="1"/>
  <c r="K27" i="7" s="1"/>
  <c r="BE14" i="6"/>
  <c r="BG14" i="6" s="1"/>
  <c r="BH14" i="6" s="1"/>
  <c r="K7" i="7" s="1"/>
  <c r="BB12" i="6"/>
  <c r="BC12" i="6" s="1"/>
  <c r="BE12" i="6" s="1"/>
  <c r="BG12" i="6" s="1"/>
  <c r="BH12" i="6" s="1"/>
  <c r="K5" i="7" s="1"/>
  <c r="BB24" i="6"/>
  <c r="BC24" i="6" s="1"/>
  <c r="BE24" i="6" s="1"/>
  <c r="BG24" i="6" s="1"/>
  <c r="BH24" i="6" s="1"/>
  <c r="K17" i="7" s="1"/>
  <c r="BB32" i="6"/>
  <c r="BC32" i="6" s="1"/>
  <c r="BE32" i="6" s="1"/>
  <c r="BG32" i="6" s="1"/>
  <c r="BH32" i="6" s="1"/>
  <c r="K25" i="7" s="1"/>
  <c r="BB41" i="6"/>
  <c r="BC41" i="6" s="1"/>
  <c r="BE41" i="6" s="1"/>
  <c r="BG41" i="6" s="1"/>
  <c r="BH41" i="6" s="1"/>
  <c r="K34" i="7" s="1"/>
  <c r="BB19" i="6"/>
  <c r="BC19" i="6" s="1"/>
  <c r="BE19" i="6" s="1"/>
  <c r="BG19" i="6" s="1"/>
  <c r="BH19" i="6" s="1"/>
  <c r="K12" i="7" s="1"/>
  <c r="BB13" i="6"/>
  <c r="BC13" i="6" s="1"/>
  <c r="BE13" i="6" s="1"/>
  <c r="BG13" i="6" s="1"/>
  <c r="BH13" i="6" s="1"/>
  <c r="K6" i="7" s="1"/>
  <c r="BB31" i="6"/>
  <c r="BC31" i="6" s="1"/>
  <c r="BE31" i="6" s="1"/>
  <c r="BG31" i="6" s="1"/>
  <c r="BH31" i="6" s="1"/>
  <c r="K24" i="7" s="1"/>
  <c r="BB11" i="6"/>
  <c r="BC11" i="6" s="1"/>
  <c r="BE11" i="6" s="1"/>
  <c r="BG11" i="6" s="1"/>
  <c r="BH11" i="6" s="1"/>
  <c r="K4" i="7" s="1"/>
  <c r="BB18" i="6"/>
  <c r="BC18" i="6" s="1"/>
  <c r="BE18" i="6" s="1"/>
  <c r="BG18" i="6" s="1"/>
  <c r="BH18" i="6" s="1"/>
  <c r="K11" i="7" s="1"/>
  <c r="BB22" i="6"/>
  <c r="BC22" i="6" s="1"/>
  <c r="BE22" i="6" s="1"/>
  <c r="BG22" i="6" s="1"/>
  <c r="BH22" i="6" s="1"/>
  <c r="K15" i="7" s="1"/>
  <c r="BB25" i="6"/>
  <c r="BC25" i="6" s="1"/>
  <c r="BE25" i="6" s="1"/>
  <c r="BG25" i="6" s="1"/>
  <c r="BH25" i="6" s="1"/>
  <c r="K18" i="7" s="1"/>
  <c r="BB30" i="6"/>
  <c r="BC30" i="6" s="1"/>
  <c r="BE30" i="6" s="1"/>
  <c r="BG30" i="6" s="1"/>
  <c r="BH30" i="6" s="1"/>
  <c r="K23" i="7" s="1"/>
  <c r="BB38" i="6"/>
  <c r="BC38" i="6" s="1"/>
  <c r="BE38" i="6" s="1"/>
  <c r="BG38" i="6" s="1"/>
  <c r="BH38" i="6" s="1"/>
  <c r="K31" i="7" s="1"/>
  <c r="BB20" i="6"/>
  <c r="BC20" i="6" s="1"/>
  <c r="BE20" i="6" s="1"/>
  <c r="BG20" i="6" s="1"/>
  <c r="BH20" i="6" s="1"/>
  <c r="K13" i="7" s="1"/>
  <c r="BB27" i="6"/>
  <c r="BC27" i="6" s="1"/>
  <c r="BE27" i="6" s="1"/>
  <c r="BG27" i="6" s="1"/>
  <c r="BH27" i="6" s="1"/>
  <c r="K20" i="7" s="1"/>
  <c r="BB26" i="6"/>
  <c r="BC26" i="6" s="1"/>
  <c r="BE26" i="6" s="1"/>
  <c r="BG26" i="6" s="1"/>
  <c r="BH26" i="6" s="1"/>
  <c r="K19" i="7" s="1"/>
  <c r="BB28" i="6"/>
  <c r="BC28" i="6" s="1"/>
  <c r="BE28" i="6" s="1"/>
  <c r="BG28" i="6" s="1"/>
  <c r="BH28" i="6" s="1"/>
  <c r="K21" i="7" s="1"/>
  <c r="BB16" i="6"/>
  <c r="BC16" i="6" s="1"/>
  <c r="BE16" i="6" s="1"/>
  <c r="BG16" i="6" s="1"/>
  <c r="BH16" i="6" s="1"/>
  <c r="K9" i="7" s="1"/>
  <c r="BB21" i="6"/>
  <c r="BC21" i="6" s="1"/>
  <c r="BE21" i="6" s="1"/>
  <c r="BG21" i="6" s="1"/>
  <c r="BH21" i="6" s="1"/>
  <c r="K14" i="7" s="1"/>
  <c r="BB37" i="6"/>
  <c r="BC37" i="6" s="1"/>
  <c r="BE37" i="6" s="1"/>
  <c r="BG37" i="6" s="1"/>
  <c r="BH37" i="6" s="1"/>
  <c r="K30" i="7" s="1"/>
  <c r="BB29" i="6"/>
  <c r="BC29" i="6" s="1"/>
  <c r="BE29" i="6" s="1"/>
  <c r="BG29" i="6" s="1"/>
  <c r="BH29" i="6" s="1"/>
  <c r="K22" i="7" s="1"/>
  <c r="BB17" i="6"/>
  <c r="BC17" i="6" s="1"/>
  <c r="BE17" i="6" s="1"/>
  <c r="BG17" i="6" s="1"/>
  <c r="BH17" i="6" s="1"/>
  <c r="K10" i="7" s="1"/>
  <c r="BB42" i="6"/>
  <c r="BC42" i="6" s="1"/>
  <c r="BE42" i="6" s="1"/>
  <c r="BG42" i="6" s="1"/>
  <c r="BH42" i="6" s="1"/>
  <c r="K35" i="7" s="1"/>
  <c r="BB33" i="6"/>
  <c r="BC33" i="6" s="1"/>
  <c r="BE33" i="6" s="1"/>
  <c r="BG33" i="6" s="1"/>
  <c r="BH33" i="6" s="1"/>
  <c r="K26" i="7" s="1"/>
  <c r="BB10" i="6"/>
  <c r="BC10" i="6" s="1"/>
  <c r="BE10" i="6" s="1"/>
  <c r="BG10" i="6" s="1"/>
  <c r="BH10" i="6" s="1"/>
  <c r="K3" i="7" s="1"/>
  <c r="BB23" i="6"/>
  <c r="BC23" i="6" s="1"/>
  <c r="BE23" i="6" s="1"/>
  <c r="BG23" i="6" s="1"/>
  <c r="BH23" i="6" s="1"/>
  <c r="K16" i="7" s="1"/>
  <c r="BB15" i="6"/>
  <c r="BC15" i="6" s="1"/>
  <c r="BE15" i="6" s="1"/>
  <c r="BG15" i="6" s="1"/>
  <c r="BH15" i="6" s="1"/>
  <c r="K8" i="7" s="1"/>
</calcChain>
</file>

<file path=xl/sharedStrings.xml><?xml version="1.0" encoding="utf-8"?>
<sst xmlns="http://schemas.openxmlformats.org/spreadsheetml/2006/main" count="359" uniqueCount="107">
  <si>
    <t>BSC-B</t>
  </si>
  <si>
    <t>Titik Blkg</t>
  </si>
  <si>
    <t>Titik Amat</t>
  </si>
  <si>
    <t>Titik Dpn</t>
  </si>
  <si>
    <t>Bacaan blkg (BTb)</t>
  </si>
  <si>
    <t>Bacaan depan (BTd)</t>
  </si>
  <si>
    <t>UTM X</t>
  </si>
  <si>
    <t>G Read (mGal)</t>
  </si>
  <si>
    <t>N</t>
  </si>
  <si>
    <t>S</t>
  </si>
  <si>
    <t>E</t>
  </si>
  <si>
    <t>W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</si>
  <si>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</si>
  <si>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</si>
  <si>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</si>
  <si>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</si>
  <si>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</si>
  <si>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</si>
  <si>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</si>
  <si>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</si>
  <si>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</si>
  <si>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</si>
  <si>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</si>
  <si>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</si>
  <si>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</si>
  <si>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</si>
  <si>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</si>
  <si>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</si>
  <si>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</si>
  <si>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</si>
  <si>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</si>
  <si>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</si>
  <si>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</si>
  <si>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</si>
  <si>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</si>
  <si>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</si>
  <si>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</si>
  <si>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</si>
  <si>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</si>
  <si>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</si>
  <si>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</si>
  <si>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</si>
  <si>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</si>
  <si>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</si>
  <si>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</si>
  <si>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</si>
  <si>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</si>
  <si>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</si>
  <si>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</si>
  <si>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</si>
  <si>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</si>
  <si>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hh:mm:ss</t>
  </si>
  <si>
    <t>BTb-BTd</t>
  </si>
  <si>
    <t>ITB059</t>
  </si>
  <si>
    <t>Tide Correction (mGal)</t>
  </si>
  <si>
    <t>Tide Corrected (mGal)</t>
  </si>
  <si>
    <t>Drift Correction (mGal)</t>
  </si>
  <si>
    <t>Drift Corrected (mGal)</t>
  </si>
  <si>
    <t>ΔG (mGal)</t>
  </si>
  <si>
    <t>Gobs (mGal)</t>
  </si>
  <si>
    <t>Δh (m) (zona 2-100 m)</t>
  </si>
  <si>
    <t>Koreksi Terrain</t>
  </si>
  <si>
    <t>perhitungan menggunakan elevasi GPS</t>
  </si>
  <si>
    <t>perhitungan menggunakan elevasi Altimeter</t>
  </si>
  <si>
    <t>perhitungan menggunakan elevasi Levelling (waterpass)</t>
  </si>
  <si>
    <t>Tanggal</t>
  </si>
  <si>
    <t>Waktu detail</t>
  </si>
  <si>
    <t>lon (°)</t>
  </si>
  <si>
    <t>lat (°)</t>
  </si>
  <si>
    <t>lat (rad)</t>
  </si>
  <si>
    <t>G psi</t>
  </si>
  <si>
    <t>FAA</t>
  </si>
  <si>
    <t>BC</t>
  </si>
  <si>
    <t>SBA</t>
  </si>
  <si>
    <t>CBA</t>
  </si>
  <si>
    <t>Gobs base (mGal)</t>
  </si>
  <si>
    <t>G Read</t>
  </si>
  <si>
    <t>Z GPS terkoreksi (m)</t>
  </si>
  <si>
    <t>Z Alti terkoreksi (m)</t>
  </si>
  <si>
    <t>Z Levelling terkoreksi (m)</t>
  </si>
  <si>
    <t>IDSTS</t>
  </si>
  <si>
    <t>UTMY</t>
  </si>
  <si>
    <t>BTd-BTb</t>
  </si>
  <si>
    <t>Levelling (Waterpass)</t>
  </si>
  <si>
    <r>
      <t xml:space="preserve">Perhitungan </t>
    </r>
    <r>
      <rPr>
        <b/>
        <sz val="16"/>
        <color theme="1"/>
        <rFont val="Calibri"/>
        <family val="2"/>
      </rPr>
      <t>∆</t>
    </r>
    <r>
      <rPr>
        <b/>
        <sz val="11.2"/>
        <color theme="1"/>
        <rFont val="Calibri"/>
        <family val="2"/>
      </rPr>
      <t>h</t>
    </r>
  </si>
  <si>
    <t>Koordinat Stasiun</t>
  </si>
  <si>
    <t>Z levelling terkoreksi (m)</t>
  </si>
  <si>
    <t>didapat dari prinsip kesebangunan antara ITB059 dan P2</t>
  </si>
  <si>
    <t>didapat dari rata - rata dari P22-P32 karena dianggap sudah datar</t>
  </si>
  <si>
    <t>STS ID</t>
  </si>
  <si>
    <t>UTM X (m)</t>
  </si>
  <si>
    <t>UTM Y (m)</t>
  </si>
  <si>
    <t>Catatan :</t>
  </si>
  <si>
    <t>1. Perhitungan koreksi GPS dan Altimeter dilakukan di Python</t>
  </si>
  <si>
    <t>2. Elevasi di base didapat dari titik P14 pada levelling kelompok 2 karena lokasi paling mendekati base</t>
  </si>
  <si>
    <t>3. Perhitungan koreksi levelling ada pada worksheet "Levelling"</t>
  </si>
  <si>
    <t>PENGOLAHAN DATA</t>
  </si>
  <si>
    <t>METODE GRAVITY</t>
  </si>
  <si>
    <t>TUGAS FIELD CAMP 2020</t>
  </si>
  <si>
    <t>Densitas background (g/cm3)</t>
  </si>
  <si>
    <t>Terrain Correction</t>
  </si>
  <si>
    <t>Gobs GPS</t>
  </si>
  <si>
    <t>G obs Alti</t>
  </si>
  <si>
    <t>G obs Levelling</t>
  </si>
  <si>
    <t>CBA GPS</t>
  </si>
  <si>
    <t>CBA Alti</t>
  </si>
  <si>
    <t>CBA Levelling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</si>
</sst>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w Cen MT"/>
      <family val="2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1.2"/>
      <color theme="1"/>
      <name val="Calibri"/>
      <family val="2"/>
    </font>
    <font>
      <b/>
      <sz val="16"/>
      <name val="Tw Cen MT"/>
      <family val="2"/>
    </font>
    <font>
      <b/>
      <sz val="16"/>
      <color theme="0"/>
      <name val="Tw Cen MT"/>
      <family val="2"/>
    </font>
    <font>
      <b/>
      <sz val="14"/>
      <name val="Tw Cen MT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darkGray">
        <bgColor theme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22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6" xfId="0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2" borderId="5" xfId="0" applyNumberFormat="1" applyFont="1" applyFill="1" applyBorder="1" applyAlignment="1">
      <alignment horizontal="center" vertical="center"/>
    </xf>
    <xf numFmtId="0" fontId="0" fillId="0" borderId="17" xfId="1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8" xfId="1" applyFon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0" borderId="19" xfId="1" applyFont="1" applyBorder="1" applyAlignment="1">
      <alignment horizontal="center" vertical="center"/>
    </xf>
    <xf numFmtId="0" fontId="0" fillId="0" borderId="20" xfId="1" applyFont="1" applyBorder="1" applyAlignment="1">
      <alignment horizontal="center" vertical="center"/>
    </xf>
    <xf numFmtId="164" fontId="1" fillId="0" borderId="20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17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21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18" xfId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6" borderId="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4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3" fillId="5" borderId="24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5" borderId="26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FFE9B50-8D57-4708-B4C6-127E1ADB8C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/>
              <a:t>Z levelling terkoreksi (m) kelompok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Levelling!$K$4</c:f>
              <c:strCache>
                <c:ptCount val="1"/>
                <c:pt idx="0">
                  <c:v>Z levelling terkoreksi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Levelling!$H$5:$H$44</c:f>
              <c:strCache>
                <c:ptCount val="40"/>
                <c:pt idx="0">
                  <c:v>ITB059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  <c:pt idx="13">
                  <c:v>P13</c:v>
                </c:pt>
                <c:pt idx="14">
                  <c:v>P14</c:v>
                </c:pt>
                <c:pt idx="15">
                  <c:v>P15</c:v>
                </c:pt>
                <c:pt idx="16">
                  <c:v>P16</c:v>
                </c:pt>
                <c:pt idx="17">
                  <c:v>P17</c:v>
                </c:pt>
                <c:pt idx="18">
                  <c:v>P18</c:v>
                </c:pt>
                <c:pt idx="19">
                  <c:v>P19</c:v>
                </c:pt>
                <c:pt idx="20">
                  <c:v>P20</c:v>
                </c:pt>
                <c:pt idx="21">
                  <c:v>P21</c:v>
                </c:pt>
                <c:pt idx="22">
                  <c:v>P22</c:v>
                </c:pt>
                <c:pt idx="23">
                  <c:v>P23</c:v>
                </c:pt>
                <c:pt idx="24">
                  <c:v>P24</c:v>
                </c:pt>
                <c:pt idx="25">
                  <c:v>P25</c:v>
                </c:pt>
                <c:pt idx="26">
                  <c:v>P26</c:v>
                </c:pt>
                <c:pt idx="27">
                  <c:v>P27</c:v>
                </c:pt>
                <c:pt idx="28">
                  <c:v>P28</c:v>
                </c:pt>
                <c:pt idx="29">
                  <c:v>P29</c:v>
                </c:pt>
                <c:pt idx="30">
                  <c:v>P30</c:v>
                </c:pt>
                <c:pt idx="31">
                  <c:v>P31</c:v>
                </c:pt>
                <c:pt idx="32">
                  <c:v>P32</c:v>
                </c:pt>
                <c:pt idx="33">
                  <c:v>P33</c:v>
                </c:pt>
                <c:pt idx="34">
                  <c:v>P34</c:v>
                </c:pt>
                <c:pt idx="35">
                  <c:v>P35</c:v>
                </c:pt>
                <c:pt idx="36">
                  <c:v>P36</c:v>
                </c:pt>
                <c:pt idx="37">
                  <c:v>P37</c:v>
                </c:pt>
                <c:pt idx="38">
                  <c:v>P38</c:v>
                </c:pt>
                <c:pt idx="39">
                  <c:v>P39</c:v>
                </c:pt>
              </c:strCache>
            </c:strRef>
          </c:cat>
          <c:val>
            <c:numRef>
              <c:f>Levelling!$K$5:$K$44</c:f>
              <c:numCache>
                <c:formatCode>General</c:formatCode>
                <c:ptCount val="40"/>
                <c:pt idx="0">
                  <c:v>760.44399999999996</c:v>
                </c:pt>
                <c:pt idx="1">
                  <c:v>761.28399999999999</c:v>
                </c:pt>
                <c:pt idx="2" formatCode="0.000">
                  <c:v>761.274</c:v>
                </c:pt>
                <c:pt idx="3" formatCode="0.000">
                  <c:v>761.29399999999998</c:v>
                </c:pt>
                <c:pt idx="4" formatCode="0.000">
                  <c:v>761.88400000000001</c:v>
                </c:pt>
                <c:pt idx="5" formatCode="0.000">
                  <c:v>761.99400000000003</c:v>
                </c:pt>
                <c:pt idx="6" formatCode="0.000">
                  <c:v>763.41399999999999</c:v>
                </c:pt>
                <c:pt idx="7" formatCode="0.000">
                  <c:v>761.95400000000006</c:v>
                </c:pt>
                <c:pt idx="8" formatCode="0.000">
                  <c:v>764.154</c:v>
                </c:pt>
                <c:pt idx="9" formatCode="0.000">
                  <c:v>762.78400000000011</c:v>
                </c:pt>
                <c:pt idx="10" formatCode="0.000">
                  <c:v>765.04399999999998</c:v>
                </c:pt>
                <c:pt idx="11" formatCode="0.000">
                  <c:v>763.37400000000014</c:v>
                </c:pt>
                <c:pt idx="12" formatCode="0.000">
                  <c:v>765.53399999999999</c:v>
                </c:pt>
                <c:pt idx="13" formatCode="0.000">
                  <c:v>764.17400000000009</c:v>
                </c:pt>
                <c:pt idx="14" formatCode="0.000">
                  <c:v>765.96899999999994</c:v>
                </c:pt>
                <c:pt idx="15" formatCode="0.000">
                  <c:v>764.82900000000006</c:v>
                </c:pt>
                <c:pt idx="16" formatCode="0.000">
                  <c:v>766.01899999999989</c:v>
                </c:pt>
                <c:pt idx="17" formatCode="0.000">
                  <c:v>766.52900000000011</c:v>
                </c:pt>
                <c:pt idx="18" formatCode="0.000">
                  <c:v>767.47899999999993</c:v>
                </c:pt>
                <c:pt idx="19" formatCode="0.000">
                  <c:v>767.47400000000016</c:v>
                </c:pt>
                <c:pt idx="20" formatCode="0.000">
                  <c:v>766.70399999999995</c:v>
                </c:pt>
                <c:pt idx="21" formatCode="0.000">
                  <c:v>766.63400000000013</c:v>
                </c:pt>
                <c:pt idx="22" formatCode="0.000">
                  <c:v>766.70399999999995</c:v>
                </c:pt>
                <c:pt idx="23" formatCode="0.000">
                  <c:v>766.6640000000001</c:v>
                </c:pt>
                <c:pt idx="24" formatCode="0.000">
                  <c:v>766.71399999999994</c:v>
                </c:pt>
                <c:pt idx="25" formatCode="0.000">
                  <c:v>766.64400000000012</c:v>
                </c:pt>
                <c:pt idx="26" formatCode="0.000">
                  <c:v>766.70399999999995</c:v>
                </c:pt>
                <c:pt idx="27" formatCode="0.000">
                  <c:v>766.65400000000011</c:v>
                </c:pt>
                <c:pt idx="28" formatCode="0.000">
                  <c:v>766.62399999999991</c:v>
                </c:pt>
                <c:pt idx="29" formatCode="0.000">
                  <c:v>766.60900000000015</c:v>
                </c:pt>
                <c:pt idx="30" formatCode="0.000">
                  <c:v>766.48899999999992</c:v>
                </c:pt>
                <c:pt idx="31" formatCode="0.000">
                  <c:v>766.45900000000017</c:v>
                </c:pt>
                <c:pt idx="32" formatCode="0.000">
                  <c:v>766.48899999999992</c:v>
                </c:pt>
                <c:pt idx="33" formatCode="0.000">
                  <c:v>766.61400000000003</c:v>
                </c:pt>
                <c:pt idx="34" formatCode="0.000">
                  <c:v>766.61400000000003</c:v>
                </c:pt>
                <c:pt idx="35" formatCode="0.000">
                  <c:v>766.61400000000003</c:v>
                </c:pt>
                <c:pt idx="36" formatCode="0.000">
                  <c:v>766.61400000000003</c:v>
                </c:pt>
                <c:pt idx="37" formatCode="0.000">
                  <c:v>766.61400000000003</c:v>
                </c:pt>
                <c:pt idx="38" formatCode="0.000">
                  <c:v>766.61400000000003</c:v>
                </c:pt>
                <c:pt idx="39" formatCode="0.000">
                  <c:v>766.61400000000003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B-48F9-9ED7-C6367E71D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340080"/>
        <c:axId val="1720930320"/>
      </c:lineChart>
      <c:catAx>
        <c:axId val="171334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Stasiun</a:t>
                </a:r>
                <a:r>
                  <a:rPr lang="en-ID" sz="2000" baseline="0"/>
                  <a:t> ID</a:t>
                </a:r>
                <a:endParaRPr lang="en-ID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30320"/>
        <c:crosses val="autoZero"/>
        <c:auto val="1"/>
        <c:lblAlgn val="ctr"/>
        <c:lblOffset val="100"/>
        <c:noMultiLvlLbl val="0"/>
      </c:catAx>
      <c:valAx>
        <c:axId val="17209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Elevasi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4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Perbandingan elevasi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Elevasi!$D$1</c:f>
              <c:strCache>
                <c:ptCount val="1"/>
                <c:pt idx="0">
                  <c:v>Z GPS terkoreksi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Elevasi!$A$2:$A$42</c:f>
              <c:strCache>
                <c:ptCount val="41"/>
                <c:pt idx="0">
                  <c:v>BSC-B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  <c:pt idx="13">
                  <c:v>P13</c:v>
                </c:pt>
                <c:pt idx="14">
                  <c:v>P14</c:v>
                </c:pt>
                <c:pt idx="15">
                  <c:v>P15</c:v>
                </c:pt>
                <c:pt idx="16">
                  <c:v>P16</c:v>
                </c:pt>
                <c:pt idx="17">
                  <c:v>P17</c:v>
                </c:pt>
                <c:pt idx="18">
                  <c:v>P18</c:v>
                </c:pt>
                <c:pt idx="19">
                  <c:v>P19</c:v>
                </c:pt>
                <c:pt idx="20">
                  <c:v>P20</c:v>
                </c:pt>
                <c:pt idx="21">
                  <c:v>P21</c:v>
                </c:pt>
                <c:pt idx="22">
                  <c:v>P22</c:v>
                </c:pt>
                <c:pt idx="23">
                  <c:v>P23</c:v>
                </c:pt>
                <c:pt idx="24">
                  <c:v>P24</c:v>
                </c:pt>
                <c:pt idx="25">
                  <c:v>P25</c:v>
                </c:pt>
                <c:pt idx="26">
                  <c:v>P26</c:v>
                </c:pt>
                <c:pt idx="27">
                  <c:v>P27</c:v>
                </c:pt>
                <c:pt idx="28">
                  <c:v>P28</c:v>
                </c:pt>
                <c:pt idx="29">
                  <c:v>P29</c:v>
                </c:pt>
                <c:pt idx="30">
                  <c:v>P30</c:v>
                </c:pt>
                <c:pt idx="31">
                  <c:v>P31</c:v>
                </c:pt>
                <c:pt idx="32">
                  <c:v>P32</c:v>
                </c:pt>
                <c:pt idx="33">
                  <c:v>P33</c:v>
                </c:pt>
                <c:pt idx="34">
                  <c:v>P34</c:v>
                </c:pt>
                <c:pt idx="35">
                  <c:v>P35</c:v>
                </c:pt>
                <c:pt idx="36">
                  <c:v>P36</c:v>
                </c:pt>
                <c:pt idx="37">
                  <c:v>P37</c:v>
                </c:pt>
                <c:pt idx="38">
                  <c:v>P38</c:v>
                </c:pt>
                <c:pt idx="39">
                  <c:v>P39</c:v>
                </c:pt>
                <c:pt idx="40">
                  <c:v>BSC-B</c:v>
                </c:pt>
              </c:strCache>
            </c:strRef>
          </c:cat>
          <c:val>
            <c:numRef>
              <c:f>Elevasi!$D$2:$D$42</c:f>
              <c:numCache>
                <c:formatCode>General</c:formatCode>
                <c:ptCount val="41"/>
                <c:pt idx="0">
                  <c:v>766</c:v>
                </c:pt>
                <c:pt idx="1">
                  <c:v>724.77319587628801</c:v>
                </c:pt>
                <c:pt idx="2">
                  <c:v>729.44072164948398</c:v>
                </c:pt>
                <c:pt idx="3">
                  <c:v>715.92525773195803</c:v>
                </c:pt>
                <c:pt idx="4">
                  <c:v>737.69845360824695</c:v>
                </c:pt>
                <c:pt idx="5">
                  <c:v>745.82731958762804</c:v>
                </c:pt>
                <c:pt idx="6">
                  <c:v>747.95618556701004</c:v>
                </c:pt>
                <c:pt idx="7">
                  <c:v>750.69845360824695</c:v>
                </c:pt>
                <c:pt idx="8">
                  <c:v>753.84278350515399</c:v>
                </c:pt>
                <c:pt idx="9">
                  <c:v>755.90721649484499</c:v>
                </c:pt>
                <c:pt idx="10">
                  <c:v>753.03608247422596</c:v>
                </c:pt>
                <c:pt idx="11">
                  <c:v>762.16494845360796</c:v>
                </c:pt>
                <c:pt idx="12">
                  <c:v>766.22938144329896</c:v>
                </c:pt>
                <c:pt idx="13">
                  <c:v>767.29381443298905</c:v>
                </c:pt>
                <c:pt idx="14">
                  <c:v>765.98711340206103</c:v>
                </c:pt>
                <c:pt idx="15">
                  <c:v>765.55154639175203</c:v>
                </c:pt>
                <c:pt idx="16">
                  <c:v>766.68041237113403</c:v>
                </c:pt>
                <c:pt idx="17">
                  <c:v>769.244845360824</c:v>
                </c:pt>
                <c:pt idx="18">
                  <c:v>769.809278350515</c:v>
                </c:pt>
                <c:pt idx="19">
                  <c:v>772.93814432989598</c:v>
                </c:pt>
                <c:pt idx="20">
                  <c:v>770.58247422680404</c:v>
                </c:pt>
                <c:pt idx="21">
                  <c:v>769.64690721649401</c:v>
                </c:pt>
                <c:pt idx="22">
                  <c:v>765.71134020618501</c:v>
                </c:pt>
                <c:pt idx="23">
                  <c:v>765.27577319587601</c:v>
                </c:pt>
                <c:pt idx="24">
                  <c:v>763.84020618556701</c:v>
                </c:pt>
                <c:pt idx="25">
                  <c:v>765.90463917525699</c:v>
                </c:pt>
                <c:pt idx="26">
                  <c:v>768.96907216494799</c:v>
                </c:pt>
                <c:pt idx="27">
                  <c:v>777.53350515463899</c:v>
                </c:pt>
                <c:pt idx="28">
                  <c:v>782.09793814432896</c:v>
                </c:pt>
                <c:pt idx="29">
                  <c:v>795.16237113401996</c:v>
                </c:pt>
                <c:pt idx="30">
                  <c:v>808.22680412371096</c:v>
                </c:pt>
                <c:pt idx="31">
                  <c:v>807.79123711340196</c:v>
                </c:pt>
                <c:pt idx="32">
                  <c:v>808.35567010309205</c:v>
                </c:pt>
                <c:pt idx="33">
                  <c:v>806.92010309278305</c:v>
                </c:pt>
                <c:pt idx="34">
                  <c:v>803.48453608247405</c:v>
                </c:pt>
                <c:pt idx="35">
                  <c:v>800.04896907216403</c:v>
                </c:pt>
                <c:pt idx="36">
                  <c:v>796.61340206185503</c:v>
                </c:pt>
                <c:pt idx="37">
                  <c:v>794.17783505154603</c:v>
                </c:pt>
                <c:pt idx="38">
                  <c:v>794.74226804123703</c:v>
                </c:pt>
                <c:pt idx="39">
                  <c:v>788.44536082474201</c:v>
                </c:pt>
                <c:pt idx="40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B-4BB0-985D-96D21B2AB33E}"/>
            </c:ext>
          </c:extLst>
        </c:ser>
        <c:ser>
          <c:idx val="1"/>
          <c:order val="1"/>
          <c:tx>
            <c:strRef>
              <c:f>Elevasi!$E$1</c:f>
              <c:strCache>
                <c:ptCount val="1"/>
                <c:pt idx="0">
                  <c:v>Z Alti terkoreksi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Elevasi!$A$2:$A$42</c:f>
              <c:strCache>
                <c:ptCount val="41"/>
                <c:pt idx="0">
                  <c:v>BSC-B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  <c:pt idx="13">
                  <c:v>P13</c:v>
                </c:pt>
                <c:pt idx="14">
                  <c:v>P14</c:v>
                </c:pt>
                <c:pt idx="15">
                  <c:v>P15</c:v>
                </c:pt>
                <c:pt idx="16">
                  <c:v>P16</c:v>
                </c:pt>
                <c:pt idx="17">
                  <c:v>P17</c:v>
                </c:pt>
                <c:pt idx="18">
                  <c:v>P18</c:v>
                </c:pt>
                <c:pt idx="19">
                  <c:v>P19</c:v>
                </c:pt>
                <c:pt idx="20">
                  <c:v>P20</c:v>
                </c:pt>
                <c:pt idx="21">
                  <c:v>P21</c:v>
                </c:pt>
                <c:pt idx="22">
                  <c:v>P22</c:v>
                </c:pt>
                <c:pt idx="23">
                  <c:v>P23</c:v>
                </c:pt>
                <c:pt idx="24">
                  <c:v>P24</c:v>
                </c:pt>
                <c:pt idx="25">
                  <c:v>P25</c:v>
                </c:pt>
                <c:pt idx="26">
                  <c:v>P26</c:v>
                </c:pt>
                <c:pt idx="27">
                  <c:v>P27</c:v>
                </c:pt>
                <c:pt idx="28">
                  <c:v>P28</c:v>
                </c:pt>
                <c:pt idx="29">
                  <c:v>P29</c:v>
                </c:pt>
                <c:pt idx="30">
                  <c:v>P30</c:v>
                </c:pt>
                <c:pt idx="31">
                  <c:v>P31</c:v>
                </c:pt>
                <c:pt idx="32">
                  <c:v>P32</c:v>
                </c:pt>
                <c:pt idx="33">
                  <c:v>P33</c:v>
                </c:pt>
                <c:pt idx="34">
                  <c:v>P34</c:v>
                </c:pt>
                <c:pt idx="35">
                  <c:v>P35</c:v>
                </c:pt>
                <c:pt idx="36">
                  <c:v>P36</c:v>
                </c:pt>
                <c:pt idx="37">
                  <c:v>P37</c:v>
                </c:pt>
                <c:pt idx="38">
                  <c:v>P38</c:v>
                </c:pt>
                <c:pt idx="39">
                  <c:v>P39</c:v>
                </c:pt>
                <c:pt idx="40">
                  <c:v>BSC-B</c:v>
                </c:pt>
              </c:strCache>
            </c:strRef>
          </c:cat>
          <c:val>
            <c:numRef>
              <c:f>Elevasi!$E$2:$E$42</c:f>
              <c:numCache>
                <c:formatCode>General</c:formatCode>
                <c:ptCount val="41"/>
                <c:pt idx="0">
                  <c:v>766</c:v>
                </c:pt>
                <c:pt idx="1">
                  <c:v>776.00618556700999</c:v>
                </c:pt>
                <c:pt idx="2">
                  <c:v>777.16752577319505</c:v>
                </c:pt>
                <c:pt idx="3">
                  <c:v>782.36340206185503</c:v>
                </c:pt>
                <c:pt idx="4">
                  <c:v>774.56958762886597</c:v>
                </c:pt>
                <c:pt idx="5">
                  <c:v>777.27061855670104</c:v>
                </c:pt>
                <c:pt idx="6">
                  <c:v>777.47164948453599</c:v>
                </c:pt>
                <c:pt idx="7">
                  <c:v>782.56958762886597</c:v>
                </c:pt>
                <c:pt idx="8">
                  <c:v>773.07474226804095</c:v>
                </c:pt>
                <c:pt idx="9">
                  <c:v>779.17525773195803</c:v>
                </c:pt>
                <c:pt idx="10">
                  <c:v>777.37628865979298</c:v>
                </c:pt>
                <c:pt idx="11">
                  <c:v>777.57731958762804</c:v>
                </c:pt>
                <c:pt idx="12">
                  <c:v>776.17783505154603</c:v>
                </c:pt>
                <c:pt idx="13">
                  <c:v>776.77835051546299</c:v>
                </c:pt>
                <c:pt idx="14">
                  <c:v>776.57989690721604</c:v>
                </c:pt>
                <c:pt idx="15">
                  <c:v>777.18041237113403</c:v>
                </c:pt>
                <c:pt idx="16">
                  <c:v>777.38144329896897</c:v>
                </c:pt>
                <c:pt idx="17">
                  <c:v>776.98195876288605</c:v>
                </c:pt>
                <c:pt idx="18">
                  <c:v>776.58247422680404</c:v>
                </c:pt>
                <c:pt idx="19">
                  <c:v>777.78350515463899</c:v>
                </c:pt>
                <c:pt idx="20">
                  <c:v>772.78865979381396</c:v>
                </c:pt>
                <c:pt idx="21">
                  <c:v>771.38917525773195</c:v>
                </c:pt>
                <c:pt idx="22">
                  <c:v>772.98969072164903</c:v>
                </c:pt>
                <c:pt idx="23">
                  <c:v>773.09020618556701</c:v>
                </c:pt>
                <c:pt idx="24">
                  <c:v>771.19072164948398</c:v>
                </c:pt>
                <c:pt idx="25">
                  <c:v>770.29123711340196</c:v>
                </c:pt>
                <c:pt idx="26">
                  <c:v>771.39175257731904</c:v>
                </c:pt>
                <c:pt idx="27">
                  <c:v>770.49226804123703</c:v>
                </c:pt>
                <c:pt idx="28">
                  <c:v>770.59278350515399</c:v>
                </c:pt>
                <c:pt idx="29">
                  <c:v>769.69329896907198</c:v>
                </c:pt>
                <c:pt idx="30">
                  <c:v>768.79381443298905</c:v>
                </c:pt>
                <c:pt idx="31">
                  <c:v>768.39432989690704</c:v>
                </c:pt>
                <c:pt idx="32">
                  <c:v>767.994845360824</c:v>
                </c:pt>
                <c:pt idx="33">
                  <c:v>768.09536082474199</c:v>
                </c:pt>
                <c:pt idx="34">
                  <c:v>765.19587628865895</c:v>
                </c:pt>
                <c:pt idx="35">
                  <c:v>765.79639175257705</c:v>
                </c:pt>
                <c:pt idx="36">
                  <c:v>765.39690721649401</c:v>
                </c:pt>
                <c:pt idx="37">
                  <c:v>765.997422680412</c:v>
                </c:pt>
                <c:pt idx="38">
                  <c:v>765.59793814432896</c:v>
                </c:pt>
                <c:pt idx="39">
                  <c:v>764.95876288659701</c:v>
                </c:pt>
                <c:pt idx="40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B-4BB0-985D-96D21B2AB33E}"/>
            </c:ext>
          </c:extLst>
        </c:ser>
        <c:ser>
          <c:idx val="2"/>
          <c:order val="2"/>
          <c:tx>
            <c:strRef>
              <c:f>Elevasi!$F$1</c:f>
              <c:strCache>
                <c:ptCount val="1"/>
                <c:pt idx="0">
                  <c:v>Z Levelling terkoreksi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Elevasi!$A$2:$A$42</c:f>
              <c:strCache>
                <c:ptCount val="41"/>
                <c:pt idx="0">
                  <c:v>BSC-B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  <c:pt idx="13">
                  <c:v>P13</c:v>
                </c:pt>
                <c:pt idx="14">
                  <c:v>P14</c:v>
                </c:pt>
                <c:pt idx="15">
                  <c:v>P15</c:v>
                </c:pt>
                <c:pt idx="16">
                  <c:v>P16</c:v>
                </c:pt>
                <c:pt idx="17">
                  <c:v>P17</c:v>
                </c:pt>
                <c:pt idx="18">
                  <c:v>P18</c:v>
                </c:pt>
                <c:pt idx="19">
                  <c:v>P19</c:v>
                </c:pt>
                <c:pt idx="20">
                  <c:v>P20</c:v>
                </c:pt>
                <c:pt idx="21">
                  <c:v>P21</c:v>
                </c:pt>
                <c:pt idx="22">
                  <c:v>P22</c:v>
                </c:pt>
                <c:pt idx="23">
                  <c:v>P23</c:v>
                </c:pt>
                <c:pt idx="24">
                  <c:v>P24</c:v>
                </c:pt>
                <c:pt idx="25">
                  <c:v>P25</c:v>
                </c:pt>
                <c:pt idx="26">
                  <c:v>P26</c:v>
                </c:pt>
                <c:pt idx="27">
                  <c:v>P27</c:v>
                </c:pt>
                <c:pt idx="28">
                  <c:v>P28</c:v>
                </c:pt>
                <c:pt idx="29">
                  <c:v>P29</c:v>
                </c:pt>
                <c:pt idx="30">
                  <c:v>P30</c:v>
                </c:pt>
                <c:pt idx="31">
                  <c:v>P31</c:v>
                </c:pt>
                <c:pt idx="32">
                  <c:v>P32</c:v>
                </c:pt>
                <c:pt idx="33">
                  <c:v>P33</c:v>
                </c:pt>
                <c:pt idx="34">
                  <c:v>P34</c:v>
                </c:pt>
                <c:pt idx="35">
                  <c:v>P35</c:v>
                </c:pt>
                <c:pt idx="36">
                  <c:v>P36</c:v>
                </c:pt>
                <c:pt idx="37">
                  <c:v>P37</c:v>
                </c:pt>
                <c:pt idx="38">
                  <c:v>P38</c:v>
                </c:pt>
                <c:pt idx="39">
                  <c:v>P39</c:v>
                </c:pt>
                <c:pt idx="40">
                  <c:v>BSC-B</c:v>
                </c:pt>
              </c:strCache>
            </c:strRef>
          </c:cat>
          <c:val>
            <c:numRef>
              <c:f>Elevasi!$F$2:$F$42</c:f>
              <c:numCache>
                <c:formatCode>General</c:formatCode>
                <c:ptCount val="41"/>
                <c:pt idx="0">
                  <c:v>766</c:v>
                </c:pt>
                <c:pt idx="1">
                  <c:v>761.28399999999999</c:v>
                </c:pt>
                <c:pt idx="2">
                  <c:v>761.274</c:v>
                </c:pt>
                <c:pt idx="3">
                  <c:v>761.29399999999998</c:v>
                </c:pt>
                <c:pt idx="4">
                  <c:v>761.88400000000001</c:v>
                </c:pt>
                <c:pt idx="5">
                  <c:v>761.99400000000003</c:v>
                </c:pt>
                <c:pt idx="6">
                  <c:v>763.41399999999999</c:v>
                </c:pt>
                <c:pt idx="7">
                  <c:v>761.95400000000006</c:v>
                </c:pt>
                <c:pt idx="8">
                  <c:v>764.154</c:v>
                </c:pt>
                <c:pt idx="9">
                  <c:v>762.78400000000011</c:v>
                </c:pt>
                <c:pt idx="10">
                  <c:v>765.04399999999998</c:v>
                </c:pt>
                <c:pt idx="11">
                  <c:v>763.37400000000014</c:v>
                </c:pt>
                <c:pt idx="12">
                  <c:v>765.53399999999999</c:v>
                </c:pt>
                <c:pt idx="13">
                  <c:v>764.17400000000009</c:v>
                </c:pt>
                <c:pt idx="14">
                  <c:v>765.96899999999994</c:v>
                </c:pt>
                <c:pt idx="15">
                  <c:v>764.82900000000006</c:v>
                </c:pt>
                <c:pt idx="16">
                  <c:v>766.01899999999989</c:v>
                </c:pt>
                <c:pt idx="17">
                  <c:v>766.52900000000011</c:v>
                </c:pt>
                <c:pt idx="18">
                  <c:v>767.47899999999993</c:v>
                </c:pt>
                <c:pt idx="19">
                  <c:v>767.47400000000016</c:v>
                </c:pt>
                <c:pt idx="20">
                  <c:v>766.70399999999995</c:v>
                </c:pt>
                <c:pt idx="21">
                  <c:v>766.63400000000013</c:v>
                </c:pt>
                <c:pt idx="22">
                  <c:v>766.70399999999995</c:v>
                </c:pt>
                <c:pt idx="23">
                  <c:v>766.6640000000001</c:v>
                </c:pt>
                <c:pt idx="24">
                  <c:v>766.71399999999994</c:v>
                </c:pt>
                <c:pt idx="25">
                  <c:v>766.64400000000012</c:v>
                </c:pt>
                <c:pt idx="26">
                  <c:v>766.70399999999995</c:v>
                </c:pt>
                <c:pt idx="27">
                  <c:v>766.65400000000011</c:v>
                </c:pt>
                <c:pt idx="28">
                  <c:v>766.62399999999991</c:v>
                </c:pt>
                <c:pt idx="29">
                  <c:v>766.60900000000015</c:v>
                </c:pt>
                <c:pt idx="30">
                  <c:v>766.48899999999992</c:v>
                </c:pt>
                <c:pt idx="31">
                  <c:v>766.45900000000017</c:v>
                </c:pt>
                <c:pt idx="32">
                  <c:v>766.48899999999992</c:v>
                </c:pt>
                <c:pt idx="33">
                  <c:v>766.61400000000003</c:v>
                </c:pt>
                <c:pt idx="34">
                  <c:v>766.61400000000003</c:v>
                </c:pt>
                <c:pt idx="35">
                  <c:v>766.61400000000003</c:v>
                </c:pt>
                <c:pt idx="36">
                  <c:v>766.61400000000003</c:v>
                </c:pt>
                <c:pt idx="37">
                  <c:v>766.61400000000003</c:v>
                </c:pt>
                <c:pt idx="38">
                  <c:v>766.61400000000003</c:v>
                </c:pt>
                <c:pt idx="39">
                  <c:v>766.61400000000003</c:v>
                </c:pt>
                <c:pt idx="40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B-4BB0-985D-96D21B2A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134543"/>
        <c:axId val="596968239"/>
      </c:lineChart>
      <c:catAx>
        <c:axId val="85113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Stasiun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68239"/>
        <c:crosses val="autoZero"/>
        <c:auto val="1"/>
        <c:lblAlgn val="ctr"/>
        <c:lblOffset val="100"/>
        <c:noMultiLvlLbl val="0"/>
      </c:catAx>
      <c:valAx>
        <c:axId val="596968239"/>
        <c:scaling>
          <c:orientation val="minMax"/>
          <c:min val="7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Elevasi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G 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'Gobs &amp; CBA'!$F$1</c:f>
              <c:strCache>
                <c:ptCount val="1"/>
                <c:pt idx="0">
                  <c:v>Gobs GPS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'Gobs &amp; CBA'!$A$2:$A$42</c:f>
              <c:strCache>
                <c:ptCount val="41"/>
                <c:pt idx="0">
                  <c:v>BSC-B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  <c:pt idx="13">
                  <c:v>P13</c:v>
                </c:pt>
                <c:pt idx="14">
                  <c:v>P14</c:v>
                </c:pt>
                <c:pt idx="15">
                  <c:v>P15</c:v>
                </c:pt>
                <c:pt idx="16">
                  <c:v>P16</c:v>
                </c:pt>
                <c:pt idx="17">
                  <c:v>P17</c:v>
                </c:pt>
                <c:pt idx="18">
                  <c:v>P18</c:v>
                </c:pt>
                <c:pt idx="19">
                  <c:v>P19</c:v>
                </c:pt>
                <c:pt idx="20">
                  <c:v>P20</c:v>
                </c:pt>
                <c:pt idx="21">
                  <c:v>P21</c:v>
                </c:pt>
                <c:pt idx="22">
                  <c:v>P22</c:v>
                </c:pt>
                <c:pt idx="23">
                  <c:v>P23</c:v>
                </c:pt>
                <c:pt idx="24">
                  <c:v>P24</c:v>
                </c:pt>
                <c:pt idx="25">
                  <c:v>P25</c:v>
                </c:pt>
                <c:pt idx="26">
                  <c:v>P26</c:v>
                </c:pt>
                <c:pt idx="27">
                  <c:v>P27</c:v>
                </c:pt>
                <c:pt idx="28">
                  <c:v>P28</c:v>
                </c:pt>
                <c:pt idx="29">
                  <c:v>P29</c:v>
                </c:pt>
                <c:pt idx="30">
                  <c:v>P30</c:v>
                </c:pt>
                <c:pt idx="31">
                  <c:v>P31</c:v>
                </c:pt>
                <c:pt idx="32">
                  <c:v>P32</c:v>
                </c:pt>
                <c:pt idx="33">
                  <c:v>P33</c:v>
                </c:pt>
                <c:pt idx="34">
                  <c:v>P34</c:v>
                </c:pt>
                <c:pt idx="35">
                  <c:v>P35</c:v>
                </c:pt>
                <c:pt idx="36">
                  <c:v>P36</c:v>
                </c:pt>
                <c:pt idx="37">
                  <c:v>P37</c:v>
                </c:pt>
                <c:pt idx="38">
                  <c:v>P38</c:v>
                </c:pt>
                <c:pt idx="39">
                  <c:v>P39</c:v>
                </c:pt>
                <c:pt idx="40">
                  <c:v>BSC-B</c:v>
                </c:pt>
              </c:strCache>
            </c:strRef>
          </c:cat>
          <c:val>
            <c:numRef>
              <c:f>'Gobs &amp; CBA'!$F$2:$F$42</c:f>
              <c:numCache>
                <c:formatCode>General</c:formatCode>
                <c:ptCount val="41"/>
                <c:pt idx="0">
                  <c:v>977968.59519000002</c:v>
                </c:pt>
                <c:pt idx="1">
                  <c:v>977969.682441029</c:v>
                </c:pt>
                <c:pt idx="2">
                  <c:v>977969.67677239596</c:v>
                </c:pt>
                <c:pt idx="3">
                  <c:v>977969.69816192309</c:v>
                </c:pt>
                <c:pt idx="4">
                  <c:v>977969.52515774302</c:v>
                </c:pt>
                <c:pt idx="5">
                  <c:v>977969.49550843926</c:v>
                </c:pt>
                <c:pt idx="6">
                  <c:v>977969.16641485086</c:v>
                </c:pt>
                <c:pt idx="7">
                  <c:v>977969.45291473134</c:v>
                </c:pt>
                <c:pt idx="8">
                  <c:v>977969.05591482692</c:v>
                </c:pt>
                <c:pt idx="9">
                  <c:v>977969.05124165281</c:v>
                </c:pt>
                <c:pt idx="10">
                  <c:v>977969.79533624707</c:v>
                </c:pt>
                <c:pt idx="11">
                  <c:v>977968.65081687679</c:v>
                </c:pt>
                <c:pt idx="12">
                  <c:v>977968.64623641281</c:v>
                </c:pt>
                <c:pt idx="13">
                  <c:v>977968.64168971672</c:v>
                </c:pt>
                <c:pt idx="14">
                  <c:v>977968.47349051444</c:v>
                </c:pt>
                <c:pt idx="15">
                  <c:v>977968.46912842884</c:v>
                </c:pt>
                <c:pt idx="16">
                  <c:v>977968.30577350431</c:v>
                </c:pt>
                <c:pt idx="17">
                  <c:v>977968.30160077265</c:v>
                </c:pt>
                <c:pt idx="18">
                  <c:v>977967.89499271219</c:v>
                </c:pt>
                <c:pt idx="19">
                  <c:v>977967.57740499545</c:v>
                </c:pt>
                <c:pt idx="20">
                  <c:v>977967.83744305174</c:v>
                </c:pt>
                <c:pt idx="21">
                  <c:v>977967.98429058387</c:v>
                </c:pt>
                <c:pt idx="22">
                  <c:v>977967.98160963168</c:v>
                </c:pt>
                <c:pt idx="23">
                  <c:v>977967.82940247597</c:v>
                </c:pt>
                <c:pt idx="24">
                  <c:v>977967.9766214015</c:v>
                </c:pt>
                <c:pt idx="25">
                  <c:v>977967.97431798209</c:v>
                </c:pt>
                <c:pt idx="26">
                  <c:v>977967.95150261198</c:v>
                </c:pt>
                <c:pt idx="27">
                  <c:v>977967.94945893879</c:v>
                </c:pt>
                <c:pt idx="28">
                  <c:v>977968.1229990396</c:v>
                </c:pt>
                <c:pt idx="29">
                  <c:v>977967.94060745847</c:v>
                </c:pt>
                <c:pt idx="30">
                  <c:v>977967.92348027159</c:v>
                </c:pt>
                <c:pt idx="31">
                  <c:v>977967.92196777556</c:v>
                </c:pt>
                <c:pt idx="32">
                  <c:v>977967.91542873741</c:v>
                </c:pt>
                <c:pt idx="33">
                  <c:v>977968.05867355282</c:v>
                </c:pt>
                <c:pt idx="34">
                  <c:v>977968.04208077572</c:v>
                </c:pt>
                <c:pt idx="35">
                  <c:v>977968.04523020599</c:v>
                </c:pt>
                <c:pt idx="36">
                  <c:v>977968.09701881604</c:v>
                </c:pt>
                <c:pt idx="37">
                  <c:v>977968.00341656024</c:v>
                </c:pt>
                <c:pt idx="38">
                  <c:v>977968.10087665753</c:v>
                </c:pt>
                <c:pt idx="39">
                  <c:v>977968.1776092361</c:v>
                </c:pt>
                <c:pt idx="40">
                  <c:v>977968.59519000002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3-4EF6-9FAD-73AABA4820FC}"/>
            </c:ext>
          </c:extLst>
        </c:ser>
        <c:ser>
          <c:idx val="1"/>
          <c:order val="1"/>
          <c:tx>
            <c:strRef>
              <c:f>'Gobs &amp; CBA'!$G$1</c:f>
              <c:strCache>
                <c:ptCount val="1"/>
                <c:pt idx="0">
                  <c:v>G obs Alti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'Gobs &amp; CBA'!$A$2:$A$42</c:f>
              <c:strCache>
                <c:ptCount val="41"/>
                <c:pt idx="0">
                  <c:v>BSC-B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  <c:pt idx="13">
                  <c:v>P13</c:v>
                </c:pt>
                <c:pt idx="14">
                  <c:v>P14</c:v>
                </c:pt>
                <c:pt idx="15">
                  <c:v>P15</c:v>
                </c:pt>
                <c:pt idx="16">
                  <c:v>P16</c:v>
                </c:pt>
                <c:pt idx="17">
                  <c:v>P17</c:v>
                </c:pt>
                <c:pt idx="18">
                  <c:v>P18</c:v>
                </c:pt>
                <c:pt idx="19">
                  <c:v>P19</c:v>
                </c:pt>
                <c:pt idx="20">
                  <c:v>P20</c:v>
                </c:pt>
                <c:pt idx="21">
                  <c:v>P21</c:v>
                </c:pt>
                <c:pt idx="22">
                  <c:v>P22</c:v>
                </c:pt>
                <c:pt idx="23">
                  <c:v>P23</c:v>
                </c:pt>
                <c:pt idx="24">
                  <c:v>P24</c:v>
                </c:pt>
                <c:pt idx="25">
                  <c:v>P25</c:v>
                </c:pt>
                <c:pt idx="26">
                  <c:v>P26</c:v>
                </c:pt>
                <c:pt idx="27">
                  <c:v>P27</c:v>
                </c:pt>
                <c:pt idx="28">
                  <c:v>P28</c:v>
                </c:pt>
                <c:pt idx="29">
                  <c:v>P29</c:v>
                </c:pt>
                <c:pt idx="30">
                  <c:v>P30</c:v>
                </c:pt>
                <c:pt idx="31">
                  <c:v>P31</c:v>
                </c:pt>
                <c:pt idx="32">
                  <c:v>P32</c:v>
                </c:pt>
                <c:pt idx="33">
                  <c:v>P33</c:v>
                </c:pt>
                <c:pt idx="34">
                  <c:v>P34</c:v>
                </c:pt>
                <c:pt idx="35">
                  <c:v>P35</c:v>
                </c:pt>
                <c:pt idx="36">
                  <c:v>P36</c:v>
                </c:pt>
                <c:pt idx="37">
                  <c:v>P37</c:v>
                </c:pt>
                <c:pt idx="38">
                  <c:v>P38</c:v>
                </c:pt>
                <c:pt idx="39">
                  <c:v>P39</c:v>
                </c:pt>
                <c:pt idx="40">
                  <c:v>BSC-B</c:v>
                </c:pt>
              </c:strCache>
            </c:strRef>
          </c:cat>
          <c:val>
            <c:numRef>
              <c:f>'Gobs &amp; CBA'!$G$2:$G$42</c:f>
              <c:numCache>
                <c:formatCode>General</c:formatCode>
                <c:ptCount val="41"/>
                <c:pt idx="0">
                  <c:v>977968.59519000002</c:v>
                </c:pt>
                <c:pt idx="1">
                  <c:v>977969.682441029</c:v>
                </c:pt>
                <c:pt idx="2">
                  <c:v>977969.67677239596</c:v>
                </c:pt>
                <c:pt idx="3">
                  <c:v>977969.69816192309</c:v>
                </c:pt>
                <c:pt idx="4">
                  <c:v>977969.52515774302</c:v>
                </c:pt>
                <c:pt idx="5">
                  <c:v>977969.49550843926</c:v>
                </c:pt>
                <c:pt idx="6">
                  <c:v>977969.16641485086</c:v>
                </c:pt>
                <c:pt idx="7">
                  <c:v>977969.45291473134</c:v>
                </c:pt>
                <c:pt idx="8">
                  <c:v>977969.05591482692</c:v>
                </c:pt>
                <c:pt idx="9">
                  <c:v>977969.05124165281</c:v>
                </c:pt>
                <c:pt idx="10">
                  <c:v>977969.79533624707</c:v>
                </c:pt>
                <c:pt idx="11">
                  <c:v>977968.65081687679</c:v>
                </c:pt>
                <c:pt idx="12">
                  <c:v>977968.64623641281</c:v>
                </c:pt>
                <c:pt idx="13">
                  <c:v>977968.64168971672</c:v>
                </c:pt>
                <c:pt idx="14">
                  <c:v>977968.47349051444</c:v>
                </c:pt>
                <c:pt idx="15">
                  <c:v>977968.46912842884</c:v>
                </c:pt>
                <c:pt idx="16">
                  <c:v>977968.30577350431</c:v>
                </c:pt>
                <c:pt idx="17">
                  <c:v>977968.30160077265</c:v>
                </c:pt>
                <c:pt idx="18">
                  <c:v>977967.89499271219</c:v>
                </c:pt>
                <c:pt idx="19">
                  <c:v>977967.57740499545</c:v>
                </c:pt>
                <c:pt idx="20">
                  <c:v>977967.83744305174</c:v>
                </c:pt>
                <c:pt idx="21">
                  <c:v>977967.98429058387</c:v>
                </c:pt>
                <c:pt idx="22">
                  <c:v>977967.98160963168</c:v>
                </c:pt>
                <c:pt idx="23">
                  <c:v>977967.82940247597</c:v>
                </c:pt>
                <c:pt idx="24">
                  <c:v>977967.9766214015</c:v>
                </c:pt>
                <c:pt idx="25">
                  <c:v>977967.97431798209</c:v>
                </c:pt>
                <c:pt idx="26">
                  <c:v>977967.95150261198</c:v>
                </c:pt>
                <c:pt idx="27">
                  <c:v>977967.94945893879</c:v>
                </c:pt>
                <c:pt idx="28">
                  <c:v>977968.1229990396</c:v>
                </c:pt>
                <c:pt idx="29">
                  <c:v>977967.94060745847</c:v>
                </c:pt>
                <c:pt idx="30">
                  <c:v>977967.92348027159</c:v>
                </c:pt>
                <c:pt idx="31">
                  <c:v>977967.92196777556</c:v>
                </c:pt>
                <c:pt idx="32">
                  <c:v>977967.91542873741</c:v>
                </c:pt>
                <c:pt idx="33">
                  <c:v>977968.05867355282</c:v>
                </c:pt>
                <c:pt idx="34">
                  <c:v>977968.04208077572</c:v>
                </c:pt>
                <c:pt idx="35">
                  <c:v>977968.04523020599</c:v>
                </c:pt>
                <c:pt idx="36">
                  <c:v>977968.09701881604</c:v>
                </c:pt>
                <c:pt idx="37">
                  <c:v>977968.00341656024</c:v>
                </c:pt>
                <c:pt idx="38">
                  <c:v>977968.10087665753</c:v>
                </c:pt>
                <c:pt idx="39">
                  <c:v>977968.1776092361</c:v>
                </c:pt>
                <c:pt idx="40">
                  <c:v>977968.59519000002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3-4EF6-9FAD-73AABA4820FC}"/>
            </c:ext>
          </c:extLst>
        </c:ser>
        <c:ser>
          <c:idx val="2"/>
          <c:order val="2"/>
          <c:tx>
            <c:strRef>
              <c:f>'Gobs &amp; CBA'!$H$1</c:f>
              <c:strCache>
                <c:ptCount val="1"/>
                <c:pt idx="0">
                  <c:v>G obs Levelling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'Gobs &amp; CBA'!$A$2:$A$42</c:f>
              <c:strCache>
                <c:ptCount val="41"/>
                <c:pt idx="0">
                  <c:v>BSC-B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  <c:pt idx="13">
                  <c:v>P13</c:v>
                </c:pt>
                <c:pt idx="14">
                  <c:v>P14</c:v>
                </c:pt>
                <c:pt idx="15">
                  <c:v>P15</c:v>
                </c:pt>
                <c:pt idx="16">
                  <c:v>P16</c:v>
                </c:pt>
                <c:pt idx="17">
                  <c:v>P17</c:v>
                </c:pt>
                <c:pt idx="18">
                  <c:v>P18</c:v>
                </c:pt>
                <c:pt idx="19">
                  <c:v>P19</c:v>
                </c:pt>
                <c:pt idx="20">
                  <c:v>P20</c:v>
                </c:pt>
                <c:pt idx="21">
                  <c:v>P21</c:v>
                </c:pt>
                <c:pt idx="22">
                  <c:v>P22</c:v>
                </c:pt>
                <c:pt idx="23">
                  <c:v>P23</c:v>
                </c:pt>
                <c:pt idx="24">
                  <c:v>P24</c:v>
                </c:pt>
                <c:pt idx="25">
                  <c:v>P25</c:v>
                </c:pt>
                <c:pt idx="26">
                  <c:v>P26</c:v>
                </c:pt>
                <c:pt idx="27">
                  <c:v>P27</c:v>
                </c:pt>
                <c:pt idx="28">
                  <c:v>P28</c:v>
                </c:pt>
                <c:pt idx="29">
                  <c:v>P29</c:v>
                </c:pt>
                <c:pt idx="30">
                  <c:v>P30</c:v>
                </c:pt>
                <c:pt idx="31">
                  <c:v>P31</c:v>
                </c:pt>
                <c:pt idx="32">
                  <c:v>P32</c:v>
                </c:pt>
                <c:pt idx="33">
                  <c:v>P33</c:v>
                </c:pt>
                <c:pt idx="34">
                  <c:v>P34</c:v>
                </c:pt>
                <c:pt idx="35">
                  <c:v>P35</c:v>
                </c:pt>
                <c:pt idx="36">
                  <c:v>P36</c:v>
                </c:pt>
                <c:pt idx="37">
                  <c:v>P37</c:v>
                </c:pt>
                <c:pt idx="38">
                  <c:v>P38</c:v>
                </c:pt>
                <c:pt idx="39">
                  <c:v>P39</c:v>
                </c:pt>
                <c:pt idx="40">
                  <c:v>BSC-B</c:v>
                </c:pt>
              </c:strCache>
            </c:strRef>
          </c:cat>
          <c:val>
            <c:numRef>
              <c:f>'Gobs &amp; CBA'!$H$2:$H$42</c:f>
              <c:numCache>
                <c:formatCode>General</c:formatCode>
                <c:ptCount val="41"/>
                <c:pt idx="0">
                  <c:v>977968.59519000002</c:v>
                </c:pt>
                <c:pt idx="1">
                  <c:v>977969.682441029</c:v>
                </c:pt>
                <c:pt idx="2">
                  <c:v>977969.67677239596</c:v>
                </c:pt>
                <c:pt idx="3">
                  <c:v>977969.69816192309</c:v>
                </c:pt>
                <c:pt idx="4">
                  <c:v>977969.52515774302</c:v>
                </c:pt>
                <c:pt idx="5">
                  <c:v>977969.49550843926</c:v>
                </c:pt>
                <c:pt idx="6">
                  <c:v>977969.16641485086</c:v>
                </c:pt>
                <c:pt idx="7">
                  <c:v>977969.45291473134</c:v>
                </c:pt>
                <c:pt idx="8">
                  <c:v>977969.05591482692</c:v>
                </c:pt>
                <c:pt idx="9">
                  <c:v>977969.05124165281</c:v>
                </c:pt>
                <c:pt idx="10">
                  <c:v>977969.79533624707</c:v>
                </c:pt>
                <c:pt idx="11">
                  <c:v>977968.65081687679</c:v>
                </c:pt>
                <c:pt idx="12">
                  <c:v>977968.64623641281</c:v>
                </c:pt>
                <c:pt idx="13">
                  <c:v>977968.64168971672</c:v>
                </c:pt>
                <c:pt idx="14">
                  <c:v>977968.47349051444</c:v>
                </c:pt>
                <c:pt idx="15">
                  <c:v>977968.46912842884</c:v>
                </c:pt>
                <c:pt idx="16">
                  <c:v>977968.30577350431</c:v>
                </c:pt>
                <c:pt idx="17">
                  <c:v>977968.30160077265</c:v>
                </c:pt>
                <c:pt idx="18">
                  <c:v>977967.89499271219</c:v>
                </c:pt>
                <c:pt idx="19">
                  <c:v>977967.57740499545</c:v>
                </c:pt>
                <c:pt idx="20">
                  <c:v>977967.83744305174</c:v>
                </c:pt>
                <c:pt idx="21">
                  <c:v>977967.98429058387</c:v>
                </c:pt>
                <c:pt idx="22">
                  <c:v>977967.98160963168</c:v>
                </c:pt>
                <c:pt idx="23">
                  <c:v>977967.82940247597</c:v>
                </c:pt>
                <c:pt idx="24">
                  <c:v>977967.9766214015</c:v>
                </c:pt>
                <c:pt idx="25">
                  <c:v>977967.97431798209</c:v>
                </c:pt>
                <c:pt idx="26">
                  <c:v>977967.95150261198</c:v>
                </c:pt>
                <c:pt idx="27">
                  <c:v>977967.94945893879</c:v>
                </c:pt>
                <c:pt idx="28">
                  <c:v>977968.1229990396</c:v>
                </c:pt>
                <c:pt idx="29">
                  <c:v>977967.94060745847</c:v>
                </c:pt>
                <c:pt idx="30">
                  <c:v>977967.92348027159</c:v>
                </c:pt>
                <c:pt idx="31">
                  <c:v>977967.92196777556</c:v>
                </c:pt>
                <c:pt idx="32">
                  <c:v>977967.91542873741</c:v>
                </c:pt>
                <c:pt idx="33">
                  <c:v>977968.05867355282</c:v>
                </c:pt>
                <c:pt idx="34">
                  <c:v>977968.04208077572</c:v>
                </c:pt>
                <c:pt idx="35">
                  <c:v>977968.04523020599</c:v>
                </c:pt>
                <c:pt idx="36">
                  <c:v>977968.09701881604</c:v>
                </c:pt>
                <c:pt idx="37">
                  <c:v>977968.00341656024</c:v>
                </c:pt>
                <c:pt idx="38">
                  <c:v>977968.10087665753</c:v>
                </c:pt>
                <c:pt idx="39">
                  <c:v>977968.1776092361</c:v>
                </c:pt>
                <c:pt idx="40">
                  <c:v>977968.59519000002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3-4EF6-9FAD-73AABA48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938127"/>
        <c:axId val="1520225039"/>
      </c:lineChart>
      <c:catAx>
        <c:axId val="152293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25039"/>
        <c:crosses val="autoZero"/>
        <c:auto val="1"/>
        <c:lblAlgn val="ctr"/>
        <c:lblOffset val="100"/>
        <c:noMultiLvlLbl val="0"/>
      </c:catAx>
      <c:valAx>
        <c:axId val="15202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3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CBA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'Gobs &amp; CBA'!$I$1</c:f>
              <c:strCache>
                <c:ptCount val="1"/>
                <c:pt idx="0">
                  <c:v>CBA GPS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'Gobs &amp; CBA'!$A$2:$A$42</c:f>
              <c:strCache>
                <c:ptCount val="41"/>
                <c:pt idx="0">
                  <c:v>BSC-B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  <c:pt idx="13">
                  <c:v>P13</c:v>
                </c:pt>
                <c:pt idx="14">
                  <c:v>P14</c:v>
                </c:pt>
                <c:pt idx="15">
                  <c:v>P15</c:v>
                </c:pt>
                <c:pt idx="16">
                  <c:v>P16</c:v>
                </c:pt>
                <c:pt idx="17">
                  <c:v>P17</c:v>
                </c:pt>
                <c:pt idx="18">
                  <c:v>P18</c:v>
                </c:pt>
                <c:pt idx="19">
                  <c:v>P19</c:v>
                </c:pt>
                <c:pt idx="20">
                  <c:v>P20</c:v>
                </c:pt>
                <c:pt idx="21">
                  <c:v>P21</c:v>
                </c:pt>
                <c:pt idx="22">
                  <c:v>P22</c:v>
                </c:pt>
                <c:pt idx="23">
                  <c:v>P23</c:v>
                </c:pt>
                <c:pt idx="24">
                  <c:v>P24</c:v>
                </c:pt>
                <c:pt idx="25">
                  <c:v>P25</c:v>
                </c:pt>
                <c:pt idx="26">
                  <c:v>P26</c:v>
                </c:pt>
                <c:pt idx="27">
                  <c:v>P27</c:v>
                </c:pt>
                <c:pt idx="28">
                  <c:v>P28</c:v>
                </c:pt>
                <c:pt idx="29">
                  <c:v>P29</c:v>
                </c:pt>
                <c:pt idx="30">
                  <c:v>P30</c:v>
                </c:pt>
                <c:pt idx="31">
                  <c:v>P31</c:v>
                </c:pt>
                <c:pt idx="32">
                  <c:v>P32</c:v>
                </c:pt>
                <c:pt idx="33">
                  <c:v>P33</c:v>
                </c:pt>
                <c:pt idx="34">
                  <c:v>P34</c:v>
                </c:pt>
                <c:pt idx="35">
                  <c:v>P35</c:v>
                </c:pt>
                <c:pt idx="36">
                  <c:v>P36</c:v>
                </c:pt>
                <c:pt idx="37">
                  <c:v>P37</c:v>
                </c:pt>
                <c:pt idx="38">
                  <c:v>P38</c:v>
                </c:pt>
                <c:pt idx="39">
                  <c:v>P39</c:v>
                </c:pt>
                <c:pt idx="40">
                  <c:v>BSC-B</c:v>
                </c:pt>
              </c:strCache>
            </c:strRef>
          </c:cat>
          <c:val>
            <c:numRef>
              <c:f>'Gobs &amp; CBA'!$I$2:$I$42</c:f>
              <c:numCache>
                <c:formatCode>General</c:formatCode>
                <c:ptCount val="41"/>
                <c:pt idx="0">
                  <c:v>12.423296591505354</c:v>
                </c:pt>
                <c:pt idx="1">
                  <c:v>5.2998684704514689</c:v>
                </c:pt>
                <c:pt idx="2">
                  <c:v>6.2325617848284782</c:v>
                </c:pt>
                <c:pt idx="3">
                  <c:v>3.5649915529273026</c:v>
                </c:pt>
                <c:pt idx="4">
                  <c:v>7.674781533675592</c:v>
                </c:pt>
                <c:pt idx="5">
                  <c:v>9.2623498036092986</c:v>
                </c:pt>
                <c:pt idx="6">
                  <c:v>9.3452985387456611</c:v>
                </c:pt>
                <c:pt idx="7">
                  <c:v>10.36060906954355</c:v>
                </c:pt>
                <c:pt idx="8">
                  <c:v>10.630565893566752</c:v>
                </c:pt>
                <c:pt idx="9">
                  <c:v>10.987404103716031</c:v>
                </c:pt>
                <c:pt idx="10">
                  <c:v>11.031781983683507</c:v>
                </c:pt>
                <c:pt idx="11">
                  <c:v>11.749967622154607</c:v>
                </c:pt>
                <c:pt idx="12">
                  <c:v>12.521749321458268</c:v>
                </c:pt>
                <c:pt idx="13">
                  <c:v>12.700675837904503</c:v>
                </c:pt>
                <c:pt idx="14">
                  <c:v>12.313959366840573</c:v>
                </c:pt>
                <c:pt idx="15">
                  <c:v>12.200613631954598</c:v>
                </c:pt>
                <c:pt idx="16">
                  <c:v>12.339145945940063</c:v>
                </c:pt>
                <c:pt idx="17">
                  <c:v>12.8438565145743</c:v>
                </c:pt>
                <c:pt idx="18">
                  <c:v>12.514227672441454</c:v>
                </c:pt>
                <c:pt idx="19">
                  <c:v>12.812088832507715</c:v>
                </c:pt>
                <c:pt idx="20">
                  <c:v>12.613193539366012</c:v>
                </c:pt>
                <c:pt idx="21">
                  <c:v>12.578722390294576</c:v>
                </c:pt>
                <c:pt idx="22">
                  <c:v>11.801313340785345</c:v>
                </c:pt>
                <c:pt idx="23">
                  <c:v>11.461568382917893</c:v>
                </c:pt>
                <c:pt idx="24">
                  <c:v>11.346458370235759</c:v>
                </c:pt>
                <c:pt idx="25">
                  <c:v>11.75917252106256</c:v>
                </c:pt>
                <c:pt idx="26">
                  <c:v>12.325670012477728</c:v>
                </c:pt>
                <c:pt idx="27">
                  <c:v>13.999650206663034</c:v>
                </c:pt>
                <c:pt idx="28">
                  <c:v>15.078632751886472</c:v>
                </c:pt>
                <c:pt idx="29">
                  <c:v>17.466392077486471</c:v>
                </c:pt>
                <c:pt idx="30">
                  <c:v>20.01979941830248</c:v>
                </c:pt>
                <c:pt idx="31">
                  <c:v>19.947898439415333</c:v>
                </c:pt>
                <c:pt idx="32">
                  <c:v>20.037383833685492</c:v>
                </c:pt>
                <c:pt idx="33">
                  <c:v>19.915223086695452</c:v>
                </c:pt>
                <c:pt idx="34">
                  <c:v>19.226214489709694</c:v>
                </c:pt>
                <c:pt idx="35">
                  <c:v>18.558218878981098</c:v>
                </c:pt>
                <c:pt idx="36">
                  <c:v>17.91201860560302</c:v>
                </c:pt>
                <c:pt idx="37">
                  <c:v>17.336051273874954</c:v>
                </c:pt>
                <c:pt idx="38">
                  <c:v>17.548185177630682</c:v>
                </c:pt>
                <c:pt idx="39">
                  <c:v>16.382995170486321</c:v>
                </c:pt>
                <c:pt idx="40">
                  <c:v>12.423296591505354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9-4195-AD46-6C645DA1831E}"/>
            </c:ext>
          </c:extLst>
        </c:ser>
        <c:ser>
          <c:idx val="1"/>
          <c:order val="1"/>
          <c:tx>
            <c:strRef>
              <c:f>'Gobs &amp; CBA'!$J$1</c:f>
              <c:strCache>
                <c:ptCount val="1"/>
                <c:pt idx="0">
                  <c:v>CBA Alti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'Gobs &amp; CBA'!$A$2:$A$42</c:f>
              <c:strCache>
                <c:ptCount val="41"/>
                <c:pt idx="0">
                  <c:v>BSC-B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  <c:pt idx="13">
                  <c:v>P13</c:v>
                </c:pt>
                <c:pt idx="14">
                  <c:v>P14</c:v>
                </c:pt>
                <c:pt idx="15">
                  <c:v>P15</c:v>
                </c:pt>
                <c:pt idx="16">
                  <c:v>P16</c:v>
                </c:pt>
                <c:pt idx="17">
                  <c:v>P17</c:v>
                </c:pt>
                <c:pt idx="18">
                  <c:v>P18</c:v>
                </c:pt>
                <c:pt idx="19">
                  <c:v>P19</c:v>
                </c:pt>
                <c:pt idx="20">
                  <c:v>P20</c:v>
                </c:pt>
                <c:pt idx="21">
                  <c:v>P21</c:v>
                </c:pt>
                <c:pt idx="22">
                  <c:v>P22</c:v>
                </c:pt>
                <c:pt idx="23">
                  <c:v>P23</c:v>
                </c:pt>
                <c:pt idx="24">
                  <c:v>P24</c:v>
                </c:pt>
                <c:pt idx="25">
                  <c:v>P25</c:v>
                </c:pt>
                <c:pt idx="26">
                  <c:v>P26</c:v>
                </c:pt>
                <c:pt idx="27">
                  <c:v>P27</c:v>
                </c:pt>
                <c:pt idx="28">
                  <c:v>P28</c:v>
                </c:pt>
                <c:pt idx="29">
                  <c:v>P29</c:v>
                </c:pt>
                <c:pt idx="30">
                  <c:v>P30</c:v>
                </c:pt>
                <c:pt idx="31">
                  <c:v>P31</c:v>
                </c:pt>
                <c:pt idx="32">
                  <c:v>P32</c:v>
                </c:pt>
                <c:pt idx="33">
                  <c:v>P33</c:v>
                </c:pt>
                <c:pt idx="34">
                  <c:v>P34</c:v>
                </c:pt>
                <c:pt idx="35">
                  <c:v>P35</c:v>
                </c:pt>
                <c:pt idx="36">
                  <c:v>P36</c:v>
                </c:pt>
                <c:pt idx="37">
                  <c:v>P37</c:v>
                </c:pt>
                <c:pt idx="38">
                  <c:v>P38</c:v>
                </c:pt>
                <c:pt idx="39">
                  <c:v>P39</c:v>
                </c:pt>
                <c:pt idx="40">
                  <c:v>BSC-B</c:v>
                </c:pt>
              </c:strCache>
            </c:strRef>
          </c:cat>
          <c:val>
            <c:numRef>
              <c:f>'Gobs &amp; CBA'!$J$2:$J$42</c:f>
              <c:numCache>
                <c:formatCode>General</c:formatCode>
                <c:ptCount val="41"/>
                <c:pt idx="0">
                  <c:v>12.423296591505354</c:v>
                </c:pt>
                <c:pt idx="1">
                  <c:v>15.377412912513389</c:v>
                </c:pt>
                <c:pt idx="2">
                  <c:v>15.620438474003693</c:v>
                </c:pt>
                <c:pt idx="3">
                  <c:v>16.633394474061355</c:v>
                </c:pt>
                <c:pt idx="4">
                  <c:v>14.927344656871561</c:v>
                </c:pt>
                <c:pt idx="5">
                  <c:v>15.447256143815652</c:v>
                </c:pt>
                <c:pt idx="6">
                  <c:v>15.150999145962183</c:v>
                </c:pt>
                <c:pt idx="7">
                  <c:v>16.629670692739516</c:v>
                </c:pt>
                <c:pt idx="8">
                  <c:v>14.41349795181422</c:v>
                </c:pt>
                <c:pt idx="9">
                  <c:v>15.56423479546855</c:v>
                </c:pt>
                <c:pt idx="10">
                  <c:v>15.819507842446404</c:v>
                </c:pt>
                <c:pt idx="11">
                  <c:v>14.781585647927677</c:v>
                </c:pt>
                <c:pt idx="12">
                  <c:v>14.478613130736571</c:v>
                </c:pt>
                <c:pt idx="13">
                  <c:v>14.566286930687943</c:v>
                </c:pt>
                <c:pt idx="14">
                  <c:v>14.397563060139584</c:v>
                </c:pt>
                <c:pt idx="15">
                  <c:v>14.488015058758849</c:v>
                </c:pt>
                <c:pt idx="16">
                  <c:v>14.444041939754486</c:v>
                </c:pt>
                <c:pt idx="17">
                  <c:v>14.365749041893922</c:v>
                </c:pt>
                <c:pt idx="18">
                  <c:v>13.846517333266281</c:v>
                </c:pt>
                <c:pt idx="19">
                  <c:v>13.76517276034291</c:v>
                </c:pt>
                <c:pt idx="20">
                  <c:v>13.047150902252501</c:v>
                </c:pt>
                <c:pt idx="21">
                  <c:v>12.921427036686485</c:v>
                </c:pt>
                <c:pt idx="22">
                  <c:v>13.232967070682268</c:v>
                </c:pt>
                <c:pt idx="23">
                  <c:v>12.998669696319997</c:v>
                </c:pt>
                <c:pt idx="24">
                  <c:v>12.792306967142871</c:v>
                </c:pt>
                <c:pt idx="25">
                  <c:v>12.622017651475041</c:v>
                </c:pt>
                <c:pt idx="26">
                  <c:v>12.802211976395254</c:v>
                </c:pt>
                <c:pt idx="27">
                  <c:v>12.614636754085723</c:v>
                </c:pt>
                <c:pt idx="28">
                  <c:v>12.815565382814382</c:v>
                </c:pt>
                <c:pt idx="29">
                  <c:v>12.456617941919559</c:v>
                </c:pt>
                <c:pt idx="30">
                  <c:v>12.263318516240586</c:v>
                </c:pt>
                <c:pt idx="31">
                  <c:v>12.198514970858616</c:v>
                </c:pt>
                <c:pt idx="32">
                  <c:v>12.09839749863394</c:v>
                </c:pt>
                <c:pt idx="33">
                  <c:v>12.278384635149099</c:v>
                </c:pt>
                <c:pt idx="34">
                  <c:v>11.694823621668307</c:v>
                </c:pt>
                <c:pt idx="35">
                  <c:v>11.820726644445175</c:v>
                </c:pt>
                <c:pt idx="36">
                  <c:v>11.771724704572078</c:v>
                </c:pt>
                <c:pt idx="37">
                  <c:v>11.79295570634916</c:v>
                </c:pt>
                <c:pt idx="38">
                  <c:v>11.815486743609879</c:v>
                </c:pt>
                <c:pt idx="39">
                  <c:v>11.763174310073806</c:v>
                </c:pt>
                <c:pt idx="40">
                  <c:v>12.423296591505354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9-4195-AD46-6C645DA1831E}"/>
            </c:ext>
          </c:extLst>
        </c:ser>
        <c:ser>
          <c:idx val="2"/>
          <c:order val="2"/>
          <c:tx>
            <c:strRef>
              <c:f>'Gobs &amp; CBA'!$K$1</c:f>
              <c:strCache>
                <c:ptCount val="1"/>
                <c:pt idx="0">
                  <c:v>CBA Levelling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'Gobs &amp; CBA'!$A$2:$A$42</c:f>
              <c:strCache>
                <c:ptCount val="41"/>
                <c:pt idx="0">
                  <c:v>BSC-B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  <c:pt idx="13">
                  <c:v>P13</c:v>
                </c:pt>
                <c:pt idx="14">
                  <c:v>P14</c:v>
                </c:pt>
                <c:pt idx="15">
                  <c:v>P15</c:v>
                </c:pt>
                <c:pt idx="16">
                  <c:v>P16</c:v>
                </c:pt>
                <c:pt idx="17">
                  <c:v>P17</c:v>
                </c:pt>
                <c:pt idx="18">
                  <c:v>P18</c:v>
                </c:pt>
                <c:pt idx="19">
                  <c:v>P19</c:v>
                </c:pt>
                <c:pt idx="20">
                  <c:v>P20</c:v>
                </c:pt>
                <c:pt idx="21">
                  <c:v>P21</c:v>
                </c:pt>
                <c:pt idx="22">
                  <c:v>P22</c:v>
                </c:pt>
                <c:pt idx="23">
                  <c:v>P23</c:v>
                </c:pt>
                <c:pt idx="24">
                  <c:v>P24</c:v>
                </c:pt>
                <c:pt idx="25">
                  <c:v>P25</c:v>
                </c:pt>
                <c:pt idx="26">
                  <c:v>P26</c:v>
                </c:pt>
                <c:pt idx="27">
                  <c:v>P27</c:v>
                </c:pt>
                <c:pt idx="28">
                  <c:v>P28</c:v>
                </c:pt>
                <c:pt idx="29">
                  <c:v>P29</c:v>
                </c:pt>
                <c:pt idx="30">
                  <c:v>P30</c:v>
                </c:pt>
                <c:pt idx="31">
                  <c:v>P31</c:v>
                </c:pt>
                <c:pt idx="32">
                  <c:v>P32</c:v>
                </c:pt>
                <c:pt idx="33">
                  <c:v>P33</c:v>
                </c:pt>
                <c:pt idx="34">
                  <c:v>P34</c:v>
                </c:pt>
                <c:pt idx="35">
                  <c:v>P35</c:v>
                </c:pt>
                <c:pt idx="36">
                  <c:v>P36</c:v>
                </c:pt>
                <c:pt idx="37">
                  <c:v>P37</c:v>
                </c:pt>
                <c:pt idx="38">
                  <c:v>P38</c:v>
                </c:pt>
                <c:pt idx="39">
                  <c:v>P39</c:v>
                </c:pt>
                <c:pt idx="40">
                  <c:v>BSC-B</c:v>
                </c:pt>
              </c:strCache>
            </c:strRef>
          </c:cat>
          <c:val>
            <c:numRef>
              <c:f>'Gobs &amp; CBA'!$K$2:$K$42</c:f>
              <c:numCache>
                <c:formatCode>General</c:formatCode>
                <c:ptCount val="41"/>
                <c:pt idx="0">
                  <c:v>12.423296591505354</c:v>
                </c:pt>
                <c:pt idx="1">
                  <c:v>12.481554594826843</c:v>
                </c:pt>
                <c:pt idx="2">
                  <c:v>12.494177186358487</c:v>
                </c:pt>
                <c:pt idx="3">
                  <c:v>12.489036767673845</c:v>
                </c:pt>
                <c:pt idx="4">
                  <c:v>12.432085764597339</c:v>
                </c:pt>
                <c:pt idx="5">
                  <c:v>12.442340690726981</c:v>
                </c:pt>
                <c:pt idx="6">
                  <c:v>12.385855275059095</c:v>
                </c:pt>
                <c:pt idx="7">
                  <c:v>12.574578421465297</c:v>
                </c:pt>
                <c:pt idx="8">
                  <c:v>12.658785271467904</c:v>
                </c:pt>
                <c:pt idx="9">
                  <c:v>12.340069482215114</c:v>
                </c:pt>
                <c:pt idx="10">
                  <c:v>13.39374296337852</c:v>
                </c:pt>
                <c:pt idx="11">
                  <c:v>11.987788424045398</c:v>
                </c:pt>
                <c:pt idx="12">
                  <c:v>12.384967582946937</c:v>
                </c:pt>
                <c:pt idx="13">
                  <c:v>12.087007402991267</c:v>
                </c:pt>
                <c:pt idx="14">
                  <c:v>12.310396455221118</c:v>
                </c:pt>
                <c:pt idx="15">
                  <c:v>12.058488539933068</c:v>
                </c:pt>
                <c:pt idx="16">
                  <c:v>12.209045934114259</c:v>
                </c:pt>
                <c:pt idx="17">
                  <c:v>12.309648917346637</c:v>
                </c:pt>
                <c:pt idx="18">
                  <c:v>12.055861221811657</c:v>
                </c:pt>
                <c:pt idx="19">
                  <c:v>11.737290003573921</c:v>
                </c:pt>
                <c:pt idx="20">
                  <c:v>11.85029649541136</c:v>
                </c:pt>
                <c:pt idx="21">
                  <c:v>11.986082636938068</c:v>
                </c:pt>
                <c:pt idx="22">
                  <c:v>11.996569820026682</c:v>
                </c:pt>
                <c:pt idx="23">
                  <c:v>11.734633011757129</c:v>
                </c:pt>
                <c:pt idx="24">
                  <c:v>11.911734475672837</c:v>
                </c:pt>
                <c:pt idx="25">
                  <c:v>11.904605017097772</c:v>
                </c:pt>
                <c:pt idx="26">
                  <c:v>11.8801296381108</c:v>
                </c:pt>
                <c:pt idx="27">
                  <c:v>11.859648278893999</c:v>
                </c:pt>
                <c:pt idx="28">
                  <c:v>12.034904476715523</c:v>
                </c:pt>
                <c:pt idx="29">
                  <c:v>11.849935409413446</c:v>
                </c:pt>
                <c:pt idx="30">
                  <c:v>11.809960825827288</c:v>
                </c:pt>
                <c:pt idx="31">
                  <c:v>11.817834999538055</c:v>
                </c:pt>
                <c:pt idx="32">
                  <c:v>11.802197264406228</c:v>
                </c:pt>
                <c:pt idx="33">
                  <c:v>11.987000516514104</c:v>
                </c:pt>
                <c:pt idx="34">
                  <c:v>11.973768981126229</c:v>
                </c:pt>
                <c:pt idx="35">
                  <c:v>11.981550431995744</c:v>
                </c:pt>
                <c:pt idx="36">
                  <c:v>12.01112722021554</c:v>
                </c:pt>
                <c:pt idx="37">
                  <c:v>11.914236650085341</c:v>
                </c:pt>
                <c:pt idx="38">
                  <c:v>12.015346415438954</c:v>
                </c:pt>
                <c:pt idx="39">
                  <c:v>12.088759946851324</c:v>
                </c:pt>
                <c:pt idx="40">
                  <c:v>12.423296591505354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9-4195-AD46-6C645DA1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557007"/>
        <c:axId val="1471317327"/>
      </c:lineChart>
      <c:catAx>
        <c:axId val="16825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17327"/>
        <c:crosses val="autoZero"/>
        <c:auto val="1"/>
        <c:lblAlgn val="ctr"/>
        <c:lblOffset val="100"/>
        <c:noMultiLvlLbl val="0"/>
      </c:catAx>
      <c:valAx>
        <c:axId val="14713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5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Perbandingan elevasi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Perbandingan elevasi</a:t>
          </a:r>
        </a:p>
      </cx:txPr>
    </cx:title>
    <cx:plotArea>
      <cx:plotAreaRegion>
        <cx:series layoutId="boxWhisker" uniqueId="{97EC93E5-F427-49A5-8B07-699F5DD882A8}">
          <cx:tx>
            <cx:txData>
              <cx:f>_xlchart.v1.0</cx:f>
              <cx:v>Z GPS terkoreksi (m)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04EE73-6686-4223-AFFD-DF23ECDCD2BC}">
          <cx:tx>
            <cx:txData>
              <cx:f>_xlchart.v1.2</cx:f>
              <cx:v>Z Alti terkoreksi (m)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7D529B79-3FB5-487A-B49C-E14A48939467}">
          <cx:tx>
            <cx:txData>
              <cx:f>_xlchart.v1.4</cx:f>
              <cx:v>Z Levelling terkoreksi (m)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Elevasi (m)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Elevasi (m)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119371</xdr:colOff>
      <xdr:row>6</xdr:row>
      <xdr:rowOff>114052</xdr:rowOff>
    </xdr:from>
    <xdr:to>
      <xdr:col>27</xdr:col>
      <xdr:colOff>27215</xdr:colOff>
      <xdr:row>34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9F893-ABB6-4142-A429-E75A4EA95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115659</xdr:colOff>
      <xdr:row>5</xdr:row>
      <xdr:rowOff>0</xdr:rowOff>
    </xdr:from>
    <xdr:to>
      <xdr:col>12</xdr:col>
      <xdr:colOff>877659</xdr:colOff>
      <xdr:row>28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4ECFA76-ACF1-41CE-9A50-4F4C7537D2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8109" y="962025"/>
              <a:ext cx="7305675" cy="4392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1177017</xdr:colOff>
      <xdr:row>4</xdr:row>
      <xdr:rowOff>183017</xdr:rowOff>
    </xdr:from>
    <xdr:to>
      <xdr:col>18</xdr:col>
      <xdr:colOff>265339</xdr:colOff>
      <xdr:row>27</xdr:row>
      <xdr:rowOff>176214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30988C-3320-4E2C-A3EC-8B5DFFF3E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140072</xdr:colOff>
      <xdr:row>0</xdr:row>
      <xdr:rowOff>57149</xdr:rowOff>
    </xdr:from>
    <xdr:to>
      <xdr:col>28</xdr:col>
      <xdr:colOff>594929</xdr:colOff>
      <xdr:row>18</xdr:row>
      <xdr:rowOff>154642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0456D-C22B-4986-9DB3-38E9E13A6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151279</xdr:colOff>
      <xdr:row>19</xdr:row>
      <xdr:rowOff>39831</xdr:rowOff>
    </xdr:from>
    <xdr:to>
      <xdr:col>29</xdr:col>
      <xdr:colOff>0</xdr:colOff>
      <xdr:row>37</xdr:row>
      <xdr:rowOff>137324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61CE7-4A63-49E0-B389-8C63789DB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AD3A-E93B-41D0-AE1C-07D232E24745}">
  <dimension ref="A1:P44"/>
  <sheetViews>
    <sheetView tabSelected="1" zoomScale="40" zoomScaleNormal="40" workbookViewId="0">
      <selection activeCell="AG37" sqref="AG37"/>
    </sheetView>
  </sheetViews>
  <sheetFormatPr defaultRowHeight="15" x14ac:dyDescent="0.25"/>
  <cols>
    <col min="1" max="1" width="15.5703125" style="7" bestFit="1" customWidth="1"/>
    <col min="2" max="2" width="15.85546875" style="7" bestFit="1" customWidth="1"/>
    <col min="3" max="3" width="14.140625" style="6" bestFit="1" customWidth="1"/>
    <col min="4" max="4" width="26.28515625" style="6" bestFit="1" customWidth="1"/>
    <col min="5" max="5" width="28" style="6" bestFit="1" customWidth="1"/>
    <col min="6" max="7" width="13.42578125" style="6" bestFit="1" customWidth="1"/>
    <col min="8" max="8" width="9.85546875" style="6" bestFit="1" customWidth="1"/>
    <col min="9" max="9" width="10.5703125" style="6" bestFit="1" customWidth="1"/>
    <col min="10" max="10" width="9.85546875" style="6" bestFit="1" customWidth="1"/>
    <col min="11" max="11" width="36.5703125" style="6" bestFit="1" customWidth="1"/>
    <col min="12" max="12" width="56.5703125" style="6" bestFit="1" customWidth="1"/>
    <col min="13" max="16384" width="9.140625" style="6"/>
  </cols>
  <sheetData>
    <row r="1" spans="1:12" x14ac:dyDescent="0.25">
      <c r="A1" s="84" t="s">
        <v>83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15.75" thickBot="1" x14ac:dyDescent="0.3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 ht="21" x14ac:dyDescent="0.25">
      <c r="A3" s="84" t="s">
        <v>84</v>
      </c>
      <c r="B3" s="85"/>
      <c r="C3" s="85"/>
      <c r="D3" s="85"/>
      <c r="E3" s="85"/>
      <c r="F3" s="85"/>
      <c r="G3" s="88"/>
      <c r="H3" s="84" t="s">
        <v>85</v>
      </c>
      <c r="I3" s="85"/>
      <c r="J3" s="85"/>
      <c r="K3" s="88"/>
    </row>
    <row r="4" spans="1:12" x14ac:dyDescent="0.25">
      <c r="A4" s="31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52</v>
      </c>
      <c r="G4" s="33" t="s">
        <v>82</v>
      </c>
      <c r="H4" s="31" t="s">
        <v>80</v>
      </c>
      <c r="I4" s="32" t="s">
        <v>6</v>
      </c>
      <c r="J4" s="32" t="s">
        <v>81</v>
      </c>
      <c r="K4" s="34" t="s">
        <v>86</v>
      </c>
    </row>
    <row r="5" spans="1:12" x14ac:dyDescent="0.25">
      <c r="A5" s="19" t="s">
        <v>53</v>
      </c>
      <c r="B5" s="5" t="s">
        <v>12</v>
      </c>
      <c r="C5" s="5" t="s">
        <v>13</v>
      </c>
      <c r="D5" s="22"/>
      <c r="E5" s="22"/>
      <c r="F5" s="22">
        <v>-0.83</v>
      </c>
      <c r="G5" s="23">
        <f t="shared" ref="G5:G35" si="0">F5*(-1)</f>
        <v>0.83</v>
      </c>
      <c r="H5" s="19" t="s">
        <v>53</v>
      </c>
      <c r="I5" s="4">
        <v>788633</v>
      </c>
      <c r="J5" s="4">
        <v>9237269</v>
      </c>
      <c r="K5" s="24">
        <v>760.44399999999996</v>
      </c>
    </row>
    <row r="6" spans="1:12" x14ac:dyDescent="0.25">
      <c r="A6" s="19" t="s">
        <v>12</v>
      </c>
      <c r="B6" s="5" t="s">
        <v>13</v>
      </c>
      <c r="C6" s="5" t="s">
        <v>14</v>
      </c>
      <c r="D6" s="22"/>
      <c r="E6" s="22"/>
      <c r="F6" s="22">
        <v>-0.01</v>
      </c>
      <c r="G6" s="23">
        <f t="shared" si="0"/>
        <v>0.01</v>
      </c>
      <c r="H6" s="20" t="s">
        <v>12</v>
      </c>
      <c r="I6" s="8">
        <v>788605</v>
      </c>
      <c r="J6" s="8">
        <v>9237333</v>
      </c>
      <c r="K6" s="40">
        <v>761.28399999999999</v>
      </c>
      <c r="L6" s="6" t="s">
        <v>87</v>
      </c>
    </row>
    <row r="7" spans="1:12" x14ac:dyDescent="0.25">
      <c r="A7" s="19" t="s">
        <v>13</v>
      </c>
      <c r="B7" s="5" t="s">
        <v>14</v>
      </c>
      <c r="C7" s="5" t="s">
        <v>15</v>
      </c>
      <c r="D7" s="22"/>
      <c r="E7" s="22"/>
      <c r="F7" s="22">
        <v>-0.61</v>
      </c>
      <c r="G7" s="23">
        <f t="shared" si="0"/>
        <v>0.61</v>
      </c>
      <c r="H7" s="20" t="s">
        <v>13</v>
      </c>
      <c r="I7" s="8">
        <v>788599</v>
      </c>
      <c r="J7" s="8">
        <v>9237329</v>
      </c>
      <c r="K7" s="25">
        <f t="shared" ref="K7:K37" si="1">K5+G5</f>
        <v>761.274</v>
      </c>
    </row>
    <row r="8" spans="1:12" x14ac:dyDescent="0.25">
      <c r="A8" s="19" t="s">
        <v>14</v>
      </c>
      <c r="B8" s="5" t="s">
        <v>15</v>
      </c>
      <c r="C8" s="5" t="s">
        <v>16</v>
      </c>
      <c r="D8" s="22"/>
      <c r="E8" s="22"/>
      <c r="F8" s="22">
        <v>-0.7</v>
      </c>
      <c r="G8" s="23">
        <f t="shared" si="0"/>
        <v>0.7</v>
      </c>
      <c r="H8" s="20" t="s">
        <v>14</v>
      </c>
      <c r="I8" s="8">
        <v>788575</v>
      </c>
      <c r="J8" s="8">
        <v>9237389</v>
      </c>
      <c r="K8" s="25">
        <f t="shared" si="1"/>
        <v>761.29399999999998</v>
      </c>
    </row>
    <row r="9" spans="1:12" x14ac:dyDescent="0.25">
      <c r="A9" s="19" t="s">
        <v>15</v>
      </c>
      <c r="B9" s="5" t="s">
        <v>16</v>
      </c>
      <c r="C9" s="5" t="s">
        <v>17</v>
      </c>
      <c r="D9" s="22"/>
      <c r="E9" s="22"/>
      <c r="F9" s="22">
        <v>-1.53</v>
      </c>
      <c r="G9" s="23">
        <f t="shared" si="0"/>
        <v>1.53</v>
      </c>
      <c r="H9" s="20" t="s">
        <v>15</v>
      </c>
      <c r="I9" s="8">
        <v>788575</v>
      </c>
      <c r="J9" s="8">
        <v>9237389</v>
      </c>
      <c r="K9" s="25">
        <f t="shared" si="1"/>
        <v>761.88400000000001</v>
      </c>
    </row>
    <row r="10" spans="1:12" x14ac:dyDescent="0.25">
      <c r="A10" s="19" t="s">
        <v>16</v>
      </c>
      <c r="B10" s="5" t="s">
        <v>17</v>
      </c>
      <c r="C10" s="5" t="s">
        <v>18</v>
      </c>
      <c r="D10" s="22"/>
      <c r="E10" s="22"/>
      <c r="F10" s="22">
        <v>0.04</v>
      </c>
      <c r="G10" s="23">
        <f t="shared" si="0"/>
        <v>-0.04</v>
      </c>
      <c r="H10" s="20" t="s">
        <v>16</v>
      </c>
      <c r="I10" s="8">
        <v>788565</v>
      </c>
      <c r="J10" s="8">
        <v>9237458</v>
      </c>
      <c r="K10" s="25">
        <f t="shared" si="1"/>
        <v>761.99400000000003</v>
      </c>
    </row>
    <row r="11" spans="1:12" x14ac:dyDescent="0.25">
      <c r="A11" s="19" t="s">
        <v>17</v>
      </c>
      <c r="B11" s="5" t="s">
        <v>18</v>
      </c>
      <c r="C11" s="5" t="s">
        <v>19</v>
      </c>
      <c r="D11" s="22"/>
      <c r="E11" s="22"/>
      <c r="F11" s="22">
        <v>-0.74</v>
      </c>
      <c r="G11" s="23">
        <f t="shared" si="0"/>
        <v>0.74</v>
      </c>
      <c r="H11" s="20" t="s">
        <v>17</v>
      </c>
      <c r="I11" s="8">
        <v>788556</v>
      </c>
      <c r="J11" s="8">
        <v>9237482</v>
      </c>
      <c r="K11" s="25">
        <f t="shared" si="1"/>
        <v>763.41399999999999</v>
      </c>
    </row>
    <row r="12" spans="1:12" x14ac:dyDescent="0.25">
      <c r="A12" s="19" t="s">
        <v>18</v>
      </c>
      <c r="B12" s="5" t="s">
        <v>19</v>
      </c>
      <c r="C12" s="5" t="s">
        <v>20</v>
      </c>
      <c r="D12" s="22"/>
      <c r="E12" s="22"/>
      <c r="F12" s="22">
        <v>-0.83</v>
      </c>
      <c r="G12" s="23">
        <f t="shared" si="0"/>
        <v>0.83</v>
      </c>
      <c r="H12" s="20" t="s">
        <v>18</v>
      </c>
      <c r="I12" s="8">
        <v>788635</v>
      </c>
      <c r="J12" s="8">
        <v>9237531</v>
      </c>
      <c r="K12" s="25">
        <f t="shared" si="1"/>
        <v>761.95400000000006</v>
      </c>
    </row>
    <row r="13" spans="1:12" x14ac:dyDescent="0.25">
      <c r="A13" s="19" t="s">
        <v>19</v>
      </c>
      <c r="B13" s="5" t="s">
        <v>20</v>
      </c>
      <c r="C13" s="5" t="s">
        <v>21</v>
      </c>
      <c r="D13" s="22"/>
      <c r="E13" s="22"/>
      <c r="F13" s="22">
        <v>-0.89</v>
      </c>
      <c r="G13" s="23">
        <f t="shared" si="0"/>
        <v>0.89</v>
      </c>
      <c r="H13" s="20" t="s">
        <v>19</v>
      </c>
      <c r="I13" s="8">
        <v>788603</v>
      </c>
      <c r="J13" s="8">
        <v>9237545</v>
      </c>
      <c r="K13" s="25">
        <f t="shared" si="1"/>
        <v>764.154</v>
      </c>
    </row>
    <row r="14" spans="1:12" x14ac:dyDescent="0.25">
      <c r="A14" s="19" t="s">
        <v>20</v>
      </c>
      <c r="B14" s="5" t="s">
        <v>21</v>
      </c>
      <c r="C14" s="5" t="s">
        <v>22</v>
      </c>
      <c r="D14" s="22"/>
      <c r="E14" s="22"/>
      <c r="F14" s="22">
        <v>-0.59</v>
      </c>
      <c r="G14" s="23">
        <f t="shared" si="0"/>
        <v>0.59</v>
      </c>
      <c r="H14" s="20" t="s">
        <v>20</v>
      </c>
      <c r="I14" s="8">
        <v>788605</v>
      </c>
      <c r="J14" s="8">
        <v>9237568</v>
      </c>
      <c r="K14" s="25">
        <f t="shared" si="1"/>
        <v>762.78400000000011</v>
      </c>
    </row>
    <row r="15" spans="1:12" x14ac:dyDescent="0.25">
      <c r="A15" s="19" t="s">
        <v>21</v>
      </c>
      <c r="B15" s="5" t="s">
        <v>22</v>
      </c>
      <c r="C15" s="5" t="s">
        <v>23</v>
      </c>
      <c r="D15" s="22"/>
      <c r="E15" s="22"/>
      <c r="F15" s="22">
        <v>-0.49</v>
      </c>
      <c r="G15" s="23">
        <f t="shared" si="0"/>
        <v>0.49</v>
      </c>
      <c r="H15" s="20" t="s">
        <v>21</v>
      </c>
      <c r="I15" s="8">
        <v>788611</v>
      </c>
      <c r="J15" s="8">
        <v>9237604</v>
      </c>
      <c r="K15" s="25">
        <f t="shared" si="1"/>
        <v>765.04399999999998</v>
      </c>
    </row>
    <row r="16" spans="1:12" x14ac:dyDescent="0.25">
      <c r="A16" s="19" t="s">
        <v>22</v>
      </c>
      <c r="B16" s="5" t="s">
        <v>23</v>
      </c>
      <c r="C16" s="5" t="s">
        <v>24</v>
      </c>
      <c r="D16" s="22"/>
      <c r="E16" s="22"/>
      <c r="F16" s="22">
        <v>-0.8</v>
      </c>
      <c r="G16" s="23">
        <f t="shared" si="0"/>
        <v>0.8</v>
      </c>
      <c r="H16" s="20" t="s">
        <v>22</v>
      </c>
      <c r="I16" s="8">
        <v>788613</v>
      </c>
      <c r="J16" s="8">
        <v>9237638</v>
      </c>
      <c r="K16" s="25">
        <f t="shared" si="1"/>
        <v>763.37400000000014</v>
      </c>
    </row>
    <row r="17" spans="1:11" x14ac:dyDescent="0.25">
      <c r="A17" s="19" t="s">
        <v>23</v>
      </c>
      <c r="B17" s="5" t="s">
        <v>24</v>
      </c>
      <c r="C17" s="5" t="s">
        <v>25</v>
      </c>
      <c r="D17" s="22"/>
      <c r="E17" s="22"/>
      <c r="F17" s="22">
        <v>-0.435</v>
      </c>
      <c r="G17" s="23">
        <f t="shared" si="0"/>
        <v>0.435</v>
      </c>
      <c r="H17" s="20" t="s">
        <v>23</v>
      </c>
      <c r="I17" s="8">
        <v>788610</v>
      </c>
      <c r="J17" s="8">
        <v>9237664</v>
      </c>
      <c r="K17" s="25">
        <f t="shared" si="1"/>
        <v>765.53399999999999</v>
      </c>
    </row>
    <row r="18" spans="1:11" x14ac:dyDescent="0.25">
      <c r="A18" s="19" t="s">
        <v>24</v>
      </c>
      <c r="B18" s="5" t="s">
        <v>25</v>
      </c>
      <c r="C18" s="5" t="s">
        <v>26</v>
      </c>
      <c r="D18" s="22"/>
      <c r="E18" s="22"/>
      <c r="F18" s="22">
        <v>-0.65500000000000003</v>
      </c>
      <c r="G18" s="23">
        <f t="shared" si="0"/>
        <v>0.65500000000000003</v>
      </c>
      <c r="H18" s="20" t="s">
        <v>24</v>
      </c>
      <c r="I18" s="8">
        <v>788611</v>
      </c>
      <c r="J18" s="8">
        <v>9237697</v>
      </c>
      <c r="K18" s="25">
        <f t="shared" si="1"/>
        <v>764.17400000000009</v>
      </c>
    </row>
    <row r="19" spans="1:11" x14ac:dyDescent="0.25">
      <c r="A19" s="19" t="s">
        <v>25</v>
      </c>
      <c r="B19" s="5" t="s">
        <v>26</v>
      </c>
      <c r="C19" s="5" t="s">
        <v>27</v>
      </c>
      <c r="D19" s="22"/>
      <c r="E19" s="22"/>
      <c r="F19" s="22">
        <v>-0.05</v>
      </c>
      <c r="G19" s="23">
        <f t="shared" si="0"/>
        <v>0.05</v>
      </c>
      <c r="H19" s="20" t="s">
        <v>25</v>
      </c>
      <c r="I19" s="8">
        <v>788612</v>
      </c>
      <c r="J19" s="8">
        <v>9237729</v>
      </c>
      <c r="K19" s="25">
        <f t="shared" si="1"/>
        <v>765.96899999999994</v>
      </c>
    </row>
    <row r="20" spans="1:11" x14ac:dyDescent="0.25">
      <c r="A20" s="19" t="s">
        <v>26</v>
      </c>
      <c r="B20" s="5" t="s">
        <v>27</v>
      </c>
      <c r="C20" s="5" t="s">
        <v>28</v>
      </c>
      <c r="D20" s="22"/>
      <c r="E20" s="22"/>
      <c r="F20" s="22">
        <v>-1.7</v>
      </c>
      <c r="G20" s="23">
        <f t="shared" si="0"/>
        <v>1.7</v>
      </c>
      <c r="H20" s="20" t="s">
        <v>26</v>
      </c>
      <c r="I20" s="8">
        <v>788614</v>
      </c>
      <c r="J20" s="8">
        <v>9237753</v>
      </c>
      <c r="K20" s="25">
        <f t="shared" si="1"/>
        <v>764.82900000000006</v>
      </c>
    </row>
    <row r="21" spans="1:11" x14ac:dyDescent="0.25">
      <c r="A21" s="19" t="s">
        <v>27</v>
      </c>
      <c r="B21" s="5" t="s">
        <v>28</v>
      </c>
      <c r="C21" s="5" t="s">
        <v>29</v>
      </c>
      <c r="D21" s="22"/>
      <c r="E21" s="22"/>
      <c r="F21" s="22">
        <v>-1.46</v>
      </c>
      <c r="G21" s="23">
        <f t="shared" si="0"/>
        <v>1.46</v>
      </c>
      <c r="H21" s="20" t="s">
        <v>27</v>
      </c>
      <c r="I21" s="8">
        <v>788619</v>
      </c>
      <c r="J21" s="8">
        <v>9237792</v>
      </c>
      <c r="K21" s="25">
        <f t="shared" si="1"/>
        <v>766.01899999999989</v>
      </c>
    </row>
    <row r="22" spans="1:11" x14ac:dyDescent="0.25">
      <c r="A22" s="19" t="s">
        <v>28</v>
      </c>
      <c r="B22" s="5" t="s">
        <v>29</v>
      </c>
      <c r="C22" s="5" t="s">
        <v>30</v>
      </c>
      <c r="D22" s="22"/>
      <c r="E22" s="22"/>
      <c r="F22" s="22">
        <v>-0.94499999999999995</v>
      </c>
      <c r="G22" s="23">
        <f t="shared" si="0"/>
        <v>0.94499999999999995</v>
      </c>
      <c r="H22" s="20" t="s">
        <v>28</v>
      </c>
      <c r="I22" s="8">
        <v>788617</v>
      </c>
      <c r="J22" s="8">
        <v>9237815</v>
      </c>
      <c r="K22" s="25">
        <f t="shared" si="1"/>
        <v>766.52900000000011</v>
      </c>
    </row>
    <row r="23" spans="1:11" x14ac:dyDescent="0.25">
      <c r="A23" s="19" t="s">
        <v>29</v>
      </c>
      <c r="B23" s="5" t="s">
        <v>30</v>
      </c>
      <c r="C23" s="5" t="s">
        <v>31</v>
      </c>
      <c r="D23" s="22"/>
      <c r="E23" s="22"/>
      <c r="F23" s="22">
        <v>0.77500000000000002</v>
      </c>
      <c r="G23" s="23">
        <f t="shared" si="0"/>
        <v>-0.77500000000000002</v>
      </c>
      <c r="H23" s="20" t="s">
        <v>29</v>
      </c>
      <c r="I23" s="8">
        <v>788617</v>
      </c>
      <c r="J23" s="8">
        <v>9237815</v>
      </c>
      <c r="K23" s="25">
        <f t="shared" si="1"/>
        <v>767.47899999999993</v>
      </c>
    </row>
    <row r="24" spans="1:11" x14ac:dyDescent="0.25">
      <c r="A24" s="19" t="s">
        <v>30</v>
      </c>
      <c r="B24" s="5" t="s">
        <v>31</v>
      </c>
      <c r="C24" s="5" t="s">
        <v>32</v>
      </c>
      <c r="D24" s="22"/>
      <c r="E24" s="22"/>
      <c r="F24" s="22">
        <v>0.84</v>
      </c>
      <c r="G24" s="23">
        <f t="shared" si="0"/>
        <v>-0.84</v>
      </c>
      <c r="H24" s="20" t="s">
        <v>30</v>
      </c>
      <c r="I24" s="8">
        <v>788617</v>
      </c>
      <c r="J24" s="8">
        <v>9237815</v>
      </c>
      <c r="K24" s="25">
        <f t="shared" si="1"/>
        <v>767.47400000000016</v>
      </c>
    </row>
    <row r="25" spans="1:11" x14ac:dyDescent="0.25">
      <c r="A25" s="19" t="s">
        <v>31</v>
      </c>
      <c r="B25" s="5" t="s">
        <v>32</v>
      </c>
      <c r="C25" s="5" t="s">
        <v>33</v>
      </c>
      <c r="D25" s="22"/>
      <c r="E25" s="22"/>
      <c r="F25" s="22">
        <v>0</v>
      </c>
      <c r="G25" s="23">
        <f t="shared" si="0"/>
        <v>0</v>
      </c>
      <c r="H25" s="20" t="s">
        <v>31</v>
      </c>
      <c r="I25" s="8">
        <v>788586</v>
      </c>
      <c r="J25" s="8">
        <v>9237838</v>
      </c>
      <c r="K25" s="25">
        <f t="shared" si="1"/>
        <v>766.70399999999995</v>
      </c>
    </row>
    <row r="26" spans="1:11" x14ac:dyDescent="0.25">
      <c r="A26" s="19" t="s">
        <v>32</v>
      </c>
      <c r="B26" s="5" t="s">
        <v>33</v>
      </c>
      <c r="C26" s="5" t="s">
        <v>34</v>
      </c>
      <c r="D26" s="22"/>
      <c r="E26" s="22"/>
      <c r="F26" s="22">
        <v>-0.03</v>
      </c>
      <c r="G26" s="23">
        <f t="shared" si="0"/>
        <v>0.03</v>
      </c>
      <c r="H26" s="20" t="s">
        <v>32</v>
      </c>
      <c r="I26" s="8">
        <v>788579</v>
      </c>
      <c r="J26" s="8">
        <v>9237852</v>
      </c>
      <c r="K26" s="25">
        <f t="shared" si="1"/>
        <v>766.63400000000013</v>
      </c>
    </row>
    <row r="27" spans="1:11" x14ac:dyDescent="0.25">
      <c r="A27" s="19" t="s">
        <v>33</v>
      </c>
      <c r="B27" s="5" t="s">
        <v>34</v>
      </c>
      <c r="C27" s="5" t="s">
        <v>35</v>
      </c>
      <c r="D27" s="22"/>
      <c r="E27" s="22"/>
      <c r="F27" s="22">
        <v>-0.01</v>
      </c>
      <c r="G27" s="23">
        <f t="shared" si="0"/>
        <v>0.01</v>
      </c>
      <c r="H27" s="20" t="s">
        <v>33</v>
      </c>
      <c r="I27" s="8">
        <v>788561</v>
      </c>
      <c r="J27" s="8">
        <v>9237849</v>
      </c>
      <c r="K27" s="25">
        <f t="shared" si="1"/>
        <v>766.70399999999995</v>
      </c>
    </row>
    <row r="28" spans="1:11" x14ac:dyDescent="0.25">
      <c r="A28" s="19" t="s">
        <v>34</v>
      </c>
      <c r="B28" s="5" t="s">
        <v>35</v>
      </c>
      <c r="C28" s="5" t="s">
        <v>36</v>
      </c>
      <c r="D28" s="22"/>
      <c r="E28" s="22"/>
      <c r="F28" s="22">
        <v>0.02</v>
      </c>
      <c r="G28" s="23">
        <f t="shared" si="0"/>
        <v>-0.02</v>
      </c>
      <c r="H28" s="20" t="s">
        <v>34</v>
      </c>
      <c r="I28" s="8">
        <v>788556</v>
      </c>
      <c r="J28" s="8">
        <v>9237855</v>
      </c>
      <c r="K28" s="25">
        <f t="shared" si="1"/>
        <v>766.6640000000001</v>
      </c>
    </row>
    <row r="29" spans="1:11" x14ac:dyDescent="0.25">
      <c r="A29" s="19" t="s">
        <v>35</v>
      </c>
      <c r="B29" s="5" t="s">
        <v>36</v>
      </c>
      <c r="C29" s="5" t="s">
        <v>37</v>
      </c>
      <c r="D29" s="22"/>
      <c r="E29" s="22"/>
      <c r="F29" s="22">
        <v>0.01</v>
      </c>
      <c r="G29" s="23">
        <f t="shared" si="0"/>
        <v>-0.01</v>
      </c>
      <c r="H29" s="20" t="s">
        <v>35</v>
      </c>
      <c r="I29" s="8">
        <v>788541</v>
      </c>
      <c r="J29" s="8">
        <v>9237838</v>
      </c>
      <c r="K29" s="25">
        <f t="shared" si="1"/>
        <v>766.71399999999994</v>
      </c>
    </row>
    <row r="30" spans="1:11" x14ac:dyDescent="0.25">
      <c r="A30" s="19" t="s">
        <v>36</v>
      </c>
      <c r="B30" s="5" t="s">
        <v>37</v>
      </c>
      <c r="C30" s="5" t="s">
        <v>38</v>
      </c>
      <c r="D30" s="22"/>
      <c r="E30" s="22"/>
      <c r="F30" s="22">
        <v>-0.01</v>
      </c>
      <c r="G30" s="23">
        <f t="shared" si="0"/>
        <v>0.01</v>
      </c>
      <c r="H30" s="20" t="s">
        <v>36</v>
      </c>
      <c r="I30" s="8">
        <v>788541</v>
      </c>
      <c r="J30" s="8">
        <v>9237838</v>
      </c>
      <c r="K30" s="25">
        <f t="shared" si="1"/>
        <v>766.64400000000012</v>
      </c>
    </row>
    <row r="31" spans="1:11" x14ac:dyDescent="0.25">
      <c r="A31" s="19" t="s">
        <v>37</v>
      </c>
      <c r="B31" s="5" t="s">
        <v>38</v>
      </c>
      <c r="C31" s="5" t="s">
        <v>39</v>
      </c>
      <c r="D31" s="22"/>
      <c r="E31" s="22"/>
      <c r="F31" s="22">
        <v>0.08</v>
      </c>
      <c r="G31" s="23">
        <f t="shared" si="0"/>
        <v>-0.08</v>
      </c>
      <c r="H31" s="20" t="s">
        <v>37</v>
      </c>
      <c r="I31" s="8">
        <v>788517</v>
      </c>
      <c r="J31" s="8">
        <v>9237852</v>
      </c>
      <c r="K31" s="25">
        <f t="shared" si="1"/>
        <v>766.70399999999995</v>
      </c>
    </row>
    <row r="32" spans="1:11" x14ac:dyDescent="0.25">
      <c r="A32" s="19" t="s">
        <v>38</v>
      </c>
      <c r="B32" s="5" t="s">
        <v>39</v>
      </c>
      <c r="C32" s="5" t="s">
        <v>40</v>
      </c>
      <c r="D32" s="22"/>
      <c r="E32" s="22"/>
      <c r="F32" s="22">
        <v>4.4999999999999998E-2</v>
      </c>
      <c r="G32" s="23">
        <f t="shared" si="0"/>
        <v>-4.4999999999999998E-2</v>
      </c>
      <c r="H32" s="20" t="s">
        <v>38</v>
      </c>
      <c r="I32" s="8">
        <v>788512</v>
      </c>
      <c r="J32" s="8">
        <v>9237841</v>
      </c>
      <c r="K32" s="25">
        <f t="shared" si="1"/>
        <v>766.65400000000011</v>
      </c>
    </row>
    <row r="33" spans="1:16" x14ac:dyDescent="0.25">
      <c r="A33" s="19" t="s">
        <v>39</v>
      </c>
      <c r="B33" s="5" t="s">
        <v>40</v>
      </c>
      <c r="C33" s="5" t="s">
        <v>41</v>
      </c>
      <c r="D33" s="22"/>
      <c r="E33" s="22"/>
      <c r="F33" s="22">
        <v>0.13500000000000001</v>
      </c>
      <c r="G33" s="23">
        <f t="shared" si="0"/>
        <v>-0.13500000000000001</v>
      </c>
      <c r="H33" s="20" t="s">
        <v>39</v>
      </c>
      <c r="I33" s="8">
        <v>788502</v>
      </c>
      <c r="J33" s="8">
        <v>9237847</v>
      </c>
      <c r="K33" s="25">
        <f t="shared" si="1"/>
        <v>766.62399999999991</v>
      </c>
    </row>
    <row r="34" spans="1:16" x14ac:dyDescent="0.25">
      <c r="A34" s="19" t="s">
        <v>40</v>
      </c>
      <c r="B34" s="5" t="s">
        <v>41</v>
      </c>
      <c r="C34" s="5" t="s">
        <v>42</v>
      </c>
      <c r="D34" s="22"/>
      <c r="E34" s="22"/>
      <c r="F34" s="22">
        <v>0.15</v>
      </c>
      <c r="G34" s="23">
        <f t="shared" si="0"/>
        <v>-0.15</v>
      </c>
      <c r="H34" s="20" t="s">
        <v>40</v>
      </c>
      <c r="I34" s="8">
        <v>788488</v>
      </c>
      <c r="J34" s="8">
        <v>9237849</v>
      </c>
      <c r="K34" s="25">
        <f t="shared" si="1"/>
        <v>766.60900000000015</v>
      </c>
    </row>
    <row r="35" spans="1:16" ht="15.75" thickBot="1" x14ac:dyDescent="0.3">
      <c r="A35" s="26" t="s">
        <v>41</v>
      </c>
      <c r="B35" s="27" t="s">
        <v>42</v>
      </c>
      <c r="C35" s="27" t="s">
        <v>43</v>
      </c>
      <c r="D35" s="28"/>
      <c r="E35" s="28"/>
      <c r="F35" s="28">
        <v>0</v>
      </c>
      <c r="G35" s="29">
        <f t="shared" si="0"/>
        <v>0</v>
      </c>
      <c r="H35" s="20" t="s">
        <v>41</v>
      </c>
      <c r="I35" s="8">
        <v>788470</v>
      </c>
      <c r="J35" s="8">
        <v>9237853</v>
      </c>
      <c r="K35" s="25">
        <f t="shared" si="1"/>
        <v>766.48899999999992</v>
      </c>
    </row>
    <row r="36" spans="1:16" x14ac:dyDescent="0.25">
      <c r="A36" s="30"/>
      <c r="B36" s="30"/>
      <c r="C36" s="30"/>
      <c r="D36" s="30"/>
      <c r="E36" s="30"/>
      <c r="F36" s="30"/>
      <c r="G36" s="30"/>
      <c r="H36" s="20" t="s">
        <v>42</v>
      </c>
      <c r="I36" s="8">
        <v>788464</v>
      </c>
      <c r="J36" s="8">
        <v>9237848</v>
      </c>
      <c r="K36" s="25">
        <f t="shared" si="1"/>
        <v>766.45900000000017</v>
      </c>
    </row>
    <row r="37" spans="1:16" x14ac:dyDescent="0.25">
      <c r="A37" s="30"/>
      <c r="B37" s="30"/>
      <c r="C37" s="30"/>
      <c r="D37" s="30"/>
      <c r="E37" s="30"/>
      <c r="F37" s="30"/>
      <c r="G37" s="30"/>
      <c r="H37" s="20" t="s">
        <v>43</v>
      </c>
      <c r="I37" s="8">
        <v>788453</v>
      </c>
      <c r="J37" s="8">
        <v>9237854</v>
      </c>
      <c r="K37" s="25">
        <f t="shared" si="1"/>
        <v>766.48899999999992</v>
      </c>
    </row>
    <row r="38" spans="1:16" ht="15" customHeight="1" x14ac:dyDescent="0.25">
      <c r="A38" s="30"/>
      <c r="B38" s="30"/>
      <c r="C38" s="30"/>
      <c r="D38" s="30"/>
      <c r="E38" s="30"/>
      <c r="F38" s="30"/>
      <c r="G38" s="30"/>
      <c r="H38" s="35" t="s">
        <v>44</v>
      </c>
      <c r="I38" s="36">
        <v>788439</v>
      </c>
      <c r="J38" s="36">
        <v>9237867</v>
      </c>
      <c r="K38" s="39">
        <f>AVERAGE($K$27:$K$37)</f>
        <v>766.61400000000003</v>
      </c>
      <c r="L38" s="89" t="s">
        <v>88</v>
      </c>
      <c r="M38" s="89"/>
      <c r="N38" s="89"/>
      <c r="O38" s="89"/>
      <c r="P38" s="89"/>
    </row>
    <row r="39" spans="1:16" x14ac:dyDescent="0.25">
      <c r="A39" s="30"/>
      <c r="B39" s="30"/>
      <c r="C39" s="30"/>
      <c r="D39" s="30"/>
      <c r="E39" s="30"/>
      <c r="F39" s="30"/>
      <c r="G39" s="30"/>
      <c r="H39" s="35" t="s">
        <v>45</v>
      </c>
      <c r="I39" s="36">
        <v>788439</v>
      </c>
      <c r="J39" s="36">
        <v>9237851</v>
      </c>
      <c r="K39" s="39">
        <f t="shared" ref="K39:K44" si="2">AVERAGE($K$27:$K$37)</f>
        <v>766.61400000000003</v>
      </c>
      <c r="L39" s="89"/>
      <c r="M39" s="89"/>
      <c r="N39" s="89"/>
      <c r="O39" s="89"/>
      <c r="P39" s="89"/>
    </row>
    <row r="40" spans="1:16" x14ac:dyDescent="0.25">
      <c r="A40" s="30"/>
      <c r="B40" s="30"/>
      <c r="C40" s="30"/>
      <c r="D40" s="30"/>
      <c r="E40" s="30"/>
      <c r="F40" s="30"/>
      <c r="G40" s="30"/>
      <c r="H40" s="35" t="s">
        <v>46</v>
      </c>
      <c r="I40" s="36">
        <v>788418</v>
      </c>
      <c r="J40" s="36">
        <v>9237875</v>
      </c>
      <c r="K40" s="39">
        <f t="shared" si="2"/>
        <v>766.61400000000003</v>
      </c>
      <c r="L40" s="89"/>
      <c r="M40" s="89"/>
      <c r="N40" s="89"/>
      <c r="O40" s="89"/>
      <c r="P40" s="89"/>
    </row>
    <row r="41" spans="1:16" x14ac:dyDescent="0.25">
      <c r="A41" s="30"/>
      <c r="B41" s="30"/>
      <c r="C41" s="30"/>
      <c r="D41" s="30"/>
      <c r="E41" s="30"/>
      <c r="F41" s="30"/>
      <c r="G41" s="30"/>
      <c r="H41" s="35" t="s">
        <v>47</v>
      </c>
      <c r="I41" s="36">
        <v>788411</v>
      </c>
      <c r="J41" s="36">
        <v>9237869</v>
      </c>
      <c r="K41" s="39">
        <f t="shared" si="2"/>
        <v>766.61400000000003</v>
      </c>
      <c r="L41" s="89"/>
      <c r="M41" s="89"/>
      <c r="N41" s="89"/>
      <c r="O41" s="89"/>
      <c r="P41" s="89"/>
    </row>
    <row r="42" spans="1:16" x14ac:dyDescent="0.25">
      <c r="A42" s="30"/>
      <c r="B42" s="30"/>
      <c r="C42" s="30"/>
      <c r="D42" s="30"/>
      <c r="E42" s="30"/>
      <c r="F42" s="30"/>
      <c r="G42" s="30"/>
      <c r="H42" s="35" t="s">
        <v>48</v>
      </c>
      <c r="I42" s="36">
        <v>788419</v>
      </c>
      <c r="J42" s="36">
        <v>9237852</v>
      </c>
      <c r="K42" s="39">
        <f t="shared" si="2"/>
        <v>766.61400000000003</v>
      </c>
      <c r="L42" s="89"/>
      <c r="M42" s="89"/>
      <c r="N42" s="89"/>
      <c r="O42" s="89"/>
      <c r="P42" s="89"/>
    </row>
    <row r="43" spans="1:16" x14ac:dyDescent="0.25">
      <c r="A43" s="30"/>
      <c r="B43" s="30"/>
      <c r="C43" s="30"/>
      <c r="D43" s="30"/>
      <c r="E43" s="30"/>
      <c r="F43" s="30"/>
      <c r="G43" s="30"/>
      <c r="H43" s="35" t="s">
        <v>49</v>
      </c>
      <c r="I43" s="36">
        <v>788386</v>
      </c>
      <c r="J43" s="36">
        <v>9237871</v>
      </c>
      <c r="K43" s="39">
        <f t="shared" si="2"/>
        <v>766.61400000000003</v>
      </c>
      <c r="L43" s="89"/>
      <c r="M43" s="89"/>
      <c r="N43" s="89"/>
      <c r="O43" s="89"/>
      <c r="P43" s="89"/>
    </row>
    <row r="44" spans="1:16" ht="15.75" thickBot="1" x14ac:dyDescent="0.3">
      <c r="A44" s="21"/>
      <c r="B44" s="21"/>
      <c r="C44" s="21"/>
      <c r="D44" s="21"/>
      <c r="E44" s="21"/>
      <c r="F44" s="21"/>
      <c r="G44" s="21"/>
      <c r="H44" s="37" t="s">
        <v>50</v>
      </c>
      <c r="I44" s="38">
        <v>788365</v>
      </c>
      <c r="J44" s="38">
        <v>9237854</v>
      </c>
      <c r="K44" s="39">
        <f t="shared" si="2"/>
        <v>766.61400000000003</v>
      </c>
      <c r="L44" s="89"/>
      <c r="M44" s="89"/>
      <c r="N44" s="89"/>
      <c r="O44" s="89"/>
      <c r="P44" s="89"/>
    </row>
  </sheetData>
  <mergeCells count="4">
    <mergeCell ref="A1:K2"/>
    <mergeCell ref="A3:G3"/>
    <mergeCell ref="H3:K3"/>
    <mergeCell ref="L38:P4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5D6D-CD3F-4857-BB71-BF1DFD3B93D6}">
  <dimension ref="A1:H42"/>
  <sheetViews>
    <sheetView zoomScale="70" zoomScaleNormal="70" workbookViewId="0">
      <selection activeCell="B2" sqref="B2:C42"/>
    </sheetView>
  </sheetViews>
  <sheetFormatPr defaultRowHeight="15" x14ac:dyDescent="0.25"/>
  <cols>
    <col min="1" max="1" width="17.7109375" style="17" bestFit="1" customWidth="1"/>
    <col min="2" max="3" width="13" style="17" bestFit="1" customWidth="1"/>
    <col min="4" max="4" width="25" style="17" bestFit="1" customWidth="1"/>
    <col min="5" max="5" width="23.5703125" style="17" bestFit="1" customWidth="1"/>
    <col min="6" max="6" width="30.28515625" style="17" bestFit="1" customWidth="1"/>
    <col min="7" max="7" width="13.28515625" style="17" customWidth="1"/>
    <col min="8" max="8" width="12" style="17" bestFit="1" customWidth="1"/>
    <col min="9" max="9" width="12.85546875" style="17" bestFit="1" customWidth="1"/>
    <col min="10" max="10" width="11.5703125" style="17" bestFit="1" customWidth="1"/>
    <col min="11" max="11" width="23" style="17" bestFit="1" customWidth="1"/>
    <col min="12" max="12" width="25.42578125" style="17" bestFit="1" customWidth="1"/>
    <col min="13" max="14" width="18.85546875" style="17" bestFit="1" customWidth="1"/>
    <col min="15" max="15" width="30" style="17" bestFit="1" customWidth="1"/>
    <col min="16" max="16" width="16" style="17" customWidth="1"/>
    <col min="17" max="17" width="29.5703125" style="17" bestFit="1" customWidth="1"/>
    <col min="18" max="18" width="9.140625" style="17"/>
    <col min="19" max="19" width="11.140625" style="17" bestFit="1" customWidth="1"/>
    <col min="20" max="16384" width="9.140625" style="17"/>
  </cols>
  <sheetData>
    <row r="1" spans="1:8" x14ac:dyDescent="0.25">
      <c r="A1" s="49" t="s">
        <v>89</v>
      </c>
      <c r="B1" s="49" t="s">
        <v>90</v>
      </c>
      <c r="C1" s="49" t="s">
        <v>91</v>
      </c>
      <c r="D1" s="49" t="s">
        <v>77</v>
      </c>
      <c r="E1" s="49" t="s">
        <v>78</v>
      </c>
      <c r="F1" s="49" t="s">
        <v>79</v>
      </c>
      <c r="G1" s="41"/>
      <c r="H1" s="42" t="s">
        <v>92</v>
      </c>
    </row>
    <row r="2" spans="1:8" ht="15.75" customHeight="1" x14ac:dyDescent="0.25">
      <c r="A2" s="46" t="s">
        <v>0</v>
      </c>
      <c r="B2" s="46">
        <v>788618</v>
      </c>
      <c r="C2" s="46">
        <v>9237724</v>
      </c>
      <c r="D2" s="50">
        <v>766</v>
      </c>
      <c r="E2" s="50">
        <v>766</v>
      </c>
      <c r="F2" s="50">
        <v>766</v>
      </c>
      <c r="G2" s="16"/>
      <c r="H2" s="15" t="s">
        <v>93</v>
      </c>
    </row>
    <row r="3" spans="1:8" ht="15" customHeight="1" x14ac:dyDescent="0.25">
      <c r="A3" s="1" t="s">
        <v>12</v>
      </c>
      <c r="B3" s="1">
        <v>788605</v>
      </c>
      <c r="C3" s="1">
        <v>9237333</v>
      </c>
      <c r="D3" s="3">
        <v>724.77319587628801</v>
      </c>
      <c r="E3" s="3">
        <v>776.00618556700999</v>
      </c>
      <c r="F3" s="3">
        <f>Levelling!K6</f>
        <v>761.28399999999999</v>
      </c>
      <c r="G3" s="48"/>
      <c r="H3" s="44" t="s">
        <v>94</v>
      </c>
    </row>
    <row r="4" spans="1:8" ht="15" customHeight="1" x14ac:dyDescent="0.25">
      <c r="A4" s="1" t="s">
        <v>13</v>
      </c>
      <c r="B4" s="1">
        <v>788599</v>
      </c>
      <c r="C4" s="1">
        <v>9237329</v>
      </c>
      <c r="D4" s="3">
        <v>729.44072164948398</v>
      </c>
      <c r="E4" s="3">
        <v>777.16752577319505</v>
      </c>
      <c r="F4" s="3">
        <f>Levelling!K7</f>
        <v>761.274</v>
      </c>
      <c r="G4" s="48"/>
      <c r="H4" s="15" t="s">
        <v>95</v>
      </c>
    </row>
    <row r="5" spans="1:8" ht="15" customHeight="1" x14ac:dyDescent="0.25">
      <c r="A5" s="1" t="s">
        <v>14</v>
      </c>
      <c r="B5" s="1">
        <v>788575</v>
      </c>
      <c r="C5" s="1">
        <v>9237389</v>
      </c>
      <c r="D5" s="3">
        <v>715.92525773195803</v>
      </c>
      <c r="E5" s="3">
        <v>782.36340206185503</v>
      </c>
      <c r="F5" s="3">
        <f>Levelling!K8</f>
        <v>761.29399999999998</v>
      </c>
    </row>
    <row r="6" spans="1:8" ht="15" customHeight="1" x14ac:dyDescent="0.25">
      <c r="A6" s="1" t="s">
        <v>15</v>
      </c>
      <c r="B6" s="1">
        <v>788575</v>
      </c>
      <c r="C6" s="1">
        <v>9237389</v>
      </c>
      <c r="D6" s="3">
        <v>737.69845360824695</v>
      </c>
      <c r="E6" s="3">
        <v>774.56958762886597</v>
      </c>
      <c r="F6" s="3">
        <f>Levelling!K9</f>
        <v>761.88400000000001</v>
      </c>
    </row>
    <row r="7" spans="1:8" ht="15" customHeight="1" x14ac:dyDescent="0.25">
      <c r="A7" s="1" t="s">
        <v>16</v>
      </c>
      <c r="B7" s="1">
        <v>788565</v>
      </c>
      <c r="C7" s="1">
        <v>9237458</v>
      </c>
      <c r="D7" s="3">
        <v>745.82731958762804</v>
      </c>
      <c r="E7" s="3">
        <v>777.27061855670104</v>
      </c>
      <c r="F7" s="3">
        <f>Levelling!K10</f>
        <v>761.99400000000003</v>
      </c>
    </row>
    <row r="8" spans="1:8" ht="15" customHeight="1" x14ac:dyDescent="0.25">
      <c r="A8" s="1" t="s">
        <v>17</v>
      </c>
      <c r="B8" s="1">
        <v>788556</v>
      </c>
      <c r="C8" s="1">
        <v>9237482</v>
      </c>
      <c r="D8" s="3">
        <v>747.95618556701004</v>
      </c>
      <c r="E8" s="3">
        <v>777.47164948453599</v>
      </c>
      <c r="F8" s="3">
        <f>Levelling!K11</f>
        <v>763.41399999999999</v>
      </c>
    </row>
    <row r="9" spans="1:8" ht="15" customHeight="1" x14ac:dyDescent="0.25">
      <c r="A9" s="1" t="s">
        <v>18</v>
      </c>
      <c r="B9" s="1">
        <v>788635</v>
      </c>
      <c r="C9" s="1">
        <v>9237531</v>
      </c>
      <c r="D9" s="3">
        <v>750.69845360824695</v>
      </c>
      <c r="E9" s="3">
        <v>782.56958762886597</v>
      </c>
      <c r="F9" s="3">
        <f>Levelling!K12</f>
        <v>761.95400000000006</v>
      </c>
    </row>
    <row r="10" spans="1:8" ht="15" customHeight="1" x14ac:dyDescent="0.25">
      <c r="A10" s="1" t="s">
        <v>19</v>
      </c>
      <c r="B10" s="1">
        <v>788603</v>
      </c>
      <c r="C10" s="1">
        <v>9237545</v>
      </c>
      <c r="D10" s="3">
        <v>753.84278350515399</v>
      </c>
      <c r="E10" s="3">
        <v>773.07474226804095</v>
      </c>
      <c r="F10" s="3">
        <f>Levelling!K13</f>
        <v>764.154</v>
      </c>
    </row>
    <row r="11" spans="1:8" ht="15" customHeight="1" x14ac:dyDescent="0.25">
      <c r="A11" s="1" t="s">
        <v>20</v>
      </c>
      <c r="B11" s="1">
        <v>788605</v>
      </c>
      <c r="C11" s="1">
        <v>9237568</v>
      </c>
      <c r="D11" s="3">
        <v>755.90721649484499</v>
      </c>
      <c r="E11" s="3">
        <v>779.17525773195803</v>
      </c>
      <c r="F11" s="3">
        <f>Levelling!K14</f>
        <v>762.78400000000011</v>
      </c>
    </row>
    <row r="12" spans="1:8" ht="15" customHeight="1" x14ac:dyDescent="0.25">
      <c r="A12" s="1" t="s">
        <v>21</v>
      </c>
      <c r="B12" s="1">
        <v>788611</v>
      </c>
      <c r="C12" s="1">
        <v>9237604</v>
      </c>
      <c r="D12" s="3">
        <v>753.03608247422596</v>
      </c>
      <c r="E12" s="3">
        <v>777.37628865979298</v>
      </c>
      <c r="F12" s="3">
        <f>Levelling!K15</f>
        <v>765.04399999999998</v>
      </c>
    </row>
    <row r="13" spans="1:8" ht="15" customHeight="1" x14ac:dyDescent="0.25">
      <c r="A13" s="1" t="s">
        <v>22</v>
      </c>
      <c r="B13" s="1">
        <v>788613</v>
      </c>
      <c r="C13" s="1">
        <v>9237638</v>
      </c>
      <c r="D13" s="3">
        <v>762.16494845360796</v>
      </c>
      <c r="E13" s="3">
        <v>777.57731958762804</v>
      </c>
      <c r="F13" s="3">
        <f>Levelling!K16</f>
        <v>763.37400000000014</v>
      </c>
    </row>
    <row r="14" spans="1:8" ht="15" customHeight="1" x14ac:dyDescent="0.25">
      <c r="A14" s="1" t="s">
        <v>23</v>
      </c>
      <c r="B14" s="1">
        <v>788610</v>
      </c>
      <c r="C14" s="1">
        <v>9237664</v>
      </c>
      <c r="D14" s="3">
        <v>766.22938144329896</v>
      </c>
      <c r="E14" s="3">
        <v>776.17783505154603</v>
      </c>
      <c r="F14" s="3">
        <f>Levelling!K17</f>
        <v>765.53399999999999</v>
      </c>
    </row>
    <row r="15" spans="1:8" ht="15" customHeight="1" x14ac:dyDescent="0.25">
      <c r="A15" s="1" t="s">
        <v>24</v>
      </c>
      <c r="B15" s="1">
        <v>788611</v>
      </c>
      <c r="C15" s="1">
        <v>9237697</v>
      </c>
      <c r="D15" s="3">
        <v>767.29381443298905</v>
      </c>
      <c r="E15" s="3">
        <v>776.77835051546299</v>
      </c>
      <c r="F15" s="3">
        <f>Levelling!K18</f>
        <v>764.17400000000009</v>
      </c>
    </row>
    <row r="16" spans="1:8" ht="15" customHeight="1" x14ac:dyDescent="0.25">
      <c r="A16" s="1" t="s">
        <v>25</v>
      </c>
      <c r="B16" s="1">
        <v>788612</v>
      </c>
      <c r="C16" s="1">
        <v>9237729</v>
      </c>
      <c r="D16" s="3">
        <v>765.98711340206103</v>
      </c>
      <c r="E16" s="3">
        <v>776.57989690721604</v>
      </c>
      <c r="F16" s="3">
        <f>Levelling!K19</f>
        <v>765.96899999999994</v>
      </c>
    </row>
    <row r="17" spans="1:6" ht="15" customHeight="1" x14ac:dyDescent="0.25">
      <c r="A17" s="1" t="s">
        <v>26</v>
      </c>
      <c r="B17" s="1">
        <v>788614</v>
      </c>
      <c r="C17" s="1">
        <v>9237753</v>
      </c>
      <c r="D17" s="3">
        <v>765.55154639175203</v>
      </c>
      <c r="E17" s="3">
        <v>777.18041237113403</v>
      </c>
      <c r="F17" s="3">
        <f>Levelling!K20</f>
        <v>764.82900000000006</v>
      </c>
    </row>
    <row r="18" spans="1:6" ht="15" customHeight="1" x14ac:dyDescent="0.25">
      <c r="A18" s="1" t="s">
        <v>27</v>
      </c>
      <c r="B18" s="1">
        <v>788619</v>
      </c>
      <c r="C18" s="1">
        <v>9237792</v>
      </c>
      <c r="D18" s="3">
        <v>766.68041237113403</v>
      </c>
      <c r="E18" s="3">
        <v>777.38144329896897</v>
      </c>
      <c r="F18" s="3">
        <f>Levelling!K21</f>
        <v>766.01899999999989</v>
      </c>
    </row>
    <row r="19" spans="1:6" ht="15" customHeight="1" x14ac:dyDescent="0.25">
      <c r="A19" s="1" t="s">
        <v>28</v>
      </c>
      <c r="B19" s="1">
        <v>788617</v>
      </c>
      <c r="C19" s="1">
        <v>9237815</v>
      </c>
      <c r="D19" s="3">
        <v>769.244845360824</v>
      </c>
      <c r="E19" s="3">
        <v>776.98195876288605</v>
      </c>
      <c r="F19" s="3">
        <f>Levelling!K22</f>
        <v>766.52900000000011</v>
      </c>
    </row>
    <row r="20" spans="1:6" ht="15" customHeight="1" x14ac:dyDescent="0.25">
      <c r="A20" s="1" t="s">
        <v>29</v>
      </c>
      <c r="B20" s="1">
        <v>788617</v>
      </c>
      <c r="C20" s="1">
        <v>9237815</v>
      </c>
      <c r="D20" s="3">
        <v>769.809278350515</v>
      </c>
      <c r="E20" s="3">
        <v>776.58247422680404</v>
      </c>
      <c r="F20" s="3">
        <f>Levelling!K23</f>
        <v>767.47899999999993</v>
      </c>
    </row>
    <row r="21" spans="1:6" ht="15" customHeight="1" x14ac:dyDescent="0.25">
      <c r="A21" s="1" t="s">
        <v>30</v>
      </c>
      <c r="B21" s="1">
        <v>788617</v>
      </c>
      <c r="C21" s="1">
        <v>9237815</v>
      </c>
      <c r="D21" s="3">
        <v>772.93814432989598</v>
      </c>
      <c r="E21" s="3">
        <v>777.78350515463899</v>
      </c>
      <c r="F21" s="3">
        <f>Levelling!K24</f>
        <v>767.47400000000016</v>
      </c>
    </row>
    <row r="22" spans="1:6" ht="15" customHeight="1" x14ac:dyDescent="0.25">
      <c r="A22" s="1" t="s">
        <v>31</v>
      </c>
      <c r="B22" s="1">
        <v>788586</v>
      </c>
      <c r="C22" s="1">
        <v>9237838</v>
      </c>
      <c r="D22" s="3">
        <v>770.58247422680404</v>
      </c>
      <c r="E22" s="3">
        <v>772.78865979381396</v>
      </c>
      <c r="F22" s="3">
        <f>Levelling!K25</f>
        <v>766.70399999999995</v>
      </c>
    </row>
    <row r="23" spans="1:6" ht="15" customHeight="1" x14ac:dyDescent="0.25">
      <c r="A23" s="1" t="s">
        <v>32</v>
      </c>
      <c r="B23" s="1">
        <v>788579</v>
      </c>
      <c r="C23" s="1">
        <v>9237852</v>
      </c>
      <c r="D23" s="3">
        <v>769.64690721649401</v>
      </c>
      <c r="E23" s="3">
        <v>771.38917525773195</v>
      </c>
      <c r="F23" s="3">
        <f>Levelling!K26</f>
        <v>766.63400000000013</v>
      </c>
    </row>
    <row r="24" spans="1:6" ht="15" customHeight="1" x14ac:dyDescent="0.25">
      <c r="A24" s="1" t="s">
        <v>33</v>
      </c>
      <c r="B24" s="1">
        <v>788561</v>
      </c>
      <c r="C24" s="1">
        <v>9237849</v>
      </c>
      <c r="D24" s="3">
        <v>765.71134020618501</v>
      </c>
      <c r="E24" s="3">
        <v>772.98969072164903</v>
      </c>
      <c r="F24" s="3">
        <f>Levelling!K27</f>
        <v>766.70399999999995</v>
      </c>
    </row>
    <row r="25" spans="1:6" ht="15" customHeight="1" x14ac:dyDescent="0.25">
      <c r="A25" s="1" t="s">
        <v>34</v>
      </c>
      <c r="B25" s="1">
        <v>788556</v>
      </c>
      <c r="C25" s="1">
        <v>9237855</v>
      </c>
      <c r="D25" s="3">
        <v>765.27577319587601</v>
      </c>
      <c r="E25" s="3">
        <v>773.09020618556701</v>
      </c>
      <c r="F25" s="3">
        <f>Levelling!K28</f>
        <v>766.6640000000001</v>
      </c>
    </row>
    <row r="26" spans="1:6" ht="15" customHeight="1" x14ac:dyDescent="0.25">
      <c r="A26" s="1" t="s">
        <v>35</v>
      </c>
      <c r="B26" s="1">
        <v>788541</v>
      </c>
      <c r="C26" s="1">
        <v>9237838</v>
      </c>
      <c r="D26" s="3">
        <v>763.84020618556701</v>
      </c>
      <c r="E26" s="3">
        <v>771.19072164948398</v>
      </c>
      <c r="F26" s="3">
        <f>Levelling!K29</f>
        <v>766.71399999999994</v>
      </c>
    </row>
    <row r="27" spans="1:6" ht="15" customHeight="1" x14ac:dyDescent="0.25">
      <c r="A27" s="1" t="s">
        <v>36</v>
      </c>
      <c r="B27" s="1">
        <v>788541</v>
      </c>
      <c r="C27" s="1">
        <v>9237838</v>
      </c>
      <c r="D27" s="3">
        <v>765.90463917525699</v>
      </c>
      <c r="E27" s="3">
        <v>770.29123711340196</v>
      </c>
      <c r="F27" s="3">
        <f>Levelling!K30</f>
        <v>766.64400000000012</v>
      </c>
    </row>
    <row r="28" spans="1:6" ht="15" customHeight="1" x14ac:dyDescent="0.25">
      <c r="A28" s="1" t="s">
        <v>37</v>
      </c>
      <c r="B28" s="1">
        <v>788517</v>
      </c>
      <c r="C28" s="1">
        <v>9237852</v>
      </c>
      <c r="D28" s="3">
        <v>768.96907216494799</v>
      </c>
      <c r="E28" s="3">
        <v>771.39175257731904</v>
      </c>
      <c r="F28" s="3">
        <f>Levelling!K31</f>
        <v>766.70399999999995</v>
      </c>
    </row>
    <row r="29" spans="1:6" ht="15" customHeight="1" x14ac:dyDescent="0.25">
      <c r="A29" s="1" t="s">
        <v>38</v>
      </c>
      <c r="B29" s="1">
        <v>788512</v>
      </c>
      <c r="C29" s="1">
        <v>9237841</v>
      </c>
      <c r="D29" s="3">
        <v>777.53350515463899</v>
      </c>
      <c r="E29" s="3">
        <v>770.49226804123703</v>
      </c>
      <c r="F29" s="3">
        <f>Levelling!K32</f>
        <v>766.65400000000011</v>
      </c>
    </row>
    <row r="30" spans="1:6" ht="15" customHeight="1" x14ac:dyDescent="0.25">
      <c r="A30" s="1" t="s">
        <v>39</v>
      </c>
      <c r="B30" s="1">
        <v>788502</v>
      </c>
      <c r="C30" s="1">
        <v>9237847</v>
      </c>
      <c r="D30" s="3">
        <v>782.09793814432896</v>
      </c>
      <c r="E30" s="3">
        <v>770.59278350515399</v>
      </c>
      <c r="F30" s="3">
        <f>Levelling!K33</f>
        <v>766.62399999999991</v>
      </c>
    </row>
    <row r="31" spans="1:6" ht="15" customHeight="1" x14ac:dyDescent="0.25">
      <c r="A31" s="1" t="s">
        <v>40</v>
      </c>
      <c r="B31" s="1">
        <v>788488</v>
      </c>
      <c r="C31" s="1">
        <v>9237849</v>
      </c>
      <c r="D31" s="3">
        <v>795.16237113401996</v>
      </c>
      <c r="E31" s="3">
        <v>769.69329896907198</v>
      </c>
      <c r="F31" s="3">
        <f>Levelling!K34</f>
        <v>766.60900000000015</v>
      </c>
    </row>
    <row r="32" spans="1:6" ht="15" customHeight="1" x14ac:dyDescent="0.25">
      <c r="A32" s="1" t="s">
        <v>41</v>
      </c>
      <c r="B32" s="1">
        <v>788470</v>
      </c>
      <c r="C32" s="1">
        <v>9237853</v>
      </c>
      <c r="D32" s="3">
        <v>808.22680412371096</v>
      </c>
      <c r="E32" s="3">
        <v>768.79381443298905</v>
      </c>
      <c r="F32" s="3">
        <f>Levelling!K35</f>
        <v>766.48899999999992</v>
      </c>
    </row>
    <row r="33" spans="1:7" ht="15" customHeight="1" x14ac:dyDescent="0.25">
      <c r="A33" s="1" t="s">
        <v>42</v>
      </c>
      <c r="B33" s="1">
        <v>788464</v>
      </c>
      <c r="C33" s="1">
        <v>9237848</v>
      </c>
      <c r="D33" s="3">
        <v>807.79123711340196</v>
      </c>
      <c r="E33" s="3">
        <v>768.39432989690704</v>
      </c>
      <c r="F33" s="3">
        <f>Levelling!K36</f>
        <v>766.45900000000017</v>
      </c>
    </row>
    <row r="34" spans="1:7" ht="15" customHeight="1" x14ac:dyDescent="0.25">
      <c r="A34" s="1" t="s">
        <v>43</v>
      </c>
      <c r="B34" s="1">
        <v>788453</v>
      </c>
      <c r="C34" s="1">
        <v>9237854</v>
      </c>
      <c r="D34" s="3">
        <v>808.35567010309205</v>
      </c>
      <c r="E34" s="3">
        <v>767.994845360824</v>
      </c>
      <c r="F34" s="3">
        <f>Levelling!K37</f>
        <v>766.48899999999992</v>
      </c>
    </row>
    <row r="35" spans="1:7" ht="15" customHeight="1" x14ac:dyDescent="0.25">
      <c r="A35" s="1" t="s">
        <v>44</v>
      </c>
      <c r="B35" s="1">
        <v>788439</v>
      </c>
      <c r="C35" s="1">
        <v>9237867</v>
      </c>
      <c r="D35" s="3">
        <v>806.92010309278305</v>
      </c>
      <c r="E35" s="3">
        <v>768.09536082474199</v>
      </c>
      <c r="F35" s="3">
        <f>Levelling!K38</f>
        <v>766.61400000000003</v>
      </c>
    </row>
    <row r="36" spans="1:7" ht="15" customHeight="1" x14ac:dyDescent="0.25">
      <c r="A36" s="1" t="s">
        <v>45</v>
      </c>
      <c r="B36" s="1">
        <v>788439</v>
      </c>
      <c r="C36" s="1">
        <v>9237851</v>
      </c>
      <c r="D36" s="3">
        <v>803.48453608247405</v>
      </c>
      <c r="E36" s="3">
        <v>765.19587628865895</v>
      </c>
      <c r="F36" s="3">
        <f>Levelling!K39</f>
        <v>766.61400000000003</v>
      </c>
    </row>
    <row r="37" spans="1:7" ht="15" customHeight="1" x14ac:dyDescent="0.25">
      <c r="A37" s="1" t="s">
        <v>46</v>
      </c>
      <c r="B37" s="1">
        <v>788418</v>
      </c>
      <c r="C37" s="1">
        <v>9237875</v>
      </c>
      <c r="D37" s="3">
        <v>800.04896907216403</v>
      </c>
      <c r="E37" s="3">
        <v>765.79639175257705</v>
      </c>
      <c r="F37" s="3">
        <f>Levelling!K40</f>
        <v>766.61400000000003</v>
      </c>
    </row>
    <row r="38" spans="1:7" ht="15" customHeight="1" x14ac:dyDescent="0.25">
      <c r="A38" s="1" t="s">
        <v>47</v>
      </c>
      <c r="B38" s="1">
        <v>788411</v>
      </c>
      <c r="C38" s="1">
        <v>9237869</v>
      </c>
      <c r="D38" s="45">
        <v>796.61340206185503</v>
      </c>
      <c r="E38" s="45">
        <v>765.39690721649401</v>
      </c>
      <c r="F38" s="3">
        <f>Levelling!K41</f>
        <v>766.61400000000003</v>
      </c>
      <c r="G38" s="16"/>
    </row>
    <row r="39" spans="1:7" ht="15.75" customHeight="1" x14ac:dyDescent="0.25">
      <c r="A39" s="1" t="s">
        <v>48</v>
      </c>
      <c r="B39" s="1">
        <v>788419</v>
      </c>
      <c r="C39" s="1">
        <v>9237852</v>
      </c>
      <c r="D39" s="3">
        <v>794.17783505154603</v>
      </c>
      <c r="E39" s="3">
        <v>765.997422680412</v>
      </c>
      <c r="F39" s="3">
        <f>Levelling!K42</f>
        <v>766.61400000000003</v>
      </c>
    </row>
    <row r="40" spans="1:7" x14ac:dyDescent="0.25">
      <c r="A40" s="1" t="s">
        <v>49</v>
      </c>
      <c r="B40" s="1">
        <v>788386</v>
      </c>
      <c r="C40" s="1">
        <v>9237871</v>
      </c>
      <c r="D40" s="3">
        <v>794.74226804123703</v>
      </c>
      <c r="E40" s="3">
        <v>765.59793814432896</v>
      </c>
      <c r="F40" s="3">
        <f>Levelling!K43</f>
        <v>766.61400000000003</v>
      </c>
    </row>
    <row r="41" spans="1:7" x14ac:dyDescent="0.25">
      <c r="A41" s="1" t="s">
        <v>50</v>
      </c>
      <c r="B41" s="1">
        <v>788365</v>
      </c>
      <c r="C41" s="1">
        <v>9237854</v>
      </c>
      <c r="D41" s="3">
        <v>788.44536082474201</v>
      </c>
      <c r="E41" s="3">
        <v>764.95876288659701</v>
      </c>
      <c r="F41" s="3">
        <f>Levelling!K44</f>
        <v>766.61400000000003</v>
      </c>
    </row>
    <row r="42" spans="1:7" x14ac:dyDescent="0.25">
      <c r="A42" s="46" t="s">
        <v>0</v>
      </c>
      <c r="B42" s="46">
        <v>788618</v>
      </c>
      <c r="C42" s="46">
        <v>9237724</v>
      </c>
      <c r="D42" s="47">
        <v>766</v>
      </c>
      <c r="E42" s="47">
        <v>766</v>
      </c>
      <c r="F42" s="47">
        <v>766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CFC5-61E4-443B-8D02-F5B6FBCA0037}">
  <dimension ref="B1:BH49"/>
  <sheetViews>
    <sheetView topLeftCell="Z3" zoomScale="55" zoomScaleNormal="55" workbookViewId="0">
      <selection activeCell="AK9" sqref="AK9"/>
    </sheetView>
  </sheetViews>
  <sheetFormatPr defaultRowHeight="15" x14ac:dyDescent="0.25"/>
  <cols>
    <col min="1" max="1" width="9.140625" style="30"/>
    <col min="2" max="2" width="25.28515625" style="30" customWidth="1"/>
    <col min="3" max="3" width="13.85546875" style="30" bestFit="1" customWidth="1"/>
    <col min="4" max="4" width="15.7109375" style="30" bestFit="1" customWidth="1"/>
    <col min="5" max="5" width="9.28515625" style="30" bestFit="1" customWidth="1"/>
    <col min="6" max="7" width="13" style="30" bestFit="1" customWidth="1"/>
    <col min="8" max="8" width="14.85546875" style="30" bestFit="1" customWidth="1"/>
    <col min="9" max="10" width="15.85546875" style="30" bestFit="1" customWidth="1"/>
    <col min="11" max="11" width="10" style="30" bestFit="1" customWidth="1"/>
    <col min="12" max="12" width="21.7109375" style="30" bestFit="1" customWidth="1"/>
    <col min="13" max="13" width="4" style="30" customWidth="1"/>
    <col min="14" max="15" width="3.7109375" style="30" bestFit="1" customWidth="1"/>
    <col min="16" max="16" width="5.140625" style="30" bestFit="1" customWidth="1"/>
    <col min="17" max="19" width="16" style="30" bestFit="1" customWidth="1"/>
    <col min="20" max="20" width="16" style="30" customWidth="1"/>
    <col min="21" max="21" width="27.140625" style="30" bestFit="1" customWidth="1"/>
    <col min="22" max="22" width="3" style="30" customWidth="1"/>
    <col min="23" max="23" width="27.42578125" style="30" bestFit="1" customWidth="1"/>
    <col min="24" max="24" width="33" style="30" bestFit="1" customWidth="1"/>
    <col min="25" max="25" width="32" style="30" bestFit="1" customWidth="1"/>
    <col min="26" max="26" width="34.42578125" style="30" bestFit="1" customWidth="1"/>
    <col min="27" max="27" width="33" style="30" bestFit="1" customWidth="1"/>
    <col min="28" max="28" width="14.140625" style="30" bestFit="1" customWidth="1"/>
    <col min="29" max="29" width="17.7109375" style="30" bestFit="1" customWidth="1"/>
    <col min="30" max="30" width="13" style="30" bestFit="1" customWidth="1"/>
    <col min="31" max="34" width="13.140625" style="30" bestFit="1" customWidth="1"/>
    <col min="35" max="35" width="3" style="30" customWidth="1"/>
    <col min="36" max="36" width="23.5703125" style="30" bestFit="1" customWidth="1"/>
    <col min="37" max="37" width="23.42578125" style="30" bestFit="1" customWidth="1"/>
    <col min="38" max="38" width="22.7109375" style="30" bestFit="1" customWidth="1"/>
    <col min="39" max="39" width="23.7109375" style="30" bestFit="1" customWidth="1"/>
    <col min="40" max="40" width="23" style="30" bestFit="1" customWidth="1"/>
    <col min="41" max="41" width="10.7109375" style="30" bestFit="1" customWidth="1"/>
    <col min="42" max="42" width="14.85546875" style="30" bestFit="1" customWidth="1"/>
    <col min="43" max="43" width="13.42578125" style="30" bestFit="1" customWidth="1"/>
    <col min="44" max="44" width="14.85546875" style="30" bestFit="1" customWidth="1"/>
    <col min="45" max="45" width="12.85546875" style="30" bestFit="1" customWidth="1"/>
    <col min="46" max="47" width="14.85546875" style="30" bestFit="1" customWidth="1"/>
    <col min="48" max="48" width="3" style="30" customWidth="1"/>
    <col min="49" max="49" width="30.28515625" style="30" customWidth="1"/>
    <col min="50" max="50" width="33.42578125" style="30" bestFit="1" customWidth="1"/>
    <col min="51" max="51" width="22.7109375" style="30" bestFit="1" customWidth="1"/>
    <col min="52" max="52" width="23.7109375" style="30" bestFit="1" customWidth="1"/>
    <col min="53" max="53" width="23" style="30" bestFit="1" customWidth="1"/>
    <col min="54" max="54" width="10.7109375" style="30" bestFit="1" customWidth="1"/>
    <col min="55" max="55" width="13" style="30" bestFit="1" customWidth="1"/>
    <col min="56" max="56" width="13.42578125" style="30" bestFit="1" customWidth="1"/>
    <col min="57" max="57" width="14.85546875" style="30" bestFit="1" customWidth="1"/>
    <col min="58" max="58" width="14.28515625" style="30" bestFit="1" customWidth="1"/>
    <col min="59" max="60" width="14.85546875" style="30" bestFit="1" customWidth="1"/>
    <col min="61" max="16384" width="9.140625" style="30"/>
  </cols>
  <sheetData>
    <row r="1" spans="2:60" ht="20.25" customHeight="1" x14ac:dyDescent="0.25">
      <c r="B1" s="92" t="s">
        <v>96</v>
      </c>
      <c r="C1" s="93"/>
      <c r="D1" s="93"/>
      <c r="E1" s="93"/>
      <c r="F1" s="93"/>
      <c r="G1" s="93"/>
      <c r="H1" s="94"/>
      <c r="I1" s="51"/>
      <c r="J1" s="51"/>
      <c r="K1" s="51"/>
      <c r="W1" s="51"/>
      <c r="AB1" s="69"/>
      <c r="AC1" s="69"/>
      <c r="AD1" s="69"/>
      <c r="AE1" s="69"/>
      <c r="AJ1" s="51"/>
      <c r="AW1" s="51"/>
    </row>
    <row r="2" spans="2:60" ht="20.25" customHeight="1" x14ac:dyDescent="0.25">
      <c r="B2" s="95" t="s">
        <v>97</v>
      </c>
      <c r="C2" s="96"/>
      <c r="D2" s="96"/>
      <c r="E2" s="96"/>
      <c r="F2" s="96"/>
      <c r="G2" s="96"/>
      <c r="H2" s="97"/>
      <c r="I2" s="51"/>
      <c r="J2" s="51"/>
      <c r="K2" s="51"/>
      <c r="AB2" s="69"/>
      <c r="AC2" s="69"/>
      <c r="AD2" s="69"/>
      <c r="AE2" s="69"/>
    </row>
    <row r="3" spans="2:60" ht="20.25" customHeight="1" x14ac:dyDescent="0.25">
      <c r="B3" s="98" t="s">
        <v>98</v>
      </c>
      <c r="C3" s="99"/>
      <c r="D3" s="99"/>
      <c r="E3" s="99"/>
      <c r="F3" s="99"/>
      <c r="G3" s="99"/>
      <c r="H3" s="100"/>
      <c r="I3" s="51"/>
      <c r="J3" s="51"/>
      <c r="K3" s="51"/>
      <c r="AB3" s="69"/>
      <c r="AC3" s="69"/>
      <c r="AD3" s="69"/>
      <c r="AE3" s="69"/>
    </row>
    <row r="4" spans="2:60" ht="20.25" customHeight="1" x14ac:dyDescent="0.25">
      <c r="B4" s="101" t="s">
        <v>75</v>
      </c>
      <c r="C4" s="101"/>
      <c r="D4" s="102">
        <f>977968595.19/1000</f>
        <v>977968.59519000002</v>
      </c>
      <c r="E4" s="102"/>
      <c r="F4" s="102"/>
      <c r="G4" s="102"/>
      <c r="H4" s="102"/>
      <c r="AB4" s="69"/>
      <c r="AC4" s="69"/>
      <c r="AD4" s="69"/>
      <c r="AE4" s="69"/>
    </row>
    <row r="5" spans="2:60" ht="20.25" customHeight="1" x14ac:dyDescent="0.25">
      <c r="B5" s="103" t="s">
        <v>99</v>
      </c>
      <c r="C5" s="104"/>
      <c r="D5" s="105">
        <v>2.67</v>
      </c>
      <c r="E5" s="106"/>
      <c r="F5" s="106"/>
      <c r="G5" s="106"/>
      <c r="H5" s="107"/>
      <c r="AB5" s="69"/>
      <c r="AC5" s="69"/>
      <c r="AD5" s="69"/>
      <c r="AE5" s="69"/>
    </row>
    <row r="6" spans="2:60" ht="15.75" thickBot="1" x14ac:dyDescent="0.3"/>
    <row r="7" spans="2:60" ht="24" thickBot="1" x14ac:dyDescent="0.3">
      <c r="B7" s="90" t="s">
        <v>65</v>
      </c>
      <c r="C7" s="90" t="s">
        <v>51</v>
      </c>
      <c r="D7" s="108" t="s">
        <v>66</v>
      </c>
      <c r="E7" s="90" t="s">
        <v>89</v>
      </c>
      <c r="F7" s="90" t="s">
        <v>90</v>
      </c>
      <c r="G7" s="90" t="s">
        <v>91</v>
      </c>
      <c r="H7" s="90" t="s">
        <v>67</v>
      </c>
      <c r="I7" s="90" t="s">
        <v>68</v>
      </c>
      <c r="J7" s="90" t="s">
        <v>69</v>
      </c>
      <c r="K7" s="113" t="s">
        <v>76</v>
      </c>
      <c r="L7" s="115" t="s">
        <v>7</v>
      </c>
      <c r="M7" s="110" t="s">
        <v>60</v>
      </c>
      <c r="N7" s="110"/>
      <c r="O7" s="110"/>
      <c r="P7" s="110"/>
      <c r="Q7" s="110" t="s">
        <v>61</v>
      </c>
      <c r="R7" s="110"/>
      <c r="S7" s="110"/>
      <c r="T7" s="110"/>
      <c r="U7" s="111" t="s">
        <v>100</v>
      </c>
      <c r="V7" s="117"/>
      <c r="W7" s="90" t="s">
        <v>77</v>
      </c>
      <c r="X7" s="112" t="s">
        <v>62</v>
      </c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7"/>
      <c r="AJ7" s="90" t="s">
        <v>78</v>
      </c>
      <c r="AK7" s="112" t="s">
        <v>63</v>
      </c>
      <c r="AL7" s="112"/>
      <c r="AM7" s="112"/>
      <c r="AN7" s="112"/>
      <c r="AO7" s="112"/>
      <c r="AP7" s="112"/>
      <c r="AQ7" s="112"/>
      <c r="AR7" s="112"/>
      <c r="AS7" s="112"/>
      <c r="AT7" s="112"/>
      <c r="AU7" s="116"/>
      <c r="AV7" s="117"/>
      <c r="AW7" s="90" t="s">
        <v>79</v>
      </c>
      <c r="AX7" s="112" t="s">
        <v>64</v>
      </c>
      <c r="AY7" s="112"/>
      <c r="AZ7" s="112"/>
      <c r="BA7" s="112"/>
      <c r="BB7" s="112"/>
      <c r="BC7" s="112"/>
      <c r="BD7" s="112"/>
      <c r="BE7" s="112"/>
      <c r="BF7" s="112"/>
      <c r="BG7" s="112"/>
      <c r="BH7" s="116"/>
    </row>
    <row r="8" spans="2:60" ht="15.75" customHeight="1" x14ac:dyDescent="0.25">
      <c r="B8" s="91"/>
      <c r="C8" s="91"/>
      <c r="D8" s="109"/>
      <c r="E8" s="91"/>
      <c r="F8" s="91"/>
      <c r="G8" s="91"/>
      <c r="H8" s="91"/>
      <c r="I8" s="91"/>
      <c r="J8" s="91"/>
      <c r="K8" s="114"/>
      <c r="L8" s="115"/>
      <c r="M8" s="52" t="s">
        <v>8</v>
      </c>
      <c r="N8" s="52" t="s">
        <v>9</v>
      </c>
      <c r="O8" s="52" t="s">
        <v>10</v>
      </c>
      <c r="P8" s="52" t="s">
        <v>11</v>
      </c>
      <c r="Q8" s="52" t="s">
        <v>8</v>
      </c>
      <c r="R8" s="52" t="s">
        <v>9</v>
      </c>
      <c r="S8" s="52" t="s">
        <v>10</v>
      </c>
      <c r="T8" s="52" t="s">
        <v>11</v>
      </c>
      <c r="U8" s="111"/>
      <c r="V8" s="118"/>
      <c r="W8" s="91"/>
      <c r="X8" s="53" t="s">
        <v>54</v>
      </c>
      <c r="Y8" s="54" t="s">
        <v>55</v>
      </c>
      <c r="Z8" s="54" t="s">
        <v>56</v>
      </c>
      <c r="AA8" s="54" t="s">
        <v>57</v>
      </c>
      <c r="AB8" s="54" t="s">
        <v>58</v>
      </c>
      <c r="AC8" s="54" t="s">
        <v>59</v>
      </c>
      <c r="AD8" s="54" t="s">
        <v>70</v>
      </c>
      <c r="AE8" s="54" t="s">
        <v>71</v>
      </c>
      <c r="AF8" s="54" t="s">
        <v>72</v>
      </c>
      <c r="AG8" s="54" t="s">
        <v>73</v>
      </c>
      <c r="AH8" s="55" t="s">
        <v>74</v>
      </c>
      <c r="AI8" s="118"/>
      <c r="AJ8" s="91"/>
      <c r="AK8" s="53" t="s">
        <v>54</v>
      </c>
      <c r="AL8" s="54" t="s">
        <v>55</v>
      </c>
      <c r="AM8" s="54" t="s">
        <v>56</v>
      </c>
      <c r="AN8" s="54" t="s">
        <v>57</v>
      </c>
      <c r="AO8" s="54" t="s">
        <v>58</v>
      </c>
      <c r="AP8" s="54" t="s">
        <v>59</v>
      </c>
      <c r="AQ8" s="54" t="s">
        <v>70</v>
      </c>
      <c r="AR8" s="54" t="s">
        <v>71</v>
      </c>
      <c r="AS8" s="54" t="s">
        <v>72</v>
      </c>
      <c r="AT8" s="54" t="s">
        <v>73</v>
      </c>
      <c r="AU8" s="54" t="s">
        <v>74</v>
      </c>
      <c r="AV8" s="118"/>
      <c r="AW8" s="91"/>
      <c r="AX8" s="53" t="s">
        <v>54</v>
      </c>
      <c r="AY8" s="54" t="s">
        <v>55</v>
      </c>
      <c r="AZ8" s="54" t="s">
        <v>56</v>
      </c>
      <c r="BA8" s="54" t="s">
        <v>57</v>
      </c>
      <c r="BB8" s="54" t="s">
        <v>58</v>
      </c>
      <c r="BC8" s="54" t="s">
        <v>59</v>
      </c>
      <c r="BD8" s="54" t="s">
        <v>70</v>
      </c>
      <c r="BE8" s="54" t="s">
        <v>71</v>
      </c>
      <c r="BF8" s="54" t="s">
        <v>72</v>
      </c>
      <c r="BG8" s="54" t="s">
        <v>73</v>
      </c>
      <c r="BH8" s="54" t="s">
        <v>74</v>
      </c>
    </row>
    <row r="9" spans="2:60" ht="15.75" customHeight="1" thickBot="1" x14ac:dyDescent="0.3">
      <c r="B9" s="9">
        <v>43657</v>
      </c>
      <c r="C9" s="10">
        <v>0.35555555555555557</v>
      </c>
      <c r="D9" s="11">
        <f t="shared" ref="D9:D49" si="0">B9+C9</f>
        <v>43657.355555555558</v>
      </c>
      <c r="E9" s="1" t="s">
        <v>0</v>
      </c>
      <c r="F9" s="1">
        <v>788618</v>
      </c>
      <c r="G9" s="1">
        <v>9237724</v>
      </c>
      <c r="H9">
        <v>107.61158899973</v>
      </c>
      <c r="I9">
        <v>-6.88907577216054</v>
      </c>
      <c r="J9" s="14">
        <f>I9*PI()/180</f>
        <v>-0.12023705464357214</v>
      </c>
      <c r="K9" s="12">
        <v>1626.665</v>
      </c>
      <c r="L9" s="18">
        <f>1650.11+((K9-1600)*1.03207)</f>
        <v>1677.6301465499998</v>
      </c>
      <c r="M9" s="1">
        <v>2.5</v>
      </c>
      <c r="N9" s="1">
        <v>2.5</v>
      </c>
      <c r="O9" s="1">
        <v>2.5</v>
      </c>
      <c r="P9" s="13">
        <v>2</v>
      </c>
      <c r="Q9" s="43">
        <f t="shared" ref="Q9:Q45" si="1">0.04191*$D$5*(100-2+SQRT(2^2+M9^2)-(SQRT(100^2+M9^2)))/4</f>
        <v>3.2739530301326696E-2</v>
      </c>
      <c r="R9" s="43">
        <f t="shared" ref="R9:R45" si="2">0.04191*$D$5*(100-2+SQRT(2^2+N9^2)-(SQRT(100^2+N9^2)))/4</f>
        <v>3.2739530301326696E-2</v>
      </c>
      <c r="S9" s="43">
        <f t="shared" ref="S9:S45" si="3">0.04191*$D$5*(100-2+SQRT(2^2+O9^2)-(SQRT(100^2+O9^2)))/4</f>
        <v>3.2739530301326696E-2</v>
      </c>
      <c r="T9" s="43">
        <f t="shared" ref="T9:T45" si="4">0.04191*$D$5*(100-2+SQRT(2^2+P9^2)-(SQRT(100^2+P9^2)))/4</f>
        <v>2.2615744121403138E-2</v>
      </c>
      <c r="U9" s="46">
        <f>SUM(Q9:T9)</f>
        <v>0.12083433502538321</v>
      </c>
      <c r="V9" s="118"/>
      <c r="W9" s="57">
        <f>Elevasi!D2</f>
        <v>766</v>
      </c>
      <c r="X9" s="56">
        <v>8.79670971096191E-2</v>
      </c>
      <c r="Y9" s="58">
        <f>L9+X9</f>
        <v>1677.7181136471095</v>
      </c>
      <c r="Z9" s="59">
        <f>($Y$49-$Y$9)/($C$49-$C$9)*(C9-$C$9)</f>
        <v>0</v>
      </c>
      <c r="AA9" s="58">
        <f>Y9-Z9</f>
        <v>1677.7181136471095</v>
      </c>
      <c r="AB9" s="58">
        <f>AA9-$AA$9</f>
        <v>0</v>
      </c>
      <c r="AC9" s="58">
        <f>$D$4+AB9</f>
        <v>977968.59519000002</v>
      </c>
      <c r="AD9" s="60">
        <f>978032.67714*((1+0.00193185138639*((SIN($J9))^2))/((1-(0.00669437999013)*((SIN($J9))^2))^0.5))</f>
        <v>978106.96515754354</v>
      </c>
      <c r="AE9" s="61">
        <f>AC9-AD9+0.3086*W9</f>
        <v>98.017632456479959</v>
      </c>
      <c r="AF9" s="61">
        <f>0.04191*W9*$D$5</f>
        <v>85.715170199999989</v>
      </c>
      <c r="AG9" s="61">
        <f>AE9-AF9</f>
        <v>12.30246225647997</v>
      </c>
      <c r="AH9" s="62">
        <f>AG9+$U9</f>
        <v>12.423296591505354</v>
      </c>
      <c r="AI9" s="118"/>
      <c r="AJ9" s="56">
        <f>Elevasi!E2</f>
        <v>766</v>
      </c>
      <c r="AK9" s="56">
        <v>8.79670971096191E-2</v>
      </c>
      <c r="AL9" s="58">
        <f>L9+AK9</f>
        <v>1677.7181136471095</v>
      </c>
      <c r="AM9" s="59">
        <f>($AL$49-$AL$9)/($C$49-$C$9)*(C9-$C$9)</f>
        <v>0</v>
      </c>
      <c r="AN9" s="58">
        <f>AL9-AM9</f>
        <v>1677.7181136471095</v>
      </c>
      <c r="AO9" s="58">
        <f>AN9-$AN$9</f>
        <v>0</v>
      </c>
      <c r="AP9" s="59">
        <f t="shared" ref="AP9:AP45" si="5">$D$4+AO9</f>
        <v>977968.59519000002</v>
      </c>
      <c r="AQ9" s="60">
        <f>978032.67714*((1+0.00193185138639*((SIN($J9))^2))/((1-(0.00669437999013)*((SIN($J9))^2))^0.5))</f>
        <v>978106.96515754354</v>
      </c>
      <c r="AR9" s="61">
        <f t="shared" ref="AR9:AR45" si="6">AP9-AQ9+0.3086*AJ9</f>
        <v>98.017632456479959</v>
      </c>
      <c r="AS9" s="61">
        <f>0.04191*AJ9*$D$5</f>
        <v>85.715170199999989</v>
      </c>
      <c r="AT9" s="61">
        <f>AR9-AS9</f>
        <v>12.30246225647997</v>
      </c>
      <c r="AU9" s="62">
        <f>AT9+$U9</f>
        <v>12.423296591505354</v>
      </c>
      <c r="AV9" s="118"/>
      <c r="AW9" s="56">
        <f>Elevasi!F2</f>
        <v>766</v>
      </c>
      <c r="AX9" s="56">
        <v>8.79670971096191E-2</v>
      </c>
      <c r="AY9" s="58">
        <f>L9+AX9</f>
        <v>1677.7181136471095</v>
      </c>
      <c r="AZ9" s="59">
        <f>($AY$49-$AY$9)/($C$49-$C$9)*(C9-$C$9)</f>
        <v>0</v>
      </c>
      <c r="BA9" s="58">
        <f>AY9-AZ9</f>
        <v>1677.7181136471095</v>
      </c>
      <c r="BB9" s="58">
        <f>BA9-$BA$9</f>
        <v>0</v>
      </c>
      <c r="BC9" s="58">
        <f>$D$4+BB9</f>
        <v>977968.59519000002</v>
      </c>
      <c r="BD9" s="60">
        <f>978032.67714*((1+0.00193185138639*((SIN($J9))^2))/((1-(0.00669437999013)*((SIN($J9))^2))^0.5))</f>
        <v>978106.96515754354</v>
      </c>
      <c r="BE9" s="61">
        <f>BC9-BD9+0.3086*AW9</f>
        <v>98.017632456479959</v>
      </c>
      <c r="BF9" s="61">
        <f>0.04191*AW9*$D$5</f>
        <v>85.715170199999989</v>
      </c>
      <c r="BG9" s="61">
        <f>BE9-BF9</f>
        <v>12.30246225647997</v>
      </c>
      <c r="BH9" s="62">
        <f>BG9+$U9</f>
        <v>12.423296591505354</v>
      </c>
    </row>
    <row r="10" spans="2:60" ht="16.5" customHeight="1" thickBot="1" x14ac:dyDescent="0.3">
      <c r="B10" s="9">
        <v>43657</v>
      </c>
      <c r="C10" s="10">
        <v>0.3972222222222222</v>
      </c>
      <c r="D10" s="11">
        <f t="shared" si="0"/>
        <v>43657.397222222222</v>
      </c>
      <c r="E10" s="1" t="s">
        <v>12</v>
      </c>
      <c r="F10" s="1">
        <v>788605</v>
      </c>
      <c r="G10" s="1">
        <v>9237333</v>
      </c>
      <c r="H10">
        <v>107.611490798638</v>
      </c>
      <c r="I10">
        <v>-6.89260970584355</v>
      </c>
      <c r="J10" s="14">
        <f t="shared" ref="J10:J49" si="7">I10*PI()/180</f>
        <v>-0.12029873342188778</v>
      </c>
      <c r="K10" s="12">
        <v>1627.76</v>
      </c>
      <c r="L10" s="18">
        <f t="shared" ref="L10:L49" si="8">1650.11+((K10-1600)*1.03207)</f>
        <v>1678.7602631999998</v>
      </c>
      <c r="M10" s="1">
        <v>3</v>
      </c>
      <c r="N10" s="1">
        <v>2</v>
      </c>
      <c r="O10" s="1">
        <v>1</v>
      </c>
      <c r="P10" s="13">
        <v>2</v>
      </c>
      <c r="Q10" s="63">
        <f t="shared" si="1"/>
        <v>4.3656588008486298E-2</v>
      </c>
      <c r="R10" s="63">
        <f t="shared" si="2"/>
        <v>2.2615744121403138E-2</v>
      </c>
      <c r="S10" s="63">
        <f t="shared" si="3"/>
        <v>6.4641128371490308E-3</v>
      </c>
      <c r="T10" s="63">
        <f t="shared" si="4"/>
        <v>2.2615744121403138E-2</v>
      </c>
      <c r="U10" s="1">
        <f t="shared" ref="U10:U45" si="9">SUM(Q10:T10)</f>
        <v>9.5352189088441591E-2</v>
      </c>
      <c r="V10" s="118"/>
      <c r="W10" s="57">
        <f>Elevasi!D3</f>
        <v>724.77319587628801</v>
      </c>
      <c r="X10" s="64">
        <v>6.6818121998455202E-2</v>
      </c>
      <c r="Y10" s="58">
        <f t="shared" ref="Y10:Y49" si="10">L10+X10</f>
        <v>1678.8270813219983</v>
      </c>
      <c r="Z10" s="59">
        <f t="shared" ref="Z10:Z49" si="11">($Y$49-$Y$9)/($C$49-$C$9)*(C10-$C$9)</f>
        <v>2.1716645895704562E-2</v>
      </c>
      <c r="AA10" s="58">
        <f t="shared" ref="AA10:AA49" si="12">Y10-Z10</f>
        <v>1678.8053646761027</v>
      </c>
      <c r="AB10" s="58">
        <f t="shared" ref="AB10:AB49" si="13">AA10-$AA$9</f>
        <v>1.0872510289932507</v>
      </c>
      <c r="AC10" s="58">
        <f t="shared" ref="AC10:AC49" si="14">$D$4+AB10</f>
        <v>977969.682441029</v>
      </c>
      <c r="AD10" s="60">
        <f t="shared" ref="AD10:AD49" si="15">978032.67714*((1+0.00193185138639*((SIN($J10))^2))/((1-(0.00669437999013)*((SIN($J10))^2))^0.5))</f>
        <v>978107.04102980846</v>
      </c>
      <c r="AE10" s="61">
        <f t="shared" ref="AE10:AE45" si="16">AC10-AD10+0.3086*W10</f>
        <v>86.306419467960893</v>
      </c>
      <c r="AF10" s="61">
        <f t="shared" ref="AF10:AF45" si="17">0.04191*W10*$D$5</f>
        <v>81.101903186597866</v>
      </c>
      <c r="AG10" s="61">
        <f t="shared" ref="AG10:AG45" si="18">AE10-AF10</f>
        <v>5.204516281363027</v>
      </c>
      <c r="AH10" s="62">
        <f t="shared" ref="AH10:AH49" si="19">AG10+$U10</f>
        <v>5.2998684704514689</v>
      </c>
      <c r="AI10" s="118"/>
      <c r="AJ10" s="56">
        <f>Elevasi!E3</f>
        <v>776.00618556700999</v>
      </c>
      <c r="AK10" s="64">
        <v>6.6818121998455202E-2</v>
      </c>
      <c r="AL10" s="58">
        <f t="shared" ref="AL10:AL49" si="20">L10+AK10</f>
        <v>1678.8270813219983</v>
      </c>
      <c r="AM10" s="59">
        <f t="shared" ref="AM10:AM49" si="21">($AL$49-$AL$9)/($C$49-$C$9)*(C10-$C$9)</f>
        <v>2.1716645895704562E-2</v>
      </c>
      <c r="AN10" s="65">
        <f t="shared" ref="AN10:AN45" si="22">AL10-AM10</f>
        <v>1678.8053646761027</v>
      </c>
      <c r="AO10" s="67">
        <f t="shared" ref="AO10:AO45" si="23">AN10-$AN$9</f>
        <v>1.0872510289932507</v>
      </c>
      <c r="AP10" s="65">
        <f t="shared" si="5"/>
        <v>977969.682441029</v>
      </c>
      <c r="AQ10" s="60">
        <f t="shared" ref="AQ10:AQ49" si="24">978032.67714*((1+0.00193185138639*((SIN($J10))^2))/((1-(0.00669437999013)*((SIN($J10))^2))^0.5))</f>
        <v>978107.04102980846</v>
      </c>
      <c r="AR10" s="66">
        <f t="shared" si="6"/>
        <v>102.11692008651769</v>
      </c>
      <c r="AS10" s="61">
        <f t="shared" ref="AS10:AS45" si="25">0.04191*AJ10*$D$5</f>
        <v>86.834859363092747</v>
      </c>
      <c r="AT10" s="66">
        <f t="shared" ref="AT10:AT45" si="26">AR10-AS10</f>
        <v>15.282060723424948</v>
      </c>
      <c r="AU10" s="62">
        <f t="shared" ref="AU10:AU49" si="27">AT10+$U10</f>
        <v>15.377412912513389</v>
      </c>
      <c r="AV10" s="118"/>
      <c r="AW10" s="56">
        <f>Elevasi!F3</f>
        <v>761.28399999999999</v>
      </c>
      <c r="AX10" s="64">
        <v>6.6818121998455202E-2</v>
      </c>
      <c r="AY10" s="58">
        <f t="shared" ref="AY10:AY49" si="28">L10+AX10</f>
        <v>1678.8270813219983</v>
      </c>
      <c r="AZ10" s="59">
        <f t="shared" ref="AZ10:AZ49" si="29">($AY$49-$AY$9)/($C$49-$C$9)*(C10-$C$9)</f>
        <v>2.1716645895704562E-2</v>
      </c>
      <c r="BA10" s="67">
        <f t="shared" ref="BA10:BA45" si="30">AY10-AZ10</f>
        <v>1678.8053646761027</v>
      </c>
      <c r="BB10" s="67">
        <f t="shared" ref="BB10:BB45" si="31">BA10-$BA$9</f>
        <v>1.0872510289932507</v>
      </c>
      <c r="BC10" s="67">
        <f t="shared" ref="BC10:BC45" si="32">$D$4+BB10</f>
        <v>977969.682441029</v>
      </c>
      <c r="BD10" s="60">
        <f t="shared" ref="BD10:BD49" si="33">978032.67714*((1+0.00193185138639*((SIN($J10))^2))/((1-(0.00669437999013)*((SIN($J10))^2))^0.5))</f>
        <v>978107.04102980846</v>
      </c>
      <c r="BE10" s="66">
        <f t="shared" ref="BE10:BE45" si="34">BC10-BD10+0.3086*AW10</f>
        <v>97.573653620538408</v>
      </c>
      <c r="BF10" s="61">
        <f t="shared" ref="BF10:BF45" si="35">0.04191*AW10*$D$5</f>
        <v>85.187451214800006</v>
      </c>
      <c r="BG10" s="66">
        <f t="shared" ref="BG10:BG45" si="36">BE10-BF10</f>
        <v>12.386202405738402</v>
      </c>
      <c r="BH10" s="62">
        <f t="shared" ref="BH10:BH49" si="37">BG10+$U10</f>
        <v>12.481554594826843</v>
      </c>
    </row>
    <row r="11" spans="2:60" ht="16.5" customHeight="1" thickBot="1" x14ac:dyDescent="0.3">
      <c r="B11" s="9">
        <v>43657</v>
      </c>
      <c r="C11" s="10">
        <v>0.40625</v>
      </c>
      <c r="D11" s="11">
        <f t="shared" si="0"/>
        <v>43657.40625</v>
      </c>
      <c r="E11" s="1" t="s">
        <v>13</v>
      </c>
      <c r="F11" s="1">
        <v>788599</v>
      </c>
      <c r="G11" s="1">
        <v>9237329</v>
      </c>
      <c r="H11">
        <v>107.611436742991</v>
      </c>
      <c r="I11">
        <v>-6.8926461488216599</v>
      </c>
      <c r="J11" s="14">
        <f t="shared" si="7"/>
        <v>-0.12029936947184504</v>
      </c>
      <c r="K11" s="12">
        <v>1627.7650000000001</v>
      </c>
      <c r="L11" s="18">
        <f t="shared" si="8"/>
        <v>1678.7654235499999</v>
      </c>
      <c r="M11" s="1">
        <v>3</v>
      </c>
      <c r="N11" s="1">
        <v>2</v>
      </c>
      <c r="O11" s="1">
        <v>3</v>
      </c>
      <c r="P11" s="13">
        <v>1</v>
      </c>
      <c r="Q11" s="63">
        <f t="shared" si="1"/>
        <v>4.3656588008486298E-2</v>
      </c>
      <c r="R11" s="63">
        <f t="shared" si="2"/>
        <v>2.2615744121403138E-2</v>
      </c>
      <c r="S11" s="63">
        <f t="shared" si="3"/>
        <v>4.3656588008486298E-2</v>
      </c>
      <c r="T11" s="63">
        <f t="shared" si="4"/>
        <v>6.4641128371490308E-3</v>
      </c>
      <c r="U11" s="1">
        <f t="shared" si="9"/>
        <v>0.11639303297552477</v>
      </c>
      <c r="V11" s="118"/>
      <c r="W11" s="57">
        <f>Elevasi!D4</f>
        <v>729.44072164948398</v>
      </c>
      <c r="X11" s="64">
        <v>6.0694412218102498E-2</v>
      </c>
      <c r="Y11" s="58">
        <f t="shared" si="10"/>
        <v>1678.8261179622179</v>
      </c>
      <c r="Z11" s="59">
        <f t="shared" si="11"/>
        <v>2.6421919173107235E-2</v>
      </c>
      <c r="AA11" s="58">
        <f t="shared" si="12"/>
        <v>1678.7996960430448</v>
      </c>
      <c r="AB11" s="58">
        <f t="shared" si="13"/>
        <v>1.0815823959353565</v>
      </c>
      <c r="AC11" s="58">
        <f t="shared" si="14"/>
        <v>977969.67677239596</v>
      </c>
      <c r="AD11" s="60">
        <f t="shared" si="15"/>
        <v>978107.04181242478</v>
      </c>
      <c r="AE11" s="61">
        <f t="shared" si="16"/>
        <v>87.740366672213725</v>
      </c>
      <c r="AF11" s="61">
        <f t="shared" si="17"/>
        <v>81.624197920360771</v>
      </c>
      <c r="AG11" s="61">
        <f t="shared" si="18"/>
        <v>6.1161687518529533</v>
      </c>
      <c r="AH11" s="62">
        <f t="shared" si="19"/>
        <v>6.2325617848284782</v>
      </c>
      <c r="AI11" s="118"/>
      <c r="AJ11" s="56">
        <f>Elevasi!E4</f>
        <v>777.16752577319505</v>
      </c>
      <c r="AK11" s="64">
        <v>6.0694412218102498E-2</v>
      </c>
      <c r="AL11" s="58">
        <f t="shared" si="20"/>
        <v>1678.8261179622179</v>
      </c>
      <c r="AM11" s="59">
        <f t="shared" si="21"/>
        <v>2.6421919173107235E-2</v>
      </c>
      <c r="AN11" s="65">
        <f t="shared" si="22"/>
        <v>1678.7996960430448</v>
      </c>
      <c r="AO11" s="67">
        <f t="shared" si="23"/>
        <v>1.0815823959353565</v>
      </c>
      <c r="AP11" s="65">
        <f t="shared" si="5"/>
        <v>977969.67677239596</v>
      </c>
      <c r="AQ11" s="60">
        <f t="shared" si="24"/>
        <v>978107.04181242478</v>
      </c>
      <c r="AR11" s="66">
        <f t="shared" si="6"/>
        <v>102.46885842479097</v>
      </c>
      <c r="AS11" s="61">
        <f t="shared" si="25"/>
        <v>86.964812983762798</v>
      </c>
      <c r="AT11" s="66">
        <f t="shared" si="26"/>
        <v>15.504045441028168</v>
      </c>
      <c r="AU11" s="62">
        <f t="shared" si="27"/>
        <v>15.620438474003693</v>
      </c>
      <c r="AV11" s="118"/>
      <c r="AW11" s="56">
        <f>Elevasi!F4</f>
        <v>761.274</v>
      </c>
      <c r="AX11" s="64">
        <v>6.0694412218102498E-2</v>
      </c>
      <c r="AY11" s="58">
        <f t="shared" si="28"/>
        <v>1678.8261179622179</v>
      </c>
      <c r="AZ11" s="59">
        <f t="shared" si="29"/>
        <v>2.6421919173107235E-2</v>
      </c>
      <c r="BA11" s="67">
        <f t="shared" si="30"/>
        <v>1678.7996960430448</v>
      </c>
      <c r="BB11" s="67">
        <f t="shared" si="31"/>
        <v>1.0815823959353565</v>
      </c>
      <c r="BC11" s="67">
        <f t="shared" si="32"/>
        <v>977969.67677239596</v>
      </c>
      <c r="BD11" s="60">
        <f t="shared" si="33"/>
        <v>978107.04181242478</v>
      </c>
      <c r="BE11" s="66">
        <f t="shared" si="34"/>
        <v>97.564116371182962</v>
      </c>
      <c r="BF11" s="61">
        <f t="shared" si="35"/>
        <v>85.1863322178</v>
      </c>
      <c r="BG11" s="66">
        <f t="shared" si="36"/>
        <v>12.377784153382962</v>
      </c>
      <c r="BH11" s="62">
        <f t="shared" si="37"/>
        <v>12.494177186358487</v>
      </c>
    </row>
    <row r="12" spans="2:60" ht="16.5" customHeight="1" thickBot="1" x14ac:dyDescent="0.3">
      <c r="B12" s="9">
        <v>43657</v>
      </c>
      <c r="C12" s="10">
        <v>0.37847222222222227</v>
      </c>
      <c r="D12" s="11">
        <f t="shared" si="0"/>
        <v>43657.378472222219</v>
      </c>
      <c r="E12" s="1" t="s">
        <v>14</v>
      </c>
      <c r="F12" s="1">
        <v>788575</v>
      </c>
      <c r="G12" s="1">
        <v>9237389</v>
      </c>
      <c r="H12">
        <v>107.611216759153</v>
      </c>
      <c r="I12">
        <v>-6.8921051428203999</v>
      </c>
      <c r="J12" s="14">
        <f t="shared" si="7"/>
        <v>-0.12028992713585002</v>
      </c>
      <c r="K12" s="12">
        <v>1627.7550000000001</v>
      </c>
      <c r="L12" s="18">
        <f t="shared" si="8"/>
        <v>1678.75510285</v>
      </c>
      <c r="M12" s="1">
        <v>2</v>
      </c>
      <c r="N12" s="1">
        <v>2</v>
      </c>
      <c r="O12" s="1">
        <v>2</v>
      </c>
      <c r="P12" s="13">
        <v>1</v>
      </c>
      <c r="Q12" s="63">
        <f t="shared" si="1"/>
        <v>2.2615744121403138E-2</v>
      </c>
      <c r="R12" s="63">
        <f t="shared" si="2"/>
        <v>2.2615744121403138E-2</v>
      </c>
      <c r="S12" s="63">
        <f t="shared" si="3"/>
        <v>2.2615744121403138E-2</v>
      </c>
      <c r="T12" s="63">
        <f t="shared" si="4"/>
        <v>6.4641128371490308E-3</v>
      </c>
      <c r="U12" s="1">
        <f t="shared" si="9"/>
        <v>7.4311345201358445E-2</v>
      </c>
      <c r="V12" s="118"/>
      <c r="W12" s="57">
        <f>Elevasi!D5</f>
        <v>715.92525773195803</v>
      </c>
      <c r="X12" s="64">
        <v>7.7926875379694005E-2</v>
      </c>
      <c r="Y12" s="58">
        <f t="shared" si="10"/>
        <v>1678.8330297253797</v>
      </c>
      <c r="Z12" s="59">
        <f t="shared" si="11"/>
        <v>1.1944155242637535E-2</v>
      </c>
      <c r="AA12" s="58">
        <f t="shared" si="12"/>
        <v>1678.821085570137</v>
      </c>
      <c r="AB12" s="58">
        <f t="shared" si="13"/>
        <v>1.1029719230275532</v>
      </c>
      <c r="AC12" s="58">
        <f t="shared" si="14"/>
        <v>977969.69816192309</v>
      </c>
      <c r="AD12" s="60">
        <f t="shared" si="15"/>
        <v>978107.03019468882</v>
      </c>
      <c r="AE12" s="61">
        <f t="shared" si="16"/>
        <v>83.602501770354735</v>
      </c>
      <c r="AF12" s="61">
        <f t="shared" si="17"/>
        <v>80.111821562628791</v>
      </c>
      <c r="AG12" s="61">
        <f t="shared" si="18"/>
        <v>3.4906802077259442</v>
      </c>
      <c r="AH12" s="62">
        <f t="shared" si="19"/>
        <v>3.5649915529273026</v>
      </c>
      <c r="AI12" s="118"/>
      <c r="AJ12" s="56">
        <f>Elevasi!E5</f>
        <v>782.36340206185503</v>
      </c>
      <c r="AK12" s="64">
        <v>7.7926875379694005E-2</v>
      </c>
      <c r="AL12" s="58">
        <f t="shared" si="20"/>
        <v>1678.8330297253797</v>
      </c>
      <c r="AM12" s="59">
        <f t="shared" si="21"/>
        <v>1.1944155242637535E-2</v>
      </c>
      <c r="AN12" s="65">
        <f t="shared" si="22"/>
        <v>1678.821085570137</v>
      </c>
      <c r="AO12" s="67">
        <f t="shared" si="23"/>
        <v>1.1029719230275532</v>
      </c>
      <c r="AP12" s="65">
        <f t="shared" si="5"/>
        <v>977969.69816192309</v>
      </c>
      <c r="AQ12" s="60">
        <f t="shared" si="24"/>
        <v>978107.03019468882</v>
      </c>
      <c r="AR12" s="66">
        <f t="shared" si="6"/>
        <v>104.10531311056096</v>
      </c>
      <c r="AS12" s="61">
        <f t="shared" si="25"/>
        <v>87.546229981700961</v>
      </c>
      <c r="AT12" s="66">
        <f t="shared" si="26"/>
        <v>16.559083128859996</v>
      </c>
      <c r="AU12" s="62">
        <f t="shared" si="27"/>
        <v>16.633394474061355</v>
      </c>
      <c r="AV12" s="118"/>
      <c r="AW12" s="56">
        <f>Elevasi!F5</f>
        <v>761.29399999999998</v>
      </c>
      <c r="AX12" s="64">
        <v>7.7926875379694005E-2</v>
      </c>
      <c r="AY12" s="58">
        <f t="shared" si="28"/>
        <v>1678.8330297253797</v>
      </c>
      <c r="AZ12" s="59">
        <f t="shared" si="29"/>
        <v>1.1944155242637535E-2</v>
      </c>
      <c r="BA12" s="67">
        <f t="shared" si="30"/>
        <v>1678.821085570137</v>
      </c>
      <c r="BB12" s="67">
        <f t="shared" si="31"/>
        <v>1.1029719230275532</v>
      </c>
      <c r="BC12" s="67">
        <f t="shared" si="32"/>
        <v>977969.69816192309</v>
      </c>
      <c r="BD12" s="60">
        <f t="shared" si="33"/>
        <v>978107.03019468882</v>
      </c>
      <c r="BE12" s="66">
        <f t="shared" si="34"/>
        <v>97.603295634272484</v>
      </c>
      <c r="BF12" s="61">
        <f t="shared" si="35"/>
        <v>85.188570211799998</v>
      </c>
      <c r="BG12" s="66">
        <f t="shared" si="36"/>
        <v>12.414725422472486</v>
      </c>
      <c r="BH12" s="62">
        <f t="shared" si="37"/>
        <v>12.489036767673845</v>
      </c>
    </row>
    <row r="13" spans="2:60" ht="16.5" customHeight="1" thickBot="1" x14ac:dyDescent="0.3">
      <c r="B13" s="9">
        <v>43657</v>
      </c>
      <c r="C13" s="10">
        <v>0.4201388888888889</v>
      </c>
      <c r="D13" s="11">
        <f t="shared" si="0"/>
        <v>43657.420138888891</v>
      </c>
      <c r="E13" s="1" t="s">
        <v>15</v>
      </c>
      <c r="F13" s="1">
        <v>788575</v>
      </c>
      <c r="G13" s="1">
        <v>9237389</v>
      </c>
      <c r="H13">
        <v>107.611216759153</v>
      </c>
      <c r="I13">
        <v>-6.8921051428203999</v>
      </c>
      <c r="J13" s="14">
        <f t="shared" si="7"/>
        <v>-0.12028992713585002</v>
      </c>
      <c r="K13" s="12">
        <v>1627.635</v>
      </c>
      <c r="L13" s="18">
        <f t="shared" si="8"/>
        <v>1678.6312544499999</v>
      </c>
      <c r="M13" s="1">
        <v>2</v>
      </c>
      <c r="N13" s="1">
        <v>2</v>
      </c>
      <c r="O13" s="1">
        <v>1</v>
      </c>
      <c r="P13" s="13">
        <v>2</v>
      </c>
      <c r="Q13" s="63">
        <f t="shared" si="1"/>
        <v>2.2615744121403138E-2</v>
      </c>
      <c r="R13" s="63">
        <f t="shared" si="2"/>
        <v>2.2615744121403138E-2</v>
      </c>
      <c r="S13" s="63">
        <f t="shared" si="3"/>
        <v>6.4641128371490308E-3</v>
      </c>
      <c r="T13" s="63">
        <f t="shared" si="4"/>
        <v>2.2615744121403138E-2</v>
      </c>
      <c r="U13" s="1">
        <f t="shared" si="9"/>
        <v>7.4311345201358445E-2</v>
      </c>
      <c r="V13" s="118"/>
      <c r="W13" s="57">
        <f>Elevasi!D6</f>
        <v>737.69845360824695</v>
      </c>
      <c r="X13" s="64">
        <v>5.04877412640381E-2</v>
      </c>
      <c r="Y13" s="58">
        <f t="shared" si="10"/>
        <v>1678.681742191264</v>
      </c>
      <c r="Z13" s="59">
        <f t="shared" si="11"/>
        <v>3.3660801138342099E-2</v>
      </c>
      <c r="AA13" s="58">
        <f t="shared" si="12"/>
        <v>1678.6480813901258</v>
      </c>
      <c r="AB13" s="58">
        <f t="shared" si="13"/>
        <v>0.92996774301627738</v>
      </c>
      <c r="AC13" s="58">
        <f t="shared" si="14"/>
        <v>977969.52515774302</v>
      </c>
      <c r="AD13" s="60">
        <f t="shared" si="15"/>
        <v>978107.03019468882</v>
      </c>
      <c r="AE13" s="61">
        <f t="shared" si="16"/>
        <v>90.148705837700987</v>
      </c>
      <c r="AF13" s="61">
        <f t="shared" si="17"/>
        <v>82.548235649226754</v>
      </c>
      <c r="AG13" s="61">
        <f t="shared" si="18"/>
        <v>7.6004701884742332</v>
      </c>
      <c r="AH13" s="62">
        <f t="shared" si="19"/>
        <v>7.674781533675592</v>
      </c>
      <c r="AI13" s="118"/>
      <c r="AJ13" s="56">
        <f>Elevasi!E6</f>
        <v>774.56958762886597</v>
      </c>
      <c r="AK13" s="64">
        <v>5.04877412640381E-2</v>
      </c>
      <c r="AL13" s="58">
        <f t="shared" si="20"/>
        <v>1678.681742191264</v>
      </c>
      <c r="AM13" s="59">
        <f t="shared" si="21"/>
        <v>3.3660801138342099E-2</v>
      </c>
      <c r="AN13" s="65">
        <f t="shared" si="22"/>
        <v>1678.6480813901258</v>
      </c>
      <c r="AO13" s="67">
        <f t="shared" si="23"/>
        <v>0.92996774301627738</v>
      </c>
      <c r="AP13" s="65">
        <f t="shared" si="5"/>
        <v>977969.52515774302</v>
      </c>
      <c r="AQ13" s="60">
        <f t="shared" si="24"/>
        <v>978107.03019468882</v>
      </c>
      <c r="AR13" s="66">
        <f t="shared" si="6"/>
        <v>101.52713779646402</v>
      </c>
      <c r="AS13" s="61">
        <f t="shared" si="25"/>
        <v>86.674104484793816</v>
      </c>
      <c r="AT13" s="66">
        <f t="shared" si="26"/>
        <v>14.853033311670202</v>
      </c>
      <c r="AU13" s="62">
        <f t="shared" si="27"/>
        <v>14.927344656871561</v>
      </c>
      <c r="AV13" s="118"/>
      <c r="AW13" s="56">
        <f>Elevasi!F6</f>
        <v>761.88400000000001</v>
      </c>
      <c r="AX13" s="64">
        <v>5.04877412640381E-2</v>
      </c>
      <c r="AY13" s="58">
        <f t="shared" si="28"/>
        <v>1678.681742191264</v>
      </c>
      <c r="AZ13" s="59">
        <f t="shared" si="29"/>
        <v>3.3660801138342099E-2</v>
      </c>
      <c r="BA13" s="67">
        <f t="shared" si="30"/>
        <v>1678.6480813901258</v>
      </c>
      <c r="BB13" s="67">
        <f t="shared" si="31"/>
        <v>0.92996774301627738</v>
      </c>
      <c r="BC13" s="67">
        <f t="shared" si="32"/>
        <v>977969.52515774302</v>
      </c>
      <c r="BD13" s="60">
        <f t="shared" si="33"/>
        <v>978107.03019468882</v>
      </c>
      <c r="BE13" s="66">
        <f t="shared" si="34"/>
        <v>97.612365454195981</v>
      </c>
      <c r="BF13" s="61">
        <f t="shared" si="35"/>
        <v>85.254591034800001</v>
      </c>
      <c r="BG13" s="66">
        <f t="shared" si="36"/>
        <v>12.35777441939598</v>
      </c>
      <c r="BH13" s="62">
        <f t="shared" si="37"/>
        <v>12.432085764597339</v>
      </c>
    </row>
    <row r="14" spans="2:60" ht="16.5" customHeight="1" thickBot="1" x14ac:dyDescent="0.3">
      <c r="B14" s="9">
        <v>43657</v>
      </c>
      <c r="C14" s="10">
        <v>0.42708333333333331</v>
      </c>
      <c r="D14" s="11">
        <f t="shared" si="0"/>
        <v>43657.427083333336</v>
      </c>
      <c r="E14" s="1" t="s">
        <v>16</v>
      </c>
      <c r="F14" s="1">
        <v>788565</v>
      </c>
      <c r="G14" s="1">
        <v>9237458</v>
      </c>
      <c r="H14">
        <v>107.611122922237</v>
      </c>
      <c r="I14">
        <v>-6.8914821152736101</v>
      </c>
      <c r="J14" s="14">
        <f t="shared" si="7"/>
        <v>-0.1202790532538279</v>
      </c>
      <c r="K14" s="12">
        <v>1627.615</v>
      </c>
      <c r="L14" s="18">
        <f t="shared" si="8"/>
        <v>1678.61061305</v>
      </c>
      <c r="M14" s="1">
        <v>3</v>
      </c>
      <c r="N14" s="1">
        <v>1</v>
      </c>
      <c r="O14" s="1">
        <v>2</v>
      </c>
      <c r="P14" s="13">
        <v>1</v>
      </c>
      <c r="Q14" s="63">
        <f t="shared" si="1"/>
        <v>4.3656588008486298E-2</v>
      </c>
      <c r="R14" s="63">
        <f t="shared" si="2"/>
        <v>6.4641128371490308E-3</v>
      </c>
      <c r="S14" s="63">
        <f t="shared" si="3"/>
        <v>2.2615744121403138E-2</v>
      </c>
      <c r="T14" s="63">
        <f t="shared" si="4"/>
        <v>6.4641128371490308E-3</v>
      </c>
      <c r="U14" s="1">
        <f t="shared" si="9"/>
        <v>7.9200557804187485E-2</v>
      </c>
      <c r="V14" s="118"/>
      <c r="W14" s="57">
        <f>Elevasi!D7</f>
        <v>745.82731958762804</v>
      </c>
      <c r="X14" s="64">
        <v>4.5099278456679201E-2</v>
      </c>
      <c r="Y14" s="58">
        <f t="shared" si="10"/>
        <v>1678.6557123284567</v>
      </c>
      <c r="Z14" s="59">
        <f t="shared" si="11"/>
        <v>3.7280242120959518E-2</v>
      </c>
      <c r="AA14" s="58">
        <f t="shared" si="12"/>
        <v>1678.6184320863358</v>
      </c>
      <c r="AB14" s="58">
        <f t="shared" si="13"/>
        <v>0.90031843922633925</v>
      </c>
      <c r="AC14" s="58">
        <f t="shared" si="14"/>
        <v>977969.49550843926</v>
      </c>
      <c r="AD14" s="60">
        <f t="shared" si="15"/>
        <v>978107.01681670453</v>
      </c>
      <c r="AE14" s="61">
        <f t="shared" si="16"/>
        <v>92.641002559464823</v>
      </c>
      <c r="AF14" s="61">
        <f t="shared" si="17"/>
        <v>83.457853313659712</v>
      </c>
      <c r="AG14" s="61">
        <f t="shared" si="18"/>
        <v>9.1831492458051116</v>
      </c>
      <c r="AH14" s="62">
        <f t="shared" si="19"/>
        <v>9.2623498036092986</v>
      </c>
      <c r="AI14" s="118"/>
      <c r="AJ14" s="56">
        <f>Elevasi!E7</f>
        <v>777.27061855670104</v>
      </c>
      <c r="AK14" s="64">
        <v>4.5099278456679201E-2</v>
      </c>
      <c r="AL14" s="58">
        <f t="shared" si="20"/>
        <v>1678.6557123284567</v>
      </c>
      <c r="AM14" s="59">
        <f t="shared" si="21"/>
        <v>3.7280242120959518E-2</v>
      </c>
      <c r="AN14" s="65">
        <f t="shared" si="22"/>
        <v>1678.6184320863358</v>
      </c>
      <c r="AO14" s="67">
        <f t="shared" si="23"/>
        <v>0.90031843922633925</v>
      </c>
      <c r="AP14" s="65">
        <f t="shared" si="5"/>
        <v>977969.49550843926</v>
      </c>
      <c r="AQ14" s="60">
        <f t="shared" si="24"/>
        <v>978107.01681670453</v>
      </c>
      <c r="AR14" s="66">
        <f t="shared" si="6"/>
        <v>102.34440462132073</v>
      </c>
      <c r="AS14" s="61">
        <f t="shared" si="25"/>
        <v>86.976349035309269</v>
      </c>
      <c r="AT14" s="66">
        <f t="shared" si="26"/>
        <v>15.368055586011465</v>
      </c>
      <c r="AU14" s="62">
        <f t="shared" si="27"/>
        <v>15.447256143815652</v>
      </c>
      <c r="AV14" s="118"/>
      <c r="AW14" s="56">
        <f>Elevasi!F7</f>
        <v>761.99400000000003</v>
      </c>
      <c r="AX14" s="64">
        <v>4.5099278456679201E-2</v>
      </c>
      <c r="AY14" s="58">
        <f t="shared" si="28"/>
        <v>1678.6557123284567</v>
      </c>
      <c r="AZ14" s="59">
        <f t="shared" si="29"/>
        <v>3.7280242120959518E-2</v>
      </c>
      <c r="BA14" s="67">
        <f t="shared" si="30"/>
        <v>1678.6184320863358</v>
      </c>
      <c r="BB14" s="67">
        <f t="shared" si="31"/>
        <v>0.90031843922633925</v>
      </c>
      <c r="BC14" s="67">
        <f t="shared" si="32"/>
        <v>977969.49550843926</v>
      </c>
      <c r="BD14" s="60">
        <f t="shared" si="33"/>
        <v>978107.01681670453</v>
      </c>
      <c r="BE14" s="66">
        <f t="shared" si="34"/>
        <v>97.630040134722805</v>
      </c>
      <c r="BF14" s="61">
        <f t="shared" si="35"/>
        <v>85.266900001800011</v>
      </c>
      <c r="BG14" s="66">
        <f t="shared" si="36"/>
        <v>12.363140132922794</v>
      </c>
      <c r="BH14" s="62">
        <f t="shared" si="37"/>
        <v>12.442340690726981</v>
      </c>
    </row>
    <row r="15" spans="2:60" ht="16.5" customHeight="1" thickBot="1" x14ac:dyDescent="0.3">
      <c r="B15" s="9">
        <v>43657</v>
      </c>
      <c r="C15" s="10">
        <v>0.43402777777777773</v>
      </c>
      <c r="D15" s="11">
        <f t="shared" si="0"/>
        <v>43657.434027777781</v>
      </c>
      <c r="E15" s="1" t="s">
        <v>17</v>
      </c>
      <c r="F15" s="1">
        <v>788556</v>
      </c>
      <c r="G15" s="1">
        <v>9237482</v>
      </c>
      <c r="H15">
        <v>107.61104035450199</v>
      </c>
      <c r="I15">
        <v>-6.8912656830398697</v>
      </c>
      <c r="J15" s="14">
        <f t="shared" si="7"/>
        <v>-0.12027527579874168</v>
      </c>
      <c r="K15" s="12">
        <v>1627.3050000000001</v>
      </c>
      <c r="L15" s="18">
        <f t="shared" si="8"/>
        <v>1678.2906713499999</v>
      </c>
      <c r="M15" s="1">
        <v>2</v>
      </c>
      <c r="N15" s="1">
        <v>0</v>
      </c>
      <c r="O15" s="1">
        <v>2</v>
      </c>
      <c r="P15" s="13">
        <v>2</v>
      </c>
      <c r="Q15" s="63">
        <f t="shared" si="1"/>
        <v>2.2615744121403138E-2</v>
      </c>
      <c r="R15" s="63">
        <f t="shared" si="2"/>
        <v>0</v>
      </c>
      <c r="S15" s="63">
        <f t="shared" si="3"/>
        <v>2.2615744121403138E-2</v>
      </c>
      <c r="T15" s="63">
        <f t="shared" si="4"/>
        <v>2.2615744121403138E-2</v>
      </c>
      <c r="U15" s="1">
        <f t="shared" si="9"/>
        <v>6.784723236420942E-2</v>
      </c>
      <c r="V15" s="118"/>
      <c r="W15" s="57">
        <f>Elevasi!D8</f>
        <v>747.95618556701004</v>
      </c>
      <c r="X15" s="64">
        <v>3.9566831050868903E-2</v>
      </c>
      <c r="Y15" s="58">
        <f t="shared" si="10"/>
        <v>1678.3302381810508</v>
      </c>
      <c r="Z15" s="59">
        <f t="shared" si="11"/>
        <v>4.0899683103576931E-2</v>
      </c>
      <c r="AA15" s="58">
        <f t="shared" si="12"/>
        <v>1678.2893384979473</v>
      </c>
      <c r="AB15" s="58">
        <f t="shared" si="13"/>
        <v>0.57122485083777974</v>
      </c>
      <c r="AC15" s="58">
        <f t="shared" si="14"/>
        <v>977969.16641485086</v>
      </c>
      <c r="AD15" s="60">
        <f t="shared" si="15"/>
        <v>978107.01216963236</v>
      </c>
      <c r="AE15" s="61">
        <f t="shared" si="16"/>
        <v>92.973524084474207</v>
      </c>
      <c r="AF15" s="61">
        <f t="shared" si="17"/>
        <v>83.696072778092756</v>
      </c>
      <c r="AG15" s="61">
        <f t="shared" si="18"/>
        <v>9.277451306381451</v>
      </c>
      <c r="AH15" s="62">
        <f t="shared" si="19"/>
        <v>9.3452985387456611</v>
      </c>
      <c r="AI15" s="118"/>
      <c r="AJ15" s="56">
        <f>Elevasi!E8</f>
        <v>777.47164948453599</v>
      </c>
      <c r="AK15" s="64">
        <v>3.9566831050868903E-2</v>
      </c>
      <c r="AL15" s="58">
        <f t="shared" si="20"/>
        <v>1678.3302381810508</v>
      </c>
      <c r="AM15" s="59">
        <f t="shared" si="21"/>
        <v>4.0899683103576931E-2</v>
      </c>
      <c r="AN15" s="65">
        <f t="shared" si="22"/>
        <v>1678.2893384979473</v>
      </c>
      <c r="AO15" s="67">
        <f t="shared" si="23"/>
        <v>0.57122485083777974</v>
      </c>
      <c r="AP15" s="65">
        <f t="shared" si="5"/>
        <v>977969.16641485086</v>
      </c>
      <c r="AQ15" s="60">
        <f t="shared" si="24"/>
        <v>978107.01216963236</v>
      </c>
      <c r="AR15" s="66">
        <f t="shared" si="6"/>
        <v>102.0819962494227</v>
      </c>
      <c r="AS15" s="61">
        <f t="shared" si="25"/>
        <v>86.998844335824728</v>
      </c>
      <c r="AT15" s="66">
        <f t="shared" si="26"/>
        <v>15.083151913597973</v>
      </c>
      <c r="AU15" s="62">
        <f t="shared" si="27"/>
        <v>15.150999145962183</v>
      </c>
      <c r="AV15" s="118"/>
      <c r="AW15" s="56">
        <f>Elevasi!F8</f>
        <v>763.41399999999999</v>
      </c>
      <c r="AX15" s="64">
        <v>3.9566831050868903E-2</v>
      </c>
      <c r="AY15" s="58">
        <f t="shared" si="28"/>
        <v>1678.3302381810508</v>
      </c>
      <c r="AZ15" s="59">
        <f t="shared" si="29"/>
        <v>4.0899683103576931E-2</v>
      </c>
      <c r="BA15" s="67">
        <f t="shared" si="30"/>
        <v>1678.2893384979473</v>
      </c>
      <c r="BB15" s="67">
        <f t="shared" si="31"/>
        <v>0.57122485083777974</v>
      </c>
      <c r="BC15" s="67">
        <f t="shared" si="32"/>
        <v>977969.16641485086</v>
      </c>
      <c r="BD15" s="60">
        <f t="shared" si="33"/>
        <v>978107.01216963236</v>
      </c>
      <c r="BE15" s="66">
        <f t="shared" si="34"/>
        <v>97.743805618494889</v>
      </c>
      <c r="BF15" s="61">
        <f t="shared" si="35"/>
        <v>85.425797575800004</v>
      </c>
      <c r="BG15" s="66">
        <f t="shared" si="36"/>
        <v>12.318008042694885</v>
      </c>
      <c r="BH15" s="62">
        <f t="shared" si="37"/>
        <v>12.385855275059095</v>
      </c>
    </row>
    <row r="16" spans="2:60" ht="16.5" customHeight="1" thickBot="1" x14ac:dyDescent="0.3">
      <c r="B16" s="9">
        <v>43657</v>
      </c>
      <c r="C16" s="10">
        <v>0.4201388888888889</v>
      </c>
      <c r="D16" s="11">
        <f t="shared" si="0"/>
        <v>43657.420138888891</v>
      </c>
      <c r="E16" s="1" t="s">
        <v>18</v>
      </c>
      <c r="F16" s="1">
        <v>788635</v>
      </c>
      <c r="G16" s="1">
        <v>9237531</v>
      </c>
      <c r="H16">
        <v>107.61175226695801</v>
      </c>
      <c r="I16">
        <v>-6.8908189854506299</v>
      </c>
      <c r="J16" s="14">
        <f t="shared" si="7"/>
        <v>-0.12026747945504873</v>
      </c>
      <c r="K16" s="12">
        <v>1627.5650000000001</v>
      </c>
      <c r="L16" s="18">
        <f t="shared" si="8"/>
        <v>1678.5590095499999</v>
      </c>
      <c r="M16" s="1">
        <v>4</v>
      </c>
      <c r="N16" s="1">
        <v>2</v>
      </c>
      <c r="O16" s="1">
        <v>5</v>
      </c>
      <c r="P16" s="13">
        <v>4</v>
      </c>
      <c r="Q16" s="63">
        <f t="shared" si="1"/>
        <v>6.6920718413073635E-2</v>
      </c>
      <c r="R16" s="63">
        <f t="shared" si="2"/>
        <v>2.2615744121403138E-2</v>
      </c>
      <c r="S16" s="63">
        <f t="shared" si="3"/>
        <v>9.1205048780577724E-2</v>
      </c>
      <c r="T16" s="63">
        <f t="shared" si="4"/>
        <v>6.6920718413073635E-2</v>
      </c>
      <c r="U16" s="1">
        <f t="shared" si="9"/>
        <v>0.24766222972812812</v>
      </c>
      <c r="V16" s="118"/>
      <c r="W16" s="57">
        <f>Elevasi!D9</f>
        <v>750.69845360824695</v>
      </c>
      <c r="X16" s="64">
        <v>5.0489629513162097E-2</v>
      </c>
      <c r="Y16" s="58">
        <f t="shared" si="10"/>
        <v>1678.609499179513</v>
      </c>
      <c r="Z16" s="59">
        <f t="shared" si="11"/>
        <v>3.3660801138342099E-2</v>
      </c>
      <c r="AA16" s="58">
        <f t="shared" si="12"/>
        <v>1678.5758383783748</v>
      </c>
      <c r="AB16" s="58">
        <f t="shared" si="13"/>
        <v>0.85772473126530713</v>
      </c>
      <c r="AC16" s="58">
        <f t="shared" si="14"/>
        <v>977969.45291473134</v>
      </c>
      <c r="AD16" s="60">
        <f t="shared" si="15"/>
        <v>978107.00257892581</v>
      </c>
      <c r="AE16" s="61">
        <f t="shared" si="16"/>
        <v>94.115878589042183</v>
      </c>
      <c r="AF16" s="61">
        <f t="shared" si="17"/>
        <v>84.002931749226761</v>
      </c>
      <c r="AG16" s="61">
        <f t="shared" si="18"/>
        <v>10.112946839815422</v>
      </c>
      <c r="AH16" s="62">
        <f t="shared" si="19"/>
        <v>10.36060906954355</v>
      </c>
      <c r="AI16" s="118"/>
      <c r="AJ16" s="56">
        <f>Elevasi!E9</f>
        <v>782.56958762886597</v>
      </c>
      <c r="AK16" s="64">
        <v>5.0489629513162097E-2</v>
      </c>
      <c r="AL16" s="58">
        <f t="shared" si="20"/>
        <v>1678.609499179513</v>
      </c>
      <c r="AM16" s="59">
        <f t="shared" si="21"/>
        <v>3.3660801138342099E-2</v>
      </c>
      <c r="AN16" s="65">
        <f t="shared" si="22"/>
        <v>1678.5758383783748</v>
      </c>
      <c r="AO16" s="67">
        <f t="shared" si="23"/>
        <v>0.85772473126530713</v>
      </c>
      <c r="AP16" s="65">
        <f t="shared" si="5"/>
        <v>977969.45291473134</v>
      </c>
      <c r="AQ16" s="60">
        <f t="shared" si="24"/>
        <v>978107.00257892581</v>
      </c>
      <c r="AR16" s="66">
        <f t="shared" si="6"/>
        <v>103.95131054780521</v>
      </c>
      <c r="AS16" s="61">
        <f t="shared" si="25"/>
        <v>87.569302084793819</v>
      </c>
      <c r="AT16" s="66">
        <f t="shared" si="26"/>
        <v>16.382008463011388</v>
      </c>
      <c r="AU16" s="62">
        <f t="shared" si="27"/>
        <v>16.629670692739516</v>
      </c>
      <c r="AV16" s="118"/>
      <c r="AW16" s="56">
        <f>Elevasi!F9</f>
        <v>761.95400000000006</v>
      </c>
      <c r="AX16" s="64">
        <v>5.0489629513162097E-2</v>
      </c>
      <c r="AY16" s="58">
        <f t="shared" si="28"/>
        <v>1678.609499179513</v>
      </c>
      <c r="AZ16" s="59">
        <f t="shared" si="29"/>
        <v>3.3660801138342099E-2</v>
      </c>
      <c r="BA16" s="67">
        <f t="shared" si="30"/>
        <v>1678.5758383783748</v>
      </c>
      <c r="BB16" s="67">
        <f t="shared" si="31"/>
        <v>0.85772473126530713</v>
      </c>
      <c r="BC16" s="67">
        <f t="shared" si="32"/>
        <v>977969.45291473134</v>
      </c>
      <c r="BD16" s="60">
        <f t="shared" si="33"/>
        <v>978107.00257892581</v>
      </c>
      <c r="BE16" s="66">
        <f t="shared" si="34"/>
        <v>97.589340205537184</v>
      </c>
      <c r="BF16" s="61">
        <f t="shared" si="35"/>
        <v>85.262424013800015</v>
      </c>
      <c r="BG16" s="66">
        <f t="shared" si="36"/>
        <v>12.326916191737169</v>
      </c>
      <c r="BH16" s="62">
        <f t="shared" si="37"/>
        <v>12.574578421465297</v>
      </c>
    </row>
    <row r="17" spans="2:60" ht="16.5" customHeight="1" thickBot="1" x14ac:dyDescent="0.3">
      <c r="B17" s="9">
        <v>43657</v>
      </c>
      <c r="C17" s="10">
        <v>0.4548611111111111</v>
      </c>
      <c r="D17" s="11">
        <f t="shared" si="0"/>
        <v>43657.454861111109</v>
      </c>
      <c r="E17" s="1" t="s">
        <v>19</v>
      </c>
      <c r="F17" s="1">
        <v>788603</v>
      </c>
      <c r="G17" s="1">
        <v>9237545</v>
      </c>
      <c r="H17">
        <v>107.61146222267701</v>
      </c>
      <c r="I17">
        <v>-6.8906940562577104</v>
      </c>
      <c r="J17" s="14">
        <f t="shared" si="7"/>
        <v>-0.12026529902930043</v>
      </c>
      <c r="K17" s="12">
        <v>1627.2249999999999</v>
      </c>
      <c r="L17" s="18">
        <f t="shared" si="8"/>
        <v>1678.2081057499997</v>
      </c>
      <c r="M17" s="1">
        <v>6</v>
      </c>
      <c r="N17" s="1">
        <v>3</v>
      </c>
      <c r="O17" s="1">
        <v>4</v>
      </c>
      <c r="P17" s="13">
        <v>4</v>
      </c>
      <c r="Q17" s="63">
        <f t="shared" si="1"/>
        <v>0.11594814804344168</v>
      </c>
      <c r="R17" s="63">
        <f t="shared" si="2"/>
        <v>4.3656588008486298E-2</v>
      </c>
      <c r="S17" s="63">
        <f t="shared" si="3"/>
        <v>6.6920718413073635E-2</v>
      </c>
      <c r="T17" s="63">
        <f t="shared" si="4"/>
        <v>6.6920718413073635E-2</v>
      </c>
      <c r="U17" s="1">
        <f t="shared" si="9"/>
        <v>0.29344617287807523</v>
      </c>
      <c r="V17" s="118"/>
      <c r="W17" s="57">
        <f>Elevasi!D10</f>
        <v>753.84278350515399</v>
      </c>
      <c r="X17" s="64">
        <v>2.2490730028718899E-2</v>
      </c>
      <c r="Y17" s="58">
        <f t="shared" si="10"/>
        <v>1678.2305964800285</v>
      </c>
      <c r="Z17" s="59">
        <f t="shared" si="11"/>
        <v>5.1758006051429245E-2</v>
      </c>
      <c r="AA17" s="58">
        <f t="shared" si="12"/>
        <v>1678.1788384739771</v>
      </c>
      <c r="AB17" s="58">
        <f t="shared" si="13"/>
        <v>0.46072482686759031</v>
      </c>
      <c r="AC17" s="58">
        <f t="shared" si="14"/>
        <v>977969.05591482692</v>
      </c>
      <c r="AD17" s="60">
        <f t="shared" si="15"/>
        <v>978106.99989677453</v>
      </c>
      <c r="AE17" s="61">
        <f t="shared" si="16"/>
        <v>94.69190104208036</v>
      </c>
      <c r="AF17" s="61">
        <f t="shared" si="17"/>
        <v>84.354781321391684</v>
      </c>
      <c r="AG17" s="61">
        <f t="shared" si="18"/>
        <v>10.337119720688676</v>
      </c>
      <c r="AH17" s="62">
        <f t="shared" si="19"/>
        <v>10.630565893566752</v>
      </c>
      <c r="AI17" s="118"/>
      <c r="AJ17" s="56">
        <f>Elevasi!E10</f>
        <v>773.07474226804095</v>
      </c>
      <c r="AK17" s="64">
        <v>2.2490730028718899E-2</v>
      </c>
      <c r="AL17" s="58">
        <f t="shared" si="20"/>
        <v>1678.2305964800285</v>
      </c>
      <c r="AM17" s="59">
        <f t="shared" si="21"/>
        <v>5.1758006051429245E-2</v>
      </c>
      <c r="AN17" s="65">
        <f t="shared" si="22"/>
        <v>1678.1788384739771</v>
      </c>
      <c r="AO17" s="67">
        <f t="shared" si="23"/>
        <v>0.46072482686759031</v>
      </c>
      <c r="AP17" s="65">
        <f t="shared" si="5"/>
        <v>977969.05591482692</v>
      </c>
      <c r="AQ17" s="60">
        <f t="shared" si="24"/>
        <v>978106.99989677453</v>
      </c>
      <c r="AR17" s="66">
        <f t="shared" si="6"/>
        <v>100.62688351630726</v>
      </c>
      <c r="AS17" s="61">
        <f t="shared" si="25"/>
        <v>86.506831737371115</v>
      </c>
      <c r="AT17" s="66">
        <f t="shared" si="26"/>
        <v>14.120051778936144</v>
      </c>
      <c r="AU17" s="62">
        <f t="shared" si="27"/>
        <v>14.41349795181422</v>
      </c>
      <c r="AV17" s="118"/>
      <c r="AW17" s="56">
        <f>Elevasi!F10</f>
        <v>764.154</v>
      </c>
      <c r="AX17" s="64">
        <v>2.2490730028718899E-2</v>
      </c>
      <c r="AY17" s="58">
        <f t="shared" si="28"/>
        <v>1678.2305964800285</v>
      </c>
      <c r="AZ17" s="59">
        <f t="shared" si="29"/>
        <v>5.1758006051429245E-2</v>
      </c>
      <c r="BA17" s="67">
        <f t="shared" si="30"/>
        <v>1678.1788384739771</v>
      </c>
      <c r="BB17" s="67">
        <f t="shared" si="31"/>
        <v>0.46072482686759031</v>
      </c>
      <c r="BC17" s="67">
        <f t="shared" si="32"/>
        <v>977969.05591482692</v>
      </c>
      <c r="BD17" s="60">
        <f t="shared" si="33"/>
        <v>978106.99989677453</v>
      </c>
      <c r="BE17" s="66">
        <f t="shared" si="34"/>
        <v>97.873942452389826</v>
      </c>
      <c r="BF17" s="61">
        <f t="shared" si="35"/>
        <v>85.508603353799998</v>
      </c>
      <c r="BG17" s="66">
        <f t="shared" si="36"/>
        <v>12.365339098589828</v>
      </c>
      <c r="BH17" s="62">
        <f t="shared" si="37"/>
        <v>12.658785271467904</v>
      </c>
    </row>
    <row r="18" spans="2:60" ht="16.5" customHeight="1" thickBot="1" x14ac:dyDescent="0.3">
      <c r="B18" s="9">
        <v>43657</v>
      </c>
      <c r="C18" s="10">
        <v>0.45833333333333331</v>
      </c>
      <c r="D18" s="11">
        <f t="shared" si="0"/>
        <v>43657.458333333336</v>
      </c>
      <c r="E18" s="1" t="s">
        <v>20</v>
      </c>
      <c r="F18" s="1">
        <v>788605</v>
      </c>
      <c r="G18" s="1">
        <v>9237568</v>
      </c>
      <c r="H18">
        <v>107.611479169097</v>
      </c>
      <c r="I18">
        <v>-6.8904861167102602</v>
      </c>
      <c r="J18" s="14">
        <f t="shared" si="7"/>
        <v>-0.12026166979955231</v>
      </c>
      <c r="K18" s="12">
        <v>1627.2249999999999</v>
      </c>
      <c r="L18" s="18">
        <f t="shared" si="8"/>
        <v>1678.2081057499997</v>
      </c>
      <c r="M18" s="1">
        <v>4</v>
      </c>
      <c r="N18" s="1">
        <v>3</v>
      </c>
      <c r="O18" s="1">
        <v>4</v>
      </c>
      <c r="P18" s="13">
        <v>4</v>
      </c>
      <c r="Q18" s="63">
        <f t="shared" si="1"/>
        <v>6.6920718413073635E-2</v>
      </c>
      <c r="R18" s="63">
        <f t="shared" si="2"/>
        <v>4.3656588008486298E-2</v>
      </c>
      <c r="S18" s="63">
        <f t="shared" si="3"/>
        <v>6.6920718413073635E-2</v>
      </c>
      <c r="T18" s="63">
        <f t="shared" si="4"/>
        <v>6.6920718413073635E-2</v>
      </c>
      <c r="U18" s="1">
        <f t="shared" si="9"/>
        <v>0.24441874324770718</v>
      </c>
      <c r="V18" s="118"/>
      <c r="W18" s="57">
        <f>Elevasi!D11</f>
        <v>755.90721649484499</v>
      </c>
      <c r="X18" s="64">
        <v>1.96272764591909E-2</v>
      </c>
      <c r="Y18" s="58">
        <f t="shared" si="10"/>
        <v>1678.227733026459</v>
      </c>
      <c r="Z18" s="59">
        <f t="shared" si="11"/>
        <v>5.3567726542737955E-2</v>
      </c>
      <c r="AA18" s="58">
        <f t="shared" si="12"/>
        <v>1678.1741652999162</v>
      </c>
      <c r="AB18" s="58">
        <f t="shared" si="13"/>
        <v>0.45605165280676374</v>
      </c>
      <c r="AC18" s="58">
        <f t="shared" si="14"/>
        <v>977969.05124165281</v>
      </c>
      <c r="AD18" s="60">
        <f t="shared" si="15"/>
        <v>978106.99543254904</v>
      </c>
      <c r="AE18" s="61">
        <f t="shared" si="16"/>
        <v>95.328776114076533</v>
      </c>
      <c r="AF18" s="61">
        <f t="shared" si="17"/>
        <v>84.585790753608208</v>
      </c>
      <c r="AG18" s="61">
        <f t="shared" si="18"/>
        <v>10.742985360468325</v>
      </c>
      <c r="AH18" s="62">
        <f t="shared" si="19"/>
        <v>10.987404103716031</v>
      </c>
      <c r="AI18" s="118"/>
      <c r="AJ18" s="56">
        <f>Elevasi!E11</f>
        <v>779.17525773195803</v>
      </c>
      <c r="AK18" s="64">
        <v>1.96272764591909E-2</v>
      </c>
      <c r="AL18" s="58">
        <f t="shared" si="20"/>
        <v>1678.227733026459</v>
      </c>
      <c r="AM18" s="59">
        <f t="shared" si="21"/>
        <v>5.3567726542737955E-2</v>
      </c>
      <c r="AN18" s="65">
        <f t="shared" si="22"/>
        <v>1678.1741652999162</v>
      </c>
      <c r="AO18" s="67">
        <f t="shared" si="23"/>
        <v>0.45605165280676374</v>
      </c>
      <c r="AP18" s="65">
        <f t="shared" si="5"/>
        <v>977969.05124165281</v>
      </c>
      <c r="AQ18" s="60">
        <f t="shared" si="24"/>
        <v>978106.99543254904</v>
      </c>
      <c r="AR18" s="66">
        <f t="shared" si="6"/>
        <v>102.50929363984963</v>
      </c>
      <c r="AS18" s="61">
        <f t="shared" si="25"/>
        <v>87.189477587628787</v>
      </c>
      <c r="AT18" s="66">
        <f t="shared" si="26"/>
        <v>15.319816052220844</v>
      </c>
      <c r="AU18" s="62">
        <f t="shared" si="27"/>
        <v>15.56423479546855</v>
      </c>
      <c r="AV18" s="118"/>
      <c r="AW18" s="56">
        <f>Elevasi!F11</f>
        <v>762.78400000000011</v>
      </c>
      <c r="AX18" s="64">
        <v>1.96272764591909E-2</v>
      </c>
      <c r="AY18" s="58">
        <f t="shared" si="28"/>
        <v>1678.227733026459</v>
      </c>
      <c r="AZ18" s="59">
        <f t="shared" si="29"/>
        <v>5.3567726542737955E-2</v>
      </c>
      <c r="BA18" s="67">
        <f t="shared" si="30"/>
        <v>1678.1741652999162</v>
      </c>
      <c r="BB18" s="67">
        <f t="shared" si="31"/>
        <v>0.45605165280676374</v>
      </c>
      <c r="BC18" s="67">
        <f t="shared" si="32"/>
        <v>977969.05124165281</v>
      </c>
      <c r="BD18" s="60">
        <f t="shared" si="33"/>
        <v>978106.99543254904</v>
      </c>
      <c r="BE18" s="66">
        <f t="shared" si="34"/>
        <v>97.450951503767413</v>
      </c>
      <c r="BF18" s="61">
        <f t="shared" si="35"/>
        <v>85.355300764800006</v>
      </c>
      <c r="BG18" s="66">
        <f t="shared" si="36"/>
        <v>12.095650738967407</v>
      </c>
      <c r="BH18" s="62">
        <f t="shared" si="37"/>
        <v>12.340069482215114</v>
      </c>
    </row>
    <row r="19" spans="2:60" ht="16.5" customHeight="1" thickBot="1" x14ac:dyDescent="0.3">
      <c r="B19" s="9">
        <v>43657</v>
      </c>
      <c r="C19" s="10">
        <v>0.46527777777777773</v>
      </c>
      <c r="D19" s="11">
        <f t="shared" si="0"/>
        <v>43657.465277777781</v>
      </c>
      <c r="E19" s="1" t="s">
        <v>21</v>
      </c>
      <c r="F19" s="1">
        <v>788611</v>
      </c>
      <c r="G19" s="1">
        <v>9237604</v>
      </c>
      <c r="H19">
        <v>107.61153164121799</v>
      </c>
      <c r="I19">
        <v>-6.8901605042297396</v>
      </c>
      <c r="J19" s="14">
        <f t="shared" si="7"/>
        <v>-0.12025598678968163</v>
      </c>
      <c r="K19" s="12">
        <v>1627.9549999999999</v>
      </c>
      <c r="L19" s="18">
        <f t="shared" si="8"/>
        <v>1678.9615168499997</v>
      </c>
      <c r="M19" s="1">
        <v>1</v>
      </c>
      <c r="N19" s="1">
        <v>1</v>
      </c>
      <c r="O19" s="1">
        <v>2</v>
      </c>
      <c r="P19" s="13">
        <v>4</v>
      </c>
      <c r="Q19" s="63">
        <f t="shared" si="1"/>
        <v>6.4641128371490308E-3</v>
      </c>
      <c r="R19" s="63">
        <f t="shared" si="2"/>
        <v>6.4641128371490308E-3</v>
      </c>
      <c r="S19" s="63">
        <f t="shared" si="3"/>
        <v>2.2615744121403138E-2</v>
      </c>
      <c r="T19" s="63">
        <f t="shared" si="4"/>
        <v>6.6920718413073635E-2</v>
      </c>
      <c r="U19" s="1">
        <f t="shared" si="9"/>
        <v>0.10246468820877483</v>
      </c>
      <c r="V19" s="118"/>
      <c r="W19" s="57">
        <f>Elevasi!D12</f>
        <v>753.03608247422596</v>
      </c>
      <c r="X19" s="64">
        <v>1.39302116961646E-2</v>
      </c>
      <c r="Y19" s="58">
        <f t="shared" si="10"/>
        <v>1678.9754470616958</v>
      </c>
      <c r="Z19" s="59">
        <f t="shared" si="11"/>
        <v>5.7187167525355367E-2</v>
      </c>
      <c r="AA19" s="58">
        <f t="shared" si="12"/>
        <v>1678.9182598941704</v>
      </c>
      <c r="AB19" s="58">
        <f t="shared" si="13"/>
        <v>1.2001462470609567</v>
      </c>
      <c r="AC19" s="58">
        <f t="shared" si="14"/>
        <v>977969.79533624707</v>
      </c>
      <c r="AD19" s="60">
        <f t="shared" si="15"/>
        <v>978106.9884422851</v>
      </c>
      <c r="AE19" s="61">
        <f t="shared" si="16"/>
        <v>95.193829013515881</v>
      </c>
      <c r="AF19" s="61">
        <f t="shared" si="17"/>
        <v>84.264511718041149</v>
      </c>
      <c r="AG19" s="61">
        <f t="shared" si="18"/>
        <v>10.929317295474732</v>
      </c>
      <c r="AH19" s="62">
        <f t="shared" si="19"/>
        <v>11.031781983683507</v>
      </c>
      <c r="AI19" s="118"/>
      <c r="AJ19" s="56">
        <f>Elevasi!E12</f>
        <v>777.37628865979298</v>
      </c>
      <c r="AK19" s="64">
        <v>1.39302116961646E-2</v>
      </c>
      <c r="AL19" s="58">
        <f t="shared" si="20"/>
        <v>1678.9754470616958</v>
      </c>
      <c r="AM19" s="59">
        <f t="shared" si="21"/>
        <v>5.7187167525355367E-2</v>
      </c>
      <c r="AN19" s="65">
        <f t="shared" si="22"/>
        <v>1678.9182598941704</v>
      </c>
      <c r="AO19" s="67">
        <f t="shared" si="23"/>
        <v>1.2001462470609567</v>
      </c>
      <c r="AP19" s="65">
        <f t="shared" si="5"/>
        <v>977969.79533624707</v>
      </c>
      <c r="AQ19" s="60">
        <f t="shared" si="24"/>
        <v>978106.9884422851</v>
      </c>
      <c r="AR19" s="66">
        <f t="shared" si="6"/>
        <v>102.70521664238186</v>
      </c>
      <c r="AS19" s="61">
        <f t="shared" si="25"/>
        <v>86.988173488144227</v>
      </c>
      <c r="AT19" s="66">
        <f t="shared" si="26"/>
        <v>15.717043154237629</v>
      </c>
      <c r="AU19" s="62">
        <f t="shared" si="27"/>
        <v>15.819507842446404</v>
      </c>
      <c r="AV19" s="118"/>
      <c r="AW19" s="56">
        <f>Elevasi!F12</f>
        <v>765.04399999999998</v>
      </c>
      <c r="AX19" s="64">
        <v>1.39302116961646E-2</v>
      </c>
      <c r="AY19" s="58">
        <f t="shared" si="28"/>
        <v>1678.9754470616958</v>
      </c>
      <c r="AZ19" s="59">
        <f t="shared" si="29"/>
        <v>5.7187167525355367E-2</v>
      </c>
      <c r="BA19" s="67">
        <f t="shared" si="30"/>
        <v>1678.9182598941704</v>
      </c>
      <c r="BB19" s="67">
        <f t="shared" si="31"/>
        <v>1.2001462470609567</v>
      </c>
      <c r="BC19" s="67">
        <f t="shared" si="32"/>
        <v>977969.79533624707</v>
      </c>
      <c r="BD19" s="60">
        <f t="shared" si="33"/>
        <v>978106.9884422851</v>
      </c>
      <c r="BE19" s="66">
        <f t="shared" si="34"/>
        <v>98.899472361969742</v>
      </c>
      <c r="BF19" s="61">
        <f t="shared" si="35"/>
        <v>85.608194086799998</v>
      </c>
      <c r="BG19" s="66">
        <f t="shared" si="36"/>
        <v>13.291278275169745</v>
      </c>
      <c r="BH19" s="62">
        <f t="shared" si="37"/>
        <v>13.39374296337852</v>
      </c>
    </row>
    <row r="20" spans="2:60" ht="16.5" customHeight="1" thickBot="1" x14ac:dyDescent="0.3">
      <c r="B20" s="9">
        <v>43657</v>
      </c>
      <c r="C20" s="10">
        <v>0.47222222222222227</v>
      </c>
      <c r="D20" s="11">
        <f t="shared" si="0"/>
        <v>43657.472222222219</v>
      </c>
      <c r="E20" s="1" t="s">
        <v>22</v>
      </c>
      <c r="F20" s="1">
        <v>788613</v>
      </c>
      <c r="G20" s="1">
        <v>9237638</v>
      </c>
      <c r="H20">
        <v>107.611548043433</v>
      </c>
      <c r="I20">
        <v>-6.8898531626478903</v>
      </c>
      <c r="J20" s="14">
        <f t="shared" si="7"/>
        <v>-0.12025062266715007</v>
      </c>
      <c r="K20" s="12">
        <v>1626.855</v>
      </c>
      <c r="L20" s="18">
        <f t="shared" si="8"/>
        <v>1677.8262398499999</v>
      </c>
      <c r="M20" s="1">
        <v>4</v>
      </c>
      <c r="N20" s="1">
        <v>4</v>
      </c>
      <c r="O20" s="1">
        <v>1</v>
      </c>
      <c r="P20" s="13">
        <v>2</v>
      </c>
      <c r="Q20" s="63">
        <f t="shared" si="1"/>
        <v>6.6920718413073635E-2</v>
      </c>
      <c r="R20" s="63">
        <f t="shared" si="2"/>
        <v>6.6920718413073635E-2</v>
      </c>
      <c r="S20" s="63">
        <f t="shared" si="3"/>
        <v>6.4641128371490308E-3</v>
      </c>
      <c r="T20" s="63">
        <f t="shared" si="4"/>
        <v>2.2615744121403138E-2</v>
      </c>
      <c r="U20" s="1">
        <f t="shared" si="9"/>
        <v>0.16292129378469944</v>
      </c>
      <c r="V20" s="118"/>
      <c r="W20" s="57">
        <f>Elevasi!D13</f>
        <v>762.16494845360796</v>
      </c>
      <c r="X20" s="64">
        <v>8.3072824172267003E-3</v>
      </c>
      <c r="Y20" s="58">
        <f t="shared" si="10"/>
        <v>1677.8345471324171</v>
      </c>
      <c r="Z20" s="59">
        <f t="shared" si="11"/>
        <v>6.0806608507972842E-2</v>
      </c>
      <c r="AA20" s="58">
        <f t="shared" si="12"/>
        <v>1677.7737405239091</v>
      </c>
      <c r="AB20" s="58">
        <f t="shared" si="13"/>
        <v>5.5626876799578895E-2</v>
      </c>
      <c r="AC20" s="58">
        <f t="shared" si="14"/>
        <v>977968.65081687679</v>
      </c>
      <c r="AD20" s="60">
        <f t="shared" si="15"/>
        <v>978106.98184455873</v>
      </c>
      <c r="AE20" s="61">
        <f t="shared" si="16"/>
        <v>96.873075410844109</v>
      </c>
      <c r="AF20" s="61">
        <f t="shared" si="17"/>
        <v>85.286029082474201</v>
      </c>
      <c r="AG20" s="61">
        <f t="shared" si="18"/>
        <v>11.587046328369908</v>
      </c>
      <c r="AH20" s="62">
        <f t="shared" si="19"/>
        <v>11.749967622154607</v>
      </c>
      <c r="AI20" s="118"/>
      <c r="AJ20" s="56">
        <f>Elevasi!E13</f>
        <v>777.57731958762804</v>
      </c>
      <c r="AK20" s="64">
        <v>8.3072824172267003E-3</v>
      </c>
      <c r="AL20" s="58">
        <f t="shared" si="20"/>
        <v>1677.8345471324171</v>
      </c>
      <c r="AM20" s="59">
        <f t="shared" si="21"/>
        <v>6.0806608507972842E-2</v>
      </c>
      <c r="AN20" s="65">
        <f t="shared" si="22"/>
        <v>1677.7737405239091</v>
      </c>
      <c r="AO20" s="67">
        <f t="shared" si="23"/>
        <v>5.5626876799578895E-2</v>
      </c>
      <c r="AP20" s="65">
        <f t="shared" si="5"/>
        <v>977968.65081687679</v>
      </c>
      <c r="AQ20" s="60">
        <f t="shared" si="24"/>
        <v>978106.98184455873</v>
      </c>
      <c r="AR20" s="66">
        <f t="shared" si="6"/>
        <v>101.62933314280269</v>
      </c>
      <c r="AS20" s="61">
        <f t="shared" si="25"/>
        <v>87.010668788659714</v>
      </c>
      <c r="AT20" s="66">
        <f t="shared" si="26"/>
        <v>14.618664354142979</v>
      </c>
      <c r="AU20" s="62">
        <f t="shared" si="27"/>
        <v>14.781585647927677</v>
      </c>
      <c r="AV20" s="118"/>
      <c r="AW20" s="56">
        <f>Elevasi!F13</f>
        <v>763.37400000000014</v>
      </c>
      <c r="AX20" s="64">
        <v>8.3072824172267003E-3</v>
      </c>
      <c r="AY20" s="58">
        <f t="shared" si="28"/>
        <v>1677.8345471324171</v>
      </c>
      <c r="AZ20" s="59">
        <f t="shared" si="29"/>
        <v>6.0806608507972842E-2</v>
      </c>
      <c r="BA20" s="67">
        <f t="shared" si="30"/>
        <v>1677.7737405239091</v>
      </c>
      <c r="BB20" s="67">
        <f t="shared" si="31"/>
        <v>5.5626876799578895E-2</v>
      </c>
      <c r="BC20" s="67">
        <f t="shared" si="32"/>
        <v>977968.65081687679</v>
      </c>
      <c r="BD20" s="60">
        <f t="shared" si="33"/>
        <v>978106.98184455873</v>
      </c>
      <c r="BE20" s="66">
        <f t="shared" si="34"/>
        <v>97.246188718060722</v>
      </c>
      <c r="BF20" s="61">
        <f t="shared" si="35"/>
        <v>85.421321587800023</v>
      </c>
      <c r="BG20" s="66">
        <f t="shared" si="36"/>
        <v>11.824867130260699</v>
      </c>
      <c r="BH20" s="62">
        <f t="shared" si="37"/>
        <v>11.987788424045398</v>
      </c>
    </row>
    <row r="21" spans="2:60" ht="16.5" customHeight="1" thickBot="1" x14ac:dyDescent="0.3">
      <c r="B21" s="9">
        <v>43657</v>
      </c>
      <c r="C21" s="10">
        <v>0.47569444444444442</v>
      </c>
      <c r="D21" s="11">
        <f t="shared" si="0"/>
        <v>43657.475694444445</v>
      </c>
      <c r="E21" s="1" t="s">
        <v>23</v>
      </c>
      <c r="F21" s="1">
        <v>788610</v>
      </c>
      <c r="G21" s="1">
        <v>9237664</v>
      </c>
      <c r="H21">
        <v>107.61151963043</v>
      </c>
      <c r="I21">
        <v>-6.8896183606848398</v>
      </c>
      <c r="J21" s="14">
        <f t="shared" si="7"/>
        <v>-0.1202465245998047</v>
      </c>
      <c r="K21" s="12">
        <v>1626.855</v>
      </c>
      <c r="L21" s="18">
        <f t="shared" si="8"/>
        <v>1677.8262398499999</v>
      </c>
      <c r="M21" s="1">
        <v>4</v>
      </c>
      <c r="N21" s="1">
        <v>2</v>
      </c>
      <c r="O21" s="1">
        <v>2</v>
      </c>
      <c r="P21" s="13">
        <v>2</v>
      </c>
      <c r="Q21" s="63">
        <f t="shared" si="1"/>
        <v>6.6920718413073635E-2</v>
      </c>
      <c r="R21" s="63">
        <f t="shared" si="2"/>
        <v>2.2615744121403138E-2</v>
      </c>
      <c r="S21" s="63">
        <f t="shared" si="3"/>
        <v>2.2615744121403138E-2</v>
      </c>
      <c r="T21" s="63">
        <f t="shared" si="4"/>
        <v>2.2615744121403138E-2</v>
      </c>
      <c r="U21" s="1">
        <f t="shared" si="9"/>
        <v>0.13476795077728304</v>
      </c>
      <c r="V21" s="118"/>
      <c r="W21" s="57">
        <f>Elevasi!D14</f>
        <v>766.22938144329896</v>
      </c>
      <c r="X21" s="64">
        <v>5.5365389156820004E-3</v>
      </c>
      <c r="Y21" s="58">
        <f t="shared" si="10"/>
        <v>1677.8317763889156</v>
      </c>
      <c r="Z21" s="59">
        <f t="shared" si="11"/>
        <v>6.2616328999281531E-2</v>
      </c>
      <c r="AA21" s="58">
        <f t="shared" si="12"/>
        <v>1677.7691600599164</v>
      </c>
      <c r="AB21" s="58">
        <f t="shared" si="13"/>
        <v>5.1046412806954322E-2</v>
      </c>
      <c r="AC21" s="58">
        <f t="shared" si="14"/>
        <v>977968.64623641281</v>
      </c>
      <c r="AD21" s="60">
        <f t="shared" si="15"/>
        <v>978106.97680424084</v>
      </c>
      <c r="AE21" s="61">
        <f t="shared" si="16"/>
        <v>98.127819285371714</v>
      </c>
      <c r="AF21" s="61">
        <f t="shared" si="17"/>
        <v>85.740837914690729</v>
      </c>
      <c r="AG21" s="61">
        <f t="shared" si="18"/>
        <v>12.386981370680985</v>
      </c>
      <c r="AH21" s="62">
        <f t="shared" si="19"/>
        <v>12.521749321458268</v>
      </c>
      <c r="AI21" s="118"/>
      <c r="AJ21" s="56">
        <f>Elevasi!E14</f>
        <v>776.17783505154603</v>
      </c>
      <c r="AK21" s="64">
        <v>5.5365389156820004E-3</v>
      </c>
      <c r="AL21" s="58">
        <f t="shared" si="20"/>
        <v>1677.8317763889156</v>
      </c>
      <c r="AM21" s="59">
        <f t="shared" si="21"/>
        <v>6.2616328999281531E-2</v>
      </c>
      <c r="AN21" s="65">
        <f t="shared" si="22"/>
        <v>1677.7691600599164</v>
      </c>
      <c r="AO21" s="67">
        <f t="shared" si="23"/>
        <v>5.1046412806954322E-2</v>
      </c>
      <c r="AP21" s="65">
        <f t="shared" si="5"/>
        <v>977968.64623641281</v>
      </c>
      <c r="AQ21" s="60">
        <f t="shared" si="24"/>
        <v>978106.97680424084</v>
      </c>
      <c r="AR21" s="66">
        <f t="shared" si="6"/>
        <v>101.19791206887678</v>
      </c>
      <c r="AS21" s="61">
        <f t="shared" si="25"/>
        <v>86.854066888917487</v>
      </c>
      <c r="AT21" s="66">
        <f t="shared" si="26"/>
        <v>14.343845179959288</v>
      </c>
      <c r="AU21" s="62">
        <f t="shared" si="27"/>
        <v>14.478613130736571</v>
      </c>
      <c r="AV21" s="118"/>
      <c r="AW21" s="56">
        <f>Elevasi!F14</f>
        <v>765.53399999999999</v>
      </c>
      <c r="AX21" s="64">
        <v>5.5365389156820004E-3</v>
      </c>
      <c r="AY21" s="58">
        <f t="shared" si="28"/>
        <v>1677.8317763889156</v>
      </c>
      <c r="AZ21" s="59">
        <f t="shared" si="29"/>
        <v>6.2616328999281531E-2</v>
      </c>
      <c r="BA21" s="67">
        <f t="shared" si="30"/>
        <v>1677.7691600599164</v>
      </c>
      <c r="BB21" s="67">
        <f t="shared" si="31"/>
        <v>5.1046412806954322E-2</v>
      </c>
      <c r="BC21" s="67">
        <f t="shared" si="32"/>
        <v>977968.64623641281</v>
      </c>
      <c r="BD21" s="60">
        <f t="shared" si="33"/>
        <v>978106.97680424084</v>
      </c>
      <c r="BE21" s="66">
        <f t="shared" si="34"/>
        <v>97.913224571969664</v>
      </c>
      <c r="BF21" s="61">
        <f t="shared" si="35"/>
        <v>85.66302493980001</v>
      </c>
      <c r="BG21" s="66">
        <f t="shared" si="36"/>
        <v>12.250199632169654</v>
      </c>
      <c r="BH21" s="62">
        <f t="shared" si="37"/>
        <v>12.384967582946937</v>
      </c>
    </row>
    <row r="22" spans="2:60" ht="16.5" customHeight="1" thickBot="1" x14ac:dyDescent="0.3">
      <c r="B22" s="9">
        <v>43657</v>
      </c>
      <c r="C22" s="10">
        <v>0.47916666666666669</v>
      </c>
      <c r="D22" s="11">
        <f t="shared" si="0"/>
        <v>43657.479166666664</v>
      </c>
      <c r="E22" s="1" t="s">
        <v>24</v>
      </c>
      <c r="F22" s="1">
        <v>788611</v>
      </c>
      <c r="G22" s="1">
        <v>9237697</v>
      </c>
      <c r="H22">
        <v>107.61152704003</v>
      </c>
      <c r="I22">
        <v>-6.88932010509245</v>
      </c>
      <c r="J22" s="14">
        <f t="shared" si="7"/>
        <v>-0.12024131905770502</v>
      </c>
      <c r="K22" s="12">
        <v>1626.855</v>
      </c>
      <c r="L22" s="18">
        <f t="shared" si="8"/>
        <v>1677.8262398499999</v>
      </c>
      <c r="M22" s="1">
        <v>4</v>
      </c>
      <c r="N22" s="1">
        <v>1</v>
      </c>
      <c r="O22" s="1">
        <v>1</v>
      </c>
      <c r="P22" s="13">
        <v>2</v>
      </c>
      <c r="Q22" s="63">
        <f t="shared" si="1"/>
        <v>6.6920718413073635E-2</v>
      </c>
      <c r="R22" s="63">
        <f t="shared" si="2"/>
        <v>6.4641128371490308E-3</v>
      </c>
      <c r="S22" s="63">
        <f t="shared" si="3"/>
        <v>6.4641128371490308E-3</v>
      </c>
      <c r="T22" s="63">
        <f t="shared" si="4"/>
        <v>2.2615744121403138E-2</v>
      </c>
      <c r="U22" s="1">
        <f t="shared" si="9"/>
        <v>0.10246468820877483</v>
      </c>
      <c r="V22" s="118"/>
      <c r="W22" s="57">
        <f>Elevasi!D15</f>
        <v>767.29381443298905</v>
      </c>
      <c r="X22" s="64">
        <v>2.7995633395671302E-3</v>
      </c>
      <c r="Y22" s="58">
        <f t="shared" si="10"/>
        <v>1677.8290394133394</v>
      </c>
      <c r="Z22" s="59">
        <f t="shared" si="11"/>
        <v>6.4426049490590262E-2</v>
      </c>
      <c r="AA22" s="58">
        <f t="shared" si="12"/>
        <v>1677.7646133638489</v>
      </c>
      <c r="AB22" s="58">
        <f t="shared" si="13"/>
        <v>4.6499716739390351E-2</v>
      </c>
      <c r="AC22" s="58">
        <f t="shared" si="14"/>
        <v>977968.64168971672</v>
      </c>
      <c r="AD22" s="60">
        <f t="shared" si="15"/>
        <v>978106.97040205414</v>
      </c>
      <c r="AE22" s="61">
        <f t="shared" si="16"/>
        <v>98.458158796602874</v>
      </c>
      <c r="AF22" s="61">
        <f t="shared" si="17"/>
        <v>85.859947646907145</v>
      </c>
      <c r="AG22" s="61">
        <f t="shared" si="18"/>
        <v>12.598211149695729</v>
      </c>
      <c r="AH22" s="62">
        <f t="shared" si="19"/>
        <v>12.700675837904503</v>
      </c>
      <c r="AI22" s="118"/>
      <c r="AJ22" s="56">
        <f>Elevasi!E15</f>
        <v>776.77835051546299</v>
      </c>
      <c r="AK22" s="64">
        <v>2.7995633395671302E-3</v>
      </c>
      <c r="AL22" s="58">
        <f t="shared" si="20"/>
        <v>1677.8290394133394</v>
      </c>
      <c r="AM22" s="59">
        <f t="shared" si="21"/>
        <v>6.4426049490590262E-2</v>
      </c>
      <c r="AN22" s="65">
        <f t="shared" si="22"/>
        <v>1677.7646133638489</v>
      </c>
      <c r="AO22" s="67">
        <f t="shared" si="23"/>
        <v>4.6499716739390351E-2</v>
      </c>
      <c r="AP22" s="65">
        <f t="shared" si="5"/>
        <v>977968.64168971672</v>
      </c>
      <c r="AQ22" s="60">
        <f t="shared" si="24"/>
        <v>978106.97040205414</v>
      </c>
      <c r="AR22" s="66">
        <f t="shared" si="6"/>
        <v>101.38508663165433</v>
      </c>
      <c r="AS22" s="61">
        <f t="shared" si="25"/>
        <v>86.921264389175164</v>
      </c>
      <c r="AT22" s="66">
        <f t="shared" si="26"/>
        <v>14.463822242479168</v>
      </c>
      <c r="AU22" s="62">
        <f t="shared" si="27"/>
        <v>14.566286930687943</v>
      </c>
      <c r="AV22" s="118"/>
      <c r="AW22" s="56">
        <f>Elevasi!F15</f>
        <v>764.17400000000009</v>
      </c>
      <c r="AX22" s="64">
        <v>2.7995633395671302E-3</v>
      </c>
      <c r="AY22" s="58">
        <f t="shared" si="28"/>
        <v>1677.8290394133394</v>
      </c>
      <c r="AZ22" s="59">
        <f t="shared" si="29"/>
        <v>6.4426049490590262E-2</v>
      </c>
      <c r="BA22" s="67">
        <f t="shared" si="30"/>
        <v>1677.7646133638489</v>
      </c>
      <c r="BB22" s="67">
        <f t="shared" si="31"/>
        <v>4.6499716739390351E-2</v>
      </c>
      <c r="BC22" s="67">
        <f t="shared" si="32"/>
        <v>977968.64168971672</v>
      </c>
      <c r="BD22" s="60">
        <f t="shared" si="33"/>
        <v>978106.97040205414</v>
      </c>
      <c r="BE22" s="66">
        <f t="shared" si="34"/>
        <v>97.495384062582502</v>
      </c>
      <c r="BF22" s="61">
        <f t="shared" si="35"/>
        <v>85.51084134780001</v>
      </c>
      <c r="BG22" s="66">
        <f t="shared" si="36"/>
        <v>11.984542714782492</v>
      </c>
      <c r="BH22" s="62">
        <f t="shared" si="37"/>
        <v>12.087007402991267</v>
      </c>
    </row>
    <row r="23" spans="2:60" ht="16.5" customHeight="1" thickBot="1" x14ac:dyDescent="0.3">
      <c r="B23" s="9">
        <v>43657</v>
      </c>
      <c r="C23" s="10">
        <v>0.48958333333333331</v>
      </c>
      <c r="D23" s="11">
        <f t="shared" si="0"/>
        <v>43657.489583333336</v>
      </c>
      <c r="E23" s="1" t="s">
        <v>25</v>
      </c>
      <c r="F23" s="1">
        <v>788612</v>
      </c>
      <c r="G23" s="1">
        <v>9237729</v>
      </c>
      <c r="H23">
        <v>107.611534499161</v>
      </c>
      <c r="I23">
        <v>-6.8890308860502101</v>
      </c>
      <c r="J23" s="14">
        <f t="shared" si="7"/>
        <v>-0.12023627123315846</v>
      </c>
      <c r="K23" s="12">
        <v>1626.7049999999999</v>
      </c>
      <c r="L23" s="18">
        <f t="shared" si="8"/>
        <v>1677.6714293499999</v>
      </c>
      <c r="M23" s="1">
        <v>4</v>
      </c>
      <c r="N23" s="1">
        <v>2</v>
      </c>
      <c r="O23" s="1">
        <v>2</v>
      </c>
      <c r="P23" s="13">
        <v>2</v>
      </c>
      <c r="Q23" s="63">
        <f t="shared" si="1"/>
        <v>6.6920718413073635E-2</v>
      </c>
      <c r="R23" s="63">
        <f t="shared" si="2"/>
        <v>2.2615744121403138E-2</v>
      </c>
      <c r="S23" s="63">
        <f t="shared" si="3"/>
        <v>2.2615744121403138E-2</v>
      </c>
      <c r="T23" s="63">
        <f t="shared" si="4"/>
        <v>2.2615744121403138E-2</v>
      </c>
      <c r="U23" s="1">
        <f t="shared" si="9"/>
        <v>0.13476795077728304</v>
      </c>
      <c r="V23" s="118"/>
      <c r="W23" s="57">
        <f>Elevasi!D16</f>
        <v>765.98711340206103</v>
      </c>
      <c r="X23" s="64">
        <v>-5.15997749998519E-3</v>
      </c>
      <c r="Y23" s="58">
        <f t="shared" si="10"/>
        <v>1677.6662693725</v>
      </c>
      <c r="Z23" s="59">
        <f t="shared" si="11"/>
        <v>6.9855210964516384E-2</v>
      </c>
      <c r="AA23" s="58">
        <f t="shared" si="12"/>
        <v>1677.5964141615354</v>
      </c>
      <c r="AB23" s="58">
        <f t="shared" si="13"/>
        <v>-0.12169948557402677</v>
      </c>
      <c r="AC23" s="58">
        <f t="shared" si="14"/>
        <v>977968.47349051444</v>
      </c>
      <c r="AD23" s="60">
        <f t="shared" si="15"/>
        <v>978106.9641941007</v>
      </c>
      <c r="AE23" s="61">
        <f t="shared" si="16"/>
        <v>97.892919609619895</v>
      </c>
      <c r="AF23" s="61">
        <f t="shared" si="17"/>
        <v>85.713728193556605</v>
      </c>
      <c r="AG23" s="61">
        <f t="shared" si="18"/>
        <v>12.17919141606329</v>
      </c>
      <c r="AH23" s="62">
        <f t="shared" si="19"/>
        <v>12.313959366840573</v>
      </c>
      <c r="AI23" s="118"/>
      <c r="AJ23" s="56">
        <f>Elevasi!E16</f>
        <v>776.57989690721604</v>
      </c>
      <c r="AK23" s="64">
        <v>-5.15997749998519E-3</v>
      </c>
      <c r="AL23" s="58">
        <f t="shared" si="20"/>
        <v>1677.6662693725</v>
      </c>
      <c r="AM23" s="59">
        <f t="shared" si="21"/>
        <v>6.9855210964516384E-2</v>
      </c>
      <c r="AN23" s="65">
        <f t="shared" si="22"/>
        <v>1677.5964141615354</v>
      </c>
      <c r="AO23" s="67">
        <f t="shared" si="23"/>
        <v>-0.12169948557402677</v>
      </c>
      <c r="AP23" s="65">
        <f t="shared" si="5"/>
        <v>977968.47349051444</v>
      </c>
      <c r="AQ23" s="60">
        <f t="shared" si="24"/>
        <v>978106.9641941007</v>
      </c>
      <c r="AR23" s="66">
        <f t="shared" si="6"/>
        <v>101.16185259931072</v>
      </c>
      <c r="AS23" s="61">
        <f t="shared" si="25"/>
        <v>86.899057489948419</v>
      </c>
      <c r="AT23" s="66">
        <f t="shared" si="26"/>
        <v>14.262795109362301</v>
      </c>
      <c r="AU23" s="62">
        <f t="shared" si="27"/>
        <v>14.397563060139584</v>
      </c>
      <c r="AV23" s="118"/>
      <c r="AW23" s="56">
        <f>Elevasi!F16</f>
        <v>765.96899999999994</v>
      </c>
      <c r="AX23" s="64">
        <v>-5.15997749998519E-3</v>
      </c>
      <c r="AY23" s="58">
        <f t="shared" si="28"/>
        <v>1677.6662693725</v>
      </c>
      <c r="AZ23" s="59">
        <f t="shared" si="29"/>
        <v>6.9855210964516384E-2</v>
      </c>
      <c r="BA23" s="67">
        <f t="shared" si="30"/>
        <v>1677.5964141615354</v>
      </c>
      <c r="BB23" s="67">
        <f t="shared" si="31"/>
        <v>-0.12169948557402677</v>
      </c>
      <c r="BC23" s="67">
        <f t="shared" si="32"/>
        <v>977968.47349051444</v>
      </c>
      <c r="BD23" s="60">
        <f t="shared" si="33"/>
        <v>978106.9641941007</v>
      </c>
      <c r="BE23" s="66">
        <f t="shared" si="34"/>
        <v>97.887329813743833</v>
      </c>
      <c r="BF23" s="61">
        <f t="shared" si="35"/>
        <v>85.711701309299997</v>
      </c>
      <c r="BG23" s="66">
        <f t="shared" si="36"/>
        <v>12.175628504443836</v>
      </c>
      <c r="BH23" s="62">
        <f t="shared" si="37"/>
        <v>12.310396455221118</v>
      </c>
    </row>
    <row r="24" spans="2:60" ht="16.5" customHeight="1" thickBot="1" x14ac:dyDescent="0.3">
      <c r="B24" s="9">
        <v>43657</v>
      </c>
      <c r="C24" s="10">
        <v>0.49305555555555558</v>
      </c>
      <c r="D24" s="11">
        <f t="shared" si="0"/>
        <v>43657.493055555555</v>
      </c>
      <c r="E24" s="1" t="s">
        <v>26</v>
      </c>
      <c r="F24" s="1">
        <v>788614</v>
      </c>
      <c r="G24" s="1">
        <v>9237753</v>
      </c>
      <c r="H24">
        <v>107.611551396294</v>
      </c>
      <c r="I24">
        <v>-6.8888139099713399</v>
      </c>
      <c r="J24" s="14">
        <f t="shared" si="7"/>
        <v>-0.1202324842861841</v>
      </c>
      <c r="K24" s="12">
        <v>1626.7049999999999</v>
      </c>
      <c r="L24" s="18">
        <f t="shared" si="8"/>
        <v>1677.6714293499999</v>
      </c>
      <c r="M24" s="1">
        <v>3.5</v>
      </c>
      <c r="N24" s="1">
        <v>1</v>
      </c>
      <c r="O24" s="1">
        <v>2</v>
      </c>
      <c r="P24" s="13">
        <v>2</v>
      </c>
      <c r="Q24" s="63">
        <f t="shared" si="1"/>
        <v>5.5107738190645759E-2</v>
      </c>
      <c r="R24" s="63">
        <f t="shared" si="2"/>
        <v>6.4641128371490308E-3</v>
      </c>
      <c r="S24" s="63">
        <f t="shared" si="3"/>
        <v>2.2615744121403138E-2</v>
      </c>
      <c r="T24" s="63">
        <f t="shared" si="4"/>
        <v>2.2615744121403138E-2</v>
      </c>
      <c r="U24" s="1">
        <f t="shared" si="9"/>
        <v>0.10680333927060107</v>
      </c>
      <c r="V24" s="118"/>
      <c r="W24" s="57">
        <f>Elevasi!D17</f>
        <v>765.55154639175203</v>
      </c>
      <c r="X24" s="64">
        <v>-7.71234261639046E-3</v>
      </c>
      <c r="Y24" s="58">
        <f t="shared" si="10"/>
        <v>1677.6637170073836</v>
      </c>
      <c r="Z24" s="59">
        <f t="shared" si="11"/>
        <v>7.1664931455825129E-2</v>
      </c>
      <c r="AA24" s="58">
        <f t="shared" si="12"/>
        <v>1677.5920520759278</v>
      </c>
      <c r="AB24" s="58">
        <f t="shared" si="13"/>
        <v>-0.12606157118170813</v>
      </c>
      <c r="AC24" s="58">
        <f t="shared" si="14"/>
        <v>977968.46912842884</v>
      </c>
      <c r="AD24" s="60">
        <f t="shared" si="15"/>
        <v>978106.95953697688</v>
      </c>
      <c r="AE24" s="61">
        <f t="shared" si="16"/>
        <v>97.758798668457132</v>
      </c>
      <c r="AF24" s="61">
        <f t="shared" si="17"/>
        <v>85.664988375773135</v>
      </c>
      <c r="AG24" s="61">
        <f t="shared" si="18"/>
        <v>12.093810292683997</v>
      </c>
      <c r="AH24" s="62">
        <f t="shared" si="19"/>
        <v>12.200613631954598</v>
      </c>
      <c r="AI24" s="118"/>
      <c r="AJ24" s="56">
        <f>Elevasi!E17</f>
        <v>777.18041237113403</v>
      </c>
      <c r="AK24" s="64">
        <v>-7.71234261639046E-3</v>
      </c>
      <c r="AL24" s="58">
        <f t="shared" si="20"/>
        <v>1677.6637170073836</v>
      </c>
      <c r="AM24" s="59">
        <f t="shared" si="21"/>
        <v>7.1664931455825129E-2</v>
      </c>
      <c r="AN24" s="65">
        <f t="shared" si="22"/>
        <v>1677.5920520759278</v>
      </c>
      <c r="AO24" s="67">
        <f t="shared" si="23"/>
        <v>-0.12606157118170813</v>
      </c>
      <c r="AP24" s="65">
        <f t="shared" si="5"/>
        <v>977968.46912842884</v>
      </c>
      <c r="AQ24" s="60">
        <f t="shared" si="24"/>
        <v>978106.95953697688</v>
      </c>
      <c r="AR24" s="66">
        <f t="shared" si="6"/>
        <v>101.34746670969443</v>
      </c>
      <c r="AS24" s="61">
        <f t="shared" si="25"/>
        <v>86.966254990206181</v>
      </c>
      <c r="AT24" s="66">
        <f t="shared" si="26"/>
        <v>14.381211719488249</v>
      </c>
      <c r="AU24" s="62">
        <f t="shared" si="27"/>
        <v>14.488015058758849</v>
      </c>
      <c r="AV24" s="118"/>
      <c r="AW24" s="56">
        <f>Elevasi!F17</f>
        <v>764.82900000000006</v>
      </c>
      <c r="AX24" s="64">
        <v>-7.71234261639046E-3</v>
      </c>
      <c r="AY24" s="58">
        <f t="shared" si="28"/>
        <v>1677.6637170073836</v>
      </c>
      <c r="AZ24" s="59">
        <f t="shared" si="29"/>
        <v>7.1664931455825129E-2</v>
      </c>
      <c r="BA24" s="67">
        <f t="shared" si="30"/>
        <v>1677.5920520759278</v>
      </c>
      <c r="BB24" s="67">
        <f t="shared" si="31"/>
        <v>-0.12606157118170813</v>
      </c>
      <c r="BC24" s="67">
        <f t="shared" si="32"/>
        <v>977968.46912842884</v>
      </c>
      <c r="BD24" s="60">
        <f t="shared" si="33"/>
        <v>978106.95953697688</v>
      </c>
      <c r="BE24" s="66">
        <f t="shared" si="34"/>
        <v>97.535820851962484</v>
      </c>
      <c r="BF24" s="61">
        <f t="shared" si="35"/>
        <v>85.584135651300016</v>
      </c>
      <c r="BG24" s="66">
        <f t="shared" si="36"/>
        <v>11.951685200662467</v>
      </c>
      <c r="BH24" s="62">
        <f t="shared" si="37"/>
        <v>12.058488539933068</v>
      </c>
    </row>
    <row r="25" spans="2:60" ht="16.5" customHeight="1" thickBot="1" x14ac:dyDescent="0.3">
      <c r="B25" s="9">
        <v>43657</v>
      </c>
      <c r="C25" s="10">
        <v>0.5</v>
      </c>
      <c r="D25" s="11">
        <f t="shared" si="0"/>
        <v>43657.5</v>
      </c>
      <c r="E25" s="1" t="s">
        <v>27</v>
      </c>
      <c r="F25" s="1">
        <v>788619</v>
      </c>
      <c r="G25" s="1">
        <v>9237792</v>
      </c>
      <c r="H25">
        <v>107.611594678016</v>
      </c>
      <c r="I25">
        <v>-6.8884612373373297</v>
      </c>
      <c r="J25" s="14">
        <f t="shared" si="7"/>
        <v>-0.12022632898753896</v>
      </c>
      <c r="K25" s="12">
        <v>1626.5550000000001</v>
      </c>
      <c r="L25" s="18">
        <f t="shared" si="8"/>
        <v>1677.51661885</v>
      </c>
      <c r="M25" s="1">
        <v>4</v>
      </c>
      <c r="N25" s="1">
        <v>4</v>
      </c>
      <c r="O25" s="1">
        <v>2</v>
      </c>
      <c r="P25" s="13">
        <v>2</v>
      </c>
      <c r="Q25" s="63">
        <f t="shared" si="1"/>
        <v>6.6920718413073635E-2</v>
      </c>
      <c r="R25" s="63">
        <f t="shared" si="2"/>
        <v>6.6920718413073635E-2</v>
      </c>
      <c r="S25" s="63">
        <f t="shared" si="3"/>
        <v>2.2615744121403138E-2</v>
      </c>
      <c r="T25" s="63">
        <f t="shared" si="4"/>
        <v>2.2615744121403138E-2</v>
      </c>
      <c r="U25" s="1">
        <f t="shared" si="9"/>
        <v>0.17907292506895353</v>
      </c>
      <c r="V25" s="118"/>
      <c r="W25" s="57">
        <f>Elevasi!D18</f>
        <v>766.68041237113403</v>
      </c>
      <c r="X25" s="64">
        <v>-1.26373261343225E-2</v>
      </c>
      <c r="Y25" s="58">
        <f t="shared" si="10"/>
        <v>1677.5039815238656</v>
      </c>
      <c r="Z25" s="59">
        <f t="shared" si="11"/>
        <v>7.5284372438442548E-2</v>
      </c>
      <c r="AA25" s="58">
        <f t="shared" si="12"/>
        <v>1677.4286971514271</v>
      </c>
      <c r="AB25" s="58">
        <f t="shared" si="13"/>
        <v>-0.28941649568241701</v>
      </c>
      <c r="AC25" s="58">
        <f t="shared" si="14"/>
        <v>977968.30577350431</v>
      </c>
      <c r="AD25" s="60">
        <f t="shared" si="15"/>
        <v>978106.95196760097</v>
      </c>
      <c r="AE25" s="61">
        <f t="shared" si="16"/>
        <v>97.951381161077308</v>
      </c>
      <c r="AF25" s="61">
        <f t="shared" si="17"/>
        <v>85.791308140206198</v>
      </c>
      <c r="AG25" s="61">
        <f t="shared" si="18"/>
        <v>12.16007302087111</v>
      </c>
      <c r="AH25" s="62">
        <f t="shared" si="19"/>
        <v>12.339145945940063</v>
      </c>
      <c r="AI25" s="118"/>
      <c r="AJ25" s="56">
        <f>Elevasi!E18</f>
        <v>777.38144329896897</v>
      </c>
      <c r="AK25" s="64">
        <v>-1.26373261343225E-2</v>
      </c>
      <c r="AL25" s="58">
        <f t="shared" si="20"/>
        <v>1677.5039815238656</v>
      </c>
      <c r="AM25" s="59">
        <f t="shared" si="21"/>
        <v>7.5284372438442548E-2</v>
      </c>
      <c r="AN25" s="65">
        <f t="shared" si="22"/>
        <v>1677.4286971514271</v>
      </c>
      <c r="AO25" s="67">
        <f t="shared" si="23"/>
        <v>-0.28941649568241701</v>
      </c>
      <c r="AP25" s="65">
        <f t="shared" si="5"/>
        <v>977968.30577350431</v>
      </c>
      <c r="AQ25" s="60">
        <f t="shared" si="24"/>
        <v>978106.95196760097</v>
      </c>
      <c r="AR25" s="66">
        <f t="shared" si="6"/>
        <v>101.25371930540717</v>
      </c>
      <c r="AS25" s="61">
        <f t="shared" si="25"/>
        <v>86.98875029072164</v>
      </c>
      <c r="AT25" s="66">
        <f t="shared" si="26"/>
        <v>14.264969014685533</v>
      </c>
      <c r="AU25" s="62">
        <f t="shared" si="27"/>
        <v>14.444041939754486</v>
      </c>
      <c r="AV25" s="118"/>
      <c r="AW25" s="56">
        <f>Elevasi!F18</f>
        <v>766.01899999999989</v>
      </c>
      <c r="AX25" s="64">
        <v>-1.26373261343225E-2</v>
      </c>
      <c r="AY25" s="58">
        <f t="shared" si="28"/>
        <v>1677.5039815238656</v>
      </c>
      <c r="AZ25" s="59">
        <f t="shared" si="29"/>
        <v>7.5284372438442548E-2</v>
      </c>
      <c r="BA25" s="67">
        <f t="shared" si="30"/>
        <v>1677.4286971514271</v>
      </c>
      <c r="BB25" s="67">
        <f t="shared" si="31"/>
        <v>-0.28941649568241701</v>
      </c>
      <c r="BC25" s="67">
        <f t="shared" si="32"/>
        <v>977968.30577350431</v>
      </c>
      <c r="BD25" s="60">
        <f t="shared" si="33"/>
        <v>978106.95196760097</v>
      </c>
      <c r="BE25" s="66">
        <f t="shared" si="34"/>
        <v>97.747269303345291</v>
      </c>
      <c r="BF25" s="61">
        <f t="shared" si="35"/>
        <v>85.717296294299985</v>
      </c>
      <c r="BG25" s="66">
        <f t="shared" si="36"/>
        <v>12.029973009045307</v>
      </c>
      <c r="BH25" s="62">
        <f t="shared" si="37"/>
        <v>12.209045934114259</v>
      </c>
    </row>
    <row r="26" spans="2:60" ht="16.5" customHeight="1" thickBot="1" x14ac:dyDescent="0.3">
      <c r="B26" s="9">
        <v>43657</v>
      </c>
      <c r="C26" s="10">
        <v>0.50347222222222221</v>
      </c>
      <c r="D26" s="11">
        <f t="shared" si="0"/>
        <v>43657.503472222219</v>
      </c>
      <c r="E26" s="1" t="s">
        <v>28</v>
      </c>
      <c r="F26" s="1">
        <v>788617</v>
      </c>
      <c r="G26" s="1">
        <v>9237815</v>
      </c>
      <c r="H26">
        <v>107.611575455915</v>
      </c>
      <c r="I26">
        <v>-6.8882534955584296</v>
      </c>
      <c r="J26" s="14">
        <f t="shared" si="7"/>
        <v>-0.12022270320950321</v>
      </c>
      <c r="K26" s="12">
        <v>1626.5550000000001</v>
      </c>
      <c r="L26" s="18">
        <f t="shared" si="8"/>
        <v>1677.51661885</v>
      </c>
      <c r="M26" s="1">
        <v>4</v>
      </c>
      <c r="N26" s="1">
        <v>4</v>
      </c>
      <c r="O26" s="1">
        <v>2</v>
      </c>
      <c r="P26" s="13">
        <v>2</v>
      </c>
      <c r="Q26" s="63">
        <f t="shared" si="1"/>
        <v>6.6920718413073635E-2</v>
      </c>
      <c r="R26" s="63">
        <f t="shared" si="2"/>
        <v>6.6920718413073635E-2</v>
      </c>
      <c r="S26" s="63">
        <f t="shared" si="3"/>
        <v>2.2615744121403138E-2</v>
      </c>
      <c r="T26" s="63">
        <f t="shared" si="4"/>
        <v>2.2615744121403138E-2</v>
      </c>
      <c r="U26" s="1">
        <f t="shared" si="9"/>
        <v>0.17907292506895353</v>
      </c>
      <c r="V26" s="118"/>
      <c r="W26" s="57">
        <f>Elevasi!D19</f>
        <v>769.244845360824</v>
      </c>
      <c r="X26" s="64">
        <v>-1.5000337335738601E-2</v>
      </c>
      <c r="Y26" s="58">
        <f t="shared" si="10"/>
        <v>1677.5016185126642</v>
      </c>
      <c r="Z26" s="59">
        <f t="shared" si="11"/>
        <v>7.7094092929751251E-2</v>
      </c>
      <c r="AA26" s="58">
        <f t="shared" si="12"/>
        <v>1677.4245244197346</v>
      </c>
      <c r="AB26" s="58">
        <f t="shared" si="13"/>
        <v>-0.29358922737492321</v>
      </c>
      <c r="AC26" s="58">
        <f t="shared" si="14"/>
        <v>977968.30160077265</v>
      </c>
      <c r="AD26" s="60">
        <f t="shared" si="15"/>
        <v>978106.94750903908</v>
      </c>
      <c r="AE26" s="61">
        <f t="shared" si="16"/>
        <v>98.743051011927946</v>
      </c>
      <c r="AF26" s="61">
        <f t="shared" si="17"/>
        <v>86.078267422422599</v>
      </c>
      <c r="AG26" s="61">
        <f t="shared" si="18"/>
        <v>12.664783589505348</v>
      </c>
      <c r="AH26" s="62">
        <f t="shared" si="19"/>
        <v>12.8438565145743</v>
      </c>
      <c r="AI26" s="118"/>
      <c r="AJ26" s="56">
        <f>Elevasi!E19</f>
        <v>776.98195876288605</v>
      </c>
      <c r="AK26" s="64">
        <v>-1.5000337335738601E-2</v>
      </c>
      <c r="AL26" s="58">
        <f t="shared" si="20"/>
        <v>1677.5016185126642</v>
      </c>
      <c r="AM26" s="59">
        <f t="shared" si="21"/>
        <v>7.7094092929751251E-2</v>
      </c>
      <c r="AN26" s="65">
        <f t="shared" si="22"/>
        <v>1677.4245244197346</v>
      </c>
      <c r="AO26" s="67">
        <f t="shared" si="23"/>
        <v>-0.29358922737492321</v>
      </c>
      <c r="AP26" s="65">
        <f t="shared" si="5"/>
        <v>977968.30160077265</v>
      </c>
      <c r="AQ26" s="60">
        <f t="shared" si="24"/>
        <v>978106.94750903908</v>
      </c>
      <c r="AR26" s="66">
        <f t="shared" si="6"/>
        <v>101.13072420780429</v>
      </c>
      <c r="AS26" s="61">
        <f t="shared" si="25"/>
        <v>86.944048090979322</v>
      </c>
      <c r="AT26" s="66">
        <f t="shared" si="26"/>
        <v>14.18667611682497</v>
      </c>
      <c r="AU26" s="62">
        <f t="shared" si="27"/>
        <v>14.365749041893922</v>
      </c>
      <c r="AV26" s="118"/>
      <c r="AW26" s="56">
        <f>Elevasi!F19</f>
        <v>766.52900000000011</v>
      </c>
      <c r="AX26" s="64">
        <v>-1.5000337335738601E-2</v>
      </c>
      <c r="AY26" s="58">
        <f t="shared" si="28"/>
        <v>1677.5016185126642</v>
      </c>
      <c r="AZ26" s="59">
        <f t="shared" si="29"/>
        <v>7.7094092929751251E-2</v>
      </c>
      <c r="BA26" s="67">
        <f t="shared" si="30"/>
        <v>1677.4245244197346</v>
      </c>
      <c r="BB26" s="67">
        <f t="shared" si="31"/>
        <v>-0.29358922737492321</v>
      </c>
      <c r="BC26" s="67">
        <f t="shared" si="32"/>
        <v>977968.30160077265</v>
      </c>
      <c r="BD26" s="60">
        <f t="shared" si="33"/>
        <v>978106.94750903908</v>
      </c>
      <c r="BE26" s="66">
        <f t="shared" si="34"/>
        <v>97.904941133577694</v>
      </c>
      <c r="BF26" s="61">
        <f t="shared" si="35"/>
        <v>85.774365141300009</v>
      </c>
      <c r="BG26" s="66">
        <f t="shared" si="36"/>
        <v>12.130575992277684</v>
      </c>
      <c r="BH26" s="62">
        <f t="shared" si="37"/>
        <v>12.309648917346637</v>
      </c>
    </row>
    <row r="27" spans="2:60" ht="16.5" customHeight="1" thickBot="1" x14ac:dyDescent="0.3">
      <c r="B27" s="9">
        <v>43657</v>
      </c>
      <c r="C27" s="10">
        <v>0.50694444444444442</v>
      </c>
      <c r="D27" s="11">
        <f t="shared" si="0"/>
        <v>43657.506944444445</v>
      </c>
      <c r="E27" s="1" t="s">
        <v>29</v>
      </c>
      <c r="F27" s="1">
        <v>788617</v>
      </c>
      <c r="G27" s="1">
        <v>9237815</v>
      </c>
      <c r="H27">
        <v>107.611575455915</v>
      </c>
      <c r="I27">
        <v>-6.8882534955584296</v>
      </c>
      <c r="J27" s="14">
        <f t="shared" si="7"/>
        <v>-0.12022270320950321</v>
      </c>
      <c r="K27" s="12">
        <v>1626.165</v>
      </c>
      <c r="L27" s="18">
        <f t="shared" si="8"/>
        <v>1677.11411155</v>
      </c>
      <c r="M27" s="1">
        <v>0</v>
      </c>
      <c r="N27" s="1">
        <v>6</v>
      </c>
      <c r="O27" s="1">
        <v>2</v>
      </c>
      <c r="P27" s="13">
        <v>1</v>
      </c>
      <c r="Q27" s="63">
        <f t="shared" si="1"/>
        <v>0</v>
      </c>
      <c r="R27" s="63">
        <f t="shared" si="2"/>
        <v>0.11594814804344168</v>
      </c>
      <c r="S27" s="63">
        <f t="shared" si="3"/>
        <v>2.2615744121403138E-2</v>
      </c>
      <c r="T27" s="63">
        <f t="shared" si="4"/>
        <v>6.4641128371490308E-3</v>
      </c>
      <c r="U27" s="1">
        <f t="shared" si="9"/>
        <v>0.14502800500199386</v>
      </c>
      <c r="V27" s="118"/>
      <c r="W27" s="57">
        <f>Elevasi!D20</f>
        <v>769.809278350515</v>
      </c>
      <c r="X27" s="64">
        <v>-1.7291377328657299E-2</v>
      </c>
      <c r="Y27" s="58">
        <f t="shared" si="10"/>
        <v>1677.0968201726714</v>
      </c>
      <c r="Z27" s="59">
        <f t="shared" si="11"/>
        <v>7.8903813421059968E-2</v>
      </c>
      <c r="AA27" s="58">
        <f t="shared" si="12"/>
        <v>1677.0179163592504</v>
      </c>
      <c r="AB27" s="58">
        <f t="shared" si="13"/>
        <v>-0.700197287859055</v>
      </c>
      <c r="AC27" s="58">
        <f t="shared" si="14"/>
        <v>977967.89499271219</v>
      </c>
      <c r="AD27" s="60">
        <f t="shared" si="15"/>
        <v>978106.94750903908</v>
      </c>
      <c r="AE27" s="61">
        <f t="shared" si="16"/>
        <v>98.510626972078597</v>
      </c>
      <c r="AF27" s="61">
        <f t="shared" si="17"/>
        <v>86.141427304639137</v>
      </c>
      <c r="AG27" s="61">
        <f t="shared" si="18"/>
        <v>12.36919966743946</v>
      </c>
      <c r="AH27" s="62">
        <f t="shared" si="19"/>
        <v>12.514227672441454</v>
      </c>
      <c r="AI27" s="118"/>
      <c r="AJ27" s="56">
        <f>Elevasi!E20</f>
        <v>776.58247422680404</v>
      </c>
      <c r="AK27" s="64">
        <v>-1.7291377328657299E-2</v>
      </c>
      <c r="AL27" s="58">
        <f t="shared" si="20"/>
        <v>1677.0968201726714</v>
      </c>
      <c r="AM27" s="59">
        <f t="shared" si="21"/>
        <v>7.8903813421059968E-2</v>
      </c>
      <c r="AN27" s="65">
        <f t="shared" si="22"/>
        <v>1677.0179163592504</v>
      </c>
      <c r="AO27" s="67">
        <f t="shared" si="23"/>
        <v>-0.700197287859055</v>
      </c>
      <c r="AP27" s="65">
        <f t="shared" si="5"/>
        <v>977967.89499271219</v>
      </c>
      <c r="AQ27" s="60">
        <f t="shared" si="24"/>
        <v>978106.94750903908</v>
      </c>
      <c r="AR27" s="66">
        <f t="shared" si="6"/>
        <v>100.60083521950139</v>
      </c>
      <c r="AS27" s="61">
        <f t="shared" si="25"/>
        <v>86.899345891237104</v>
      </c>
      <c r="AT27" s="66">
        <f t="shared" si="26"/>
        <v>13.701489328264287</v>
      </c>
      <c r="AU27" s="62">
        <f t="shared" si="27"/>
        <v>13.846517333266281</v>
      </c>
      <c r="AV27" s="118"/>
      <c r="AW27" s="56">
        <f>Elevasi!F20</f>
        <v>767.47899999999993</v>
      </c>
      <c r="AX27" s="64">
        <v>-1.7291377328657299E-2</v>
      </c>
      <c r="AY27" s="58">
        <f t="shared" si="28"/>
        <v>1677.0968201726714</v>
      </c>
      <c r="AZ27" s="59">
        <f t="shared" si="29"/>
        <v>7.8903813421059968E-2</v>
      </c>
      <c r="BA27" s="67">
        <f t="shared" si="30"/>
        <v>1677.0179163592504</v>
      </c>
      <c r="BB27" s="67">
        <f t="shared" si="31"/>
        <v>-0.700197287859055</v>
      </c>
      <c r="BC27" s="67">
        <f t="shared" si="32"/>
        <v>977967.89499271219</v>
      </c>
      <c r="BD27" s="60">
        <f t="shared" si="33"/>
        <v>978106.94750903908</v>
      </c>
      <c r="BE27" s="66">
        <f t="shared" si="34"/>
        <v>97.791503073109652</v>
      </c>
      <c r="BF27" s="61">
        <f t="shared" si="35"/>
        <v>85.880669856299988</v>
      </c>
      <c r="BG27" s="66">
        <f t="shared" si="36"/>
        <v>11.910833216809664</v>
      </c>
      <c r="BH27" s="62">
        <f t="shared" si="37"/>
        <v>12.055861221811657</v>
      </c>
    </row>
    <row r="28" spans="2:60" ht="16.5" customHeight="1" thickBot="1" x14ac:dyDescent="0.3">
      <c r="B28" s="9">
        <v>43657</v>
      </c>
      <c r="C28" s="10">
        <v>0.51388888888888895</v>
      </c>
      <c r="D28" s="11">
        <f t="shared" si="0"/>
        <v>43657.513888888891</v>
      </c>
      <c r="E28" s="1" t="s">
        <v>30</v>
      </c>
      <c r="F28" s="1">
        <v>788617</v>
      </c>
      <c r="G28" s="1">
        <v>9237815</v>
      </c>
      <c r="H28">
        <v>107.611575455915</v>
      </c>
      <c r="I28">
        <v>-6.8882534955584296</v>
      </c>
      <c r="J28" s="14">
        <f t="shared" si="7"/>
        <v>-0.12022270320950321</v>
      </c>
      <c r="K28" s="12">
        <v>1625.865</v>
      </c>
      <c r="L28" s="18">
        <f t="shared" si="8"/>
        <v>1676.8044905499999</v>
      </c>
      <c r="M28" s="1">
        <v>0</v>
      </c>
      <c r="N28" s="1">
        <v>6</v>
      </c>
      <c r="O28" s="1">
        <v>2</v>
      </c>
      <c r="P28" s="13">
        <v>1</v>
      </c>
      <c r="Q28" s="63">
        <f t="shared" si="1"/>
        <v>0</v>
      </c>
      <c r="R28" s="63">
        <f t="shared" si="2"/>
        <v>0.11594814804344168</v>
      </c>
      <c r="S28" s="63">
        <f t="shared" si="3"/>
        <v>2.2615744121403138E-2</v>
      </c>
      <c r="T28" s="63">
        <f t="shared" si="4"/>
        <v>6.4641128371490308E-3</v>
      </c>
      <c r="U28" s="1">
        <f t="shared" si="9"/>
        <v>0.14502800500199386</v>
      </c>
      <c r="V28" s="118"/>
      <c r="W28" s="57">
        <f>Elevasi!D21</f>
        <v>772.93814432989598</v>
      </c>
      <c r="X28" s="64">
        <v>-2.16386530978302E-2</v>
      </c>
      <c r="Y28" s="58">
        <f t="shared" si="10"/>
        <v>1676.782851896902</v>
      </c>
      <c r="Z28" s="59">
        <f t="shared" si="11"/>
        <v>8.2523254403677443E-2</v>
      </c>
      <c r="AA28" s="58">
        <f t="shared" si="12"/>
        <v>1676.7003286424983</v>
      </c>
      <c r="AB28" s="58">
        <f t="shared" si="13"/>
        <v>-1.0177850046111416</v>
      </c>
      <c r="AC28" s="58">
        <f t="shared" si="14"/>
        <v>977967.57740499545</v>
      </c>
      <c r="AD28" s="60">
        <f t="shared" si="15"/>
        <v>978106.94750903908</v>
      </c>
      <c r="AE28" s="61">
        <f t="shared" si="16"/>
        <v>99.158607296577799</v>
      </c>
      <c r="AF28" s="61">
        <f t="shared" si="17"/>
        <v>86.491546469072077</v>
      </c>
      <c r="AG28" s="61">
        <f t="shared" si="18"/>
        <v>12.667060827505722</v>
      </c>
      <c r="AH28" s="62">
        <f t="shared" si="19"/>
        <v>12.812088832507715</v>
      </c>
      <c r="AI28" s="118"/>
      <c r="AJ28" s="56">
        <f>Elevasi!E21</f>
        <v>777.78350515463899</v>
      </c>
      <c r="AK28" s="64">
        <v>-2.16386530978302E-2</v>
      </c>
      <c r="AL28" s="58">
        <f t="shared" si="20"/>
        <v>1676.782851896902</v>
      </c>
      <c r="AM28" s="59">
        <f t="shared" si="21"/>
        <v>8.2523254403677443E-2</v>
      </c>
      <c r="AN28" s="65">
        <f t="shared" si="22"/>
        <v>1676.7003286424983</v>
      </c>
      <c r="AO28" s="67">
        <f t="shared" si="23"/>
        <v>-1.0177850046111416</v>
      </c>
      <c r="AP28" s="65">
        <f t="shared" si="5"/>
        <v>977967.57740499545</v>
      </c>
      <c r="AQ28" s="60">
        <f t="shared" si="24"/>
        <v>978106.94750903908</v>
      </c>
      <c r="AR28" s="66">
        <f t="shared" si="6"/>
        <v>100.65388564709349</v>
      </c>
      <c r="AS28" s="61">
        <f t="shared" si="25"/>
        <v>87.033740891752572</v>
      </c>
      <c r="AT28" s="66">
        <f t="shared" si="26"/>
        <v>13.620144755340917</v>
      </c>
      <c r="AU28" s="62">
        <f t="shared" si="27"/>
        <v>13.76517276034291</v>
      </c>
      <c r="AV28" s="118"/>
      <c r="AW28" s="56">
        <f>Elevasi!F21</f>
        <v>767.47400000000016</v>
      </c>
      <c r="AX28" s="64">
        <v>-2.16386530978302E-2</v>
      </c>
      <c r="AY28" s="58">
        <f t="shared" si="28"/>
        <v>1676.782851896902</v>
      </c>
      <c r="AZ28" s="59">
        <f t="shared" si="29"/>
        <v>8.2523254403677443E-2</v>
      </c>
      <c r="BA28" s="67">
        <f t="shared" si="30"/>
        <v>1676.7003286424983</v>
      </c>
      <c r="BB28" s="67">
        <f t="shared" si="31"/>
        <v>-1.0177850046111416</v>
      </c>
      <c r="BC28" s="67">
        <f t="shared" si="32"/>
        <v>977967.57740499545</v>
      </c>
      <c r="BD28" s="60">
        <f t="shared" si="33"/>
        <v>978106.94750903908</v>
      </c>
      <c r="BE28" s="66">
        <f t="shared" si="34"/>
        <v>97.472372356371949</v>
      </c>
      <c r="BF28" s="61">
        <f t="shared" si="35"/>
        <v>85.880110357800021</v>
      </c>
      <c r="BG28" s="66">
        <f t="shared" si="36"/>
        <v>11.592261998571928</v>
      </c>
      <c r="BH28" s="62">
        <f t="shared" si="37"/>
        <v>11.737290003573921</v>
      </c>
    </row>
    <row r="29" spans="2:60" ht="16.5" customHeight="1" thickBot="1" x14ac:dyDescent="0.3">
      <c r="B29" s="9">
        <v>43657</v>
      </c>
      <c r="C29" s="10">
        <v>0.54861111111111105</v>
      </c>
      <c r="D29" s="11">
        <f t="shared" si="0"/>
        <v>43657.548611111109</v>
      </c>
      <c r="E29" s="1" t="s">
        <v>31</v>
      </c>
      <c r="F29" s="1">
        <v>788586</v>
      </c>
      <c r="G29" s="1">
        <v>9237838</v>
      </c>
      <c r="H29">
        <v>107.611294010515</v>
      </c>
      <c r="I29">
        <v>-6.8880471872430604</v>
      </c>
      <c r="J29" s="14">
        <f t="shared" si="7"/>
        <v>-0.12021910245012576</v>
      </c>
      <c r="K29" s="12">
        <v>1626.15</v>
      </c>
      <c r="L29" s="18">
        <f t="shared" si="8"/>
        <v>1677.0986304999999</v>
      </c>
      <c r="M29" s="1">
        <v>0</v>
      </c>
      <c r="N29" s="1">
        <v>6</v>
      </c>
      <c r="O29" s="1">
        <v>2</v>
      </c>
      <c r="P29" s="13">
        <v>1</v>
      </c>
      <c r="Q29" s="63">
        <f t="shared" si="1"/>
        <v>0</v>
      </c>
      <c r="R29" s="63">
        <f t="shared" si="2"/>
        <v>0.11594814804344168</v>
      </c>
      <c r="S29" s="63">
        <f t="shared" si="3"/>
        <v>2.2615744121403138E-2</v>
      </c>
      <c r="T29" s="63">
        <f t="shared" si="4"/>
        <v>6.4641128371490308E-3</v>
      </c>
      <c r="U29" s="1">
        <f t="shared" si="9"/>
        <v>0.14502800500199386</v>
      </c>
      <c r="V29" s="118"/>
      <c r="W29" s="57">
        <f>Elevasi!D22</f>
        <v>770.58247422680404</v>
      </c>
      <c r="X29" s="64">
        <v>-3.7643341888128401E-2</v>
      </c>
      <c r="Y29" s="58">
        <f t="shared" si="10"/>
        <v>1677.0609871581119</v>
      </c>
      <c r="Z29" s="59">
        <f t="shared" si="11"/>
        <v>0.10062045931676453</v>
      </c>
      <c r="AA29" s="58">
        <f t="shared" si="12"/>
        <v>1676.960366698795</v>
      </c>
      <c r="AB29" s="58">
        <f t="shared" si="13"/>
        <v>-0.75774694831443412</v>
      </c>
      <c r="AC29" s="58">
        <f t="shared" si="14"/>
        <v>977967.83744305174</v>
      </c>
      <c r="AD29" s="60">
        <f t="shared" si="15"/>
        <v>978106.94308137253</v>
      </c>
      <c r="AE29" s="61">
        <f t="shared" si="16"/>
        <v>98.696113225601124</v>
      </c>
      <c r="AF29" s="61">
        <f t="shared" si="17"/>
        <v>86.227947691237105</v>
      </c>
      <c r="AG29" s="61">
        <f t="shared" si="18"/>
        <v>12.468165534364019</v>
      </c>
      <c r="AH29" s="62">
        <f t="shared" si="19"/>
        <v>12.613193539366012</v>
      </c>
      <c r="AI29" s="118"/>
      <c r="AJ29" s="56">
        <f>Elevasi!E22</f>
        <v>772.78865979381396</v>
      </c>
      <c r="AK29" s="64">
        <v>-3.7643341888128401E-2</v>
      </c>
      <c r="AL29" s="58">
        <f t="shared" si="20"/>
        <v>1677.0609871581119</v>
      </c>
      <c r="AM29" s="59">
        <f t="shared" si="21"/>
        <v>0.10062045931676453</v>
      </c>
      <c r="AN29" s="65">
        <f t="shared" si="22"/>
        <v>1676.960366698795</v>
      </c>
      <c r="AO29" s="67">
        <f t="shared" si="23"/>
        <v>-0.75774694831443412</v>
      </c>
      <c r="AP29" s="65">
        <f t="shared" si="5"/>
        <v>977967.83744305174</v>
      </c>
      <c r="AQ29" s="60">
        <f t="shared" si="24"/>
        <v>978106.94308137253</v>
      </c>
      <c r="AR29" s="66">
        <f t="shared" si="6"/>
        <v>99.376942091580361</v>
      </c>
      <c r="AS29" s="61">
        <f t="shared" si="25"/>
        <v>86.474819194329854</v>
      </c>
      <c r="AT29" s="66">
        <f t="shared" si="26"/>
        <v>12.902122897250507</v>
      </c>
      <c r="AU29" s="62">
        <f t="shared" si="27"/>
        <v>13.047150902252501</v>
      </c>
      <c r="AV29" s="118"/>
      <c r="AW29" s="56">
        <f>Elevasi!F22</f>
        <v>766.70399999999995</v>
      </c>
      <c r="AX29" s="64">
        <v>-3.7643341888128401E-2</v>
      </c>
      <c r="AY29" s="58">
        <f t="shared" si="28"/>
        <v>1677.0609871581119</v>
      </c>
      <c r="AZ29" s="59">
        <f t="shared" si="29"/>
        <v>0.10062045931676453</v>
      </c>
      <c r="BA29" s="67">
        <f t="shared" si="30"/>
        <v>1676.960366698795</v>
      </c>
      <c r="BB29" s="67">
        <f t="shared" si="31"/>
        <v>-0.75774694831443412</v>
      </c>
      <c r="BC29" s="67">
        <f t="shared" si="32"/>
        <v>977967.83744305174</v>
      </c>
      <c r="BD29" s="60">
        <f t="shared" si="33"/>
        <v>978106.94308137253</v>
      </c>
      <c r="BE29" s="66">
        <f t="shared" si="34"/>
        <v>97.499216079209361</v>
      </c>
      <c r="BF29" s="61">
        <f t="shared" si="35"/>
        <v>85.793947588799995</v>
      </c>
      <c r="BG29" s="66">
        <f t="shared" si="36"/>
        <v>11.705268490409367</v>
      </c>
      <c r="BH29" s="62">
        <f t="shared" si="37"/>
        <v>11.85029649541136</v>
      </c>
    </row>
    <row r="30" spans="2:60" ht="16.5" customHeight="1" thickBot="1" x14ac:dyDescent="0.3">
      <c r="B30" s="9">
        <v>43657</v>
      </c>
      <c r="C30" s="10">
        <v>0.55208333333333337</v>
      </c>
      <c r="D30" s="11">
        <f t="shared" si="0"/>
        <v>43657.552083333336</v>
      </c>
      <c r="E30" s="1" t="s">
        <v>32</v>
      </c>
      <c r="F30" s="1">
        <v>788579</v>
      </c>
      <c r="G30" s="1">
        <v>9237852</v>
      </c>
      <c r="H30">
        <v>107.61123002282</v>
      </c>
      <c r="I30">
        <v>-6.8879210214944502</v>
      </c>
      <c r="J30" s="14">
        <f t="shared" si="7"/>
        <v>-0.12021690044240926</v>
      </c>
      <c r="K30" s="12">
        <v>1626.2950000000001</v>
      </c>
      <c r="L30" s="18">
        <f t="shared" si="8"/>
        <v>1677.24828065</v>
      </c>
      <c r="M30" s="1">
        <v>0</v>
      </c>
      <c r="N30" s="1">
        <v>6</v>
      </c>
      <c r="O30" s="1">
        <v>2</v>
      </c>
      <c r="P30" s="13">
        <v>1</v>
      </c>
      <c r="Q30" s="63">
        <f t="shared" si="1"/>
        <v>0</v>
      </c>
      <c r="R30" s="63">
        <f t="shared" si="2"/>
        <v>0.11594814804344168</v>
      </c>
      <c r="S30" s="63">
        <f t="shared" si="3"/>
        <v>2.2615744121403138E-2</v>
      </c>
      <c r="T30" s="63">
        <f t="shared" si="4"/>
        <v>6.4641128371490308E-3</v>
      </c>
      <c r="U30" s="1">
        <f t="shared" si="9"/>
        <v>0.14502800500199386</v>
      </c>
      <c r="V30" s="118"/>
      <c r="W30" s="57">
        <f>Elevasi!D23</f>
        <v>769.64690721649401</v>
      </c>
      <c r="X30" s="64">
        <v>-3.8636239230295598E-2</v>
      </c>
      <c r="Y30" s="58">
        <f t="shared" si="10"/>
        <v>1677.2096444107697</v>
      </c>
      <c r="Z30" s="59">
        <f t="shared" si="11"/>
        <v>0.10243017980807329</v>
      </c>
      <c r="AA30" s="58">
        <f t="shared" si="12"/>
        <v>1677.1072142309615</v>
      </c>
      <c r="AB30" s="58">
        <f t="shared" si="13"/>
        <v>-0.61089941614795862</v>
      </c>
      <c r="AC30" s="58">
        <f t="shared" si="14"/>
        <v>977967.98429058387</v>
      </c>
      <c r="AD30" s="60">
        <f t="shared" si="15"/>
        <v>978106.94037374214</v>
      </c>
      <c r="AE30" s="61">
        <f t="shared" si="16"/>
        <v>98.556952408746099</v>
      </c>
      <c r="AF30" s="61">
        <f t="shared" si="17"/>
        <v>86.123258023453516</v>
      </c>
      <c r="AG30" s="61">
        <f t="shared" si="18"/>
        <v>12.433694385292583</v>
      </c>
      <c r="AH30" s="62">
        <f t="shared" si="19"/>
        <v>12.578722390294576</v>
      </c>
      <c r="AI30" s="118"/>
      <c r="AJ30" s="56">
        <f>Elevasi!E23</f>
        <v>771.38917525773195</v>
      </c>
      <c r="AK30" s="64">
        <v>-3.8636239230295598E-2</v>
      </c>
      <c r="AL30" s="58">
        <f t="shared" si="20"/>
        <v>1677.2096444107697</v>
      </c>
      <c r="AM30" s="59">
        <f t="shared" si="21"/>
        <v>0.10243017980807329</v>
      </c>
      <c r="AN30" s="65">
        <f t="shared" si="22"/>
        <v>1677.1072142309615</v>
      </c>
      <c r="AO30" s="67">
        <f t="shared" si="23"/>
        <v>-0.61089941614795862</v>
      </c>
      <c r="AP30" s="65">
        <f t="shared" si="5"/>
        <v>977967.98429058387</v>
      </c>
      <c r="AQ30" s="60">
        <f t="shared" si="24"/>
        <v>978106.94037374214</v>
      </c>
      <c r="AR30" s="66">
        <f t="shared" si="6"/>
        <v>99.094616326272131</v>
      </c>
      <c r="AS30" s="61">
        <f t="shared" si="25"/>
        <v>86.31821729458764</v>
      </c>
      <c r="AT30" s="66">
        <f t="shared" si="26"/>
        <v>12.776399031684491</v>
      </c>
      <c r="AU30" s="62">
        <f t="shared" si="27"/>
        <v>12.921427036686485</v>
      </c>
      <c r="AV30" s="118"/>
      <c r="AW30" s="56">
        <f>Elevasi!F23</f>
        <v>766.63400000000013</v>
      </c>
      <c r="AX30" s="64">
        <v>-3.8636239230295598E-2</v>
      </c>
      <c r="AY30" s="58">
        <f t="shared" si="28"/>
        <v>1677.2096444107697</v>
      </c>
      <c r="AZ30" s="59">
        <f t="shared" si="29"/>
        <v>0.10243017980807329</v>
      </c>
      <c r="BA30" s="67">
        <f t="shared" si="30"/>
        <v>1677.1072142309615</v>
      </c>
      <c r="BB30" s="67">
        <f t="shared" si="31"/>
        <v>-0.61089941614795862</v>
      </c>
      <c r="BC30" s="67">
        <f t="shared" si="32"/>
        <v>977967.98429058387</v>
      </c>
      <c r="BD30" s="60">
        <f t="shared" si="33"/>
        <v>978106.94037374214</v>
      </c>
      <c r="BE30" s="66">
        <f t="shared" si="34"/>
        <v>97.627169241736084</v>
      </c>
      <c r="BF30" s="61">
        <f t="shared" si="35"/>
        <v>85.786114609800009</v>
      </c>
      <c r="BG30" s="66">
        <f t="shared" si="36"/>
        <v>11.841054631936075</v>
      </c>
      <c r="BH30" s="62">
        <f t="shared" si="37"/>
        <v>11.986082636938068</v>
      </c>
    </row>
    <row r="31" spans="2:60" ht="16.5" customHeight="1" thickBot="1" x14ac:dyDescent="0.3">
      <c r="B31" s="9">
        <v>43657</v>
      </c>
      <c r="C31" s="10">
        <v>0.55555555555555558</v>
      </c>
      <c r="D31" s="11">
        <f t="shared" si="0"/>
        <v>43657.555555555555</v>
      </c>
      <c r="E31" s="1" t="s">
        <v>33</v>
      </c>
      <c r="F31" s="1">
        <v>788561</v>
      </c>
      <c r="G31" s="1">
        <v>9237849</v>
      </c>
      <c r="H31">
        <v>107.61106741186499</v>
      </c>
      <c r="I31">
        <v>-6.8879490207873104</v>
      </c>
      <c r="J31" s="14">
        <f t="shared" si="7"/>
        <v>-0.12021738912225792</v>
      </c>
      <c r="K31" s="12">
        <v>1626.2950000000001</v>
      </c>
      <c r="L31" s="18">
        <f t="shared" si="8"/>
        <v>1677.24828065</v>
      </c>
      <c r="M31" s="1">
        <v>0</v>
      </c>
      <c r="N31" s="1">
        <v>6</v>
      </c>
      <c r="O31" s="1">
        <v>2</v>
      </c>
      <c r="P31" s="13">
        <v>1</v>
      </c>
      <c r="Q31" s="63">
        <f t="shared" si="1"/>
        <v>0</v>
      </c>
      <c r="R31" s="63">
        <f t="shared" si="2"/>
        <v>0.11594814804344168</v>
      </c>
      <c r="S31" s="63">
        <f t="shared" si="3"/>
        <v>2.2615744121403138E-2</v>
      </c>
      <c r="T31" s="63">
        <f t="shared" si="4"/>
        <v>6.4641128371490308E-3</v>
      </c>
      <c r="U31" s="1">
        <f t="shared" si="9"/>
        <v>0.14502800500199386</v>
      </c>
      <c r="V31" s="118"/>
      <c r="W31" s="57">
        <f>Elevasi!D24</f>
        <v>765.71134020618501</v>
      </c>
      <c r="X31" s="64">
        <v>-3.9507470887998698E-2</v>
      </c>
      <c r="Y31" s="58">
        <f t="shared" si="10"/>
        <v>1677.2087731791119</v>
      </c>
      <c r="Z31" s="59">
        <f t="shared" si="11"/>
        <v>0.104239900299382</v>
      </c>
      <c r="AA31" s="58">
        <f t="shared" si="12"/>
        <v>1677.1045332788124</v>
      </c>
      <c r="AB31" s="58">
        <f t="shared" si="13"/>
        <v>-0.61358036829710727</v>
      </c>
      <c r="AC31" s="58">
        <f t="shared" si="14"/>
        <v>977967.98160963168</v>
      </c>
      <c r="AD31" s="60">
        <f t="shared" si="15"/>
        <v>978106.94097462785</v>
      </c>
      <c r="AE31" s="61">
        <f t="shared" si="16"/>
        <v>97.339154591453394</v>
      </c>
      <c r="AF31" s="61">
        <f t="shared" si="17"/>
        <v>85.682869255670042</v>
      </c>
      <c r="AG31" s="61">
        <f t="shared" si="18"/>
        <v>11.656285335783352</v>
      </c>
      <c r="AH31" s="62">
        <f t="shared" si="19"/>
        <v>11.801313340785345</v>
      </c>
      <c r="AI31" s="118"/>
      <c r="AJ31" s="56">
        <f>Elevasi!E24</f>
        <v>772.98969072164903</v>
      </c>
      <c r="AK31" s="64">
        <v>-3.9507470887998698E-2</v>
      </c>
      <c r="AL31" s="58">
        <f t="shared" si="20"/>
        <v>1677.2087731791119</v>
      </c>
      <c r="AM31" s="59">
        <f t="shared" si="21"/>
        <v>0.104239900299382</v>
      </c>
      <c r="AN31" s="65">
        <f t="shared" si="22"/>
        <v>1677.1045332788124</v>
      </c>
      <c r="AO31" s="67">
        <f t="shared" si="23"/>
        <v>-0.61358036829710727</v>
      </c>
      <c r="AP31" s="65">
        <f t="shared" si="5"/>
        <v>977967.98160963168</v>
      </c>
      <c r="AQ31" s="60">
        <f t="shared" si="24"/>
        <v>978106.94097462785</v>
      </c>
      <c r="AR31" s="66">
        <f t="shared" si="6"/>
        <v>99.585253560525587</v>
      </c>
      <c r="AS31" s="61">
        <f t="shared" si="25"/>
        <v>86.497314494845313</v>
      </c>
      <c r="AT31" s="66">
        <f t="shared" si="26"/>
        <v>13.087939065680274</v>
      </c>
      <c r="AU31" s="62">
        <f t="shared" si="27"/>
        <v>13.232967070682268</v>
      </c>
      <c r="AV31" s="118"/>
      <c r="AW31" s="56">
        <f>Elevasi!F24</f>
        <v>766.70399999999995</v>
      </c>
      <c r="AX31" s="64">
        <v>-3.9507470887998698E-2</v>
      </c>
      <c r="AY31" s="58">
        <f t="shared" si="28"/>
        <v>1677.2087731791119</v>
      </c>
      <c r="AZ31" s="59">
        <f t="shared" si="29"/>
        <v>0.104239900299382</v>
      </c>
      <c r="BA31" s="67">
        <f t="shared" si="30"/>
        <v>1677.1045332788124</v>
      </c>
      <c r="BB31" s="67">
        <f t="shared" si="31"/>
        <v>-0.61358036829710727</v>
      </c>
      <c r="BC31" s="67">
        <f t="shared" si="32"/>
        <v>977967.98160963168</v>
      </c>
      <c r="BD31" s="60">
        <f t="shared" si="33"/>
        <v>978106.94097462785</v>
      </c>
      <c r="BE31" s="66">
        <f t="shared" si="34"/>
        <v>97.645489403824683</v>
      </c>
      <c r="BF31" s="61">
        <f t="shared" si="35"/>
        <v>85.793947588799995</v>
      </c>
      <c r="BG31" s="66">
        <f t="shared" si="36"/>
        <v>11.851541815024689</v>
      </c>
      <c r="BH31" s="62">
        <f t="shared" si="37"/>
        <v>11.996569820026682</v>
      </c>
    </row>
    <row r="32" spans="2:60" ht="16.5" customHeight="1" thickBot="1" x14ac:dyDescent="0.3">
      <c r="B32" s="9">
        <v>43657</v>
      </c>
      <c r="C32" s="10">
        <v>0.55902777777777779</v>
      </c>
      <c r="D32" s="11">
        <f t="shared" si="0"/>
        <v>43657.559027777781</v>
      </c>
      <c r="E32" s="1" t="s">
        <v>34</v>
      </c>
      <c r="F32" s="1">
        <v>788556</v>
      </c>
      <c r="G32" s="1">
        <v>9237855</v>
      </c>
      <c r="H32">
        <v>107.611021904224</v>
      </c>
      <c r="I32">
        <v>-6.88789504857293</v>
      </c>
      <c r="J32" s="14">
        <f t="shared" si="7"/>
        <v>-0.12021644712941237</v>
      </c>
      <c r="K32" s="12">
        <v>1626.15</v>
      </c>
      <c r="L32" s="18">
        <f t="shared" si="8"/>
        <v>1677.0986304999999</v>
      </c>
      <c r="M32" s="1">
        <v>1</v>
      </c>
      <c r="N32" s="1">
        <v>-1</v>
      </c>
      <c r="O32" s="1">
        <v>2</v>
      </c>
      <c r="P32" s="13">
        <v>1</v>
      </c>
      <c r="Q32" s="63">
        <f t="shared" si="1"/>
        <v>6.4641128371490308E-3</v>
      </c>
      <c r="R32" s="63">
        <f t="shared" si="2"/>
        <v>6.4641128371490308E-3</v>
      </c>
      <c r="S32" s="63">
        <f t="shared" si="3"/>
        <v>2.2615744121403138E-2</v>
      </c>
      <c r="T32" s="63">
        <f t="shared" si="4"/>
        <v>6.4641128371490308E-3</v>
      </c>
      <c r="U32" s="1">
        <f t="shared" si="9"/>
        <v>4.2008082632850233E-2</v>
      </c>
      <c r="V32" s="118"/>
      <c r="W32" s="57">
        <f>Elevasi!D25</f>
        <v>765.27577319587601</v>
      </c>
      <c r="X32" s="64">
        <v>-4.0254756154629298E-2</v>
      </c>
      <c r="Y32" s="58">
        <f t="shared" si="10"/>
        <v>1677.0583757438453</v>
      </c>
      <c r="Z32" s="59">
        <f t="shared" si="11"/>
        <v>0.1060496207906907</v>
      </c>
      <c r="AA32" s="58">
        <f t="shared" si="12"/>
        <v>1676.9523261230547</v>
      </c>
      <c r="AB32" s="58">
        <f t="shared" si="13"/>
        <v>-0.76578752405475825</v>
      </c>
      <c r="AC32" s="58">
        <f t="shared" si="14"/>
        <v>977967.82940247597</v>
      </c>
      <c r="AD32" s="60">
        <f t="shared" si="15"/>
        <v>978106.93981634604</v>
      </c>
      <c r="AE32" s="61">
        <f t="shared" si="16"/>
        <v>97.053689738171613</v>
      </c>
      <c r="AF32" s="61">
        <f t="shared" si="17"/>
        <v>85.634129437886571</v>
      </c>
      <c r="AG32" s="61">
        <f t="shared" si="18"/>
        <v>11.419560300285042</v>
      </c>
      <c r="AH32" s="62">
        <f t="shared" si="19"/>
        <v>11.461568382917893</v>
      </c>
      <c r="AI32" s="118"/>
      <c r="AJ32" s="56">
        <f>Elevasi!E25</f>
        <v>773.09020618556701</v>
      </c>
      <c r="AK32" s="64">
        <v>-4.0254756154629298E-2</v>
      </c>
      <c r="AL32" s="58">
        <f t="shared" si="20"/>
        <v>1677.0583757438453</v>
      </c>
      <c r="AM32" s="59">
        <f t="shared" si="21"/>
        <v>0.1060496207906907</v>
      </c>
      <c r="AN32" s="65">
        <f t="shared" si="22"/>
        <v>1676.9523261230547</v>
      </c>
      <c r="AO32" s="67">
        <f t="shared" si="23"/>
        <v>-0.76578752405475825</v>
      </c>
      <c r="AP32" s="65">
        <f t="shared" si="5"/>
        <v>977967.82940247597</v>
      </c>
      <c r="AQ32" s="60">
        <f t="shared" si="24"/>
        <v>978106.93981634604</v>
      </c>
      <c r="AR32" s="66">
        <f t="shared" si="6"/>
        <v>99.465223758790245</v>
      </c>
      <c r="AS32" s="61">
        <f t="shared" si="25"/>
        <v>86.508562145103099</v>
      </c>
      <c r="AT32" s="66">
        <f t="shared" si="26"/>
        <v>12.956661613687146</v>
      </c>
      <c r="AU32" s="62">
        <f t="shared" si="27"/>
        <v>12.998669696319997</v>
      </c>
      <c r="AV32" s="118"/>
      <c r="AW32" s="56">
        <f>Elevasi!F25</f>
        <v>766.6640000000001</v>
      </c>
      <c r="AX32" s="64">
        <v>-4.0254756154629298E-2</v>
      </c>
      <c r="AY32" s="58">
        <f t="shared" si="28"/>
        <v>1677.0583757438453</v>
      </c>
      <c r="AZ32" s="59">
        <f t="shared" si="29"/>
        <v>0.1060496207906907</v>
      </c>
      <c r="BA32" s="67">
        <f t="shared" si="30"/>
        <v>1676.9523261230547</v>
      </c>
      <c r="BB32" s="67">
        <f t="shared" si="31"/>
        <v>-0.76578752405475825</v>
      </c>
      <c r="BC32" s="67">
        <f t="shared" si="32"/>
        <v>977967.82940247597</v>
      </c>
      <c r="BD32" s="60">
        <f t="shared" si="33"/>
        <v>978106.93981634604</v>
      </c>
      <c r="BE32" s="66">
        <f t="shared" si="34"/>
        <v>97.482096529924291</v>
      </c>
      <c r="BF32" s="61">
        <f t="shared" si="35"/>
        <v>85.789471600800013</v>
      </c>
      <c r="BG32" s="66">
        <f t="shared" si="36"/>
        <v>11.692624929124278</v>
      </c>
      <c r="BH32" s="62">
        <f t="shared" si="37"/>
        <v>11.734633011757129</v>
      </c>
    </row>
    <row r="33" spans="2:60" ht="16.5" customHeight="1" thickBot="1" x14ac:dyDescent="0.3">
      <c r="B33" s="9">
        <v>43657</v>
      </c>
      <c r="C33" s="10">
        <v>0.5625</v>
      </c>
      <c r="D33" s="11">
        <f t="shared" si="0"/>
        <v>43657.5625</v>
      </c>
      <c r="E33" s="1" t="s">
        <v>35</v>
      </c>
      <c r="F33" s="1">
        <v>788541</v>
      </c>
      <c r="G33" s="1">
        <v>9237838</v>
      </c>
      <c r="H33">
        <v>107.610887112101</v>
      </c>
      <c r="I33">
        <v>-6.8880494113123598</v>
      </c>
      <c r="J33" s="14">
        <f t="shared" si="7"/>
        <v>-0.12021914126745782</v>
      </c>
      <c r="K33" s="12">
        <v>1626.2950000000001</v>
      </c>
      <c r="L33" s="18">
        <f t="shared" si="8"/>
        <v>1677.24828065</v>
      </c>
      <c r="M33" s="1">
        <v>1.5</v>
      </c>
      <c r="N33" s="1">
        <v>2</v>
      </c>
      <c r="O33" s="1">
        <v>2</v>
      </c>
      <c r="P33" s="13">
        <v>1</v>
      </c>
      <c r="Q33" s="63">
        <f t="shared" si="1"/>
        <v>1.3672762294640831E-2</v>
      </c>
      <c r="R33" s="63">
        <f t="shared" si="2"/>
        <v>2.2615744121403138E-2</v>
      </c>
      <c r="S33" s="63">
        <f t="shared" si="3"/>
        <v>2.2615744121403138E-2</v>
      </c>
      <c r="T33" s="63">
        <f t="shared" si="4"/>
        <v>6.4641128371490308E-3</v>
      </c>
      <c r="U33" s="1">
        <f t="shared" si="9"/>
        <v>6.5368363374596131E-2</v>
      </c>
      <c r="V33" s="118"/>
      <c r="W33" s="57">
        <f>Elevasi!D26</f>
        <v>763.84020618556701</v>
      </c>
      <c r="X33" s="64">
        <v>-4.0876260083235E-2</v>
      </c>
      <c r="Y33" s="58">
        <f t="shared" si="10"/>
        <v>1677.2074043899167</v>
      </c>
      <c r="Z33" s="59">
        <f t="shared" si="11"/>
        <v>0.10785934128199942</v>
      </c>
      <c r="AA33" s="58">
        <f t="shared" si="12"/>
        <v>1677.0995450486348</v>
      </c>
      <c r="AB33" s="58">
        <f t="shared" si="13"/>
        <v>-0.61856859847466694</v>
      </c>
      <c r="AC33" s="58">
        <f t="shared" si="14"/>
        <v>977967.9766214015</v>
      </c>
      <c r="AD33" s="60">
        <f t="shared" si="15"/>
        <v>978106.9431291034</v>
      </c>
      <c r="AE33" s="61">
        <f t="shared" si="16"/>
        <v>96.754579926964254</v>
      </c>
      <c r="AF33" s="61">
        <f t="shared" si="17"/>
        <v>85.473489920103091</v>
      </c>
      <c r="AG33" s="61">
        <f t="shared" si="18"/>
        <v>11.281090006861163</v>
      </c>
      <c r="AH33" s="62">
        <f t="shared" si="19"/>
        <v>11.346458370235759</v>
      </c>
      <c r="AI33" s="118"/>
      <c r="AJ33" s="56">
        <f>Elevasi!E26</f>
        <v>771.19072164948398</v>
      </c>
      <c r="AK33" s="64">
        <v>-4.0876260083235E-2</v>
      </c>
      <c r="AL33" s="58">
        <f t="shared" si="20"/>
        <v>1677.2074043899167</v>
      </c>
      <c r="AM33" s="59">
        <f t="shared" si="21"/>
        <v>0.10785934128199942</v>
      </c>
      <c r="AN33" s="65">
        <f t="shared" si="22"/>
        <v>1677.0995450486348</v>
      </c>
      <c r="AO33" s="67">
        <f t="shared" si="23"/>
        <v>-0.61856859847466694</v>
      </c>
      <c r="AP33" s="65">
        <f t="shared" si="5"/>
        <v>977967.9766214015</v>
      </c>
      <c r="AQ33" s="60">
        <f t="shared" si="24"/>
        <v>978106.9431291034</v>
      </c>
      <c r="AR33" s="66">
        <f t="shared" si="6"/>
        <v>99.022948999129028</v>
      </c>
      <c r="AS33" s="61">
        <f t="shared" si="25"/>
        <v>86.296010395360753</v>
      </c>
      <c r="AT33" s="66">
        <f t="shared" si="26"/>
        <v>12.726938603768275</v>
      </c>
      <c r="AU33" s="62">
        <f t="shared" si="27"/>
        <v>12.792306967142871</v>
      </c>
      <c r="AV33" s="118"/>
      <c r="AW33" s="56">
        <f>Elevasi!F26</f>
        <v>766.71399999999994</v>
      </c>
      <c r="AX33" s="64">
        <v>-4.0876260083235E-2</v>
      </c>
      <c r="AY33" s="58">
        <f t="shared" si="28"/>
        <v>1677.2074043899167</v>
      </c>
      <c r="AZ33" s="59">
        <f t="shared" si="29"/>
        <v>0.10785934128199942</v>
      </c>
      <c r="BA33" s="67">
        <f t="shared" si="30"/>
        <v>1677.0995450486348</v>
      </c>
      <c r="BB33" s="67">
        <f t="shared" si="31"/>
        <v>-0.61856859847466694</v>
      </c>
      <c r="BC33" s="67">
        <f t="shared" si="32"/>
        <v>977967.9766214015</v>
      </c>
      <c r="BD33" s="60">
        <f t="shared" si="33"/>
        <v>978106.9431291034</v>
      </c>
      <c r="BE33" s="66">
        <f t="shared" si="34"/>
        <v>97.641432698098242</v>
      </c>
      <c r="BF33" s="61">
        <f t="shared" si="35"/>
        <v>85.795066585800001</v>
      </c>
      <c r="BG33" s="66">
        <f t="shared" si="36"/>
        <v>11.846366112298242</v>
      </c>
      <c r="BH33" s="62">
        <f t="shared" si="37"/>
        <v>11.911734475672837</v>
      </c>
    </row>
    <row r="34" spans="2:60" ht="16.5" customHeight="1" thickBot="1" x14ac:dyDescent="0.3">
      <c r="B34" s="9">
        <v>43657</v>
      </c>
      <c r="C34" s="10">
        <v>0.56597222222222221</v>
      </c>
      <c r="D34" s="11">
        <f t="shared" si="0"/>
        <v>43657.565972222219</v>
      </c>
      <c r="E34" s="1" t="s">
        <v>36</v>
      </c>
      <c r="F34" s="1">
        <v>788541</v>
      </c>
      <c r="G34" s="1">
        <v>9237838</v>
      </c>
      <c r="H34">
        <v>107.610887112101</v>
      </c>
      <c r="I34">
        <v>-6.8880494113123598</v>
      </c>
      <c r="J34" s="14">
        <f t="shared" si="7"/>
        <v>-0.12021914126745782</v>
      </c>
      <c r="K34" s="12">
        <v>1626.2950000000001</v>
      </c>
      <c r="L34" s="18">
        <f t="shared" si="8"/>
        <v>1677.24828065</v>
      </c>
      <c r="M34" s="1">
        <v>1</v>
      </c>
      <c r="N34" s="1">
        <v>2</v>
      </c>
      <c r="O34" s="1">
        <v>2</v>
      </c>
      <c r="P34" s="13">
        <v>2</v>
      </c>
      <c r="Q34" s="63">
        <f t="shared" si="1"/>
        <v>6.4641128371490308E-3</v>
      </c>
      <c r="R34" s="63">
        <f t="shared" si="2"/>
        <v>2.2615744121403138E-2</v>
      </c>
      <c r="S34" s="63">
        <f t="shared" si="3"/>
        <v>2.2615744121403138E-2</v>
      </c>
      <c r="T34" s="63">
        <f t="shared" si="4"/>
        <v>2.2615744121403138E-2</v>
      </c>
      <c r="U34" s="1">
        <f t="shared" si="9"/>
        <v>7.4311345201358445E-2</v>
      </c>
      <c r="V34" s="118"/>
      <c r="W34" s="57">
        <f>Elevasi!D27</f>
        <v>765.90463917525699</v>
      </c>
      <c r="X34" s="64">
        <v>-4.1369959043031201E-2</v>
      </c>
      <c r="Y34" s="58">
        <f t="shared" si="10"/>
        <v>1677.2069106909569</v>
      </c>
      <c r="Z34" s="59">
        <f t="shared" si="11"/>
        <v>0.10966906177330812</v>
      </c>
      <c r="AA34" s="58">
        <f t="shared" si="12"/>
        <v>1677.0972416291836</v>
      </c>
      <c r="AB34" s="58">
        <f t="shared" si="13"/>
        <v>-0.62087201792587621</v>
      </c>
      <c r="AC34" s="58">
        <f t="shared" si="14"/>
        <v>977967.97431798209</v>
      </c>
      <c r="AD34" s="60">
        <f t="shared" si="15"/>
        <v>978106.9431291034</v>
      </c>
      <c r="AE34" s="61">
        <f t="shared" si="16"/>
        <v>97.389360528180703</v>
      </c>
      <c r="AF34" s="61">
        <f t="shared" si="17"/>
        <v>85.704499352319502</v>
      </c>
      <c r="AG34" s="61">
        <f t="shared" si="18"/>
        <v>11.684861175861201</v>
      </c>
      <c r="AH34" s="62">
        <f t="shared" si="19"/>
        <v>11.75917252106256</v>
      </c>
      <c r="AI34" s="118"/>
      <c r="AJ34" s="56">
        <f>Elevasi!E27</f>
        <v>770.29123711340196</v>
      </c>
      <c r="AK34" s="64">
        <v>-4.1369959043031201E-2</v>
      </c>
      <c r="AL34" s="58">
        <f t="shared" si="20"/>
        <v>1677.2069106909569</v>
      </c>
      <c r="AM34" s="59">
        <f t="shared" si="21"/>
        <v>0.10966906177330812</v>
      </c>
      <c r="AN34" s="65">
        <f t="shared" si="22"/>
        <v>1677.0972416291836</v>
      </c>
      <c r="AO34" s="67">
        <f t="shared" si="23"/>
        <v>-0.62087201792587621</v>
      </c>
      <c r="AP34" s="65">
        <f t="shared" si="5"/>
        <v>977967.97431798209</v>
      </c>
      <c r="AQ34" s="60">
        <f t="shared" si="24"/>
        <v>978106.9431291034</v>
      </c>
      <c r="AR34" s="66">
        <f t="shared" si="6"/>
        <v>98.74306465189224</v>
      </c>
      <c r="AS34" s="61">
        <f t="shared" si="25"/>
        <v>86.195358345618558</v>
      </c>
      <c r="AT34" s="66">
        <f t="shared" si="26"/>
        <v>12.547706306273682</v>
      </c>
      <c r="AU34" s="62">
        <f t="shared" si="27"/>
        <v>12.622017651475041</v>
      </c>
      <c r="AV34" s="118"/>
      <c r="AW34" s="56">
        <f>Elevasi!F27</f>
        <v>766.64400000000012</v>
      </c>
      <c r="AX34" s="64">
        <v>-4.1369959043031201E-2</v>
      </c>
      <c r="AY34" s="58">
        <f t="shared" si="28"/>
        <v>1677.2069106909569</v>
      </c>
      <c r="AZ34" s="59">
        <f t="shared" si="29"/>
        <v>0.10966906177330812</v>
      </c>
      <c r="BA34" s="67">
        <f t="shared" si="30"/>
        <v>1677.0972416291836</v>
      </c>
      <c r="BB34" s="67">
        <f t="shared" si="31"/>
        <v>-0.62087201792587621</v>
      </c>
      <c r="BC34" s="67">
        <f t="shared" si="32"/>
        <v>977967.97431798209</v>
      </c>
      <c r="BD34" s="60">
        <f t="shared" si="33"/>
        <v>978106.9431291034</v>
      </c>
      <c r="BE34" s="66">
        <f t="shared" si="34"/>
        <v>97.617527278696429</v>
      </c>
      <c r="BF34" s="61">
        <f t="shared" si="35"/>
        <v>85.787233606800015</v>
      </c>
      <c r="BG34" s="66">
        <f t="shared" si="36"/>
        <v>11.830293671896413</v>
      </c>
      <c r="BH34" s="62">
        <f t="shared" si="37"/>
        <v>11.904605017097772</v>
      </c>
    </row>
    <row r="35" spans="2:60" ht="16.5" customHeight="1" thickBot="1" x14ac:dyDescent="0.3">
      <c r="B35" s="9">
        <v>43657</v>
      </c>
      <c r="C35" s="10">
        <v>0.56944444444444442</v>
      </c>
      <c r="D35" s="11">
        <f t="shared" si="0"/>
        <v>43657.569444444445</v>
      </c>
      <c r="E35" s="1" t="s">
        <v>37</v>
      </c>
      <c r="F35" s="1">
        <v>788517</v>
      </c>
      <c r="G35" s="1">
        <v>9237852</v>
      </c>
      <c r="H35">
        <v>107.610669407312</v>
      </c>
      <c r="I35">
        <v>-6.88792408554687</v>
      </c>
      <c r="J35" s="14">
        <f t="shared" si="7"/>
        <v>-0.12021695392021245</v>
      </c>
      <c r="K35" s="12">
        <v>1626.2750000000001</v>
      </c>
      <c r="L35" s="18">
        <f t="shared" si="8"/>
        <v>1677.22763925</v>
      </c>
      <c r="M35" s="1">
        <v>1</v>
      </c>
      <c r="N35" s="1">
        <v>2</v>
      </c>
      <c r="O35" s="1">
        <v>2</v>
      </c>
      <c r="P35" s="13">
        <v>1</v>
      </c>
      <c r="Q35" s="63">
        <f t="shared" si="1"/>
        <v>6.4641128371490308E-3</v>
      </c>
      <c r="R35" s="63">
        <f t="shared" si="2"/>
        <v>2.2615744121403138E-2</v>
      </c>
      <c r="S35" s="63">
        <f t="shared" si="3"/>
        <v>2.2615744121403138E-2</v>
      </c>
      <c r="T35" s="63">
        <f t="shared" si="4"/>
        <v>6.4641128371490308E-3</v>
      </c>
      <c r="U35" s="1">
        <f t="shared" si="9"/>
        <v>5.8159713917104339E-2</v>
      </c>
      <c r="V35" s="118"/>
      <c r="W35" s="57">
        <f>Elevasi!D28</f>
        <v>768.96907216494799</v>
      </c>
      <c r="X35" s="64">
        <v>-4.17342086267979E-2</v>
      </c>
      <c r="Y35" s="58">
        <f t="shared" si="10"/>
        <v>1677.1859050413732</v>
      </c>
      <c r="Z35" s="59">
        <f t="shared" si="11"/>
        <v>0.11147878226461684</v>
      </c>
      <c r="AA35" s="58">
        <f t="shared" si="12"/>
        <v>1677.0744262591086</v>
      </c>
      <c r="AB35" s="58">
        <f t="shared" si="13"/>
        <v>-0.64368738800089886</v>
      </c>
      <c r="AC35" s="58">
        <f t="shared" si="14"/>
        <v>977967.95150261198</v>
      </c>
      <c r="AD35" s="60">
        <f t="shared" si="15"/>
        <v>978106.94043949898</v>
      </c>
      <c r="AE35" s="61">
        <f t="shared" si="16"/>
        <v>98.314918783096658</v>
      </c>
      <c r="AF35" s="61">
        <f t="shared" si="17"/>
        <v>86.047408484536035</v>
      </c>
      <c r="AG35" s="61">
        <f t="shared" si="18"/>
        <v>12.267510298560623</v>
      </c>
      <c r="AH35" s="62">
        <f t="shared" si="19"/>
        <v>12.325670012477728</v>
      </c>
      <c r="AI35" s="118"/>
      <c r="AJ35" s="56">
        <f>Elevasi!E28</f>
        <v>771.39175257731904</v>
      </c>
      <c r="AK35" s="64">
        <v>-4.17342086267979E-2</v>
      </c>
      <c r="AL35" s="58">
        <f t="shared" si="20"/>
        <v>1677.1859050413732</v>
      </c>
      <c r="AM35" s="59">
        <f t="shared" si="21"/>
        <v>0.11147878226461684</v>
      </c>
      <c r="AN35" s="65">
        <f t="shared" si="22"/>
        <v>1677.0744262591086</v>
      </c>
      <c r="AO35" s="67">
        <f t="shared" si="23"/>
        <v>-0.64368738800089886</v>
      </c>
      <c r="AP35" s="65">
        <f t="shared" si="5"/>
        <v>977967.95150261198</v>
      </c>
      <c r="AQ35" s="60">
        <f t="shared" si="24"/>
        <v>978106.94043949898</v>
      </c>
      <c r="AR35" s="66">
        <f t="shared" si="6"/>
        <v>99.062557958354375</v>
      </c>
      <c r="AS35" s="61">
        <f t="shared" si="25"/>
        <v>86.318505695876226</v>
      </c>
      <c r="AT35" s="66">
        <f t="shared" si="26"/>
        <v>12.744052262478149</v>
      </c>
      <c r="AU35" s="62">
        <f t="shared" si="27"/>
        <v>12.802211976395254</v>
      </c>
      <c r="AV35" s="118"/>
      <c r="AW35" s="56">
        <f>Elevasi!F28</f>
        <v>766.70399999999995</v>
      </c>
      <c r="AX35" s="64">
        <v>-4.17342086267979E-2</v>
      </c>
      <c r="AY35" s="58">
        <f t="shared" si="28"/>
        <v>1677.1859050413732</v>
      </c>
      <c r="AZ35" s="59">
        <f t="shared" si="29"/>
        <v>0.11147878226461684</v>
      </c>
      <c r="BA35" s="67">
        <f t="shared" si="30"/>
        <v>1677.0744262591086</v>
      </c>
      <c r="BB35" s="67">
        <f t="shared" si="31"/>
        <v>-0.64368738800089886</v>
      </c>
      <c r="BC35" s="67">
        <f t="shared" si="32"/>
        <v>977967.95150261198</v>
      </c>
      <c r="BD35" s="60">
        <f t="shared" si="33"/>
        <v>978106.94043949898</v>
      </c>
      <c r="BE35" s="66">
        <f t="shared" si="34"/>
        <v>97.61591751299369</v>
      </c>
      <c r="BF35" s="61">
        <f t="shared" si="35"/>
        <v>85.793947588799995</v>
      </c>
      <c r="BG35" s="66">
        <f t="shared" si="36"/>
        <v>11.821969924193695</v>
      </c>
      <c r="BH35" s="62">
        <f t="shared" si="37"/>
        <v>11.8801296381108</v>
      </c>
    </row>
    <row r="36" spans="2:60" ht="16.5" customHeight="1" thickBot="1" x14ac:dyDescent="0.3">
      <c r="B36" s="9">
        <v>43657</v>
      </c>
      <c r="C36" s="10">
        <v>0.57291666666666663</v>
      </c>
      <c r="D36" s="11">
        <f t="shared" si="0"/>
        <v>43657.572916666664</v>
      </c>
      <c r="E36" s="1" t="s">
        <v>38</v>
      </c>
      <c r="F36" s="1">
        <v>788512</v>
      </c>
      <c r="G36" s="1">
        <v>9237841</v>
      </c>
      <c r="H36">
        <v>107.61062474027</v>
      </c>
      <c r="I36">
        <v>-6.8880237347471596</v>
      </c>
      <c r="J36" s="14">
        <f t="shared" si="7"/>
        <v>-0.12021869312685449</v>
      </c>
      <c r="K36" s="12">
        <v>1626.2750000000001</v>
      </c>
      <c r="L36" s="18">
        <f t="shared" si="8"/>
        <v>1677.22763925</v>
      </c>
      <c r="M36" s="1">
        <v>0</v>
      </c>
      <c r="N36" s="1">
        <v>2</v>
      </c>
      <c r="O36" s="1">
        <v>2</v>
      </c>
      <c r="P36" s="13">
        <v>1</v>
      </c>
      <c r="Q36" s="63">
        <f t="shared" si="1"/>
        <v>0</v>
      </c>
      <c r="R36" s="63">
        <f t="shared" si="2"/>
        <v>2.2615744121403138E-2</v>
      </c>
      <c r="S36" s="63">
        <f t="shared" si="3"/>
        <v>2.2615744121403138E-2</v>
      </c>
      <c r="T36" s="63">
        <f t="shared" si="4"/>
        <v>6.4641128371490308E-3</v>
      </c>
      <c r="U36" s="1">
        <f t="shared" si="9"/>
        <v>5.1695601079955307E-2</v>
      </c>
      <c r="V36" s="118"/>
      <c r="W36" s="57">
        <f>Elevasi!D29</f>
        <v>777.53350515463899</v>
      </c>
      <c r="X36" s="64">
        <v>-4.1968161332447497E-2</v>
      </c>
      <c r="Y36" s="58">
        <f t="shared" si="10"/>
        <v>1677.1856710886675</v>
      </c>
      <c r="Z36" s="59">
        <f t="shared" si="11"/>
        <v>0.11328850275592554</v>
      </c>
      <c r="AA36" s="58">
        <f t="shared" si="12"/>
        <v>1677.0723825859116</v>
      </c>
      <c r="AB36" s="58">
        <f t="shared" si="13"/>
        <v>-0.64573106119792101</v>
      </c>
      <c r="AC36" s="58">
        <f t="shared" si="14"/>
        <v>977967.94945893879</v>
      </c>
      <c r="AD36" s="60">
        <f t="shared" si="15"/>
        <v>978106.94257805718</v>
      </c>
      <c r="AE36" s="61">
        <f t="shared" si="16"/>
        <v>100.95372057233564</v>
      </c>
      <c r="AF36" s="61">
        <f t="shared" si="17"/>
        <v>87.005765966752563</v>
      </c>
      <c r="AG36" s="61">
        <f t="shared" si="18"/>
        <v>13.947954605583078</v>
      </c>
      <c r="AH36" s="62">
        <f t="shared" si="19"/>
        <v>13.999650206663034</v>
      </c>
      <c r="AI36" s="118"/>
      <c r="AJ36" s="56">
        <f>Elevasi!E29</f>
        <v>770.49226804123703</v>
      </c>
      <c r="AK36" s="64">
        <v>-4.1968161332447497E-2</v>
      </c>
      <c r="AL36" s="58">
        <f t="shared" si="20"/>
        <v>1677.1856710886675</v>
      </c>
      <c r="AM36" s="59">
        <f t="shared" si="21"/>
        <v>0.11328850275592554</v>
      </c>
      <c r="AN36" s="65">
        <f t="shared" si="22"/>
        <v>1677.0723825859116</v>
      </c>
      <c r="AO36" s="67">
        <f t="shared" si="23"/>
        <v>-0.64573106119792101</v>
      </c>
      <c r="AP36" s="65">
        <f t="shared" si="5"/>
        <v>977967.94945893879</v>
      </c>
      <c r="AQ36" s="60">
        <f t="shared" si="24"/>
        <v>978106.94257805718</v>
      </c>
      <c r="AR36" s="66">
        <f t="shared" si="6"/>
        <v>98.780794799139784</v>
      </c>
      <c r="AS36" s="61">
        <f t="shared" si="25"/>
        <v>86.217853646134017</v>
      </c>
      <c r="AT36" s="66">
        <f t="shared" si="26"/>
        <v>12.562941153005767</v>
      </c>
      <c r="AU36" s="62">
        <f t="shared" si="27"/>
        <v>12.614636754085723</v>
      </c>
      <c r="AV36" s="118"/>
      <c r="AW36" s="56">
        <f>Elevasi!F29</f>
        <v>766.65400000000011</v>
      </c>
      <c r="AX36" s="64">
        <v>-4.1968161332447497E-2</v>
      </c>
      <c r="AY36" s="58">
        <f t="shared" si="28"/>
        <v>1677.1856710886675</v>
      </c>
      <c r="AZ36" s="59">
        <f t="shared" si="29"/>
        <v>0.11328850275592554</v>
      </c>
      <c r="BA36" s="67">
        <f t="shared" si="30"/>
        <v>1677.0723825859116</v>
      </c>
      <c r="BB36" s="67">
        <f t="shared" si="31"/>
        <v>-0.64573106119792101</v>
      </c>
      <c r="BC36" s="67">
        <f t="shared" si="32"/>
        <v>977967.94945893879</v>
      </c>
      <c r="BD36" s="60">
        <f t="shared" si="33"/>
        <v>978106.94257805718</v>
      </c>
      <c r="BE36" s="66">
        <f t="shared" si="34"/>
        <v>97.596305281614065</v>
      </c>
      <c r="BF36" s="61">
        <f t="shared" si="35"/>
        <v>85.788352603800021</v>
      </c>
      <c r="BG36" s="66">
        <f t="shared" si="36"/>
        <v>11.807952677814043</v>
      </c>
      <c r="BH36" s="62">
        <f t="shared" si="37"/>
        <v>11.859648278893999</v>
      </c>
    </row>
    <row r="37" spans="2:60" ht="16.5" customHeight="1" thickBot="1" x14ac:dyDescent="0.3">
      <c r="B37" s="9">
        <v>43657</v>
      </c>
      <c r="C37" s="10">
        <v>0.57638888888888895</v>
      </c>
      <c r="D37" s="11">
        <f t="shared" si="0"/>
        <v>43657.576388888891</v>
      </c>
      <c r="E37" s="1" t="s">
        <v>39</v>
      </c>
      <c r="F37" s="1">
        <v>788502</v>
      </c>
      <c r="G37" s="1">
        <v>9237847</v>
      </c>
      <c r="H37">
        <v>107.610534021706</v>
      </c>
      <c r="I37">
        <v>-6.8879700095400302</v>
      </c>
      <c r="J37" s="14">
        <f t="shared" si="7"/>
        <v>-0.12021775544509876</v>
      </c>
      <c r="K37" s="12">
        <v>1626.4449999999999</v>
      </c>
      <c r="L37" s="18">
        <f t="shared" si="8"/>
        <v>1677.4030911499999</v>
      </c>
      <c r="M37" s="1">
        <v>1</v>
      </c>
      <c r="N37" s="1">
        <v>2</v>
      </c>
      <c r="O37" s="1">
        <v>2</v>
      </c>
      <c r="P37" s="13">
        <v>1</v>
      </c>
      <c r="Q37" s="63">
        <f t="shared" si="1"/>
        <v>6.4641128371490308E-3</v>
      </c>
      <c r="R37" s="63">
        <f t="shared" si="2"/>
        <v>2.2615744121403138E-2</v>
      </c>
      <c r="S37" s="63">
        <f t="shared" si="3"/>
        <v>2.2615744121403138E-2</v>
      </c>
      <c r="T37" s="63">
        <f t="shared" si="4"/>
        <v>6.4641128371490308E-3</v>
      </c>
      <c r="U37" s="1">
        <f t="shared" si="9"/>
        <v>5.8159713917104339E-2</v>
      </c>
      <c r="V37" s="118"/>
      <c r="W37" s="57">
        <f>Elevasi!D30</f>
        <v>782.09793814432896</v>
      </c>
      <c r="X37" s="64">
        <v>-4.2070240057629299E-2</v>
      </c>
      <c r="Y37" s="58">
        <f t="shared" si="10"/>
        <v>1677.3610209099422</v>
      </c>
      <c r="Z37" s="59">
        <f t="shared" si="11"/>
        <v>0.11509822324723432</v>
      </c>
      <c r="AA37" s="58">
        <f t="shared" si="12"/>
        <v>1677.2459226866949</v>
      </c>
      <c r="AB37" s="58">
        <f t="shared" si="13"/>
        <v>-0.47219096041453668</v>
      </c>
      <c r="AC37" s="58">
        <f t="shared" si="14"/>
        <v>977968.1229990396</v>
      </c>
      <c r="AD37" s="60">
        <f t="shared" si="15"/>
        <v>978106.941425064</v>
      </c>
      <c r="AE37" s="61">
        <f t="shared" si="16"/>
        <v>102.53699768693835</v>
      </c>
      <c r="AF37" s="61">
        <f t="shared" si="17"/>
        <v>87.516524648968982</v>
      </c>
      <c r="AG37" s="61">
        <f t="shared" si="18"/>
        <v>15.020473037969367</v>
      </c>
      <c r="AH37" s="62">
        <f t="shared" si="19"/>
        <v>15.078632751886472</v>
      </c>
      <c r="AI37" s="118"/>
      <c r="AJ37" s="56">
        <f>Elevasi!E30</f>
        <v>770.59278350515399</v>
      </c>
      <c r="AK37" s="64">
        <v>-4.2070240057629299E-2</v>
      </c>
      <c r="AL37" s="58">
        <f t="shared" si="20"/>
        <v>1677.3610209099422</v>
      </c>
      <c r="AM37" s="59">
        <f t="shared" si="21"/>
        <v>0.11509822324723432</v>
      </c>
      <c r="AN37" s="65">
        <f t="shared" si="22"/>
        <v>1677.2459226866949</v>
      </c>
      <c r="AO37" s="67">
        <f t="shared" si="23"/>
        <v>-0.47219096041453668</v>
      </c>
      <c r="AP37" s="65">
        <f t="shared" si="5"/>
        <v>977968.1229990396</v>
      </c>
      <c r="AQ37" s="60">
        <f t="shared" si="24"/>
        <v>978106.941425064</v>
      </c>
      <c r="AR37" s="66">
        <f t="shared" si="6"/>
        <v>98.986506965288953</v>
      </c>
      <c r="AS37" s="61">
        <f t="shared" si="25"/>
        <v>86.229101296391676</v>
      </c>
      <c r="AT37" s="66">
        <f t="shared" si="26"/>
        <v>12.757405668897277</v>
      </c>
      <c r="AU37" s="62">
        <f t="shared" si="27"/>
        <v>12.815565382814382</v>
      </c>
      <c r="AV37" s="118"/>
      <c r="AW37" s="56">
        <f>Elevasi!F30</f>
        <v>766.62399999999991</v>
      </c>
      <c r="AX37" s="64">
        <v>-4.2070240057629299E-2</v>
      </c>
      <c r="AY37" s="58">
        <f t="shared" si="28"/>
        <v>1677.3610209099422</v>
      </c>
      <c r="AZ37" s="59">
        <f t="shared" si="29"/>
        <v>0.11509822324723432</v>
      </c>
      <c r="BA37" s="67">
        <f t="shared" si="30"/>
        <v>1677.2459226866949</v>
      </c>
      <c r="BB37" s="67">
        <f t="shared" si="31"/>
        <v>-0.47219096041453668</v>
      </c>
      <c r="BC37" s="67">
        <f t="shared" si="32"/>
        <v>977968.1229990396</v>
      </c>
      <c r="BD37" s="60">
        <f t="shared" si="33"/>
        <v>978106.941425064</v>
      </c>
      <c r="BE37" s="66">
        <f t="shared" si="34"/>
        <v>97.761740375598407</v>
      </c>
      <c r="BF37" s="61">
        <f t="shared" si="35"/>
        <v>85.784995612799989</v>
      </c>
      <c r="BG37" s="66">
        <f t="shared" si="36"/>
        <v>11.976744762798418</v>
      </c>
      <c r="BH37" s="62">
        <f t="shared" si="37"/>
        <v>12.034904476715523</v>
      </c>
    </row>
    <row r="38" spans="2:60" ht="16.5" customHeight="1" thickBot="1" x14ac:dyDescent="0.3">
      <c r="B38" s="9">
        <v>43657</v>
      </c>
      <c r="C38" s="10">
        <v>0.57986111111111105</v>
      </c>
      <c r="D38" s="11">
        <f t="shared" si="0"/>
        <v>43657.579861111109</v>
      </c>
      <c r="E38" s="1" t="s">
        <v>40</v>
      </c>
      <c r="F38" s="1">
        <v>788488</v>
      </c>
      <c r="G38" s="1">
        <v>9237849</v>
      </c>
      <c r="H38">
        <v>107.610407332164</v>
      </c>
      <c r="I38">
        <v>-6.8879526281834602</v>
      </c>
      <c r="J38" s="14">
        <f t="shared" si="7"/>
        <v>-0.12021745208319815</v>
      </c>
      <c r="K38" s="12">
        <v>1626.27</v>
      </c>
      <c r="L38" s="18">
        <f t="shared" si="8"/>
        <v>1677.2224788999999</v>
      </c>
      <c r="M38" s="1">
        <v>1</v>
      </c>
      <c r="N38" s="1">
        <v>-2</v>
      </c>
      <c r="O38" s="1">
        <v>2</v>
      </c>
      <c r="P38" s="13">
        <v>1</v>
      </c>
      <c r="Q38" s="63">
        <f t="shared" si="1"/>
        <v>6.4641128371490308E-3</v>
      </c>
      <c r="R38" s="63">
        <f t="shared" si="2"/>
        <v>2.2615744121403138E-2</v>
      </c>
      <c r="S38" s="63">
        <f t="shared" si="3"/>
        <v>2.2615744121403138E-2</v>
      </c>
      <c r="T38" s="63">
        <f t="shared" si="4"/>
        <v>6.4641128371490308E-3</v>
      </c>
      <c r="U38" s="1">
        <f t="shared" si="9"/>
        <v>5.8159713917104339E-2</v>
      </c>
      <c r="V38" s="118"/>
      <c r="W38" s="57">
        <f>Elevasi!D31</f>
        <v>795.16237113401996</v>
      </c>
      <c r="X38" s="64">
        <v>-4.20398507575378E-2</v>
      </c>
      <c r="Y38" s="58">
        <f t="shared" si="10"/>
        <v>1677.1804390492423</v>
      </c>
      <c r="Z38" s="59">
        <f t="shared" si="11"/>
        <v>0.11690794373854296</v>
      </c>
      <c r="AA38" s="58">
        <f t="shared" si="12"/>
        <v>1677.0635311055037</v>
      </c>
      <c r="AB38" s="58">
        <f t="shared" si="13"/>
        <v>-0.65458254160580509</v>
      </c>
      <c r="AC38" s="58">
        <f t="shared" si="14"/>
        <v>977967.94060745847</v>
      </c>
      <c r="AD38" s="60">
        <f t="shared" si="15"/>
        <v>978106.94105204567</v>
      </c>
      <c r="AE38" s="61">
        <f t="shared" si="16"/>
        <v>106.38666314475486</v>
      </c>
      <c r="AF38" s="61">
        <f t="shared" si="17"/>
        <v>88.978430781185494</v>
      </c>
      <c r="AG38" s="61">
        <f t="shared" si="18"/>
        <v>17.408232363569368</v>
      </c>
      <c r="AH38" s="62">
        <f t="shared" si="19"/>
        <v>17.466392077486471</v>
      </c>
      <c r="AI38" s="118"/>
      <c r="AJ38" s="56">
        <f>Elevasi!E31</f>
        <v>769.69329896907198</v>
      </c>
      <c r="AK38" s="64">
        <v>-4.20398507575378E-2</v>
      </c>
      <c r="AL38" s="58">
        <f t="shared" si="20"/>
        <v>1677.1804390492423</v>
      </c>
      <c r="AM38" s="59">
        <f t="shared" si="21"/>
        <v>0.11690794373854296</v>
      </c>
      <c r="AN38" s="65">
        <f t="shared" si="22"/>
        <v>1677.0635311055037</v>
      </c>
      <c r="AO38" s="67">
        <f t="shared" si="23"/>
        <v>-0.65458254160580509</v>
      </c>
      <c r="AP38" s="65">
        <f t="shared" si="5"/>
        <v>977967.94060745847</v>
      </c>
      <c r="AQ38" s="60">
        <f t="shared" si="24"/>
        <v>978106.94105204567</v>
      </c>
      <c r="AR38" s="66">
        <f t="shared" si="6"/>
        <v>98.526907474651921</v>
      </c>
      <c r="AS38" s="61">
        <f t="shared" si="25"/>
        <v>86.128449246649467</v>
      </c>
      <c r="AT38" s="66">
        <f t="shared" si="26"/>
        <v>12.398458228002454</v>
      </c>
      <c r="AU38" s="62">
        <f t="shared" si="27"/>
        <v>12.456617941919559</v>
      </c>
      <c r="AV38" s="118"/>
      <c r="AW38" s="56">
        <f>Elevasi!F31</f>
        <v>766.60900000000015</v>
      </c>
      <c r="AX38" s="64">
        <v>-4.20398507575378E-2</v>
      </c>
      <c r="AY38" s="58">
        <f t="shared" si="28"/>
        <v>1677.1804390492423</v>
      </c>
      <c r="AZ38" s="59">
        <f t="shared" si="29"/>
        <v>0.11690794373854296</v>
      </c>
      <c r="BA38" s="67">
        <f t="shared" si="30"/>
        <v>1677.0635311055037</v>
      </c>
      <c r="BB38" s="67">
        <f t="shared" si="31"/>
        <v>-0.65458254160580509</v>
      </c>
      <c r="BC38" s="67">
        <f t="shared" si="32"/>
        <v>977967.94060745847</v>
      </c>
      <c r="BD38" s="60">
        <f t="shared" si="33"/>
        <v>978106.94105204567</v>
      </c>
      <c r="BE38" s="66">
        <f t="shared" si="34"/>
        <v>97.575092812796356</v>
      </c>
      <c r="BF38" s="61">
        <f t="shared" si="35"/>
        <v>85.783317117300015</v>
      </c>
      <c r="BG38" s="66">
        <f t="shared" si="36"/>
        <v>11.791775695496341</v>
      </c>
      <c r="BH38" s="62">
        <f t="shared" si="37"/>
        <v>11.849935409413446</v>
      </c>
    </row>
    <row r="39" spans="2:60" ht="16.5" customHeight="1" thickBot="1" x14ac:dyDescent="0.3">
      <c r="B39" s="9">
        <v>43657</v>
      </c>
      <c r="C39" s="10">
        <v>0.58333333333333337</v>
      </c>
      <c r="D39" s="11">
        <f t="shared" si="0"/>
        <v>43657.583333333336</v>
      </c>
      <c r="E39" s="1" t="s">
        <v>41</v>
      </c>
      <c r="F39" s="1">
        <v>788470</v>
      </c>
      <c r="G39" s="1">
        <v>9237853</v>
      </c>
      <c r="H39">
        <v>107.61024437498099</v>
      </c>
      <c r="I39">
        <v>-6.8879173712992303</v>
      </c>
      <c r="J39" s="14">
        <f t="shared" si="7"/>
        <v>-0.12021683673448434</v>
      </c>
      <c r="K39" s="12">
        <v>1626.2550000000001</v>
      </c>
      <c r="L39" s="18">
        <f t="shared" si="8"/>
        <v>1677.2069978500001</v>
      </c>
      <c r="M39" s="1">
        <v>1</v>
      </c>
      <c r="N39" s="1">
        <v>-2</v>
      </c>
      <c r="O39" s="1">
        <v>2</v>
      </c>
      <c r="P39" s="13">
        <v>1</v>
      </c>
      <c r="Q39" s="63">
        <f t="shared" si="1"/>
        <v>6.4641128371490308E-3</v>
      </c>
      <c r="R39" s="63">
        <f t="shared" si="2"/>
        <v>2.2615744121403138E-2</v>
      </c>
      <c r="S39" s="63">
        <f t="shared" si="3"/>
        <v>2.2615744121403138E-2</v>
      </c>
      <c r="T39" s="63">
        <f t="shared" si="4"/>
        <v>6.4641128371490308E-3</v>
      </c>
      <c r="U39" s="1">
        <f t="shared" si="9"/>
        <v>5.8159713917104339E-2</v>
      </c>
      <c r="V39" s="118"/>
      <c r="W39" s="57">
        <f>Elevasi!D32</f>
        <v>808.22680412371096</v>
      </c>
      <c r="X39" s="64">
        <v>-4.1876267135511701E-2</v>
      </c>
      <c r="Y39" s="58">
        <f t="shared" si="10"/>
        <v>1677.1651215828647</v>
      </c>
      <c r="Z39" s="59">
        <f t="shared" si="11"/>
        <v>0.11871766422985172</v>
      </c>
      <c r="AA39" s="58">
        <f t="shared" si="12"/>
        <v>1677.0464039186347</v>
      </c>
      <c r="AB39" s="58">
        <f t="shared" si="13"/>
        <v>-0.67170972847475241</v>
      </c>
      <c r="AC39" s="58">
        <f t="shared" si="14"/>
        <v>977967.92348027159</v>
      </c>
      <c r="AD39" s="60">
        <f t="shared" si="15"/>
        <v>978106.94029540638</v>
      </c>
      <c r="AE39" s="61">
        <f t="shared" si="16"/>
        <v>110.4019766177874</v>
      </c>
      <c r="AF39" s="61">
        <f t="shared" si="17"/>
        <v>90.440336913402021</v>
      </c>
      <c r="AG39" s="61">
        <f t="shared" si="18"/>
        <v>19.961639704385377</v>
      </c>
      <c r="AH39" s="62">
        <f t="shared" si="19"/>
        <v>20.01979941830248</v>
      </c>
      <c r="AI39" s="118"/>
      <c r="AJ39" s="56">
        <f>Elevasi!E32</f>
        <v>768.79381443298905</v>
      </c>
      <c r="AK39" s="64">
        <v>-4.1876267135511701E-2</v>
      </c>
      <c r="AL39" s="58">
        <f t="shared" si="20"/>
        <v>1677.1651215828647</v>
      </c>
      <c r="AM39" s="59">
        <f t="shared" si="21"/>
        <v>0.11871766422985172</v>
      </c>
      <c r="AN39" s="65">
        <f t="shared" si="22"/>
        <v>1677.0464039186347</v>
      </c>
      <c r="AO39" s="67">
        <f t="shared" si="23"/>
        <v>-0.67170972847475241</v>
      </c>
      <c r="AP39" s="65">
        <f t="shared" si="5"/>
        <v>977967.92348027159</v>
      </c>
      <c r="AQ39" s="60">
        <f t="shared" si="24"/>
        <v>978106.94029540638</v>
      </c>
      <c r="AR39" s="66">
        <f t="shared" si="6"/>
        <v>98.232955999230626</v>
      </c>
      <c r="AS39" s="61">
        <f t="shared" si="25"/>
        <v>86.027797196907144</v>
      </c>
      <c r="AT39" s="66">
        <f t="shared" si="26"/>
        <v>12.205158802323481</v>
      </c>
      <c r="AU39" s="62">
        <f t="shared" si="27"/>
        <v>12.263318516240586</v>
      </c>
      <c r="AV39" s="118"/>
      <c r="AW39" s="56">
        <f>Elevasi!F32</f>
        <v>766.48899999999992</v>
      </c>
      <c r="AX39" s="64">
        <v>-4.1876267135511701E-2</v>
      </c>
      <c r="AY39" s="58">
        <f t="shared" si="28"/>
        <v>1677.1651215828647</v>
      </c>
      <c r="AZ39" s="59">
        <f t="shared" si="29"/>
        <v>0.11871766422985172</v>
      </c>
      <c r="BA39" s="67">
        <f t="shared" si="30"/>
        <v>1677.0464039186347</v>
      </c>
      <c r="BB39" s="67">
        <f t="shared" si="31"/>
        <v>-0.67170972847475241</v>
      </c>
      <c r="BC39" s="67">
        <f t="shared" si="32"/>
        <v>977967.92348027159</v>
      </c>
      <c r="BD39" s="60">
        <f t="shared" si="33"/>
        <v>978106.94029540638</v>
      </c>
      <c r="BE39" s="66">
        <f t="shared" si="34"/>
        <v>97.521690265210168</v>
      </c>
      <c r="BF39" s="61">
        <f t="shared" si="35"/>
        <v>85.769889153299985</v>
      </c>
      <c r="BG39" s="66">
        <f t="shared" si="36"/>
        <v>11.751801111910183</v>
      </c>
      <c r="BH39" s="62">
        <f t="shared" si="37"/>
        <v>11.809960825827288</v>
      </c>
    </row>
    <row r="40" spans="2:60" ht="16.5" customHeight="1" thickBot="1" x14ac:dyDescent="0.3">
      <c r="B40" s="9">
        <v>43657</v>
      </c>
      <c r="C40" s="10">
        <v>0.58680555555555558</v>
      </c>
      <c r="D40" s="11">
        <f t="shared" si="0"/>
        <v>43657.586805555555</v>
      </c>
      <c r="E40" s="1" t="s">
        <v>42</v>
      </c>
      <c r="F40" s="1">
        <v>788464</v>
      </c>
      <c r="G40" s="1">
        <v>9237848</v>
      </c>
      <c r="H40">
        <v>107.61019036901899</v>
      </c>
      <c r="I40">
        <v>-6.88796285053827</v>
      </c>
      <c r="J40" s="14">
        <f t="shared" si="7"/>
        <v>-0.12021763049694688</v>
      </c>
      <c r="K40" s="12">
        <v>1626.2550000000001</v>
      </c>
      <c r="L40" s="18">
        <f t="shared" si="8"/>
        <v>1677.2069978500001</v>
      </c>
      <c r="M40" s="1">
        <v>0.5</v>
      </c>
      <c r="N40" s="1">
        <v>3</v>
      </c>
      <c r="O40" s="1">
        <v>2</v>
      </c>
      <c r="P40" s="13">
        <v>1</v>
      </c>
      <c r="Q40" s="63">
        <f t="shared" si="1"/>
        <v>1.6869668841674045E-3</v>
      </c>
      <c r="R40" s="63">
        <f t="shared" si="2"/>
        <v>4.3656588008486298E-2</v>
      </c>
      <c r="S40" s="63">
        <f t="shared" si="3"/>
        <v>2.2615744121403138E-2</v>
      </c>
      <c r="T40" s="63">
        <f t="shared" si="4"/>
        <v>6.4641128371490308E-3</v>
      </c>
      <c r="U40" s="1">
        <f t="shared" si="9"/>
        <v>7.4423411851205865E-2</v>
      </c>
      <c r="V40" s="118"/>
      <c r="W40" s="57">
        <f>Elevasi!D33</f>
        <v>807.79123711340196</v>
      </c>
      <c r="X40" s="64">
        <v>-4.1579042582052202E-2</v>
      </c>
      <c r="Y40" s="58">
        <f t="shared" si="10"/>
        <v>1677.1654188074181</v>
      </c>
      <c r="Z40" s="59">
        <f t="shared" si="11"/>
        <v>0.12052738472116044</v>
      </c>
      <c r="AA40" s="58">
        <f t="shared" si="12"/>
        <v>1677.044891422697</v>
      </c>
      <c r="AB40" s="58">
        <f t="shared" si="13"/>
        <v>-0.67322222441248414</v>
      </c>
      <c r="AC40" s="58">
        <f t="shared" si="14"/>
        <v>977967.92196777556</v>
      </c>
      <c r="AD40" s="60">
        <f t="shared" si="15"/>
        <v>978106.94127142557</v>
      </c>
      <c r="AE40" s="61">
        <f t="shared" si="16"/>
        <v>110.26507212318268</v>
      </c>
      <c r="AF40" s="61">
        <f t="shared" si="17"/>
        <v>90.39159709561855</v>
      </c>
      <c r="AG40" s="61">
        <f t="shared" si="18"/>
        <v>19.873475027564126</v>
      </c>
      <c r="AH40" s="62">
        <f t="shared" si="19"/>
        <v>19.947898439415333</v>
      </c>
      <c r="AI40" s="118"/>
      <c r="AJ40" s="56">
        <f>Elevasi!E33</f>
        <v>768.39432989690704</v>
      </c>
      <c r="AK40" s="64">
        <v>-4.1579042582052202E-2</v>
      </c>
      <c r="AL40" s="58">
        <f t="shared" si="20"/>
        <v>1677.1654188074181</v>
      </c>
      <c r="AM40" s="59">
        <f t="shared" si="21"/>
        <v>0.12052738472116044</v>
      </c>
      <c r="AN40" s="65">
        <f t="shared" si="22"/>
        <v>1677.044891422697</v>
      </c>
      <c r="AO40" s="67">
        <f t="shared" si="23"/>
        <v>-0.67322222441248414</v>
      </c>
      <c r="AP40" s="65">
        <f t="shared" si="5"/>
        <v>977967.92196777556</v>
      </c>
      <c r="AQ40" s="60">
        <f t="shared" si="24"/>
        <v>978106.94127142557</v>
      </c>
      <c r="AR40" s="66">
        <f t="shared" si="6"/>
        <v>98.107186556172337</v>
      </c>
      <c r="AS40" s="61">
        <f t="shared" si="25"/>
        <v>85.983094997164926</v>
      </c>
      <c r="AT40" s="66">
        <f t="shared" si="26"/>
        <v>12.124091559007411</v>
      </c>
      <c r="AU40" s="62">
        <f t="shared" si="27"/>
        <v>12.198514970858616</v>
      </c>
      <c r="AV40" s="118"/>
      <c r="AW40" s="56">
        <f>Elevasi!F33</f>
        <v>766.45900000000017</v>
      </c>
      <c r="AX40" s="64">
        <v>-4.1579042582052202E-2</v>
      </c>
      <c r="AY40" s="58">
        <f t="shared" si="28"/>
        <v>1677.1654188074181</v>
      </c>
      <c r="AZ40" s="59">
        <f t="shared" si="29"/>
        <v>0.12052738472116044</v>
      </c>
      <c r="BA40" s="67">
        <f t="shared" si="30"/>
        <v>1677.044891422697</v>
      </c>
      <c r="BB40" s="67">
        <f t="shared" si="31"/>
        <v>-0.67322222441248414</v>
      </c>
      <c r="BC40" s="67">
        <f t="shared" si="32"/>
        <v>977967.92196777556</v>
      </c>
      <c r="BD40" s="60">
        <f t="shared" si="33"/>
        <v>978106.94127142557</v>
      </c>
      <c r="BE40" s="66">
        <f t="shared" si="34"/>
        <v>97.50994374998686</v>
      </c>
      <c r="BF40" s="61">
        <f t="shared" si="35"/>
        <v>85.76653216230001</v>
      </c>
      <c r="BG40" s="66">
        <f t="shared" si="36"/>
        <v>11.74341158768685</v>
      </c>
      <c r="BH40" s="62">
        <f t="shared" si="37"/>
        <v>11.817834999538055</v>
      </c>
    </row>
    <row r="41" spans="2:60" ht="16.5" customHeight="1" thickBot="1" x14ac:dyDescent="0.3">
      <c r="B41" s="9">
        <v>43657</v>
      </c>
      <c r="C41" s="10">
        <v>0.59027777777777779</v>
      </c>
      <c r="D41" s="11">
        <f t="shared" si="0"/>
        <v>43657.590277777781</v>
      </c>
      <c r="E41" s="1" t="s">
        <v>43</v>
      </c>
      <c r="F41" s="1">
        <v>788453</v>
      </c>
      <c r="G41" s="1">
        <v>9237854</v>
      </c>
      <c r="H41">
        <v>107.61009060829601</v>
      </c>
      <c r="I41">
        <v>-6.88790917462957</v>
      </c>
      <c r="J41" s="14">
        <f t="shared" si="7"/>
        <v>-0.12021669367561108</v>
      </c>
      <c r="K41" s="12">
        <v>1626.25</v>
      </c>
      <c r="L41" s="18">
        <f t="shared" si="8"/>
        <v>1677.2018375</v>
      </c>
      <c r="M41" s="1">
        <v>0.5</v>
      </c>
      <c r="N41" s="1">
        <v>3</v>
      </c>
      <c r="O41" s="1">
        <v>1</v>
      </c>
      <c r="P41" s="13">
        <v>1</v>
      </c>
      <c r="Q41" s="63">
        <f t="shared" si="1"/>
        <v>1.6869668841674045E-3</v>
      </c>
      <c r="R41" s="63">
        <f t="shared" si="2"/>
        <v>4.3656588008486298E-2</v>
      </c>
      <c r="S41" s="63">
        <f t="shared" si="3"/>
        <v>6.4641128371490308E-3</v>
      </c>
      <c r="T41" s="63">
        <f t="shared" si="4"/>
        <v>6.4641128371490308E-3</v>
      </c>
      <c r="U41" s="1">
        <f t="shared" si="9"/>
        <v>5.8271780566951766E-2</v>
      </c>
      <c r="V41" s="118"/>
      <c r="W41" s="57">
        <f>Elevasi!D34</f>
        <v>808.35567010309205</v>
      </c>
      <c r="X41" s="64">
        <v>-4.1148010286237803E-2</v>
      </c>
      <c r="Y41" s="58">
        <f t="shared" si="10"/>
        <v>1677.1606894897138</v>
      </c>
      <c r="Z41" s="59">
        <f t="shared" si="11"/>
        <v>0.12233710521246914</v>
      </c>
      <c r="AA41" s="58">
        <f t="shared" si="12"/>
        <v>1677.0383523845014</v>
      </c>
      <c r="AB41" s="58">
        <f t="shared" si="13"/>
        <v>-0.67976126260805358</v>
      </c>
      <c r="AC41" s="58">
        <f t="shared" si="14"/>
        <v>977967.91542873741</v>
      </c>
      <c r="AD41" s="60">
        <f t="shared" si="15"/>
        <v>978106.94011950027</v>
      </c>
      <c r="AE41" s="61">
        <f t="shared" si="16"/>
        <v>110.4338690309535</v>
      </c>
      <c r="AF41" s="61">
        <f t="shared" si="17"/>
        <v>90.454756977834961</v>
      </c>
      <c r="AG41" s="61">
        <f t="shared" si="18"/>
        <v>19.979112053118541</v>
      </c>
      <c r="AH41" s="62">
        <f t="shared" si="19"/>
        <v>20.037383833685492</v>
      </c>
      <c r="AI41" s="118"/>
      <c r="AJ41" s="56">
        <f>Elevasi!E34</f>
        <v>767.994845360824</v>
      </c>
      <c r="AK41" s="64">
        <v>-4.1148010286237803E-2</v>
      </c>
      <c r="AL41" s="58">
        <f t="shared" si="20"/>
        <v>1677.1606894897138</v>
      </c>
      <c r="AM41" s="59">
        <f t="shared" si="21"/>
        <v>0.12233710521246914</v>
      </c>
      <c r="AN41" s="65">
        <f t="shared" si="22"/>
        <v>1677.0383523845014</v>
      </c>
      <c r="AO41" s="67">
        <f t="shared" si="23"/>
        <v>-0.67976126260805358</v>
      </c>
      <c r="AP41" s="65">
        <f t="shared" si="5"/>
        <v>977967.91542873741</v>
      </c>
      <c r="AQ41" s="60">
        <f t="shared" si="24"/>
        <v>978106.94011950027</v>
      </c>
      <c r="AR41" s="66">
        <f t="shared" si="6"/>
        <v>97.978518515489583</v>
      </c>
      <c r="AS41" s="61">
        <f t="shared" si="25"/>
        <v>85.938392797422594</v>
      </c>
      <c r="AT41" s="66">
        <f t="shared" si="26"/>
        <v>12.040125718066989</v>
      </c>
      <c r="AU41" s="62">
        <f t="shared" si="27"/>
        <v>12.09839749863394</v>
      </c>
      <c r="AV41" s="118"/>
      <c r="AW41" s="56">
        <f>Elevasi!F34</f>
        <v>766.48899999999992</v>
      </c>
      <c r="AX41" s="64">
        <v>-4.1148010286237803E-2</v>
      </c>
      <c r="AY41" s="58">
        <f t="shared" si="28"/>
        <v>1677.1606894897138</v>
      </c>
      <c r="AZ41" s="59">
        <f t="shared" si="29"/>
        <v>0.12233710521246914</v>
      </c>
      <c r="BA41" s="67">
        <f t="shared" si="30"/>
        <v>1677.0383523845014</v>
      </c>
      <c r="BB41" s="67">
        <f t="shared" si="31"/>
        <v>-0.67976126260805358</v>
      </c>
      <c r="BC41" s="67">
        <f t="shared" si="32"/>
        <v>977967.91542873741</v>
      </c>
      <c r="BD41" s="60">
        <f t="shared" si="33"/>
        <v>978106.94011950027</v>
      </c>
      <c r="BE41" s="66">
        <f t="shared" si="34"/>
        <v>97.513814637139262</v>
      </c>
      <c r="BF41" s="61">
        <f t="shared" si="35"/>
        <v>85.769889153299985</v>
      </c>
      <c r="BG41" s="66">
        <f t="shared" si="36"/>
        <v>11.743925483839277</v>
      </c>
      <c r="BH41" s="62">
        <f t="shared" si="37"/>
        <v>11.802197264406228</v>
      </c>
    </row>
    <row r="42" spans="2:60" ht="16.5" customHeight="1" thickBot="1" x14ac:dyDescent="0.3">
      <c r="B42" s="9">
        <v>43657</v>
      </c>
      <c r="C42" s="10">
        <v>0.59375</v>
      </c>
      <c r="D42" s="11">
        <f t="shared" si="0"/>
        <v>43657.59375</v>
      </c>
      <c r="E42" s="1" t="s">
        <v>44</v>
      </c>
      <c r="F42" s="1">
        <v>788439</v>
      </c>
      <c r="G42" s="1">
        <v>9237867</v>
      </c>
      <c r="H42">
        <v>107.609963374994</v>
      </c>
      <c r="I42">
        <v>-6.8877923909619998</v>
      </c>
      <c r="J42" s="14">
        <f t="shared" si="7"/>
        <v>-0.12021465541609941</v>
      </c>
      <c r="K42" s="12">
        <v>1626.39</v>
      </c>
      <c r="L42" s="18">
        <f t="shared" si="8"/>
        <v>1677.3463273</v>
      </c>
      <c r="M42" s="1">
        <v>0</v>
      </c>
      <c r="N42" s="1">
        <v>3</v>
      </c>
      <c r="O42" s="1">
        <v>2</v>
      </c>
      <c r="P42" s="13">
        <v>1</v>
      </c>
      <c r="Q42" s="63">
        <f t="shared" si="1"/>
        <v>0</v>
      </c>
      <c r="R42" s="63">
        <f t="shared" si="2"/>
        <v>4.3656588008486298E-2</v>
      </c>
      <c r="S42" s="63">
        <f t="shared" si="3"/>
        <v>2.2615744121403138E-2</v>
      </c>
      <c r="T42" s="63">
        <f t="shared" si="4"/>
        <v>6.4641128371490308E-3</v>
      </c>
      <c r="U42" s="1">
        <f t="shared" si="9"/>
        <v>7.2736444967038461E-2</v>
      </c>
      <c r="V42" s="118"/>
      <c r="W42" s="57">
        <f>Elevasi!D35</f>
        <v>806.92010309278305</v>
      </c>
      <c r="X42" s="64">
        <v>-4.0583274353831897E-2</v>
      </c>
      <c r="Y42" s="58">
        <f t="shared" si="10"/>
        <v>1677.3057440256462</v>
      </c>
      <c r="Z42" s="59">
        <f t="shared" si="11"/>
        <v>0.12414682570377786</v>
      </c>
      <c r="AA42" s="58">
        <f t="shared" si="12"/>
        <v>1677.1815971999424</v>
      </c>
      <c r="AB42" s="58">
        <f t="shared" si="13"/>
        <v>-0.5365164471670596</v>
      </c>
      <c r="AC42" s="58">
        <f t="shared" si="14"/>
        <v>977968.05867355282</v>
      </c>
      <c r="AD42" s="60">
        <f t="shared" si="15"/>
        <v>978106.93761326547</v>
      </c>
      <c r="AE42" s="61">
        <f t="shared" si="16"/>
        <v>110.13660410177991</v>
      </c>
      <c r="AF42" s="61">
        <f t="shared" si="17"/>
        <v>90.294117460051496</v>
      </c>
      <c r="AG42" s="61">
        <f t="shared" si="18"/>
        <v>19.842486641728414</v>
      </c>
      <c r="AH42" s="62">
        <f t="shared" si="19"/>
        <v>19.915223086695452</v>
      </c>
      <c r="AI42" s="118"/>
      <c r="AJ42" s="56">
        <f>Elevasi!E35</f>
        <v>768.09536082474199</v>
      </c>
      <c r="AK42" s="64">
        <v>-4.0583274353831897E-2</v>
      </c>
      <c r="AL42" s="58">
        <f t="shared" si="20"/>
        <v>1677.3057440256462</v>
      </c>
      <c r="AM42" s="59">
        <f t="shared" si="21"/>
        <v>0.12414682570377786</v>
      </c>
      <c r="AN42" s="65">
        <f t="shared" si="22"/>
        <v>1677.1815971999424</v>
      </c>
      <c r="AO42" s="67">
        <f t="shared" si="23"/>
        <v>-0.5365164471670596</v>
      </c>
      <c r="AP42" s="65">
        <f t="shared" si="5"/>
        <v>977968.05867355282</v>
      </c>
      <c r="AQ42" s="60">
        <f t="shared" si="24"/>
        <v>978106.93761326547</v>
      </c>
      <c r="AR42" s="66">
        <f t="shared" si="6"/>
        <v>98.155288637862441</v>
      </c>
      <c r="AS42" s="61">
        <f t="shared" si="25"/>
        <v>85.94964044768038</v>
      </c>
      <c r="AT42" s="66">
        <f t="shared" si="26"/>
        <v>12.20564819018206</v>
      </c>
      <c r="AU42" s="62">
        <f t="shared" si="27"/>
        <v>12.278384635149099</v>
      </c>
      <c r="AV42" s="118"/>
      <c r="AW42" s="56">
        <f>Elevasi!F35</f>
        <v>766.61400000000003</v>
      </c>
      <c r="AX42" s="64">
        <v>-4.0583274353831897E-2</v>
      </c>
      <c r="AY42" s="58">
        <f t="shared" si="28"/>
        <v>1677.3057440256462</v>
      </c>
      <c r="AZ42" s="59">
        <f t="shared" si="29"/>
        <v>0.12414682570377786</v>
      </c>
      <c r="BA42" s="67">
        <f t="shared" si="30"/>
        <v>1677.1815971999424</v>
      </c>
      <c r="BB42" s="67">
        <f t="shared" si="31"/>
        <v>-0.5365164471670596</v>
      </c>
      <c r="BC42" s="67">
        <f t="shared" si="32"/>
        <v>977968.05867355282</v>
      </c>
      <c r="BD42" s="60">
        <f t="shared" si="33"/>
        <v>978106.93761326547</v>
      </c>
      <c r="BE42" s="66">
        <f t="shared" si="34"/>
        <v>97.698140687347063</v>
      </c>
      <c r="BF42" s="61">
        <f t="shared" si="35"/>
        <v>85.783876615799997</v>
      </c>
      <c r="BG42" s="66">
        <f t="shared" si="36"/>
        <v>11.914264071547066</v>
      </c>
      <c r="BH42" s="62">
        <f t="shared" si="37"/>
        <v>11.987000516514104</v>
      </c>
    </row>
    <row r="43" spans="2:60" ht="16.5" customHeight="1" thickBot="1" x14ac:dyDescent="0.3">
      <c r="B43" s="9">
        <v>43657</v>
      </c>
      <c r="C43" s="10">
        <v>0.59722222222222221</v>
      </c>
      <c r="D43" s="11">
        <f t="shared" si="0"/>
        <v>43657.597222222219</v>
      </c>
      <c r="E43" s="1" t="s">
        <v>45</v>
      </c>
      <c r="F43" s="1">
        <v>788439</v>
      </c>
      <c r="G43" s="1">
        <v>9237851</v>
      </c>
      <c r="H43">
        <v>107.609964165904</v>
      </c>
      <c r="I43">
        <v>-6.8879369759524396</v>
      </c>
      <c r="J43" s="14">
        <f t="shared" si="7"/>
        <v>-0.12021717890023156</v>
      </c>
      <c r="K43" s="12">
        <v>1626.375</v>
      </c>
      <c r="L43" s="18">
        <f t="shared" si="8"/>
        <v>1677.3308462499999</v>
      </c>
      <c r="M43" s="1">
        <v>-1</v>
      </c>
      <c r="N43" s="1">
        <v>3</v>
      </c>
      <c r="O43" s="1">
        <v>2</v>
      </c>
      <c r="P43" s="13">
        <v>1</v>
      </c>
      <c r="Q43" s="63">
        <f t="shared" si="1"/>
        <v>6.4641128371490308E-3</v>
      </c>
      <c r="R43" s="63">
        <f t="shared" si="2"/>
        <v>4.3656588008486298E-2</v>
      </c>
      <c r="S43" s="63">
        <f t="shared" si="3"/>
        <v>2.2615744121403138E-2</v>
      </c>
      <c r="T43" s="63">
        <f t="shared" si="4"/>
        <v>6.4641128371490308E-3</v>
      </c>
      <c r="U43" s="1">
        <f t="shared" si="9"/>
        <v>7.9200557804187485E-2</v>
      </c>
      <c r="V43" s="118"/>
      <c r="W43" s="57">
        <f>Elevasi!D36</f>
        <v>803.48453608247405</v>
      </c>
      <c r="X43" s="64">
        <v>-3.9885280970259798E-2</v>
      </c>
      <c r="Y43" s="58">
        <f t="shared" si="10"/>
        <v>1677.2909609690296</v>
      </c>
      <c r="Z43" s="59">
        <f t="shared" si="11"/>
        <v>0.12595654619508656</v>
      </c>
      <c r="AA43" s="58">
        <f t="shared" si="12"/>
        <v>1677.1650044228345</v>
      </c>
      <c r="AB43" s="58">
        <f t="shared" si="13"/>
        <v>-0.55310922427497644</v>
      </c>
      <c r="AC43" s="58">
        <f t="shared" si="14"/>
        <v>977968.04208077572</v>
      </c>
      <c r="AD43" s="60">
        <f t="shared" si="15"/>
        <v>978106.9407161366</v>
      </c>
      <c r="AE43" s="61">
        <f t="shared" si="16"/>
        <v>109.05669247417353</v>
      </c>
      <c r="AF43" s="61">
        <f t="shared" si="17"/>
        <v>89.909678542268026</v>
      </c>
      <c r="AG43" s="61">
        <f t="shared" si="18"/>
        <v>19.147013931905505</v>
      </c>
      <c r="AH43" s="62">
        <f t="shared" si="19"/>
        <v>19.226214489709694</v>
      </c>
      <c r="AI43" s="118"/>
      <c r="AJ43" s="56">
        <f>Elevasi!E36</f>
        <v>765.19587628865895</v>
      </c>
      <c r="AK43" s="64">
        <v>-3.9885280970259798E-2</v>
      </c>
      <c r="AL43" s="58">
        <f t="shared" si="20"/>
        <v>1677.2909609690296</v>
      </c>
      <c r="AM43" s="59">
        <f t="shared" si="21"/>
        <v>0.12595654619508656</v>
      </c>
      <c r="AN43" s="65">
        <f t="shared" si="22"/>
        <v>1677.1650044228345</v>
      </c>
      <c r="AO43" s="67">
        <f t="shared" si="23"/>
        <v>-0.55310922427497644</v>
      </c>
      <c r="AP43" s="65">
        <f t="shared" si="5"/>
        <v>977968.04208077572</v>
      </c>
      <c r="AQ43" s="60">
        <f t="shared" si="24"/>
        <v>978106.9407161366</v>
      </c>
      <c r="AR43" s="66">
        <f t="shared" si="6"/>
        <v>97.240812061802188</v>
      </c>
      <c r="AS43" s="61">
        <f t="shared" si="25"/>
        <v>85.625188997938068</v>
      </c>
      <c r="AT43" s="66">
        <f t="shared" si="26"/>
        <v>11.61562306386412</v>
      </c>
      <c r="AU43" s="62">
        <f t="shared" si="27"/>
        <v>11.694823621668307</v>
      </c>
      <c r="AV43" s="118"/>
      <c r="AW43" s="56">
        <f>Elevasi!F36</f>
        <v>766.61400000000003</v>
      </c>
      <c r="AX43" s="64">
        <v>-3.9885280970259798E-2</v>
      </c>
      <c r="AY43" s="58">
        <f t="shared" si="28"/>
        <v>1677.2909609690296</v>
      </c>
      <c r="AZ43" s="59">
        <f t="shared" si="29"/>
        <v>0.12595654619508656</v>
      </c>
      <c r="BA43" s="67">
        <f t="shared" si="30"/>
        <v>1677.1650044228345</v>
      </c>
      <c r="BB43" s="67">
        <f t="shared" si="31"/>
        <v>-0.55310922427497644</v>
      </c>
      <c r="BC43" s="67">
        <f t="shared" si="32"/>
        <v>977968.04208077572</v>
      </c>
      <c r="BD43" s="60">
        <f t="shared" si="33"/>
        <v>978106.9407161366</v>
      </c>
      <c r="BE43" s="66">
        <f t="shared" si="34"/>
        <v>97.678445039122039</v>
      </c>
      <c r="BF43" s="61">
        <f t="shared" si="35"/>
        <v>85.783876615799997</v>
      </c>
      <c r="BG43" s="66">
        <f t="shared" si="36"/>
        <v>11.894568423322042</v>
      </c>
      <c r="BH43" s="62">
        <f t="shared" si="37"/>
        <v>11.973768981126229</v>
      </c>
    </row>
    <row r="44" spans="2:60" ht="16.5" customHeight="1" thickBot="1" x14ac:dyDescent="0.3">
      <c r="B44" s="9">
        <v>43657</v>
      </c>
      <c r="C44" s="10">
        <v>0.60069444444444442</v>
      </c>
      <c r="D44" s="11">
        <f t="shared" si="0"/>
        <v>43657.600694444445</v>
      </c>
      <c r="E44" s="1" t="s">
        <v>46</v>
      </c>
      <c r="F44" s="1">
        <v>788418</v>
      </c>
      <c r="G44" s="1">
        <v>9237875</v>
      </c>
      <c r="H44">
        <v>107.60977309356301</v>
      </c>
      <c r="I44">
        <v>-6.8877211358307102</v>
      </c>
      <c r="J44" s="14">
        <f t="shared" si="7"/>
        <v>-0.12021341177944947</v>
      </c>
      <c r="K44" s="12">
        <v>1626.3789999999999</v>
      </c>
      <c r="L44" s="18">
        <f t="shared" si="8"/>
        <v>1677.3349745299997</v>
      </c>
      <c r="M44" s="1">
        <v>-1</v>
      </c>
      <c r="N44" s="1">
        <v>3</v>
      </c>
      <c r="O44" s="1">
        <v>2</v>
      </c>
      <c r="P44" s="13">
        <v>1</v>
      </c>
      <c r="Q44" s="63">
        <f t="shared" si="1"/>
        <v>6.4641128371490308E-3</v>
      </c>
      <c r="R44" s="63">
        <f t="shared" si="2"/>
        <v>4.3656588008486298E-2</v>
      </c>
      <c r="S44" s="63">
        <f t="shared" si="3"/>
        <v>2.2615744121403138E-2</v>
      </c>
      <c r="T44" s="63">
        <f t="shared" si="4"/>
        <v>6.4641128371490308E-3</v>
      </c>
      <c r="U44" s="1">
        <f t="shared" si="9"/>
        <v>7.9200557804187485E-2</v>
      </c>
      <c r="V44" s="118"/>
      <c r="W44" s="57">
        <f>Elevasi!D37</f>
        <v>800.04896907216403</v>
      </c>
      <c r="X44" s="64">
        <v>-3.9054410234653003E-2</v>
      </c>
      <c r="Y44" s="58">
        <f t="shared" si="10"/>
        <v>1677.295920119765</v>
      </c>
      <c r="Z44" s="59">
        <f t="shared" si="11"/>
        <v>0.12776626668639526</v>
      </c>
      <c r="AA44" s="58">
        <f t="shared" si="12"/>
        <v>1677.1681538530786</v>
      </c>
      <c r="AB44" s="58">
        <f t="shared" si="13"/>
        <v>-0.54995979403088313</v>
      </c>
      <c r="AC44" s="58">
        <f t="shared" si="14"/>
        <v>977968.04523020599</v>
      </c>
      <c r="AD44" s="60">
        <f t="shared" si="15"/>
        <v>978106.93608411599</v>
      </c>
      <c r="AE44" s="61">
        <f t="shared" si="16"/>
        <v>108.00425794566135</v>
      </c>
      <c r="AF44" s="61">
        <f t="shared" si="17"/>
        <v>89.525239624484442</v>
      </c>
      <c r="AG44" s="61">
        <f t="shared" si="18"/>
        <v>18.479018321176909</v>
      </c>
      <c r="AH44" s="62">
        <f t="shared" si="19"/>
        <v>18.558218878981098</v>
      </c>
      <c r="AI44" s="118"/>
      <c r="AJ44" s="56">
        <f>Elevasi!E37</f>
        <v>765.79639175257705</v>
      </c>
      <c r="AK44" s="64">
        <v>-3.9054410234653003E-2</v>
      </c>
      <c r="AL44" s="58">
        <f t="shared" si="20"/>
        <v>1677.295920119765</v>
      </c>
      <c r="AM44" s="59">
        <f t="shared" si="21"/>
        <v>0.12776626668639526</v>
      </c>
      <c r="AN44" s="65">
        <f t="shared" si="22"/>
        <v>1677.1681538530786</v>
      </c>
      <c r="AO44" s="67">
        <f t="shared" si="23"/>
        <v>-0.54995979403088313</v>
      </c>
      <c r="AP44" s="65">
        <f t="shared" si="5"/>
        <v>977968.04523020599</v>
      </c>
      <c r="AQ44" s="60">
        <f t="shared" si="24"/>
        <v>978106.93608411599</v>
      </c>
      <c r="AR44" s="66">
        <f t="shared" si="6"/>
        <v>97.433912584836833</v>
      </c>
      <c r="AS44" s="61">
        <f t="shared" si="25"/>
        <v>85.692386498195845</v>
      </c>
      <c r="AT44" s="66">
        <f t="shared" si="26"/>
        <v>11.741526086640988</v>
      </c>
      <c r="AU44" s="62">
        <f t="shared" si="27"/>
        <v>11.820726644445175</v>
      </c>
      <c r="AV44" s="118"/>
      <c r="AW44" s="56">
        <f>Elevasi!F37</f>
        <v>766.61400000000003</v>
      </c>
      <c r="AX44" s="64">
        <v>-3.9054410234653003E-2</v>
      </c>
      <c r="AY44" s="58">
        <f t="shared" si="28"/>
        <v>1677.295920119765</v>
      </c>
      <c r="AZ44" s="59">
        <f t="shared" si="29"/>
        <v>0.12776626668639526</v>
      </c>
      <c r="BA44" s="67">
        <f t="shared" si="30"/>
        <v>1677.1681538530786</v>
      </c>
      <c r="BB44" s="67">
        <f t="shared" si="31"/>
        <v>-0.54995979403088313</v>
      </c>
      <c r="BC44" s="67">
        <f t="shared" si="32"/>
        <v>977968.04523020599</v>
      </c>
      <c r="BD44" s="60">
        <f t="shared" si="33"/>
        <v>978106.93608411599</v>
      </c>
      <c r="BE44" s="66">
        <f t="shared" si="34"/>
        <v>97.686226489991554</v>
      </c>
      <c r="BF44" s="61">
        <f t="shared" si="35"/>
        <v>85.783876615799997</v>
      </c>
      <c r="BG44" s="66">
        <f t="shared" si="36"/>
        <v>11.902349874191557</v>
      </c>
      <c r="BH44" s="62">
        <f t="shared" si="37"/>
        <v>11.981550431995744</v>
      </c>
    </row>
    <row r="45" spans="2:60" ht="16.5" customHeight="1" thickBot="1" x14ac:dyDescent="0.3">
      <c r="B45" s="9">
        <v>43657</v>
      </c>
      <c r="C45" s="10">
        <v>0.60416666666666663</v>
      </c>
      <c r="D45" s="11">
        <f t="shared" si="0"/>
        <v>43657.604166666664</v>
      </c>
      <c r="E45" s="1" t="s">
        <v>47</v>
      </c>
      <c r="F45" s="1">
        <v>788411</v>
      </c>
      <c r="G45" s="1">
        <v>9237869</v>
      </c>
      <c r="H45">
        <v>107.609710094786</v>
      </c>
      <c r="I45">
        <v>-6.8877757009847702</v>
      </c>
      <c r="J45" s="14">
        <f t="shared" si="7"/>
        <v>-0.12021436412104468</v>
      </c>
      <c r="K45" s="12">
        <v>1626.43</v>
      </c>
      <c r="L45" s="18">
        <f t="shared" si="8"/>
        <v>1677.3876101000001</v>
      </c>
      <c r="M45" s="1">
        <v>-1</v>
      </c>
      <c r="N45" s="1">
        <v>2</v>
      </c>
      <c r="O45" s="1">
        <v>2</v>
      </c>
      <c r="P45" s="13">
        <v>1</v>
      </c>
      <c r="Q45" s="43">
        <f t="shared" si="1"/>
        <v>6.4641128371490308E-3</v>
      </c>
      <c r="R45" s="43">
        <f t="shared" si="2"/>
        <v>2.2615744121403138E-2</v>
      </c>
      <c r="S45" s="43">
        <f t="shared" si="3"/>
        <v>2.2615744121403138E-2</v>
      </c>
      <c r="T45" s="43">
        <f t="shared" si="4"/>
        <v>6.4641128371490308E-3</v>
      </c>
      <c r="U45" s="46">
        <f t="shared" si="9"/>
        <v>5.8159713917104339E-2</v>
      </c>
      <c r="V45" s="118"/>
      <c r="W45" s="57">
        <f>Elevasi!D38</f>
        <v>796.61340206185503</v>
      </c>
      <c r="X45" s="68">
        <v>-3.80916496352482E-2</v>
      </c>
      <c r="Y45" s="58">
        <f t="shared" si="10"/>
        <v>1677.3495184503649</v>
      </c>
      <c r="Z45" s="59">
        <f t="shared" si="11"/>
        <v>0.12957598717770397</v>
      </c>
      <c r="AA45" s="58">
        <f t="shared" si="12"/>
        <v>1677.2199424631872</v>
      </c>
      <c r="AB45" s="58">
        <f t="shared" si="13"/>
        <v>-0.49817118392229531</v>
      </c>
      <c r="AC45" s="58">
        <f t="shared" si="14"/>
        <v>977968.09701881604</v>
      </c>
      <c r="AD45" s="60">
        <f t="shared" si="15"/>
        <v>978106.93725509394</v>
      </c>
      <c r="AE45" s="61">
        <f t="shared" si="16"/>
        <v>106.99465959838687</v>
      </c>
      <c r="AF45" s="61">
        <f t="shared" si="17"/>
        <v>89.140800706700958</v>
      </c>
      <c r="AG45" s="61">
        <f t="shared" si="18"/>
        <v>17.853858891685917</v>
      </c>
      <c r="AH45" s="62">
        <f t="shared" si="19"/>
        <v>17.91201860560302</v>
      </c>
      <c r="AI45" s="118"/>
      <c r="AJ45" s="56">
        <f>Elevasi!E38</f>
        <v>765.39690721649401</v>
      </c>
      <c r="AK45" s="68">
        <v>-3.80916496352482E-2</v>
      </c>
      <c r="AL45" s="58">
        <f t="shared" si="20"/>
        <v>1677.3495184503649</v>
      </c>
      <c r="AM45" s="59">
        <f t="shared" si="21"/>
        <v>0.12957598717770397</v>
      </c>
      <c r="AN45" s="59">
        <f t="shared" si="22"/>
        <v>1677.2199424631872</v>
      </c>
      <c r="AO45" s="58">
        <f t="shared" si="23"/>
        <v>-0.49817118392229531</v>
      </c>
      <c r="AP45" s="59">
        <f t="shared" si="5"/>
        <v>977968.09701881604</v>
      </c>
      <c r="AQ45" s="60">
        <f t="shared" si="24"/>
        <v>978106.93725509394</v>
      </c>
      <c r="AR45" s="61">
        <f t="shared" si="6"/>
        <v>97.361249289108486</v>
      </c>
      <c r="AS45" s="61">
        <f t="shared" si="25"/>
        <v>85.647684298453512</v>
      </c>
      <c r="AT45" s="61">
        <f t="shared" si="26"/>
        <v>11.713564990654973</v>
      </c>
      <c r="AU45" s="62">
        <f t="shared" si="27"/>
        <v>11.771724704572078</v>
      </c>
      <c r="AV45" s="118"/>
      <c r="AW45" s="56">
        <f>Elevasi!F38</f>
        <v>766.61400000000003</v>
      </c>
      <c r="AX45" s="68">
        <v>-3.80916496352482E-2</v>
      </c>
      <c r="AY45" s="58">
        <f t="shared" si="28"/>
        <v>1677.3495184503649</v>
      </c>
      <c r="AZ45" s="59">
        <f t="shared" si="29"/>
        <v>0.12957598717770397</v>
      </c>
      <c r="BA45" s="58">
        <f t="shared" si="30"/>
        <v>1677.2199424631872</v>
      </c>
      <c r="BB45" s="58">
        <f t="shared" si="31"/>
        <v>-0.49817118392229531</v>
      </c>
      <c r="BC45" s="58">
        <f t="shared" si="32"/>
        <v>977968.09701881604</v>
      </c>
      <c r="BD45" s="60">
        <f t="shared" si="33"/>
        <v>978106.93725509394</v>
      </c>
      <c r="BE45" s="61">
        <f t="shared" si="34"/>
        <v>97.736844122098432</v>
      </c>
      <c r="BF45" s="61">
        <f t="shared" si="35"/>
        <v>85.783876615799997</v>
      </c>
      <c r="BG45" s="61">
        <f t="shared" si="36"/>
        <v>11.952967506298435</v>
      </c>
      <c r="BH45" s="62">
        <f t="shared" si="37"/>
        <v>12.01112722021554</v>
      </c>
    </row>
    <row r="46" spans="2:60" ht="16.5" thickBot="1" x14ac:dyDescent="0.3">
      <c r="B46" s="9">
        <v>43657</v>
      </c>
      <c r="C46" s="10">
        <v>0.60763888888888895</v>
      </c>
      <c r="D46" s="11">
        <f t="shared" si="0"/>
        <v>43657.607638888891</v>
      </c>
      <c r="E46" s="1" t="s">
        <v>48</v>
      </c>
      <c r="F46" s="1">
        <v>788419</v>
      </c>
      <c r="G46" s="1">
        <v>9237852</v>
      </c>
      <c r="H46">
        <v>107.60978327260101</v>
      </c>
      <c r="I46">
        <v>-6.8879289273883497</v>
      </c>
      <c r="J46" s="14">
        <f t="shared" si="7"/>
        <v>-0.12021703842628813</v>
      </c>
      <c r="K46" s="12">
        <v>1626.34</v>
      </c>
      <c r="L46" s="18">
        <f>1650.11+((K46-1600)*1.03207)</f>
        <v>1677.2947237999997</v>
      </c>
      <c r="M46" s="1">
        <v>-1</v>
      </c>
      <c r="N46" s="1">
        <v>2</v>
      </c>
      <c r="O46" s="1">
        <v>2</v>
      </c>
      <c r="P46" s="13">
        <v>1</v>
      </c>
      <c r="Q46" s="43">
        <f t="shared" ref="Q46:Q49" si="38">0.04191*$D$5*(100-2+SQRT(2^2+M46^2)-(SQRT(100^2+M46^2)))/4</f>
        <v>6.4641128371490308E-3</v>
      </c>
      <c r="R46" s="43">
        <f t="shared" ref="R46:R49" si="39">0.04191*$D$5*(100-2+SQRT(2^2+N46^2)-(SQRT(100^2+N46^2)))/4</f>
        <v>2.2615744121403138E-2</v>
      </c>
      <c r="S46" s="43">
        <f t="shared" ref="S46:S49" si="40">0.04191*$D$5*(100-2+SQRT(2^2+O46^2)-(SQRT(100^2+O46^2)))/4</f>
        <v>2.2615744121403138E-2</v>
      </c>
      <c r="T46" s="43">
        <f t="shared" ref="T46:T49" si="41">0.04191*$D$5*(100-2+SQRT(2^2+P46^2)-(SQRT(100^2+P46^2)))/4</f>
        <v>6.4641128371490308E-3</v>
      </c>
      <c r="U46" s="46">
        <f t="shared" ref="U46:U49" si="42">SUM(Q46:T46)</f>
        <v>5.8159713917104339E-2</v>
      </c>
      <c r="V46" s="118"/>
      <c r="W46" s="57">
        <f>Elevasi!D39</f>
        <v>794.17783505154603</v>
      </c>
      <c r="X46" s="30">
        <v>-3.69978850324829E-2</v>
      </c>
      <c r="Y46" s="58">
        <f t="shared" si="10"/>
        <v>1677.2577259149673</v>
      </c>
      <c r="Z46" s="59">
        <f t="shared" si="11"/>
        <v>0.13138570766901275</v>
      </c>
      <c r="AA46" s="58">
        <f t="shared" si="12"/>
        <v>1677.1263402072982</v>
      </c>
      <c r="AB46" s="58">
        <f t="shared" si="13"/>
        <v>-0.59177343981127706</v>
      </c>
      <c r="AC46" s="58">
        <f t="shared" si="14"/>
        <v>977968.00341656024</v>
      </c>
      <c r="AD46" s="60">
        <f t="shared" si="15"/>
        <v>978106.94054340827</v>
      </c>
      <c r="AE46" s="61">
        <f>AC46-AD46+0.3086*W46</f>
        <v>106.14615304887533</v>
      </c>
      <c r="AF46" s="61">
        <f>0.04191*W46*$D$5</f>
        <v>88.868261488917483</v>
      </c>
      <c r="AG46" s="61">
        <f>AE46-AF46</f>
        <v>17.277891559957851</v>
      </c>
      <c r="AH46" s="62">
        <f>AG46+$U46</f>
        <v>17.336051273874954</v>
      </c>
      <c r="AI46" s="118"/>
      <c r="AJ46" s="56">
        <f>Elevasi!E39</f>
        <v>765.997422680412</v>
      </c>
      <c r="AK46" s="30">
        <v>-3.69978850324829E-2</v>
      </c>
      <c r="AL46" s="58">
        <f>L46+AK46</f>
        <v>1677.2577259149673</v>
      </c>
      <c r="AM46" s="59">
        <f>($AL$49-$AL$9)/($C$49-$C$9)*(C46-$C$9)</f>
        <v>0.13138570766901275</v>
      </c>
      <c r="AN46" s="59">
        <f t="shared" ref="AN46:AN49" si="43">AL46-AM46</f>
        <v>1677.1263402072982</v>
      </c>
      <c r="AO46" s="58">
        <f t="shared" ref="AO46:AO49" si="44">AN46-$AN$9</f>
        <v>-0.59177343981127706</v>
      </c>
      <c r="AP46" s="59">
        <f t="shared" ref="AP46:AP49" si="45">$D$4+AO46</f>
        <v>977968.00341656024</v>
      </c>
      <c r="AQ46" s="60">
        <f t="shared" si="24"/>
        <v>978106.94054340827</v>
      </c>
      <c r="AR46" s="61">
        <f t="shared" ref="AR46:AR49" si="46">AP46-AQ46+0.3086*AJ46</f>
        <v>97.449677791143358</v>
      </c>
      <c r="AS46" s="61">
        <f t="shared" ref="AS46:AS49" si="47">0.04191*AJ46*$D$5</f>
        <v>85.714881798711303</v>
      </c>
      <c r="AT46" s="61">
        <f t="shared" ref="AT46:AT49" si="48">AR46-AS46</f>
        <v>11.734795992432055</v>
      </c>
      <c r="AU46" s="62">
        <f t="shared" si="27"/>
        <v>11.79295570634916</v>
      </c>
      <c r="AV46" s="118"/>
      <c r="AW46" s="56">
        <f>Elevasi!F39</f>
        <v>766.61400000000003</v>
      </c>
      <c r="AX46" s="30">
        <v>-3.69978850324829E-2</v>
      </c>
      <c r="AY46" s="58">
        <f>L46+AX46</f>
        <v>1677.2577259149673</v>
      </c>
      <c r="AZ46" s="59">
        <f>($AY$49-$AY$9)/($C$49-$C$9)*(C46-$C$9)</f>
        <v>0.13138570766901275</v>
      </c>
      <c r="BA46" s="58">
        <f t="shared" ref="BA46:BA49" si="49">AY46-AZ46</f>
        <v>1677.1263402072982</v>
      </c>
      <c r="BB46" s="58">
        <f t="shared" ref="BB46:BB49" si="50">BA46-$BA$9</f>
        <v>-0.59177343981127706</v>
      </c>
      <c r="BC46" s="58">
        <f t="shared" ref="BC46:BC49" si="51">$D$4+BB46</f>
        <v>977968.00341656024</v>
      </c>
      <c r="BD46" s="60">
        <f t="shared" si="33"/>
        <v>978106.94054340827</v>
      </c>
      <c r="BE46" s="61">
        <f t="shared" ref="BE46:BE49" si="52">BC46-BD46+0.3086*AW46</f>
        <v>97.639953551968233</v>
      </c>
      <c r="BF46" s="61">
        <f t="shared" ref="BF46:BF49" si="53">0.04191*AW46*$D$5</f>
        <v>85.783876615799997</v>
      </c>
      <c r="BG46" s="61">
        <f t="shared" ref="BG46:BG49" si="54">BE46-BF46</f>
        <v>11.856076936168236</v>
      </c>
      <c r="BH46" s="62">
        <f t="shared" si="37"/>
        <v>11.914236650085341</v>
      </c>
    </row>
    <row r="47" spans="2:60" ht="16.5" thickBot="1" x14ac:dyDescent="0.3">
      <c r="B47" s="9">
        <v>43657</v>
      </c>
      <c r="C47" s="10">
        <v>0.61111111111111105</v>
      </c>
      <c r="D47" s="11">
        <f t="shared" si="0"/>
        <v>43657.611111111109</v>
      </c>
      <c r="E47" s="1" t="s">
        <v>49</v>
      </c>
      <c r="F47" s="1">
        <v>788386</v>
      </c>
      <c r="G47" s="1">
        <v>9237871</v>
      </c>
      <c r="H47">
        <v>107.609483941126</v>
      </c>
      <c r="I47">
        <v>-6.8877588626932402</v>
      </c>
      <c r="J47" s="14">
        <f t="shared" si="7"/>
        <v>-0.12021407023741706</v>
      </c>
      <c r="K47" s="12">
        <v>1626.4349999999999</v>
      </c>
      <c r="L47" s="18">
        <f t="shared" si="8"/>
        <v>1677.3927704499999</v>
      </c>
      <c r="M47" s="1">
        <v>-1</v>
      </c>
      <c r="N47" s="1">
        <v>2</v>
      </c>
      <c r="O47" s="1">
        <v>2</v>
      </c>
      <c r="P47" s="13">
        <v>1</v>
      </c>
      <c r="Q47" s="43">
        <f t="shared" si="38"/>
        <v>6.4641128371490308E-3</v>
      </c>
      <c r="R47" s="43">
        <f t="shared" si="39"/>
        <v>2.2615744121403138E-2</v>
      </c>
      <c r="S47" s="43">
        <f t="shared" si="40"/>
        <v>2.2615744121403138E-2</v>
      </c>
      <c r="T47" s="43">
        <f t="shared" si="41"/>
        <v>6.4641128371490308E-3</v>
      </c>
      <c r="U47" s="46">
        <f t="shared" si="42"/>
        <v>5.8159713917104339E-2</v>
      </c>
      <c r="V47" s="118"/>
      <c r="W47" s="57">
        <f>Elevasi!D40</f>
        <v>794.74226804123703</v>
      </c>
      <c r="X47" s="30">
        <v>-3.5774717246305099E-2</v>
      </c>
      <c r="Y47" s="58">
        <f t="shared" si="10"/>
        <v>1677.3569957327536</v>
      </c>
      <c r="Z47" s="59">
        <f t="shared" si="11"/>
        <v>0.1331954281603214</v>
      </c>
      <c r="AA47" s="58">
        <f t="shared" si="12"/>
        <v>1677.2238003045932</v>
      </c>
      <c r="AB47" s="58">
        <f t="shared" si="13"/>
        <v>-0.49431334251630688</v>
      </c>
      <c r="AC47" s="58">
        <f t="shared" si="14"/>
        <v>977968.10087665753</v>
      </c>
      <c r="AD47" s="60">
        <f t="shared" si="15"/>
        <v>978106.9368937402</v>
      </c>
      <c r="AE47" s="61">
        <f t="shared" ref="AE47:AE49" si="55">AC47-AD47+0.3086*W47</f>
        <v>106.42144683484759</v>
      </c>
      <c r="AF47" s="61">
        <f t="shared" ref="AF47:AF49" si="56">0.04191*W47*$D$5</f>
        <v>88.931421371134007</v>
      </c>
      <c r="AG47" s="61">
        <f t="shared" ref="AG47:AG49" si="57">AE47-AF47</f>
        <v>17.490025463713579</v>
      </c>
      <c r="AH47" s="62">
        <f t="shared" si="19"/>
        <v>17.548185177630682</v>
      </c>
      <c r="AI47" s="118"/>
      <c r="AJ47" s="56">
        <f>Elevasi!E40</f>
        <v>765.59793814432896</v>
      </c>
      <c r="AK47" s="30">
        <v>-3.5774717246305099E-2</v>
      </c>
      <c r="AL47" s="58">
        <f t="shared" si="20"/>
        <v>1677.3569957327536</v>
      </c>
      <c r="AM47" s="59">
        <f t="shared" si="21"/>
        <v>0.1331954281603214</v>
      </c>
      <c r="AN47" s="59">
        <f t="shared" si="43"/>
        <v>1677.2238003045932</v>
      </c>
      <c r="AO47" s="58">
        <f t="shared" si="44"/>
        <v>-0.49431334251630688</v>
      </c>
      <c r="AP47" s="59">
        <f t="shared" si="45"/>
        <v>977968.10087665753</v>
      </c>
      <c r="AQ47" s="60">
        <f t="shared" si="24"/>
        <v>978106.9368937402</v>
      </c>
      <c r="AR47" s="61">
        <f t="shared" si="46"/>
        <v>97.427506628661746</v>
      </c>
      <c r="AS47" s="61">
        <f t="shared" si="47"/>
        <v>85.670179598968971</v>
      </c>
      <c r="AT47" s="61">
        <f t="shared" si="48"/>
        <v>11.757327029692775</v>
      </c>
      <c r="AU47" s="62">
        <f t="shared" si="27"/>
        <v>11.815486743609879</v>
      </c>
      <c r="AV47" s="118"/>
      <c r="AW47" s="56">
        <f>Elevasi!F40</f>
        <v>766.61400000000003</v>
      </c>
      <c r="AX47" s="30">
        <v>-3.5774717246305099E-2</v>
      </c>
      <c r="AY47" s="58">
        <f t="shared" si="28"/>
        <v>1677.3569957327536</v>
      </c>
      <c r="AZ47" s="59">
        <f t="shared" si="29"/>
        <v>0.1331954281603214</v>
      </c>
      <c r="BA47" s="58">
        <f t="shared" si="49"/>
        <v>1677.2238003045932</v>
      </c>
      <c r="BB47" s="58">
        <f t="shared" si="50"/>
        <v>-0.49431334251630688</v>
      </c>
      <c r="BC47" s="58">
        <f t="shared" si="51"/>
        <v>977968.10087665753</v>
      </c>
      <c r="BD47" s="60">
        <f t="shared" si="33"/>
        <v>978106.9368937402</v>
      </c>
      <c r="BE47" s="61">
        <f t="shared" si="52"/>
        <v>97.741063317321846</v>
      </c>
      <c r="BF47" s="61">
        <f t="shared" si="53"/>
        <v>85.783876615799997</v>
      </c>
      <c r="BG47" s="61">
        <f t="shared" si="54"/>
        <v>11.957186701521849</v>
      </c>
      <c r="BH47" s="62">
        <f t="shared" si="37"/>
        <v>12.015346415438954</v>
      </c>
    </row>
    <row r="48" spans="2:60" ht="16.5" thickBot="1" x14ac:dyDescent="0.3">
      <c r="B48" s="9">
        <v>43657</v>
      </c>
      <c r="C48" s="10">
        <v>0.6166666666666667</v>
      </c>
      <c r="D48" s="11">
        <f t="shared" si="0"/>
        <v>43657.616666666669</v>
      </c>
      <c r="E48" s="1" t="s">
        <v>50</v>
      </c>
      <c r="F48" s="1">
        <v>788365</v>
      </c>
      <c r="G48" s="1">
        <v>9237854</v>
      </c>
      <c r="H48">
        <v>107.60929489518</v>
      </c>
      <c r="I48">
        <v>-6.8879135215079001</v>
      </c>
      <c r="J48" s="14">
        <f t="shared" si="7"/>
        <v>-0.12021676954295012</v>
      </c>
      <c r="K48" s="12">
        <v>1626.51</v>
      </c>
      <c r="L48" s="18">
        <f t="shared" si="8"/>
        <v>1677.4701756999998</v>
      </c>
      <c r="M48" s="1">
        <v>-1</v>
      </c>
      <c r="N48" s="1">
        <v>2</v>
      </c>
      <c r="O48" s="1">
        <v>2</v>
      </c>
      <c r="P48" s="13">
        <v>1</v>
      </c>
      <c r="Q48" s="43">
        <f t="shared" si="38"/>
        <v>6.4641128371490308E-3</v>
      </c>
      <c r="R48" s="43">
        <f t="shared" si="39"/>
        <v>2.2615744121403138E-2</v>
      </c>
      <c r="S48" s="43">
        <f t="shared" si="40"/>
        <v>2.2615744121403138E-2</v>
      </c>
      <c r="T48" s="43">
        <f t="shared" si="41"/>
        <v>6.4641128371490308E-3</v>
      </c>
      <c r="U48" s="46">
        <f t="shared" si="42"/>
        <v>5.8159713917104339E-2</v>
      </c>
      <c r="V48" s="118"/>
      <c r="W48" s="57">
        <f>Elevasi!D41</f>
        <v>788.44536082474201</v>
      </c>
      <c r="X48" s="30">
        <v>-3.3551835890723497E-2</v>
      </c>
      <c r="Y48" s="58">
        <f t="shared" si="10"/>
        <v>1677.4366238641092</v>
      </c>
      <c r="Z48" s="59">
        <f t="shared" si="11"/>
        <v>0.13609098094641539</v>
      </c>
      <c r="AA48" s="58">
        <f t="shared" si="12"/>
        <v>1677.3005328831628</v>
      </c>
      <c r="AB48" s="58">
        <f t="shared" si="13"/>
        <v>-0.41758076394671662</v>
      </c>
      <c r="AC48" s="58">
        <f t="shared" si="14"/>
        <v>977968.1776092361</v>
      </c>
      <c r="AD48" s="60">
        <f t="shared" si="15"/>
        <v>978106.94021278736</v>
      </c>
      <c r="AE48" s="61">
        <f t="shared" si="55"/>
        <v>104.5516347992496</v>
      </c>
      <c r="AF48" s="61">
        <f t="shared" si="56"/>
        <v>88.22679934268038</v>
      </c>
      <c r="AG48" s="61">
        <f t="shared" si="57"/>
        <v>16.324835456569218</v>
      </c>
      <c r="AH48" s="62">
        <f t="shared" si="19"/>
        <v>16.382995170486321</v>
      </c>
      <c r="AI48" s="118"/>
      <c r="AJ48" s="56">
        <f>Elevasi!E41</f>
        <v>764.95876288659701</v>
      </c>
      <c r="AK48" s="30">
        <v>-3.3551835890723497E-2</v>
      </c>
      <c r="AL48" s="58">
        <f t="shared" si="20"/>
        <v>1677.4366238641092</v>
      </c>
      <c r="AM48" s="59">
        <f t="shared" si="21"/>
        <v>0.13609098094641539</v>
      </c>
      <c r="AN48" s="59">
        <f t="shared" si="43"/>
        <v>1677.3005328831628</v>
      </c>
      <c r="AO48" s="58">
        <f t="shared" si="44"/>
        <v>-0.41758076394671662</v>
      </c>
      <c r="AP48" s="59">
        <f t="shared" si="45"/>
        <v>977968.1776092361</v>
      </c>
      <c r="AQ48" s="60">
        <f t="shared" si="24"/>
        <v>978106.94021278736</v>
      </c>
      <c r="AR48" s="61">
        <f t="shared" si="46"/>
        <v>97.303670675538058</v>
      </c>
      <c r="AS48" s="61">
        <f t="shared" si="47"/>
        <v>85.598656079381357</v>
      </c>
      <c r="AT48" s="61">
        <f t="shared" si="48"/>
        <v>11.705014596156701</v>
      </c>
      <c r="AU48" s="62">
        <f t="shared" si="27"/>
        <v>11.763174310073806</v>
      </c>
      <c r="AV48" s="118"/>
      <c r="AW48" s="56">
        <f>Elevasi!F41</f>
        <v>766.61400000000003</v>
      </c>
      <c r="AX48" s="30">
        <v>-3.3551835890723497E-2</v>
      </c>
      <c r="AY48" s="58">
        <f t="shared" si="28"/>
        <v>1677.4366238641092</v>
      </c>
      <c r="AZ48" s="59">
        <f t="shared" si="29"/>
        <v>0.13609098094641539</v>
      </c>
      <c r="BA48" s="58">
        <f t="shared" si="49"/>
        <v>1677.3005328831628</v>
      </c>
      <c r="BB48" s="58">
        <f t="shared" si="50"/>
        <v>-0.41758076394671662</v>
      </c>
      <c r="BC48" s="58">
        <f t="shared" si="51"/>
        <v>977968.1776092361</v>
      </c>
      <c r="BD48" s="60">
        <f t="shared" si="33"/>
        <v>978106.94021278736</v>
      </c>
      <c r="BE48" s="61">
        <f t="shared" si="52"/>
        <v>97.814476848734216</v>
      </c>
      <c r="BF48" s="61">
        <f t="shared" si="53"/>
        <v>85.783876615799997</v>
      </c>
      <c r="BG48" s="61">
        <f t="shared" si="54"/>
        <v>12.030600232934219</v>
      </c>
      <c r="BH48" s="62">
        <f t="shared" si="37"/>
        <v>12.088759946851324</v>
      </c>
    </row>
    <row r="49" spans="2:60" ht="16.5" thickBot="1" x14ac:dyDescent="0.3">
      <c r="B49" s="9">
        <v>43657</v>
      </c>
      <c r="C49" s="10">
        <v>0.625</v>
      </c>
      <c r="D49" s="11">
        <f t="shared" si="0"/>
        <v>43657.625</v>
      </c>
      <c r="E49" s="1" t="s">
        <v>0</v>
      </c>
      <c r="F49" s="1">
        <v>788618</v>
      </c>
      <c r="G49" s="1">
        <v>9237724</v>
      </c>
      <c r="H49">
        <v>107.61158899973</v>
      </c>
      <c r="I49">
        <v>-6.88907577216054</v>
      </c>
      <c r="J49" s="14">
        <f t="shared" si="7"/>
        <v>-0.12023705464357214</v>
      </c>
      <c r="K49" s="12">
        <v>1626.915</v>
      </c>
      <c r="L49" s="18">
        <f t="shared" si="8"/>
        <v>1677.8881640499999</v>
      </c>
      <c r="M49" s="1">
        <v>2.5</v>
      </c>
      <c r="N49" s="1">
        <v>2.5</v>
      </c>
      <c r="O49" s="1">
        <v>2.5</v>
      </c>
      <c r="P49" s="13">
        <v>2</v>
      </c>
      <c r="Q49" s="43">
        <f t="shared" si="38"/>
        <v>3.2739530301326696E-2</v>
      </c>
      <c r="R49" s="43">
        <f t="shared" si="39"/>
        <v>3.2739530301326696E-2</v>
      </c>
      <c r="S49" s="43">
        <f t="shared" si="40"/>
        <v>3.2739530301326696E-2</v>
      </c>
      <c r="T49" s="43">
        <f t="shared" si="41"/>
        <v>2.2615744121403138E-2</v>
      </c>
      <c r="U49" s="46">
        <f t="shared" si="42"/>
        <v>0.12083433502538321</v>
      </c>
      <c r="V49" s="118"/>
      <c r="W49" s="57">
        <f>Elevasi!D42</f>
        <v>766</v>
      </c>
      <c r="X49" s="30">
        <v>-2.9616092764933599E-2</v>
      </c>
      <c r="Y49" s="58">
        <f t="shared" si="10"/>
        <v>1677.858547957235</v>
      </c>
      <c r="Z49" s="59">
        <f t="shared" si="11"/>
        <v>0.14043431012555629</v>
      </c>
      <c r="AA49" s="58">
        <f t="shared" si="12"/>
        <v>1677.7181136471095</v>
      </c>
      <c r="AB49" s="58">
        <f t="shared" si="13"/>
        <v>0</v>
      </c>
      <c r="AC49" s="58">
        <f t="shared" si="14"/>
        <v>977968.59519000002</v>
      </c>
      <c r="AD49" s="60">
        <f t="shared" si="15"/>
        <v>978106.96515754354</v>
      </c>
      <c r="AE49" s="61">
        <f t="shared" si="55"/>
        <v>98.017632456479959</v>
      </c>
      <c r="AF49" s="61">
        <f t="shared" si="56"/>
        <v>85.715170199999989</v>
      </c>
      <c r="AG49" s="61">
        <f t="shared" si="57"/>
        <v>12.30246225647997</v>
      </c>
      <c r="AH49" s="62">
        <f t="shared" si="19"/>
        <v>12.423296591505354</v>
      </c>
      <c r="AI49" s="118"/>
      <c r="AJ49" s="56">
        <f>Elevasi!E42</f>
        <v>766</v>
      </c>
      <c r="AK49" s="30">
        <v>-2.9616092764933599E-2</v>
      </c>
      <c r="AL49" s="58">
        <f t="shared" si="20"/>
        <v>1677.858547957235</v>
      </c>
      <c r="AM49" s="59">
        <f t="shared" si="21"/>
        <v>0.14043431012555629</v>
      </c>
      <c r="AN49" s="59">
        <f t="shared" si="43"/>
        <v>1677.7181136471095</v>
      </c>
      <c r="AO49" s="58">
        <f t="shared" si="44"/>
        <v>0</v>
      </c>
      <c r="AP49" s="59">
        <f t="shared" si="45"/>
        <v>977968.59519000002</v>
      </c>
      <c r="AQ49" s="60">
        <f t="shared" si="24"/>
        <v>978106.96515754354</v>
      </c>
      <c r="AR49" s="61">
        <f t="shared" si="46"/>
        <v>98.017632456479959</v>
      </c>
      <c r="AS49" s="61">
        <f t="shared" si="47"/>
        <v>85.715170199999989</v>
      </c>
      <c r="AT49" s="61">
        <f t="shared" si="48"/>
        <v>12.30246225647997</v>
      </c>
      <c r="AU49" s="62">
        <f t="shared" si="27"/>
        <v>12.423296591505354</v>
      </c>
      <c r="AV49" s="118"/>
      <c r="AW49" s="56">
        <f>Elevasi!F42</f>
        <v>766</v>
      </c>
      <c r="AX49" s="30">
        <v>-2.9616092764933599E-2</v>
      </c>
      <c r="AY49" s="58">
        <f t="shared" si="28"/>
        <v>1677.858547957235</v>
      </c>
      <c r="AZ49" s="59">
        <f t="shared" si="29"/>
        <v>0.14043431012555629</v>
      </c>
      <c r="BA49" s="58">
        <f t="shared" si="49"/>
        <v>1677.7181136471095</v>
      </c>
      <c r="BB49" s="58">
        <f t="shared" si="50"/>
        <v>0</v>
      </c>
      <c r="BC49" s="58">
        <f t="shared" si="51"/>
        <v>977968.59519000002</v>
      </c>
      <c r="BD49" s="60">
        <f t="shared" si="33"/>
        <v>978106.96515754354</v>
      </c>
      <c r="BE49" s="61">
        <f t="shared" si="52"/>
        <v>98.017632456479959</v>
      </c>
      <c r="BF49" s="61">
        <f t="shared" si="53"/>
        <v>85.715170199999989</v>
      </c>
      <c r="BG49" s="61">
        <f t="shared" si="54"/>
        <v>12.30246225647997</v>
      </c>
      <c r="BH49" s="62">
        <f t="shared" si="37"/>
        <v>12.423296591505354</v>
      </c>
    </row>
  </sheetData>
  <mergeCells count="30">
    <mergeCell ref="AJ7:AJ8"/>
    <mergeCell ref="AK7:AU7"/>
    <mergeCell ref="AW7:AW8"/>
    <mergeCell ref="AX7:BH7"/>
    <mergeCell ref="V7:V49"/>
    <mergeCell ref="AI7:AI49"/>
    <mergeCell ref="AV7:AV49"/>
    <mergeCell ref="Q7:T7"/>
    <mergeCell ref="U7:U8"/>
    <mergeCell ref="W7:W8"/>
    <mergeCell ref="X7:AH7"/>
    <mergeCell ref="H7:H8"/>
    <mergeCell ref="I7:I8"/>
    <mergeCell ref="J7:J8"/>
    <mergeCell ref="K7:K8"/>
    <mergeCell ref="L7:L8"/>
    <mergeCell ref="M7:P7"/>
    <mergeCell ref="G7:G8"/>
    <mergeCell ref="B1:H1"/>
    <mergeCell ref="B2:H2"/>
    <mergeCell ref="B3:H3"/>
    <mergeCell ref="B4:C4"/>
    <mergeCell ref="D4:H4"/>
    <mergeCell ref="B5:C5"/>
    <mergeCell ref="D5:H5"/>
    <mergeCell ref="B7:B8"/>
    <mergeCell ref="C7:C8"/>
    <mergeCell ref="D7:D8"/>
    <mergeCell ref="E7:E8"/>
    <mergeCell ref="F7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0F1A-E248-46D9-BAAA-3A3EA9072664}">
  <dimension ref="A1:K42"/>
  <sheetViews>
    <sheetView zoomScale="55" zoomScaleNormal="55" workbookViewId="0">
      <selection activeCell="B2" sqref="B2:C42"/>
    </sheetView>
  </sheetViews>
  <sheetFormatPr defaultRowHeight="15" x14ac:dyDescent="0.25"/>
  <cols>
    <col min="1" max="1" width="6.5703125" bestFit="1" customWidth="1"/>
    <col min="2" max="3" width="10.42578125" bestFit="1" customWidth="1"/>
    <col min="4" max="4" width="12.28515625" bestFit="1" customWidth="1"/>
    <col min="5" max="5" width="12.85546875" bestFit="1" customWidth="1"/>
    <col min="6" max="7" width="12.28515625" bestFit="1" customWidth="1"/>
    <col min="8" max="8" width="14.5703125" bestFit="1" customWidth="1"/>
    <col min="9" max="10" width="12.28515625" bestFit="1" customWidth="1"/>
    <col min="11" max="11" width="13.140625" bestFit="1" customWidth="1"/>
  </cols>
  <sheetData>
    <row r="1" spans="1:11" x14ac:dyDescent="0.25">
      <c r="A1" s="74" t="s">
        <v>89</v>
      </c>
      <c r="B1" s="75" t="s">
        <v>90</v>
      </c>
      <c r="C1" s="75" t="s">
        <v>91</v>
      </c>
      <c r="D1" s="75" t="s">
        <v>67</v>
      </c>
      <c r="E1" s="76" t="s">
        <v>68</v>
      </c>
      <c r="F1" s="74" t="s">
        <v>101</v>
      </c>
      <c r="G1" s="75" t="s">
        <v>102</v>
      </c>
      <c r="H1" s="76" t="s">
        <v>103</v>
      </c>
      <c r="I1" s="74" t="s">
        <v>104</v>
      </c>
      <c r="J1" s="75" t="s">
        <v>105</v>
      </c>
      <c r="K1" s="76" t="s">
        <v>106</v>
      </c>
    </row>
    <row r="2" spans="1:11" x14ac:dyDescent="0.25">
      <c r="A2" s="70" t="s">
        <v>0</v>
      </c>
      <c r="B2" s="46">
        <v>788618</v>
      </c>
      <c r="C2" s="46">
        <v>9237724</v>
      </c>
      <c r="D2" s="77">
        <v>107.61158899973</v>
      </c>
      <c r="E2" s="78">
        <v>-6.88907577216054</v>
      </c>
      <c r="F2" s="79">
        <f>Pengolahan!AC9</f>
        <v>977968.59519000002</v>
      </c>
      <c r="G2" s="77">
        <f>Pengolahan!AP9</f>
        <v>977968.59519000002</v>
      </c>
      <c r="H2" s="78">
        <f>Pengolahan!BC9</f>
        <v>977968.59519000002</v>
      </c>
      <c r="I2" s="79">
        <f>Pengolahan!AH9</f>
        <v>12.423296591505354</v>
      </c>
      <c r="J2" s="77">
        <f>Pengolahan!AU9</f>
        <v>12.423296591505354</v>
      </c>
      <c r="K2" s="78">
        <f>Pengolahan!BH9</f>
        <v>12.423296591505354</v>
      </c>
    </row>
    <row r="3" spans="1:11" x14ac:dyDescent="0.25">
      <c r="A3" s="71" t="s">
        <v>12</v>
      </c>
      <c r="B3" s="1">
        <v>788605</v>
      </c>
      <c r="C3" s="1">
        <v>9237333</v>
      </c>
      <c r="D3" s="2">
        <v>107.611490798638</v>
      </c>
      <c r="E3" s="23">
        <v>-6.89260970584355</v>
      </c>
      <c r="F3" s="80">
        <f>Pengolahan!AC10</f>
        <v>977969.682441029</v>
      </c>
      <c r="G3" s="2">
        <f>Pengolahan!AP10</f>
        <v>977969.682441029</v>
      </c>
      <c r="H3" s="23">
        <f>Pengolahan!BC10</f>
        <v>977969.682441029</v>
      </c>
      <c r="I3" s="80">
        <f>Pengolahan!AH10</f>
        <v>5.2998684704514689</v>
      </c>
      <c r="J3" s="2">
        <f>Pengolahan!AU10</f>
        <v>15.377412912513389</v>
      </c>
      <c r="K3" s="23">
        <f>Pengolahan!BH10</f>
        <v>12.481554594826843</v>
      </c>
    </row>
    <row r="4" spans="1:11" x14ac:dyDescent="0.25">
      <c r="A4" s="71" t="s">
        <v>13</v>
      </c>
      <c r="B4" s="1">
        <v>788599</v>
      </c>
      <c r="C4" s="1">
        <v>9237329</v>
      </c>
      <c r="D4" s="2">
        <v>107.611436742991</v>
      </c>
      <c r="E4" s="23">
        <v>-6.8926461488216599</v>
      </c>
      <c r="F4" s="80">
        <f>Pengolahan!AC11</f>
        <v>977969.67677239596</v>
      </c>
      <c r="G4" s="2">
        <f>Pengolahan!AP11</f>
        <v>977969.67677239596</v>
      </c>
      <c r="H4" s="23">
        <f>Pengolahan!BC11</f>
        <v>977969.67677239596</v>
      </c>
      <c r="I4" s="80">
        <f>Pengolahan!AH11</f>
        <v>6.2325617848284782</v>
      </c>
      <c r="J4" s="2">
        <f>Pengolahan!AU11</f>
        <v>15.620438474003693</v>
      </c>
      <c r="K4" s="23">
        <f>Pengolahan!BH11</f>
        <v>12.494177186358487</v>
      </c>
    </row>
    <row r="5" spans="1:11" x14ac:dyDescent="0.25">
      <c r="A5" s="71" t="s">
        <v>14</v>
      </c>
      <c r="B5" s="1">
        <v>788575</v>
      </c>
      <c r="C5" s="1">
        <v>9237389</v>
      </c>
      <c r="D5" s="2">
        <v>107.611216759153</v>
      </c>
      <c r="E5" s="23">
        <v>-6.8921051428203999</v>
      </c>
      <c r="F5" s="80">
        <f>Pengolahan!AC12</f>
        <v>977969.69816192309</v>
      </c>
      <c r="G5" s="2">
        <f>Pengolahan!AP12</f>
        <v>977969.69816192309</v>
      </c>
      <c r="H5" s="23">
        <f>Pengolahan!BC12</f>
        <v>977969.69816192309</v>
      </c>
      <c r="I5" s="80">
        <f>Pengolahan!AH12</f>
        <v>3.5649915529273026</v>
      </c>
      <c r="J5" s="2">
        <f>Pengolahan!AU12</f>
        <v>16.633394474061355</v>
      </c>
      <c r="K5" s="23">
        <f>Pengolahan!BH12</f>
        <v>12.489036767673845</v>
      </c>
    </row>
    <row r="6" spans="1:11" x14ac:dyDescent="0.25">
      <c r="A6" s="71" t="s">
        <v>15</v>
      </c>
      <c r="B6" s="1">
        <v>788575</v>
      </c>
      <c r="C6" s="1">
        <v>9237389</v>
      </c>
      <c r="D6" s="2">
        <v>107.611216759153</v>
      </c>
      <c r="E6" s="23">
        <v>-6.8921051428203999</v>
      </c>
      <c r="F6" s="80">
        <f>Pengolahan!AC13</f>
        <v>977969.52515774302</v>
      </c>
      <c r="G6" s="2">
        <f>Pengolahan!AP13</f>
        <v>977969.52515774302</v>
      </c>
      <c r="H6" s="23">
        <f>Pengolahan!BC13</f>
        <v>977969.52515774302</v>
      </c>
      <c r="I6" s="80">
        <f>Pengolahan!AH13</f>
        <v>7.674781533675592</v>
      </c>
      <c r="J6" s="2">
        <f>Pengolahan!AU13</f>
        <v>14.927344656871561</v>
      </c>
      <c r="K6" s="23">
        <f>Pengolahan!BH13</f>
        <v>12.432085764597339</v>
      </c>
    </row>
    <row r="7" spans="1:11" x14ac:dyDescent="0.25">
      <c r="A7" s="71" t="s">
        <v>16</v>
      </c>
      <c r="B7" s="1">
        <v>788565</v>
      </c>
      <c r="C7" s="1">
        <v>9237458</v>
      </c>
      <c r="D7" s="2">
        <v>107.611122922237</v>
      </c>
      <c r="E7" s="23">
        <v>-6.8914821152736101</v>
      </c>
      <c r="F7" s="80">
        <f>Pengolahan!AC14</f>
        <v>977969.49550843926</v>
      </c>
      <c r="G7" s="2">
        <f>Pengolahan!AP14</f>
        <v>977969.49550843926</v>
      </c>
      <c r="H7" s="23">
        <f>Pengolahan!BC14</f>
        <v>977969.49550843926</v>
      </c>
      <c r="I7" s="80">
        <f>Pengolahan!AH14</f>
        <v>9.2623498036092986</v>
      </c>
      <c r="J7" s="2">
        <f>Pengolahan!AU14</f>
        <v>15.447256143815652</v>
      </c>
      <c r="K7" s="23">
        <f>Pengolahan!BH14</f>
        <v>12.442340690726981</v>
      </c>
    </row>
    <row r="8" spans="1:11" x14ac:dyDescent="0.25">
      <c r="A8" s="71" t="s">
        <v>17</v>
      </c>
      <c r="B8" s="1">
        <v>788556</v>
      </c>
      <c r="C8" s="1">
        <v>9237482</v>
      </c>
      <c r="D8" s="2">
        <v>107.61104035450199</v>
      </c>
      <c r="E8" s="23">
        <v>-6.8912656830398697</v>
      </c>
      <c r="F8" s="80">
        <f>Pengolahan!AC15</f>
        <v>977969.16641485086</v>
      </c>
      <c r="G8" s="2">
        <f>Pengolahan!AP15</f>
        <v>977969.16641485086</v>
      </c>
      <c r="H8" s="23">
        <f>Pengolahan!BC15</f>
        <v>977969.16641485086</v>
      </c>
      <c r="I8" s="80">
        <f>Pengolahan!AH15</f>
        <v>9.3452985387456611</v>
      </c>
      <c r="J8" s="2">
        <f>Pengolahan!AU15</f>
        <v>15.150999145962183</v>
      </c>
      <c r="K8" s="23">
        <f>Pengolahan!BH15</f>
        <v>12.385855275059095</v>
      </c>
    </row>
    <row r="9" spans="1:11" x14ac:dyDescent="0.25">
      <c r="A9" s="71" t="s">
        <v>18</v>
      </c>
      <c r="B9" s="1">
        <v>788635</v>
      </c>
      <c r="C9" s="1">
        <v>9237531</v>
      </c>
      <c r="D9" s="2">
        <v>107.61175226695801</v>
      </c>
      <c r="E9" s="23">
        <v>-6.8908189854506299</v>
      </c>
      <c r="F9" s="80">
        <f>Pengolahan!AC16</f>
        <v>977969.45291473134</v>
      </c>
      <c r="G9" s="2">
        <f>Pengolahan!AP16</f>
        <v>977969.45291473134</v>
      </c>
      <c r="H9" s="23">
        <f>Pengolahan!BC16</f>
        <v>977969.45291473134</v>
      </c>
      <c r="I9" s="80">
        <f>Pengolahan!AH16</f>
        <v>10.36060906954355</v>
      </c>
      <c r="J9" s="2">
        <f>Pengolahan!AU16</f>
        <v>16.629670692739516</v>
      </c>
      <c r="K9" s="23">
        <f>Pengolahan!BH16</f>
        <v>12.574578421465297</v>
      </c>
    </row>
    <row r="10" spans="1:11" x14ac:dyDescent="0.25">
      <c r="A10" s="71" t="s">
        <v>19</v>
      </c>
      <c r="B10" s="1">
        <v>788603</v>
      </c>
      <c r="C10" s="1">
        <v>9237545</v>
      </c>
      <c r="D10" s="2">
        <v>107.61146222267701</v>
      </c>
      <c r="E10" s="23">
        <v>-6.8906940562577104</v>
      </c>
      <c r="F10" s="80">
        <f>Pengolahan!AC17</f>
        <v>977969.05591482692</v>
      </c>
      <c r="G10" s="2">
        <f>Pengolahan!AP17</f>
        <v>977969.05591482692</v>
      </c>
      <c r="H10" s="23">
        <f>Pengolahan!BC17</f>
        <v>977969.05591482692</v>
      </c>
      <c r="I10" s="80">
        <f>Pengolahan!AH17</f>
        <v>10.630565893566752</v>
      </c>
      <c r="J10" s="2">
        <f>Pengolahan!AU17</f>
        <v>14.41349795181422</v>
      </c>
      <c r="K10" s="23">
        <f>Pengolahan!BH17</f>
        <v>12.658785271467904</v>
      </c>
    </row>
    <row r="11" spans="1:11" x14ac:dyDescent="0.25">
      <c r="A11" s="71" t="s">
        <v>20</v>
      </c>
      <c r="B11" s="1">
        <v>788605</v>
      </c>
      <c r="C11" s="1">
        <v>9237568</v>
      </c>
      <c r="D11" s="2">
        <v>107.611479169097</v>
      </c>
      <c r="E11" s="23">
        <v>-6.8904861167102602</v>
      </c>
      <c r="F11" s="80">
        <f>Pengolahan!AC18</f>
        <v>977969.05124165281</v>
      </c>
      <c r="G11" s="2">
        <f>Pengolahan!AP18</f>
        <v>977969.05124165281</v>
      </c>
      <c r="H11" s="23">
        <f>Pengolahan!BC18</f>
        <v>977969.05124165281</v>
      </c>
      <c r="I11" s="80">
        <f>Pengolahan!AH18</f>
        <v>10.987404103716031</v>
      </c>
      <c r="J11" s="2">
        <f>Pengolahan!AU18</f>
        <v>15.56423479546855</v>
      </c>
      <c r="K11" s="23">
        <f>Pengolahan!BH18</f>
        <v>12.340069482215114</v>
      </c>
    </row>
    <row r="12" spans="1:11" x14ac:dyDescent="0.25">
      <c r="A12" s="71" t="s">
        <v>21</v>
      </c>
      <c r="B12" s="1">
        <v>788611</v>
      </c>
      <c r="C12" s="1">
        <v>9237604</v>
      </c>
      <c r="D12" s="2">
        <v>107.61153164121799</v>
      </c>
      <c r="E12" s="23">
        <v>-6.8901605042297396</v>
      </c>
      <c r="F12" s="80">
        <f>Pengolahan!AC19</f>
        <v>977969.79533624707</v>
      </c>
      <c r="G12" s="2">
        <f>Pengolahan!AP19</f>
        <v>977969.79533624707</v>
      </c>
      <c r="H12" s="23">
        <f>Pengolahan!BC19</f>
        <v>977969.79533624707</v>
      </c>
      <c r="I12" s="80">
        <f>Pengolahan!AH19</f>
        <v>11.031781983683507</v>
      </c>
      <c r="J12" s="2">
        <f>Pengolahan!AU19</f>
        <v>15.819507842446404</v>
      </c>
      <c r="K12" s="23">
        <f>Pengolahan!BH19</f>
        <v>13.39374296337852</v>
      </c>
    </row>
    <row r="13" spans="1:11" x14ac:dyDescent="0.25">
      <c r="A13" s="71" t="s">
        <v>22</v>
      </c>
      <c r="B13" s="1">
        <v>788613</v>
      </c>
      <c r="C13" s="1">
        <v>9237638</v>
      </c>
      <c r="D13" s="2">
        <v>107.611548043433</v>
      </c>
      <c r="E13" s="23">
        <v>-6.8898531626478903</v>
      </c>
      <c r="F13" s="80">
        <f>Pengolahan!AC20</f>
        <v>977968.65081687679</v>
      </c>
      <c r="G13" s="2">
        <f>Pengolahan!AP20</f>
        <v>977968.65081687679</v>
      </c>
      <c r="H13" s="23">
        <f>Pengolahan!BC20</f>
        <v>977968.65081687679</v>
      </c>
      <c r="I13" s="80">
        <f>Pengolahan!AH20</f>
        <v>11.749967622154607</v>
      </c>
      <c r="J13" s="2">
        <f>Pengolahan!AU20</f>
        <v>14.781585647927677</v>
      </c>
      <c r="K13" s="23">
        <f>Pengolahan!BH20</f>
        <v>11.987788424045398</v>
      </c>
    </row>
    <row r="14" spans="1:11" x14ac:dyDescent="0.25">
      <c r="A14" s="71" t="s">
        <v>23</v>
      </c>
      <c r="B14" s="1">
        <v>788610</v>
      </c>
      <c r="C14" s="1">
        <v>9237664</v>
      </c>
      <c r="D14" s="2">
        <v>107.61151963043</v>
      </c>
      <c r="E14" s="23">
        <v>-6.8896183606848398</v>
      </c>
      <c r="F14" s="80">
        <f>Pengolahan!AC21</f>
        <v>977968.64623641281</v>
      </c>
      <c r="G14" s="2">
        <f>Pengolahan!AP21</f>
        <v>977968.64623641281</v>
      </c>
      <c r="H14" s="23">
        <f>Pengolahan!BC21</f>
        <v>977968.64623641281</v>
      </c>
      <c r="I14" s="80">
        <f>Pengolahan!AH21</f>
        <v>12.521749321458268</v>
      </c>
      <c r="J14" s="2">
        <f>Pengolahan!AU21</f>
        <v>14.478613130736571</v>
      </c>
      <c r="K14" s="23">
        <f>Pengolahan!BH21</f>
        <v>12.384967582946937</v>
      </c>
    </row>
    <row r="15" spans="1:11" x14ac:dyDescent="0.25">
      <c r="A15" s="71" t="s">
        <v>24</v>
      </c>
      <c r="B15" s="1">
        <v>788611</v>
      </c>
      <c r="C15" s="1">
        <v>9237697</v>
      </c>
      <c r="D15" s="2">
        <v>107.61152704003</v>
      </c>
      <c r="E15" s="23">
        <v>-6.88932010509245</v>
      </c>
      <c r="F15" s="80">
        <f>Pengolahan!AC22</f>
        <v>977968.64168971672</v>
      </c>
      <c r="G15" s="2">
        <f>Pengolahan!AP22</f>
        <v>977968.64168971672</v>
      </c>
      <c r="H15" s="23">
        <f>Pengolahan!BC22</f>
        <v>977968.64168971672</v>
      </c>
      <c r="I15" s="80">
        <f>Pengolahan!AH22</f>
        <v>12.700675837904503</v>
      </c>
      <c r="J15" s="2">
        <f>Pengolahan!AU22</f>
        <v>14.566286930687943</v>
      </c>
      <c r="K15" s="23">
        <f>Pengolahan!BH22</f>
        <v>12.087007402991267</v>
      </c>
    </row>
    <row r="16" spans="1:11" x14ac:dyDescent="0.25">
      <c r="A16" s="71" t="s">
        <v>25</v>
      </c>
      <c r="B16" s="1">
        <v>788612</v>
      </c>
      <c r="C16" s="1">
        <v>9237729</v>
      </c>
      <c r="D16" s="2">
        <v>107.611534499161</v>
      </c>
      <c r="E16" s="23">
        <v>-6.8890308860502101</v>
      </c>
      <c r="F16" s="80">
        <f>Pengolahan!AC23</f>
        <v>977968.47349051444</v>
      </c>
      <c r="G16" s="2">
        <f>Pengolahan!AP23</f>
        <v>977968.47349051444</v>
      </c>
      <c r="H16" s="23">
        <f>Pengolahan!BC23</f>
        <v>977968.47349051444</v>
      </c>
      <c r="I16" s="80">
        <f>Pengolahan!AH23</f>
        <v>12.313959366840573</v>
      </c>
      <c r="J16" s="2">
        <f>Pengolahan!AU23</f>
        <v>14.397563060139584</v>
      </c>
      <c r="K16" s="23">
        <f>Pengolahan!BH23</f>
        <v>12.310396455221118</v>
      </c>
    </row>
    <row r="17" spans="1:11" x14ac:dyDescent="0.25">
      <c r="A17" s="71" t="s">
        <v>26</v>
      </c>
      <c r="B17" s="1">
        <v>788614</v>
      </c>
      <c r="C17" s="1">
        <v>9237753</v>
      </c>
      <c r="D17" s="2">
        <v>107.611551396294</v>
      </c>
      <c r="E17" s="23">
        <v>-6.8888139099713399</v>
      </c>
      <c r="F17" s="80">
        <f>Pengolahan!AC24</f>
        <v>977968.46912842884</v>
      </c>
      <c r="G17" s="2">
        <f>Pengolahan!AP24</f>
        <v>977968.46912842884</v>
      </c>
      <c r="H17" s="23">
        <f>Pengolahan!BC24</f>
        <v>977968.46912842884</v>
      </c>
      <c r="I17" s="80">
        <f>Pengolahan!AH24</f>
        <v>12.200613631954598</v>
      </c>
      <c r="J17" s="2">
        <f>Pengolahan!AU24</f>
        <v>14.488015058758849</v>
      </c>
      <c r="K17" s="23">
        <f>Pengolahan!BH24</f>
        <v>12.058488539933068</v>
      </c>
    </row>
    <row r="18" spans="1:11" x14ac:dyDescent="0.25">
      <c r="A18" s="71" t="s">
        <v>27</v>
      </c>
      <c r="B18" s="1">
        <v>788619</v>
      </c>
      <c r="C18" s="1">
        <v>9237792</v>
      </c>
      <c r="D18" s="2">
        <v>107.611594678016</v>
      </c>
      <c r="E18" s="23">
        <v>-6.8884612373373297</v>
      </c>
      <c r="F18" s="80">
        <f>Pengolahan!AC25</f>
        <v>977968.30577350431</v>
      </c>
      <c r="G18" s="2">
        <f>Pengolahan!AP25</f>
        <v>977968.30577350431</v>
      </c>
      <c r="H18" s="23">
        <f>Pengolahan!BC25</f>
        <v>977968.30577350431</v>
      </c>
      <c r="I18" s="80">
        <f>Pengolahan!AH25</f>
        <v>12.339145945940063</v>
      </c>
      <c r="J18" s="2">
        <f>Pengolahan!AU25</f>
        <v>14.444041939754486</v>
      </c>
      <c r="K18" s="23">
        <f>Pengolahan!BH25</f>
        <v>12.209045934114259</v>
      </c>
    </row>
    <row r="19" spans="1:11" x14ac:dyDescent="0.25">
      <c r="A19" s="71" t="s">
        <v>28</v>
      </c>
      <c r="B19" s="1">
        <v>788617</v>
      </c>
      <c r="C19" s="1">
        <v>9237815</v>
      </c>
      <c r="D19" s="2">
        <v>107.611575455915</v>
      </c>
      <c r="E19" s="23">
        <v>-6.8882534955584296</v>
      </c>
      <c r="F19" s="80">
        <f>Pengolahan!AC26</f>
        <v>977968.30160077265</v>
      </c>
      <c r="G19" s="2">
        <f>Pengolahan!AP26</f>
        <v>977968.30160077265</v>
      </c>
      <c r="H19" s="23">
        <f>Pengolahan!BC26</f>
        <v>977968.30160077265</v>
      </c>
      <c r="I19" s="80">
        <f>Pengolahan!AH26</f>
        <v>12.8438565145743</v>
      </c>
      <c r="J19" s="2">
        <f>Pengolahan!AU26</f>
        <v>14.365749041893922</v>
      </c>
      <c r="K19" s="23">
        <f>Pengolahan!BH26</f>
        <v>12.309648917346637</v>
      </c>
    </row>
    <row r="20" spans="1:11" x14ac:dyDescent="0.25">
      <c r="A20" s="71" t="s">
        <v>29</v>
      </c>
      <c r="B20" s="1">
        <v>788617</v>
      </c>
      <c r="C20" s="1">
        <v>9237815</v>
      </c>
      <c r="D20" s="2">
        <v>107.611575455915</v>
      </c>
      <c r="E20" s="23">
        <v>-6.8882534955584296</v>
      </c>
      <c r="F20" s="80">
        <f>Pengolahan!AC27</f>
        <v>977967.89499271219</v>
      </c>
      <c r="G20" s="2">
        <f>Pengolahan!AP27</f>
        <v>977967.89499271219</v>
      </c>
      <c r="H20" s="23">
        <f>Pengolahan!BC27</f>
        <v>977967.89499271219</v>
      </c>
      <c r="I20" s="80">
        <f>Pengolahan!AH27</f>
        <v>12.514227672441454</v>
      </c>
      <c r="J20" s="2">
        <f>Pengolahan!AU27</f>
        <v>13.846517333266281</v>
      </c>
      <c r="K20" s="23">
        <f>Pengolahan!BH27</f>
        <v>12.055861221811657</v>
      </c>
    </row>
    <row r="21" spans="1:11" x14ac:dyDescent="0.25">
      <c r="A21" s="71" t="s">
        <v>30</v>
      </c>
      <c r="B21" s="1">
        <v>788617</v>
      </c>
      <c r="C21" s="1">
        <v>9237815</v>
      </c>
      <c r="D21" s="2">
        <v>107.611575455915</v>
      </c>
      <c r="E21" s="23">
        <v>-6.8882534955584296</v>
      </c>
      <c r="F21" s="80">
        <f>Pengolahan!AC28</f>
        <v>977967.57740499545</v>
      </c>
      <c r="G21" s="2">
        <f>Pengolahan!AP28</f>
        <v>977967.57740499545</v>
      </c>
      <c r="H21" s="23">
        <f>Pengolahan!BC28</f>
        <v>977967.57740499545</v>
      </c>
      <c r="I21" s="80">
        <f>Pengolahan!AH28</f>
        <v>12.812088832507715</v>
      </c>
      <c r="J21" s="2">
        <f>Pengolahan!AU28</f>
        <v>13.76517276034291</v>
      </c>
      <c r="K21" s="23">
        <f>Pengolahan!BH28</f>
        <v>11.737290003573921</v>
      </c>
    </row>
    <row r="22" spans="1:11" x14ac:dyDescent="0.25">
      <c r="A22" s="71" t="s">
        <v>31</v>
      </c>
      <c r="B22" s="1">
        <v>788586</v>
      </c>
      <c r="C22" s="1">
        <v>9237838</v>
      </c>
      <c r="D22" s="2">
        <v>107.611294010515</v>
      </c>
      <c r="E22" s="23">
        <v>-6.8880471872430604</v>
      </c>
      <c r="F22" s="80">
        <f>Pengolahan!AC29</f>
        <v>977967.83744305174</v>
      </c>
      <c r="G22" s="2">
        <f>Pengolahan!AP29</f>
        <v>977967.83744305174</v>
      </c>
      <c r="H22" s="23">
        <f>Pengolahan!BC29</f>
        <v>977967.83744305174</v>
      </c>
      <c r="I22" s="80">
        <f>Pengolahan!AH29</f>
        <v>12.613193539366012</v>
      </c>
      <c r="J22" s="2">
        <f>Pengolahan!AU29</f>
        <v>13.047150902252501</v>
      </c>
      <c r="K22" s="23">
        <f>Pengolahan!BH29</f>
        <v>11.85029649541136</v>
      </c>
    </row>
    <row r="23" spans="1:11" x14ac:dyDescent="0.25">
      <c r="A23" s="71" t="s">
        <v>32</v>
      </c>
      <c r="B23" s="1">
        <v>788579</v>
      </c>
      <c r="C23" s="1">
        <v>9237852</v>
      </c>
      <c r="D23" s="2">
        <v>107.61123002282</v>
      </c>
      <c r="E23" s="23">
        <v>-6.8879210214944502</v>
      </c>
      <c r="F23" s="80">
        <f>Pengolahan!AC30</f>
        <v>977967.98429058387</v>
      </c>
      <c r="G23" s="2">
        <f>Pengolahan!AP30</f>
        <v>977967.98429058387</v>
      </c>
      <c r="H23" s="23">
        <f>Pengolahan!BC30</f>
        <v>977967.98429058387</v>
      </c>
      <c r="I23" s="80">
        <f>Pengolahan!AH30</f>
        <v>12.578722390294576</v>
      </c>
      <c r="J23" s="2">
        <f>Pengolahan!AU30</f>
        <v>12.921427036686485</v>
      </c>
      <c r="K23" s="23">
        <f>Pengolahan!BH30</f>
        <v>11.986082636938068</v>
      </c>
    </row>
    <row r="24" spans="1:11" x14ac:dyDescent="0.25">
      <c r="A24" s="71" t="s">
        <v>33</v>
      </c>
      <c r="B24" s="1">
        <v>788561</v>
      </c>
      <c r="C24" s="1">
        <v>9237849</v>
      </c>
      <c r="D24" s="2">
        <v>107.61106741186499</v>
      </c>
      <c r="E24" s="23">
        <v>-6.8879490207873104</v>
      </c>
      <c r="F24" s="80">
        <f>Pengolahan!AC31</f>
        <v>977967.98160963168</v>
      </c>
      <c r="G24" s="2">
        <f>Pengolahan!AP31</f>
        <v>977967.98160963168</v>
      </c>
      <c r="H24" s="23">
        <f>Pengolahan!BC31</f>
        <v>977967.98160963168</v>
      </c>
      <c r="I24" s="80">
        <f>Pengolahan!AH31</f>
        <v>11.801313340785345</v>
      </c>
      <c r="J24" s="2">
        <f>Pengolahan!AU31</f>
        <v>13.232967070682268</v>
      </c>
      <c r="K24" s="23">
        <f>Pengolahan!BH31</f>
        <v>11.996569820026682</v>
      </c>
    </row>
    <row r="25" spans="1:11" x14ac:dyDescent="0.25">
      <c r="A25" s="71" t="s">
        <v>34</v>
      </c>
      <c r="B25" s="1">
        <v>788556</v>
      </c>
      <c r="C25" s="1">
        <v>9237855</v>
      </c>
      <c r="D25" s="2">
        <v>107.611021904224</v>
      </c>
      <c r="E25" s="23">
        <v>-6.88789504857293</v>
      </c>
      <c r="F25" s="80">
        <f>Pengolahan!AC32</f>
        <v>977967.82940247597</v>
      </c>
      <c r="G25" s="2">
        <f>Pengolahan!AP32</f>
        <v>977967.82940247597</v>
      </c>
      <c r="H25" s="23">
        <f>Pengolahan!BC32</f>
        <v>977967.82940247597</v>
      </c>
      <c r="I25" s="80">
        <f>Pengolahan!AH32</f>
        <v>11.461568382917893</v>
      </c>
      <c r="J25" s="2">
        <f>Pengolahan!AU32</f>
        <v>12.998669696319997</v>
      </c>
      <c r="K25" s="23">
        <f>Pengolahan!BH32</f>
        <v>11.734633011757129</v>
      </c>
    </row>
    <row r="26" spans="1:11" x14ac:dyDescent="0.25">
      <c r="A26" s="71" t="s">
        <v>35</v>
      </c>
      <c r="B26" s="1">
        <v>788541</v>
      </c>
      <c r="C26" s="1">
        <v>9237838</v>
      </c>
      <c r="D26" s="2">
        <v>107.610887112101</v>
      </c>
      <c r="E26" s="23">
        <v>-6.8880494113123598</v>
      </c>
      <c r="F26" s="80">
        <f>Pengolahan!AC33</f>
        <v>977967.9766214015</v>
      </c>
      <c r="G26" s="2">
        <f>Pengolahan!AP33</f>
        <v>977967.9766214015</v>
      </c>
      <c r="H26" s="23">
        <f>Pengolahan!BC33</f>
        <v>977967.9766214015</v>
      </c>
      <c r="I26" s="80">
        <f>Pengolahan!AH33</f>
        <v>11.346458370235759</v>
      </c>
      <c r="J26" s="2">
        <f>Pengolahan!AU33</f>
        <v>12.792306967142871</v>
      </c>
      <c r="K26" s="23">
        <f>Pengolahan!BH33</f>
        <v>11.911734475672837</v>
      </c>
    </row>
    <row r="27" spans="1:11" x14ac:dyDescent="0.25">
      <c r="A27" s="71" t="s">
        <v>36</v>
      </c>
      <c r="B27" s="1">
        <v>788541</v>
      </c>
      <c r="C27" s="1">
        <v>9237838</v>
      </c>
      <c r="D27" s="2">
        <v>107.610887112101</v>
      </c>
      <c r="E27" s="23">
        <v>-6.8880494113123598</v>
      </c>
      <c r="F27" s="80">
        <f>Pengolahan!AC34</f>
        <v>977967.97431798209</v>
      </c>
      <c r="G27" s="2">
        <f>Pengolahan!AP34</f>
        <v>977967.97431798209</v>
      </c>
      <c r="H27" s="23">
        <f>Pengolahan!BC34</f>
        <v>977967.97431798209</v>
      </c>
      <c r="I27" s="80">
        <f>Pengolahan!AH34</f>
        <v>11.75917252106256</v>
      </c>
      <c r="J27" s="2">
        <f>Pengolahan!AU34</f>
        <v>12.622017651475041</v>
      </c>
      <c r="K27" s="23">
        <f>Pengolahan!BH34</f>
        <v>11.904605017097772</v>
      </c>
    </row>
    <row r="28" spans="1:11" x14ac:dyDescent="0.25">
      <c r="A28" s="71" t="s">
        <v>37</v>
      </c>
      <c r="B28" s="1">
        <v>788517</v>
      </c>
      <c r="C28" s="1">
        <v>9237852</v>
      </c>
      <c r="D28" s="2">
        <v>107.610669407312</v>
      </c>
      <c r="E28" s="23">
        <v>-6.88792408554687</v>
      </c>
      <c r="F28" s="80">
        <f>Pengolahan!AC35</f>
        <v>977967.95150261198</v>
      </c>
      <c r="G28" s="2">
        <f>Pengolahan!AP35</f>
        <v>977967.95150261198</v>
      </c>
      <c r="H28" s="23">
        <f>Pengolahan!BC35</f>
        <v>977967.95150261198</v>
      </c>
      <c r="I28" s="80">
        <f>Pengolahan!AH35</f>
        <v>12.325670012477728</v>
      </c>
      <c r="J28" s="2">
        <f>Pengolahan!AU35</f>
        <v>12.802211976395254</v>
      </c>
      <c r="K28" s="23">
        <f>Pengolahan!BH35</f>
        <v>11.8801296381108</v>
      </c>
    </row>
    <row r="29" spans="1:11" x14ac:dyDescent="0.25">
      <c r="A29" s="71" t="s">
        <v>38</v>
      </c>
      <c r="B29" s="1">
        <v>788512</v>
      </c>
      <c r="C29" s="1">
        <v>9237841</v>
      </c>
      <c r="D29" s="2">
        <v>107.61062474027</v>
      </c>
      <c r="E29" s="23">
        <v>-6.8880237347471596</v>
      </c>
      <c r="F29" s="80">
        <f>Pengolahan!AC36</f>
        <v>977967.94945893879</v>
      </c>
      <c r="G29" s="2">
        <f>Pengolahan!AP36</f>
        <v>977967.94945893879</v>
      </c>
      <c r="H29" s="23">
        <f>Pengolahan!BC36</f>
        <v>977967.94945893879</v>
      </c>
      <c r="I29" s="80">
        <f>Pengolahan!AH36</f>
        <v>13.999650206663034</v>
      </c>
      <c r="J29" s="2">
        <f>Pengolahan!AU36</f>
        <v>12.614636754085723</v>
      </c>
      <c r="K29" s="23">
        <f>Pengolahan!BH36</f>
        <v>11.859648278893999</v>
      </c>
    </row>
    <row r="30" spans="1:11" x14ac:dyDescent="0.25">
      <c r="A30" s="71" t="s">
        <v>39</v>
      </c>
      <c r="B30" s="1">
        <v>788502</v>
      </c>
      <c r="C30" s="1">
        <v>9237847</v>
      </c>
      <c r="D30" s="2">
        <v>107.610534021706</v>
      </c>
      <c r="E30" s="23">
        <v>-6.8879700095400302</v>
      </c>
      <c r="F30" s="80">
        <f>Pengolahan!AC37</f>
        <v>977968.1229990396</v>
      </c>
      <c r="G30" s="2">
        <f>Pengolahan!AP37</f>
        <v>977968.1229990396</v>
      </c>
      <c r="H30" s="23">
        <f>Pengolahan!BC37</f>
        <v>977968.1229990396</v>
      </c>
      <c r="I30" s="80">
        <f>Pengolahan!AH37</f>
        <v>15.078632751886472</v>
      </c>
      <c r="J30" s="2">
        <f>Pengolahan!AU37</f>
        <v>12.815565382814382</v>
      </c>
      <c r="K30" s="23">
        <f>Pengolahan!BH37</f>
        <v>12.034904476715523</v>
      </c>
    </row>
    <row r="31" spans="1:11" x14ac:dyDescent="0.25">
      <c r="A31" s="71" t="s">
        <v>40</v>
      </c>
      <c r="B31" s="1">
        <v>788488</v>
      </c>
      <c r="C31" s="1">
        <v>9237849</v>
      </c>
      <c r="D31" s="2">
        <v>107.610407332164</v>
      </c>
      <c r="E31" s="23">
        <v>-6.8879526281834602</v>
      </c>
      <c r="F31" s="80">
        <f>Pengolahan!AC38</f>
        <v>977967.94060745847</v>
      </c>
      <c r="G31" s="2">
        <f>Pengolahan!AP38</f>
        <v>977967.94060745847</v>
      </c>
      <c r="H31" s="23">
        <f>Pengolahan!BC38</f>
        <v>977967.94060745847</v>
      </c>
      <c r="I31" s="80">
        <f>Pengolahan!AH38</f>
        <v>17.466392077486471</v>
      </c>
      <c r="J31" s="2">
        <f>Pengolahan!AU38</f>
        <v>12.456617941919559</v>
      </c>
      <c r="K31" s="23">
        <f>Pengolahan!BH38</f>
        <v>11.849935409413446</v>
      </c>
    </row>
    <row r="32" spans="1:11" x14ac:dyDescent="0.25">
      <c r="A32" s="71" t="s">
        <v>41</v>
      </c>
      <c r="B32" s="1">
        <v>788470</v>
      </c>
      <c r="C32" s="1">
        <v>9237853</v>
      </c>
      <c r="D32" s="2">
        <v>107.61024437498099</v>
      </c>
      <c r="E32" s="23">
        <v>-6.8879173712992303</v>
      </c>
      <c r="F32" s="80">
        <f>Pengolahan!AC39</f>
        <v>977967.92348027159</v>
      </c>
      <c r="G32" s="2">
        <f>Pengolahan!AP39</f>
        <v>977967.92348027159</v>
      </c>
      <c r="H32" s="23">
        <f>Pengolahan!BC39</f>
        <v>977967.92348027159</v>
      </c>
      <c r="I32" s="80">
        <f>Pengolahan!AH39</f>
        <v>20.01979941830248</v>
      </c>
      <c r="J32" s="2">
        <f>Pengolahan!AU39</f>
        <v>12.263318516240586</v>
      </c>
      <c r="K32" s="23">
        <f>Pengolahan!BH39</f>
        <v>11.809960825827288</v>
      </c>
    </row>
    <row r="33" spans="1:11" x14ac:dyDescent="0.25">
      <c r="A33" s="71" t="s">
        <v>42</v>
      </c>
      <c r="B33" s="1">
        <v>788464</v>
      </c>
      <c r="C33" s="1">
        <v>9237848</v>
      </c>
      <c r="D33" s="2">
        <v>107.61019036901899</v>
      </c>
      <c r="E33" s="23">
        <v>-6.88796285053827</v>
      </c>
      <c r="F33" s="80">
        <f>Pengolahan!AC40</f>
        <v>977967.92196777556</v>
      </c>
      <c r="G33" s="2">
        <f>Pengolahan!AP40</f>
        <v>977967.92196777556</v>
      </c>
      <c r="H33" s="23">
        <f>Pengolahan!BC40</f>
        <v>977967.92196777556</v>
      </c>
      <c r="I33" s="80">
        <f>Pengolahan!AH40</f>
        <v>19.947898439415333</v>
      </c>
      <c r="J33" s="2">
        <f>Pengolahan!AU40</f>
        <v>12.198514970858616</v>
      </c>
      <c r="K33" s="23">
        <f>Pengolahan!BH40</f>
        <v>11.817834999538055</v>
      </c>
    </row>
    <row r="34" spans="1:11" x14ac:dyDescent="0.25">
      <c r="A34" s="71" t="s">
        <v>43</v>
      </c>
      <c r="B34" s="1">
        <v>788453</v>
      </c>
      <c r="C34" s="1">
        <v>9237854</v>
      </c>
      <c r="D34" s="2">
        <v>107.61009060829601</v>
      </c>
      <c r="E34" s="23">
        <v>-6.88790917462957</v>
      </c>
      <c r="F34" s="80">
        <f>Pengolahan!AC41</f>
        <v>977967.91542873741</v>
      </c>
      <c r="G34" s="2">
        <f>Pengolahan!AP41</f>
        <v>977967.91542873741</v>
      </c>
      <c r="H34" s="23">
        <f>Pengolahan!BC41</f>
        <v>977967.91542873741</v>
      </c>
      <c r="I34" s="80">
        <f>Pengolahan!AH41</f>
        <v>20.037383833685492</v>
      </c>
      <c r="J34" s="2">
        <f>Pengolahan!AU41</f>
        <v>12.09839749863394</v>
      </c>
      <c r="K34" s="23">
        <f>Pengolahan!BH41</f>
        <v>11.802197264406228</v>
      </c>
    </row>
    <row r="35" spans="1:11" x14ac:dyDescent="0.25">
      <c r="A35" s="71" t="s">
        <v>44</v>
      </c>
      <c r="B35" s="1">
        <v>788439</v>
      </c>
      <c r="C35" s="1">
        <v>9237867</v>
      </c>
      <c r="D35" s="2">
        <v>107.609963374994</v>
      </c>
      <c r="E35" s="23">
        <v>-6.8877923909619998</v>
      </c>
      <c r="F35" s="80">
        <f>Pengolahan!AC42</f>
        <v>977968.05867355282</v>
      </c>
      <c r="G35" s="2">
        <f>Pengolahan!AP42</f>
        <v>977968.05867355282</v>
      </c>
      <c r="H35" s="23">
        <f>Pengolahan!BC42</f>
        <v>977968.05867355282</v>
      </c>
      <c r="I35" s="80">
        <f>Pengolahan!AH42</f>
        <v>19.915223086695452</v>
      </c>
      <c r="J35" s="2">
        <f>Pengolahan!AU42</f>
        <v>12.278384635149099</v>
      </c>
      <c r="K35" s="23">
        <f>Pengolahan!BH42</f>
        <v>11.987000516514104</v>
      </c>
    </row>
    <row r="36" spans="1:11" x14ac:dyDescent="0.25">
      <c r="A36" s="71" t="s">
        <v>45</v>
      </c>
      <c r="B36" s="1">
        <v>788439</v>
      </c>
      <c r="C36" s="1">
        <v>9237851</v>
      </c>
      <c r="D36" s="2">
        <v>107.609964165904</v>
      </c>
      <c r="E36" s="23">
        <v>-6.8879369759524396</v>
      </c>
      <c r="F36" s="80">
        <f>Pengolahan!AC43</f>
        <v>977968.04208077572</v>
      </c>
      <c r="G36" s="2">
        <f>Pengolahan!AP43</f>
        <v>977968.04208077572</v>
      </c>
      <c r="H36" s="23">
        <f>Pengolahan!BC43</f>
        <v>977968.04208077572</v>
      </c>
      <c r="I36" s="80">
        <f>Pengolahan!AH43</f>
        <v>19.226214489709694</v>
      </c>
      <c r="J36" s="2">
        <f>Pengolahan!AU43</f>
        <v>11.694823621668307</v>
      </c>
      <c r="K36" s="23">
        <f>Pengolahan!BH43</f>
        <v>11.973768981126229</v>
      </c>
    </row>
    <row r="37" spans="1:11" x14ac:dyDescent="0.25">
      <c r="A37" s="71" t="s">
        <v>46</v>
      </c>
      <c r="B37" s="1">
        <v>788418</v>
      </c>
      <c r="C37" s="1">
        <v>9237875</v>
      </c>
      <c r="D37" s="2">
        <v>107.60977309356301</v>
      </c>
      <c r="E37" s="23">
        <v>-6.8877211358307102</v>
      </c>
      <c r="F37" s="80">
        <f>Pengolahan!AC44</f>
        <v>977968.04523020599</v>
      </c>
      <c r="G37" s="2">
        <f>Pengolahan!AP44</f>
        <v>977968.04523020599</v>
      </c>
      <c r="H37" s="23">
        <f>Pengolahan!BC44</f>
        <v>977968.04523020599</v>
      </c>
      <c r="I37" s="80">
        <f>Pengolahan!AH44</f>
        <v>18.558218878981098</v>
      </c>
      <c r="J37" s="2">
        <f>Pengolahan!AU44</f>
        <v>11.820726644445175</v>
      </c>
      <c r="K37" s="23">
        <f>Pengolahan!BH44</f>
        <v>11.981550431995744</v>
      </c>
    </row>
    <row r="38" spans="1:11" x14ac:dyDescent="0.25">
      <c r="A38" s="71" t="s">
        <v>47</v>
      </c>
      <c r="B38" s="1">
        <v>788411</v>
      </c>
      <c r="C38" s="1">
        <v>9237869</v>
      </c>
      <c r="D38" s="2">
        <v>107.609710094786</v>
      </c>
      <c r="E38" s="23">
        <v>-6.8877757009847702</v>
      </c>
      <c r="F38" s="80">
        <f>Pengolahan!AC45</f>
        <v>977968.09701881604</v>
      </c>
      <c r="G38" s="2">
        <f>Pengolahan!AP45</f>
        <v>977968.09701881604</v>
      </c>
      <c r="H38" s="23">
        <f>Pengolahan!BC45</f>
        <v>977968.09701881604</v>
      </c>
      <c r="I38" s="80">
        <f>Pengolahan!AH45</f>
        <v>17.91201860560302</v>
      </c>
      <c r="J38" s="2">
        <f>Pengolahan!AU45</f>
        <v>11.771724704572078</v>
      </c>
      <c r="K38" s="23">
        <f>Pengolahan!BH45</f>
        <v>12.01112722021554</v>
      </c>
    </row>
    <row r="39" spans="1:11" x14ac:dyDescent="0.25">
      <c r="A39" s="71" t="s">
        <v>48</v>
      </c>
      <c r="B39" s="1">
        <v>788419</v>
      </c>
      <c r="C39" s="1">
        <v>9237852</v>
      </c>
      <c r="D39" s="2">
        <v>107.60978327260101</v>
      </c>
      <c r="E39" s="23">
        <v>-6.8879289273883497</v>
      </c>
      <c r="F39" s="80">
        <f>Pengolahan!AC46</f>
        <v>977968.00341656024</v>
      </c>
      <c r="G39" s="2">
        <f>Pengolahan!AP46</f>
        <v>977968.00341656024</v>
      </c>
      <c r="H39" s="23">
        <f>Pengolahan!BC46</f>
        <v>977968.00341656024</v>
      </c>
      <c r="I39" s="80">
        <f>Pengolahan!AH46</f>
        <v>17.336051273874954</v>
      </c>
      <c r="J39" s="2">
        <f>Pengolahan!AU46</f>
        <v>11.79295570634916</v>
      </c>
      <c r="K39" s="23">
        <f>Pengolahan!BH46</f>
        <v>11.914236650085341</v>
      </c>
    </row>
    <row r="40" spans="1:11" x14ac:dyDescent="0.25">
      <c r="A40" s="71" t="s">
        <v>49</v>
      </c>
      <c r="B40" s="1">
        <v>788386</v>
      </c>
      <c r="C40" s="1">
        <v>9237871</v>
      </c>
      <c r="D40" s="2">
        <v>107.609483941126</v>
      </c>
      <c r="E40" s="23">
        <v>-6.8877588626932402</v>
      </c>
      <c r="F40" s="80">
        <f>Pengolahan!AC47</f>
        <v>977968.10087665753</v>
      </c>
      <c r="G40" s="2">
        <f>Pengolahan!AP47</f>
        <v>977968.10087665753</v>
      </c>
      <c r="H40" s="23">
        <f>Pengolahan!BC47</f>
        <v>977968.10087665753</v>
      </c>
      <c r="I40" s="80">
        <f>Pengolahan!AH47</f>
        <v>17.548185177630682</v>
      </c>
      <c r="J40" s="2">
        <f>Pengolahan!AU47</f>
        <v>11.815486743609879</v>
      </c>
      <c r="K40" s="23">
        <f>Pengolahan!BH47</f>
        <v>12.015346415438954</v>
      </c>
    </row>
    <row r="41" spans="1:11" x14ac:dyDescent="0.25">
      <c r="A41" s="71" t="s">
        <v>50</v>
      </c>
      <c r="B41" s="1">
        <v>788365</v>
      </c>
      <c r="C41" s="1">
        <v>9237854</v>
      </c>
      <c r="D41" s="2">
        <v>107.60929489518</v>
      </c>
      <c r="E41" s="23">
        <v>-6.8879135215079001</v>
      </c>
      <c r="F41" s="80">
        <f>Pengolahan!AC48</f>
        <v>977968.1776092361</v>
      </c>
      <c r="G41" s="2">
        <f>Pengolahan!AP48</f>
        <v>977968.1776092361</v>
      </c>
      <c r="H41" s="23">
        <f>Pengolahan!BC48</f>
        <v>977968.1776092361</v>
      </c>
      <c r="I41" s="80">
        <f>Pengolahan!AH48</f>
        <v>16.382995170486321</v>
      </c>
      <c r="J41" s="2">
        <f>Pengolahan!AU48</f>
        <v>11.763174310073806</v>
      </c>
      <c r="K41" s="23">
        <f>Pengolahan!BH48</f>
        <v>12.088759946851324</v>
      </c>
    </row>
    <row r="42" spans="1:11" ht="15.75" thickBot="1" x14ac:dyDescent="0.3">
      <c r="A42" s="72" t="s">
        <v>0</v>
      </c>
      <c r="B42" s="73">
        <v>788618</v>
      </c>
      <c r="C42" s="73">
        <v>9237724</v>
      </c>
      <c r="D42" s="81">
        <v>107.61158899973</v>
      </c>
      <c r="E42" s="82">
        <v>-6.88907577216054</v>
      </c>
      <c r="F42" s="83">
        <f>Pengolahan!AC49</f>
        <v>977968.59519000002</v>
      </c>
      <c r="G42" s="81">
        <f>Pengolahan!AP49</f>
        <v>977968.59519000002</v>
      </c>
      <c r="H42" s="82">
        <f>Pengolahan!BC49</f>
        <v>977968.59519000002</v>
      </c>
      <c r="I42" s="83">
        <f>Pengolahan!AH49</f>
        <v>12.423296591505354</v>
      </c>
      <c r="J42" s="81">
        <f>Pengolahan!AU49</f>
        <v>12.423296591505354</v>
      </c>
      <c r="K42" s="82">
        <f>Pengolahan!BH49</f>
        <v>12.423296591505354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Levelling</vt:lpstr>
      <vt:lpstr>Elevasi</vt:lpstr>
      <vt:lpstr>Pengolahan</vt:lpstr>
      <vt:lpstr>Gobs &amp; CBA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nabiel shihab</dc:creator>
  <cp:lastModifiedBy>Pala Print</cp:lastModifiedBy>
  <dcterms:created xsi:type="dcterms:W3CDTF">2020-08-19T13:06:34Z</dcterms:created>
  <dcterms:modified xsi:type="dcterms:W3CDTF">2020-08-22T11:04:17Z</dcterms:modified>
</cp:coreProperties>
</file>