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9155" windowHeight="7230" activeTab="4"/>
  </bookViews>
  <sheets>
    <sheet name="Data" sheetId="2" r:id="rId1"/>
    <sheet name="Calcs for 1-3" sheetId="9" r:id="rId2"/>
    <sheet name="Calcs for 4" sheetId="10" r:id="rId3"/>
    <sheet name="Data for Pivot table" sheetId="3" r:id="rId4"/>
    <sheet name="Pivot table" sheetId="8" r:id="rId5"/>
  </sheets>
  <definedNames>
    <definedName name="Slicer_Credit_or_Cash">#N/A</definedName>
    <definedName name="Slicer_Month">#N/A</definedName>
    <definedName name="Slicer_Reason_for_Expense">#N/A</definedName>
  </definedNames>
  <calcPr calcId="145621"/>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O82" i="10" l="1"/>
  <c r="O81" i="10"/>
  <c r="O76" i="10"/>
  <c r="O75" i="10"/>
  <c r="O70" i="10"/>
  <c r="O69" i="10"/>
  <c r="O5" i="10"/>
  <c r="Q5" i="10" s="1"/>
  <c r="P5" i="10"/>
  <c r="O6" i="10"/>
  <c r="P6" i="10"/>
  <c r="Q6" i="10" s="1"/>
  <c r="O7" i="10"/>
  <c r="P7" i="10"/>
  <c r="Q7" i="10"/>
  <c r="O8" i="10"/>
  <c r="Q8" i="10" s="1"/>
  <c r="P8" i="10"/>
  <c r="O9" i="10"/>
  <c r="Q9" i="10" s="1"/>
  <c r="P9" i="10"/>
  <c r="O10" i="10"/>
  <c r="P10" i="10"/>
  <c r="Q10" i="10" s="1"/>
  <c r="O11" i="10"/>
  <c r="P11" i="10"/>
  <c r="Q11" i="10"/>
  <c r="O12" i="10"/>
  <c r="Q12" i="10" s="1"/>
  <c r="P12" i="10"/>
  <c r="O13" i="10"/>
  <c r="Q13" i="10" s="1"/>
  <c r="P13" i="10"/>
  <c r="O14" i="10"/>
  <c r="P14" i="10"/>
  <c r="Q14" i="10" s="1"/>
  <c r="O15" i="10"/>
  <c r="P15" i="10"/>
  <c r="Q15" i="10"/>
  <c r="O16" i="10"/>
  <c r="Q16" i="10" s="1"/>
  <c r="P16" i="10"/>
  <c r="O17" i="10"/>
  <c r="Q17" i="10" s="1"/>
  <c r="P17" i="10"/>
  <c r="O18" i="10"/>
  <c r="P18" i="10"/>
  <c r="Q18" i="10" s="1"/>
  <c r="O19" i="10"/>
  <c r="P19" i="10"/>
  <c r="Q19" i="10"/>
  <c r="O20" i="10"/>
  <c r="Q20" i="10" s="1"/>
  <c r="P20" i="10"/>
  <c r="O21" i="10"/>
  <c r="Q21" i="10" s="1"/>
  <c r="P21" i="10"/>
  <c r="O22" i="10"/>
  <c r="P22" i="10"/>
  <c r="Q22" i="10" s="1"/>
  <c r="O23" i="10"/>
  <c r="P23" i="10"/>
  <c r="Q23" i="10"/>
  <c r="O24" i="10"/>
  <c r="Q24" i="10" s="1"/>
  <c r="P24" i="10"/>
  <c r="O25" i="10"/>
  <c r="Q25" i="10" s="1"/>
  <c r="P25" i="10"/>
  <c r="O26" i="10"/>
  <c r="P26" i="10"/>
  <c r="Q26" i="10" s="1"/>
  <c r="O27" i="10"/>
  <c r="P27" i="10"/>
  <c r="Q27" i="10"/>
  <c r="O28" i="10"/>
  <c r="Q28" i="10" s="1"/>
  <c r="P28" i="10"/>
  <c r="O29" i="10"/>
  <c r="Q29" i="10" s="1"/>
  <c r="P29" i="10"/>
  <c r="O30" i="10"/>
  <c r="P30" i="10"/>
  <c r="Q30" i="10" s="1"/>
  <c r="O31" i="10"/>
  <c r="Q31" i="10" s="1"/>
  <c r="P31" i="10"/>
  <c r="O32" i="10"/>
  <c r="Q32" i="10" s="1"/>
  <c r="P32" i="10"/>
  <c r="O33" i="10"/>
  <c r="Q33" i="10" s="1"/>
  <c r="P33" i="10"/>
  <c r="O34" i="10"/>
  <c r="P34" i="10"/>
  <c r="Q34" i="10" s="1"/>
  <c r="O35" i="10"/>
  <c r="P35" i="10"/>
  <c r="Q35" i="10"/>
  <c r="O36" i="10"/>
  <c r="Q36" i="10" s="1"/>
  <c r="P36" i="10"/>
  <c r="O37" i="10"/>
  <c r="Q37" i="10" s="1"/>
  <c r="P37" i="10"/>
  <c r="O38" i="10"/>
  <c r="P38" i="10"/>
  <c r="Q38" i="10" s="1"/>
  <c r="O39" i="10"/>
  <c r="P39" i="10"/>
  <c r="Q39" i="10"/>
  <c r="O40" i="10"/>
  <c r="Q40" i="10" s="1"/>
  <c r="P40" i="10"/>
  <c r="O41" i="10"/>
  <c r="Q41" i="10" s="1"/>
  <c r="P41" i="10"/>
  <c r="O42" i="10"/>
  <c r="P42" i="10"/>
  <c r="Q42" i="10" s="1"/>
  <c r="O43" i="10"/>
  <c r="P43" i="10"/>
  <c r="Q43" i="10"/>
  <c r="O44" i="10"/>
  <c r="Q44" i="10" s="1"/>
  <c r="P44" i="10"/>
  <c r="O45" i="10"/>
  <c r="Q45" i="10" s="1"/>
  <c r="P45" i="10"/>
  <c r="O46" i="10"/>
  <c r="P46" i="10"/>
  <c r="Q46" i="10" s="1"/>
  <c r="O47" i="10"/>
  <c r="P47" i="10"/>
  <c r="Q47" i="10"/>
  <c r="O48" i="10"/>
  <c r="Q48" i="10" s="1"/>
  <c r="P48" i="10"/>
  <c r="O49" i="10"/>
  <c r="Q49" i="10" s="1"/>
  <c r="P49" i="10"/>
  <c r="O50" i="10"/>
  <c r="P50" i="10"/>
  <c r="Q50" i="10" s="1"/>
  <c r="O51" i="10"/>
  <c r="P51" i="10"/>
  <c r="Q51" i="10"/>
  <c r="O52" i="10"/>
  <c r="Q52" i="10" s="1"/>
  <c r="P52" i="10"/>
  <c r="O53" i="10"/>
  <c r="Q53" i="10" s="1"/>
  <c r="P53" i="10"/>
  <c r="O54" i="10"/>
  <c r="P54" i="10"/>
  <c r="Q54" i="10" s="1"/>
  <c r="O55" i="10"/>
  <c r="P55" i="10"/>
  <c r="Q55" i="10"/>
  <c r="O56" i="10"/>
  <c r="Q56" i="10" s="1"/>
  <c r="P56" i="10"/>
  <c r="O57" i="10"/>
  <c r="Q57" i="10" s="1"/>
  <c r="P57" i="10"/>
  <c r="O58" i="10"/>
  <c r="P58" i="10"/>
  <c r="Q58" i="10" s="1"/>
  <c r="O59" i="10"/>
  <c r="P59" i="10"/>
  <c r="Q59" i="10"/>
  <c r="O60" i="10"/>
  <c r="Q60" i="10" s="1"/>
  <c r="P60" i="10"/>
  <c r="O61" i="10"/>
  <c r="Q61" i="10" s="1"/>
  <c r="P61" i="10"/>
  <c r="O62" i="10"/>
  <c r="P62" i="10"/>
  <c r="Q62" i="10" s="1"/>
  <c r="O63" i="10"/>
  <c r="P63" i="10"/>
  <c r="Q63" i="10"/>
  <c r="O64" i="10"/>
  <c r="Q64" i="10" s="1"/>
  <c r="P64" i="10"/>
  <c r="O65" i="10"/>
  <c r="Q65" i="10" s="1"/>
  <c r="P65" i="10"/>
  <c r="O66" i="10"/>
  <c r="P66" i="10"/>
  <c r="Q66" i="10" s="1"/>
  <c r="O67" i="10"/>
  <c r="P67" i="10"/>
  <c r="Q67" i="10"/>
  <c r="Q4" i="10"/>
  <c r="P4" i="10"/>
  <c r="O4" i="10"/>
  <c r="I72" i="10"/>
  <c r="I69" i="10"/>
  <c r="I70"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4" i="10"/>
  <c r="J67" i="9"/>
  <c r="K67" i="9"/>
  <c r="J68" i="9"/>
  <c r="K68" i="9"/>
  <c r="K66" i="9"/>
  <c r="J66" i="9"/>
  <c r="K62" i="9"/>
  <c r="J62" i="9"/>
  <c r="K61" i="9"/>
  <c r="J61" i="9"/>
  <c r="K60" i="9"/>
  <c r="J60" i="9"/>
  <c r="K57" i="9"/>
  <c r="L57" i="9" s="1"/>
  <c r="M57" i="9" s="1"/>
  <c r="J57" i="9"/>
  <c r="K56" i="9"/>
  <c r="L56" i="9" s="1"/>
  <c r="M56" i="9" s="1"/>
  <c r="J56" i="9"/>
  <c r="K55" i="9"/>
  <c r="J55" i="9"/>
  <c r="J41" i="9"/>
  <c r="K29" i="9"/>
  <c r="K28" i="9"/>
  <c r="K27" i="9"/>
  <c r="J29" i="9"/>
  <c r="J28" i="9"/>
  <c r="J27" i="9"/>
  <c r="J13" i="9"/>
  <c r="J14" i="9"/>
  <c r="J12" i="9"/>
  <c r="K13" i="9"/>
  <c r="K14" i="9"/>
  <c r="K12" i="9"/>
  <c r="D68" i="9"/>
  <c r="K5" i="9"/>
  <c r="K4" i="9"/>
  <c r="K3" i="9"/>
  <c r="K7" i="9" s="1"/>
  <c r="K8" i="9" s="1"/>
  <c r="E68" i="9"/>
  <c r="J5" i="9"/>
  <c r="L5" i="9" s="1"/>
  <c r="J4" i="9"/>
  <c r="L4" i="9" s="1"/>
  <c r="J3" i="9"/>
  <c r="L3" i="9" s="1"/>
  <c r="O84" i="10" l="1"/>
  <c r="O78" i="10"/>
  <c r="O72" i="10"/>
  <c r="L62" i="9"/>
  <c r="M62" i="9" s="1"/>
  <c r="J43" i="9"/>
  <c r="L61" i="9"/>
  <c r="M61" i="9" s="1"/>
  <c r="L60" i="9"/>
  <c r="M60" i="9" s="1"/>
  <c r="L55" i="9"/>
  <c r="M55" i="9" s="1"/>
  <c r="K31" i="9"/>
  <c r="K32" i="9" s="1"/>
  <c r="J31" i="9"/>
  <c r="J32" i="9" s="1"/>
  <c r="J16" i="9"/>
  <c r="J17" i="9" s="1"/>
  <c r="L14" i="9"/>
  <c r="L13" i="9"/>
  <c r="K16" i="9"/>
  <c r="K17" i="9" s="1"/>
  <c r="L12" i="9"/>
  <c r="L29" i="9"/>
  <c r="L28" i="9"/>
  <c r="L27" i="9"/>
  <c r="J7" i="9"/>
  <c r="J8" i="9" s="1"/>
  <c r="E70" i="3"/>
  <c r="K39" i="9" l="1"/>
  <c r="K40" i="9"/>
  <c r="K38" i="9"/>
</calcChain>
</file>

<file path=xl/sharedStrings.xml><?xml version="1.0" encoding="utf-8"?>
<sst xmlns="http://schemas.openxmlformats.org/spreadsheetml/2006/main" count="1402" uniqueCount="83">
  <si>
    <t>Quarterly Expense claims</t>
  </si>
  <si>
    <t>Month</t>
  </si>
  <si>
    <t>January</t>
  </si>
  <si>
    <t>Monday</t>
  </si>
  <si>
    <t>Tuesday</t>
  </si>
  <si>
    <t>Wednesday</t>
  </si>
  <si>
    <t>Thursday</t>
  </si>
  <si>
    <t>Friday</t>
  </si>
  <si>
    <t>Saturday</t>
  </si>
  <si>
    <t>Sunday</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</si>
  <si>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</si>
  <si>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</si>
  <si>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</si>
  <si>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</si>
  <si>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</si>
  <si>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</si>
  <si>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</si>
  <si>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</si>
  <si>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</si>
  <si>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</si>
  <si>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</si>
  <si>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</si>
  <si>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</si>
  <si>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</si>
  <si>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</si>
  <si>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</si>
  <si>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</si>
  <si>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</si>
  <si>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</si>
  <si>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</si>
  <si>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</si>
  <si>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</si>
  <si>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</si>
  <si>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</si>
  <si>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31st</t>
  </si>
  <si>
    <t>3rd</t>
  </si>
  <si>
    <t>4th</t>
  </si>
  <si>
    <t>5th</t>
  </si>
  <si>
    <t>February</t>
  </si>
  <si>
    <t>March</t>
  </si>
  <si>
    <t>Date</t>
  </si>
  <si>
    <t>Weekday</t>
  </si>
  <si>
    <t>Credit or Cash</t>
  </si>
  <si>
    <t>Amount Claimed</t>
  </si>
  <si>
    <t>Reason for Expense</t>
  </si>
  <si>
    <t>A</t>
  </si>
  <si>
    <t>T</t>
  </si>
  <si>
    <t>S</t>
  </si>
  <si>
    <t>Travel</t>
  </si>
  <si>
    <t>Credit</t>
  </si>
  <si>
    <t>Cash</t>
  </si>
  <si>
    <t>Row Labels</t>
  </si>
  <si>
    <t>Grand Total</t>
  </si>
  <si>
    <t>Sum of Amount Claimed</t>
  </si>
  <si>
    <t>Total claims</t>
  </si>
  <si>
    <t>Subsidence</t>
  </si>
  <si>
    <t>Accommodation</t>
  </si>
  <si>
    <t>Totals</t>
  </si>
  <si>
    <t>Amount</t>
  </si>
  <si>
    <t>Validation</t>
  </si>
  <si>
    <t>Instances</t>
  </si>
  <si>
    <t>Average expenditure</t>
  </si>
  <si>
    <t>January only</t>
  </si>
  <si>
    <t>Expected Claims (number)</t>
  </si>
  <si>
    <t>Days</t>
  </si>
  <si>
    <t>Claims per day</t>
  </si>
  <si>
    <t>Expected claims</t>
  </si>
  <si>
    <t>Credit or Cash?</t>
  </si>
  <si>
    <t>Total</t>
  </si>
  <si>
    <t>Column Labels</t>
  </si>
  <si>
    <t>Data for Pivot Table</t>
  </si>
  <si>
    <t>Amounts</t>
  </si>
  <si>
    <t>Average amount per claim</t>
  </si>
  <si>
    <t>Expenses higher than £70</t>
  </si>
  <si>
    <t>P= expenses higher than £70 paid by cash</t>
  </si>
  <si>
    <t>Number of claims higher than £70</t>
  </si>
  <si>
    <t>Proportion</t>
  </si>
  <si>
    <t>1=Expenses higher than £70</t>
  </si>
  <si>
    <t>1=Cash</t>
  </si>
  <si>
    <t>1=expenses higher than £70 paid by cash</t>
  </si>
  <si>
    <t>For February and March only</t>
  </si>
  <si>
    <t>For March only</t>
  </si>
  <si>
    <t>Number of claims higher than £70 that were paid by cash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</si>
</sst>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4"/>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5" tint="-0.249977111117893"/>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5" fillId="0" borderId="0" xfId="0" applyFont="1"/>
    <xf numFmtId="2" fontId="0" fillId="0" borderId="0" xfId="0" applyNumberFormat="1"/>
    <xf numFmtId="1" fontId="0" fillId="0" borderId="0" xfId="0" applyNumberFormat="1"/>
    <xf numFmtId="0" fontId="6" fillId="0" borderId="0" xfId="0" applyFont="1"/>
    <xf numFmtId="43" fontId="0" fillId="0" borderId="0" xfId="1" applyFont="1"/>
    <xf numFmtId="0" fontId="0" fillId="2" borderId="0" xfId="0" applyFill="1"/>
    <xf numFmtId="0" fontId="4" fillId="3" borderId="0" xfId="0" applyFont="1" applyFill="1" applyAlignment="1">
      <alignment wrapText="1"/>
    </xf>
    <xf numFmtId="0" fontId="3" fillId="3" borderId="0" xfId="0" applyFont="1" applyFill="1"/>
    <xf numFmtId="0" fontId="4" fillId="3" borderId="0" xfId="0" applyFont="1" applyFill="1"/>
    <xf numFmtId="9" fontId="3" fillId="3" borderId="0" xfId="2"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Amount claimed by expenditure reason</a:t>
            </a:r>
          </a:p>
        </c:rich>
      </c:tx>
      <c:layout/>
      <c:overlay val="0"/>
    </c:title>
    <c:autoTitleDeleted val="0"/>
    <c:plotArea>
      <c:layout/>
      <c:pieChart>
        <c:varyColors val="1"/>
        <c:ser>
          <c:idx val="0"/>
          <c:order val="0"/>
          <c:dLbls>
            <c:txPr>
              <a:bodyPr/>
              <a:lstStyle/>
              <a:p>
                <a:pPr>
                  <a:defRPr sz="1600"/>
                </a:pPr>
                <a:endParaRPr lang="en-US"/>
              </a:p>
            </c:txPr>
            <c:showLegendKey val="0"/>
            <c:showVal val="0"/>
            <c:showCatName val="0"/>
            <c:showSerName val="0"/>
            <c:showPercent val="1"/>
            <c:showBubbleSize val="0"/>
            <c:showLeaderLines val="1"/>
          </c:dLbls>
          <c:cat>
            <c:strRef>
              <c:f>'Calcs for 1-3'!$I$3:$I$5</c:f>
              <c:strCache>
                <c:ptCount val="3"/>
                <c:pt idx="0">
                  <c:v>Travel</c:v>
                </c:pt>
                <c:pt idx="1">
                  <c:v>Subsidence</c:v>
                </c:pt>
                <c:pt idx="2">
                  <c:v>Accommodation</c:v>
                </c:pt>
              </c:strCache>
            </c:strRef>
          </c:cat>
          <c:val>
            <c:numRef>
              <c:f>'Calcs for 1-3'!$J$3:$J$5</c:f>
              <c:numCache>
                <c:formatCode>General</c:formatCode>
                <c:ptCount val="3"/>
                <c:pt idx="0">
                  <c:v>2751.150000000001</c:v>
                </c:pt>
                <c:pt idx="1">
                  <c:v>1781.6200000000001</c:v>
                </c:pt>
                <c:pt idx="2">
                  <c:v>1749.7800000000004</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sz="16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Expenses claimed per month</a:t>
            </a:r>
          </a:p>
        </c:rich>
      </c:tx>
      <c:layout/>
      <c:overlay val="0"/>
    </c:title>
    <c:autoTitleDeleted val="0"/>
    <c:plotArea>
      <c:layout/>
      <c:barChart>
        <c:barDir val="col"/>
        <c:grouping val="clustered"/>
        <c:varyColors val="0"/>
        <c:ser>
          <c:idx val="0"/>
          <c:order val="0"/>
          <c:tx>
            <c:strRef>
              <c:f>'Calcs for 1-3'!$J$11</c:f>
              <c:strCache>
                <c:ptCount val="1"/>
                <c:pt idx="0">
                  <c:v>Amount</c:v>
                </c:pt>
              </c:strCache>
            </c:strRef>
          </c:tx>
          <c:invertIfNegative val="0"/>
          <c:cat>
            <c:strRef>
              <c:f>'Calcs for 1-3'!$I$12:$I$14</c:f>
              <c:strCache>
                <c:ptCount val="3"/>
                <c:pt idx="0">
                  <c:v>January</c:v>
                </c:pt>
                <c:pt idx="1">
                  <c:v>February</c:v>
                </c:pt>
                <c:pt idx="2">
                  <c:v>March</c:v>
                </c:pt>
              </c:strCache>
            </c:strRef>
          </c:cat>
          <c:val>
            <c:numRef>
              <c:f>'Calcs for 1-3'!$J$12:$J$14</c:f>
              <c:numCache>
                <c:formatCode>General</c:formatCode>
                <c:ptCount val="3"/>
                <c:pt idx="0">
                  <c:v>2494.81</c:v>
                </c:pt>
                <c:pt idx="1">
                  <c:v>1683.73</c:v>
                </c:pt>
                <c:pt idx="2">
                  <c:v>2104.0099999999998</c:v>
                </c:pt>
              </c:numCache>
            </c:numRef>
          </c:val>
        </c:ser>
        <c:dLbls>
          <c:showLegendKey val="0"/>
          <c:showVal val="0"/>
          <c:showCatName val="0"/>
          <c:showSerName val="0"/>
          <c:showPercent val="0"/>
          <c:showBubbleSize val="0"/>
        </c:dLbls>
        <c:gapWidth val="150"/>
        <c:axId val="318369280"/>
        <c:axId val="328452352"/>
      </c:barChart>
      <c:catAx>
        <c:axId val="318369280"/>
        <c:scaling>
          <c:orientation val="minMax"/>
        </c:scaling>
        <c:delete val="0"/>
        <c:axPos val="b"/>
        <c:majorTickMark val="out"/>
        <c:minorTickMark val="none"/>
        <c:tickLblPos val="nextTo"/>
        <c:crossAx val="328452352"/>
        <c:crosses val="autoZero"/>
        <c:auto val="1"/>
        <c:lblAlgn val="ctr"/>
        <c:lblOffset val="100"/>
        <c:noMultiLvlLbl val="0"/>
      </c:catAx>
      <c:valAx>
        <c:axId val="328452352"/>
        <c:scaling>
          <c:orientation val="minMax"/>
        </c:scaling>
        <c:delete val="0"/>
        <c:axPos val="l"/>
        <c:majorGridlines/>
        <c:numFmt formatCode="General" sourceLinked="1"/>
        <c:majorTickMark val="out"/>
        <c:minorTickMark val="none"/>
        <c:tickLblPos val="nextTo"/>
        <c:crossAx val="31836928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Average expenditure by reason, January only and whole quarter</a:t>
            </a:r>
          </a:p>
        </c:rich>
      </c:tx>
      <c:layout/>
      <c:overlay val="0"/>
    </c:title>
    <c:autoTitleDeleted val="0"/>
    <c:plotArea>
      <c:layout/>
      <c:barChart>
        <c:barDir val="col"/>
        <c:grouping val="clustered"/>
        <c:varyColors val="0"/>
        <c:ser>
          <c:idx val="0"/>
          <c:order val="0"/>
          <c:tx>
            <c:v>January average expenditure</c:v>
          </c:tx>
          <c:invertIfNegative val="0"/>
          <c:cat>
            <c:strRef>
              <c:f>'Calcs for 1-3'!$I$27:$I$29</c:f>
              <c:strCache>
                <c:ptCount val="3"/>
                <c:pt idx="0">
                  <c:v>Travel</c:v>
                </c:pt>
                <c:pt idx="1">
                  <c:v>Subsidence</c:v>
                </c:pt>
                <c:pt idx="2">
                  <c:v>Accommodation</c:v>
                </c:pt>
              </c:strCache>
            </c:strRef>
          </c:cat>
          <c:val>
            <c:numRef>
              <c:f>'Calcs for 1-3'!$L$27:$L$29</c:f>
              <c:numCache>
                <c:formatCode>0.00</c:formatCode>
                <c:ptCount val="3"/>
                <c:pt idx="0">
                  <c:v>126.0277777777778</c:v>
                </c:pt>
                <c:pt idx="1">
                  <c:v>81.875</c:v>
                </c:pt>
                <c:pt idx="2">
                  <c:v>141.11200000000002</c:v>
                </c:pt>
              </c:numCache>
            </c:numRef>
          </c:val>
        </c:ser>
        <c:ser>
          <c:idx val="1"/>
          <c:order val="1"/>
          <c:tx>
            <c:v>Quarter Average expenditure</c:v>
          </c:tx>
          <c:invertIfNegative val="0"/>
          <c:cat>
            <c:strRef>
              <c:f>'Calcs for 1-3'!$I$27:$I$29</c:f>
              <c:strCache>
                <c:ptCount val="3"/>
                <c:pt idx="0">
                  <c:v>Travel</c:v>
                </c:pt>
                <c:pt idx="1">
                  <c:v>Subsidence</c:v>
                </c:pt>
                <c:pt idx="2">
                  <c:v>Accommodation</c:v>
                </c:pt>
              </c:strCache>
            </c:strRef>
          </c:cat>
          <c:val>
            <c:numRef>
              <c:f>'Calcs for 1-3'!$L$3:$L$5</c:f>
              <c:numCache>
                <c:formatCode>0.00</c:formatCode>
                <c:ptCount val="3"/>
                <c:pt idx="0">
                  <c:v>98.255357142857179</c:v>
                </c:pt>
                <c:pt idx="1">
                  <c:v>80.982727272727274</c:v>
                </c:pt>
                <c:pt idx="2">
                  <c:v>124.98428571428575</c:v>
                </c:pt>
              </c:numCache>
            </c:numRef>
          </c:val>
        </c:ser>
        <c:dLbls>
          <c:showLegendKey val="0"/>
          <c:showVal val="0"/>
          <c:showCatName val="0"/>
          <c:showSerName val="0"/>
          <c:showPercent val="0"/>
          <c:showBubbleSize val="0"/>
        </c:dLbls>
        <c:gapWidth val="75"/>
        <c:overlap val="-25"/>
        <c:axId val="345238016"/>
        <c:axId val="338519168"/>
      </c:barChart>
      <c:catAx>
        <c:axId val="345238016"/>
        <c:scaling>
          <c:orientation val="minMax"/>
        </c:scaling>
        <c:delete val="0"/>
        <c:axPos val="b"/>
        <c:majorTickMark val="none"/>
        <c:minorTickMark val="none"/>
        <c:tickLblPos val="nextTo"/>
        <c:crossAx val="338519168"/>
        <c:crosses val="autoZero"/>
        <c:auto val="1"/>
        <c:lblAlgn val="ctr"/>
        <c:lblOffset val="100"/>
        <c:noMultiLvlLbl val="0"/>
      </c:catAx>
      <c:valAx>
        <c:axId val="338519168"/>
        <c:scaling>
          <c:orientation val="minMax"/>
        </c:scaling>
        <c:delete val="0"/>
        <c:axPos val="l"/>
        <c:majorGridlines/>
        <c:numFmt formatCode="0.00" sourceLinked="1"/>
        <c:majorTickMark val="none"/>
        <c:minorTickMark val="none"/>
        <c:tickLblPos val="nextTo"/>
        <c:spPr>
          <a:ln w="9525">
            <a:noFill/>
          </a:ln>
        </c:spPr>
        <c:crossAx val="3452380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Claims_Week2_Model Answers.xlsx]Pivot table!PivotTable1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table'!$B$3:$B$4</c:f>
              <c:strCache>
                <c:ptCount val="1"/>
                <c:pt idx="0">
                  <c:v>January</c:v>
                </c:pt>
              </c:strCache>
            </c:strRef>
          </c:tx>
          <c:invertIfNegative val="0"/>
          <c:cat>
            <c:multiLvlStrRef>
              <c:f>'Pivot table'!$A$5:$A$13</c:f>
              <c:multiLvlStrCache>
                <c:ptCount val="6"/>
                <c:lvl>
                  <c:pt idx="0">
                    <c:v>A</c:v>
                  </c:pt>
                  <c:pt idx="1">
                    <c:v>S</c:v>
                  </c:pt>
                  <c:pt idx="2">
                    <c:v>T</c:v>
                  </c:pt>
                  <c:pt idx="3">
                    <c:v>A</c:v>
                  </c:pt>
                  <c:pt idx="4">
                    <c:v>S</c:v>
                  </c:pt>
                  <c:pt idx="5">
                    <c:v>T</c:v>
                  </c:pt>
                </c:lvl>
                <c:lvl>
                  <c:pt idx="0">
                    <c:v>Cash</c:v>
                  </c:pt>
                  <c:pt idx="3">
                    <c:v>Credit</c:v>
                  </c:pt>
                </c:lvl>
              </c:multiLvlStrCache>
            </c:multiLvlStrRef>
          </c:cat>
          <c:val>
            <c:numRef>
              <c:f>'Pivot table'!$B$5:$B$13</c:f>
              <c:numCache>
                <c:formatCode>General</c:formatCode>
                <c:ptCount val="6"/>
                <c:pt idx="0">
                  <c:v>152.37</c:v>
                </c:pt>
                <c:pt idx="1">
                  <c:v>356.61</c:v>
                </c:pt>
                <c:pt idx="2">
                  <c:v>883.87</c:v>
                </c:pt>
                <c:pt idx="3">
                  <c:v>267.61</c:v>
                </c:pt>
                <c:pt idx="4">
                  <c:v>278.39</c:v>
                </c:pt>
                <c:pt idx="5">
                  <c:v>375.96000000000004</c:v>
                </c:pt>
              </c:numCache>
            </c:numRef>
          </c:val>
        </c:ser>
        <c:ser>
          <c:idx val="1"/>
          <c:order val="1"/>
          <c:tx>
            <c:strRef>
              <c:f>'Pivot table'!$C$3:$C$4</c:f>
              <c:strCache>
                <c:ptCount val="1"/>
                <c:pt idx="0">
                  <c:v>February</c:v>
                </c:pt>
              </c:strCache>
            </c:strRef>
          </c:tx>
          <c:invertIfNegative val="0"/>
          <c:cat>
            <c:multiLvlStrRef>
              <c:f>'Pivot table'!$A$5:$A$13</c:f>
              <c:multiLvlStrCache>
                <c:ptCount val="6"/>
                <c:lvl>
                  <c:pt idx="0">
                    <c:v>A</c:v>
                  </c:pt>
                  <c:pt idx="1">
                    <c:v>S</c:v>
                  </c:pt>
                  <c:pt idx="2">
                    <c:v>T</c:v>
                  </c:pt>
                  <c:pt idx="3">
                    <c:v>A</c:v>
                  </c:pt>
                  <c:pt idx="4">
                    <c:v>S</c:v>
                  </c:pt>
                  <c:pt idx="5">
                    <c:v>T</c:v>
                  </c:pt>
                </c:lvl>
                <c:lvl>
                  <c:pt idx="0">
                    <c:v>Cash</c:v>
                  </c:pt>
                  <c:pt idx="3">
                    <c:v>Credit</c:v>
                  </c:pt>
                </c:lvl>
              </c:multiLvlStrCache>
            </c:multiLvlStrRef>
          </c:cat>
          <c:val>
            <c:numRef>
              <c:f>'Pivot table'!$C$5:$C$13</c:f>
              <c:numCache>
                <c:formatCode>General</c:formatCode>
                <c:ptCount val="6"/>
                <c:pt idx="0">
                  <c:v>211.95</c:v>
                </c:pt>
                <c:pt idx="1">
                  <c:v>248.31</c:v>
                </c:pt>
                <c:pt idx="2">
                  <c:v>727.83999999999992</c:v>
                </c:pt>
                <c:pt idx="3">
                  <c:v>99.05</c:v>
                </c:pt>
                <c:pt idx="4">
                  <c:v>161.38999999999999</c:v>
                </c:pt>
                <c:pt idx="5">
                  <c:v>235.19</c:v>
                </c:pt>
              </c:numCache>
            </c:numRef>
          </c:val>
        </c:ser>
        <c:ser>
          <c:idx val="2"/>
          <c:order val="2"/>
          <c:tx>
            <c:strRef>
              <c:f>'Pivot table'!$D$3:$D$4</c:f>
              <c:strCache>
                <c:ptCount val="1"/>
                <c:pt idx="0">
                  <c:v>March</c:v>
                </c:pt>
              </c:strCache>
            </c:strRef>
          </c:tx>
          <c:invertIfNegative val="0"/>
          <c:cat>
            <c:multiLvlStrRef>
              <c:f>'Pivot table'!$A$5:$A$13</c:f>
              <c:multiLvlStrCache>
                <c:ptCount val="6"/>
                <c:lvl>
                  <c:pt idx="0">
                    <c:v>A</c:v>
                  </c:pt>
                  <c:pt idx="1">
                    <c:v>S</c:v>
                  </c:pt>
                  <c:pt idx="2">
                    <c:v>T</c:v>
                  </c:pt>
                  <c:pt idx="3">
                    <c:v>A</c:v>
                  </c:pt>
                  <c:pt idx="4">
                    <c:v>S</c:v>
                  </c:pt>
                  <c:pt idx="5">
                    <c:v>T</c:v>
                  </c:pt>
                </c:lvl>
                <c:lvl>
                  <c:pt idx="0">
                    <c:v>Cash</c:v>
                  </c:pt>
                  <c:pt idx="3">
                    <c:v>Credit</c:v>
                  </c:pt>
                </c:lvl>
              </c:multiLvlStrCache>
            </c:multiLvlStrRef>
          </c:cat>
          <c:val>
            <c:numRef>
              <c:f>'Pivot table'!$D$5:$D$13</c:f>
              <c:numCache>
                <c:formatCode>General</c:formatCode>
                <c:ptCount val="6"/>
                <c:pt idx="0">
                  <c:v>255.42000000000002</c:v>
                </c:pt>
                <c:pt idx="1">
                  <c:v>478.17</c:v>
                </c:pt>
                <c:pt idx="2">
                  <c:v>428.74</c:v>
                </c:pt>
                <c:pt idx="3">
                  <c:v>477.79999999999995</c:v>
                </c:pt>
                <c:pt idx="4">
                  <c:v>238.75</c:v>
                </c:pt>
                <c:pt idx="5">
                  <c:v>225.13000000000002</c:v>
                </c:pt>
              </c:numCache>
            </c:numRef>
          </c:val>
        </c:ser>
        <c:dLbls>
          <c:showLegendKey val="0"/>
          <c:showVal val="0"/>
          <c:showCatName val="0"/>
          <c:showSerName val="0"/>
          <c:showPercent val="0"/>
          <c:showBubbleSize val="0"/>
        </c:dLbls>
        <c:gapWidth val="150"/>
        <c:axId val="78067712"/>
        <c:axId val="338520320"/>
      </c:barChart>
      <c:catAx>
        <c:axId val="78067712"/>
        <c:scaling>
          <c:orientation val="minMax"/>
        </c:scaling>
        <c:delete val="0"/>
        <c:axPos val="b"/>
        <c:majorTickMark val="out"/>
        <c:minorTickMark val="none"/>
        <c:tickLblPos val="nextTo"/>
        <c:crossAx val="338520320"/>
        <c:crosses val="autoZero"/>
        <c:auto val="1"/>
        <c:lblAlgn val="ctr"/>
        <c:lblOffset val="100"/>
        <c:noMultiLvlLbl val="0"/>
      </c:catAx>
      <c:valAx>
        <c:axId val="338520320"/>
        <c:scaling>
          <c:orientation val="minMax"/>
        </c:scaling>
        <c:delete val="0"/>
        <c:axPos val="l"/>
        <c:majorGridlines/>
        <c:numFmt formatCode="General" sourceLinked="1"/>
        <c:majorTickMark val="out"/>
        <c:minorTickMark val="none"/>
        <c:tickLblPos val="nextTo"/>
        <c:crossAx val="78067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8</xdr:col>
      <xdr:colOff>590550</xdr:colOff>
      <xdr:row>1</xdr:row>
      <xdr:rowOff>142875</xdr:rowOff>
    </xdr:from>
    <xdr:ext cx="6667500" cy="3097771"/>
    <xdr:sp macro="" textlink="">
      <xdr:nvSpPr>
        <xdr:cNvPr id="2" name="TextBox 1"/>
        <xdr:cNvSpPr txBox="1"/>
      </xdr:nvSpPr>
      <xdr:spPr>
        <a:xfrm>
          <a:off x="6991350" y="381000"/>
          <a:ext cx="6667500" cy="3097771"/>
        </a:xfrm>
        <a:prstGeom prst="rect">
          <a:avLst/>
        </a:prstGeom>
        <a:solidFill>
          <a:schemeClr val="accent3">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i="0" u="none" strike="noStrike">
              <a:solidFill>
                <a:schemeClr val="tx1"/>
              </a:solidFill>
              <a:effectLst/>
              <a:latin typeface="+mn-lt"/>
              <a:ea typeface="+mn-ea"/>
              <a:cs typeface="+mn-cs"/>
            </a:rPr>
            <a:t>Questions</a:t>
          </a:r>
        </a:p>
        <a:p>
          <a:r>
            <a:rPr lang="en-GB" sz="1600" b="0" i="0" u="none" strike="noStrike">
              <a:solidFill>
                <a:schemeClr val="tx1"/>
              </a:solidFill>
              <a:effectLst/>
              <a:latin typeface="+mn-lt"/>
              <a:ea typeface="+mn-ea"/>
              <a:cs typeface="+mn-cs"/>
            </a:rPr>
            <a:t>1. Provide a summary of expense claim amounts by month and by type of expense.</a:t>
          </a:r>
          <a:r>
            <a:rPr lang="en-GB" sz="1600"/>
            <a:t> </a:t>
          </a:r>
        </a:p>
        <a:p>
          <a:endParaRPr lang="en-GB" sz="1600"/>
        </a:p>
        <a:p>
          <a:r>
            <a:rPr lang="en-GB" sz="1600" b="0" i="0" u="none" strike="noStrike">
              <a:solidFill>
                <a:schemeClr val="tx1"/>
              </a:solidFill>
              <a:effectLst/>
              <a:latin typeface="+mn-lt"/>
              <a:ea typeface="+mn-ea"/>
              <a:cs typeface="+mn-cs"/>
            </a:rPr>
            <a:t>2. Are there any interesting patterns arising from the analysis? </a:t>
          </a:r>
        </a:p>
        <a:p>
          <a:r>
            <a:rPr lang="en-GB" sz="1600"/>
            <a:t> </a:t>
          </a:r>
        </a:p>
        <a:p>
          <a:r>
            <a:rPr lang="en-GB" sz="1600" b="0" i="0" u="none" strike="noStrike">
              <a:solidFill>
                <a:schemeClr val="tx1"/>
              </a:solidFill>
              <a:effectLst/>
              <a:latin typeface="+mn-lt"/>
              <a:ea typeface="+mn-ea"/>
              <a:cs typeface="+mn-cs"/>
            </a:rPr>
            <a:t>3. How are the payments of expenditures divided among the company credit card facilities and cash?</a:t>
          </a:r>
          <a:r>
            <a:rPr lang="en-GB" sz="1600"/>
            <a:t> </a:t>
          </a:r>
        </a:p>
        <a:p>
          <a:endParaRPr lang="en-GB" sz="1600"/>
        </a:p>
        <a:p>
          <a:r>
            <a:rPr lang="en-GB" sz="1600" b="0" i="0" u="none" strike="noStrike">
              <a:solidFill>
                <a:schemeClr val="tx1"/>
              </a:solidFill>
              <a:effectLst/>
              <a:latin typeface="+mn-lt"/>
              <a:ea typeface="+mn-ea"/>
              <a:cs typeface="+mn-cs"/>
            </a:rPr>
            <a:t>4. The company has introduced a new policy from the start of January  that expenses over £70 should be paid by credit card. Has the new policy been communicated effectively? </a:t>
          </a:r>
          <a:r>
            <a:rPr lang="en-GB" sz="1600"/>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438150</xdr:colOff>
      <xdr:row>1</xdr:row>
      <xdr:rowOff>90486</xdr:rowOff>
    </xdr:from>
    <xdr:to>
      <xdr:col>24</xdr:col>
      <xdr:colOff>95250</xdr:colOff>
      <xdr:row>19</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361951</xdr:colOff>
      <xdr:row>20</xdr:row>
      <xdr:rowOff>147636</xdr:rowOff>
    </xdr:from>
    <xdr:to>
      <xdr:col>24</xdr:col>
      <xdr:colOff>200025</xdr:colOff>
      <xdr:row>37</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590550</xdr:colOff>
      <xdr:row>18</xdr:row>
      <xdr:rowOff>76200</xdr:rowOff>
    </xdr:from>
    <xdr:ext cx="2581275" cy="749821"/>
    <xdr:sp macro="" textlink="">
      <xdr:nvSpPr>
        <xdr:cNvPr id="5" name="TextBox 4"/>
        <xdr:cNvSpPr txBox="1"/>
      </xdr:nvSpPr>
      <xdr:spPr>
        <a:xfrm>
          <a:off x="4857750" y="3505200"/>
          <a:ext cx="2581275" cy="749821"/>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a:t>Higher expenditure claimed in January.</a:t>
          </a:r>
          <a:r>
            <a:rPr lang="en-GB" sz="1400" baseline="0"/>
            <a:t> Remits further research.</a:t>
          </a:r>
          <a:endParaRPr lang="en-GB" sz="1400"/>
        </a:p>
      </xdr:txBody>
    </xdr:sp>
    <xdr:clientData/>
  </xdr:oneCellAnchor>
  <xdr:twoCellAnchor>
    <xdr:from>
      <xdr:col>15</xdr:col>
      <xdr:colOff>342899</xdr:colOff>
      <xdr:row>38</xdr:row>
      <xdr:rowOff>42861</xdr:rowOff>
    </xdr:from>
    <xdr:to>
      <xdr:col>25</xdr:col>
      <xdr:colOff>171450</xdr:colOff>
      <xdr:row>56</xdr:row>
      <xdr:rowOff>142874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561976</xdr:colOff>
      <xdr:row>44</xdr:row>
      <xdr:rowOff>66675</xdr:rowOff>
    </xdr:from>
    <xdr:ext cx="3838574" cy="1188146"/>
    <xdr:sp macro="" textlink="">
      <xdr:nvSpPr>
        <xdr:cNvPr id="9" name="TextBox 8"/>
        <xdr:cNvSpPr txBox="1"/>
      </xdr:nvSpPr>
      <xdr:spPr>
        <a:xfrm>
          <a:off x="4829176" y="8448675"/>
          <a:ext cx="3838574" cy="1188146"/>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GB" sz="1400">
              <a:solidFill>
                <a:schemeClr val="tx1"/>
              </a:solidFill>
              <a:latin typeface="+mn-lt"/>
              <a:ea typeface="+mn-ea"/>
              <a:cs typeface="+mn-cs"/>
            </a:rPr>
            <a:t>Expected number of claims for January are very similar to the actual number of claims.  The main reason for the increased  expenditure in January is higher average claims for Travel and Accommodation.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15</xdr:col>
      <xdr:colOff>333375</xdr:colOff>
      <xdr:row>68</xdr:row>
      <xdr:rowOff>85723</xdr:rowOff>
    </xdr:from>
    <xdr:ext cx="3314700" cy="2503121"/>
    <xdr:sp macro="" textlink="">
      <xdr:nvSpPr>
        <xdr:cNvPr id="2" name="TextBox 1"/>
        <xdr:cNvSpPr txBox="1"/>
      </xdr:nvSpPr>
      <xdr:spPr>
        <a:xfrm>
          <a:off x="12001500" y="13039723"/>
          <a:ext cx="3314700" cy="2503121"/>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a:t>Based on our</a:t>
          </a:r>
          <a:r>
            <a:rPr lang="en-GB" sz="1400" baseline="0"/>
            <a:t> analysis, the new policy has not been widely adopted, since 61% of all expenses over £70 are still being paid in cash over the past quarter. There are signs that the has been a wider uptake of the policy over the last month (March), when </a:t>
          </a:r>
          <a:r>
            <a:rPr lang="en-GB" sz="1400" baseline="0">
              <a:solidFill>
                <a:schemeClr val="tx1"/>
              </a:solidFill>
              <a:effectLst/>
              <a:latin typeface="+mn-lt"/>
              <a:ea typeface="+mn-ea"/>
              <a:cs typeface="+mn-cs"/>
            </a:rPr>
            <a:t>56% of all expenses over £70 are were paid in cash. However, this still represents just a 46% compliance rate and as such the company needs to find a better way of communicating  this policy to staff.</a:t>
          </a:r>
          <a:endParaRPr lang="en-GB" sz="14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600076</xdr:colOff>
      <xdr:row>2</xdr:row>
      <xdr:rowOff>0</xdr:rowOff>
    </xdr:from>
    <xdr:ext cx="4105274" cy="1057276"/>
    <xdr:sp macro="" textlink="">
      <xdr:nvSpPr>
        <xdr:cNvPr id="2" name="TextBox 1"/>
        <xdr:cNvSpPr txBox="1"/>
      </xdr:nvSpPr>
      <xdr:spPr>
        <a:xfrm>
          <a:off x="6819901" y="476250"/>
          <a:ext cx="4105274" cy="1057276"/>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0" i="0" u="none" strike="noStrike">
              <a:solidFill>
                <a:schemeClr val="tx1"/>
              </a:solidFill>
              <a:effectLst/>
              <a:latin typeface="+mn-lt"/>
              <a:ea typeface="+mn-ea"/>
              <a:cs typeface="+mn-cs"/>
            </a:rPr>
            <a:t>Sample Video Tutorials </a:t>
          </a:r>
          <a:r>
            <a:rPr lang="en-GB" sz="1400"/>
            <a:t> for Pivot Tables:</a:t>
          </a:r>
        </a:p>
        <a:p>
          <a:endParaRPr lang="en-GB" sz="1400"/>
        </a:p>
        <a:p>
          <a:r>
            <a:rPr lang="en-GB" sz="1400" b="0" i="0" u="none" strike="noStrike">
              <a:solidFill>
                <a:schemeClr val="tx1"/>
              </a:solidFill>
              <a:effectLst/>
              <a:latin typeface="+mn-lt"/>
              <a:ea typeface="+mn-ea"/>
              <a:cs typeface="+mn-cs"/>
            </a:rPr>
            <a:t>http://www.youtube.com/watch?v=lEPmBuyeIxs</a:t>
          </a:r>
          <a:r>
            <a:rPr lang="en-GB" sz="1400"/>
            <a:t> </a:t>
          </a:r>
        </a:p>
        <a:p>
          <a:r>
            <a:rPr lang="en-GB" sz="1400" b="0" i="0" u="none" strike="noStrike">
              <a:solidFill>
                <a:schemeClr val="tx1"/>
              </a:solidFill>
              <a:effectLst/>
              <a:latin typeface="+mn-lt"/>
              <a:ea typeface="+mn-ea"/>
              <a:cs typeface="+mn-cs"/>
            </a:rPr>
            <a:t>http://www.youtube.com/watch?v=y4z6GEnAp3E</a:t>
          </a:r>
          <a:r>
            <a:rPr lang="en-GB" sz="1400"/>
            <a:t> </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361950</xdr:colOff>
      <xdr:row>12</xdr:row>
      <xdr:rowOff>52386</xdr:rowOff>
    </xdr:from>
    <xdr:to>
      <xdr:col>10</xdr:col>
      <xdr:colOff>104775</xdr:colOff>
      <xdr:row>33</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666750</xdr:colOff>
      <xdr:row>14</xdr:row>
      <xdr:rowOff>171450</xdr:rowOff>
    </xdr:from>
    <xdr:to>
      <xdr:col>4</xdr:col>
      <xdr:colOff>285750</xdr:colOff>
      <xdr:row>28</xdr:row>
      <xdr:rowOff>28575</xdr:rowOff>
    </xdr:to>
    <mc:AlternateContent xmlns:mc="http://schemas.openxmlformats.org/markup-compatibility/2006">
      <mc:Choice xmlns:a14="http://schemas.microsoft.com/office/drawing/2010/main"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90750" y="2838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14</xdr:row>
      <xdr:rowOff>142875</xdr:rowOff>
    </xdr:from>
    <xdr:to>
      <xdr:col>1</xdr:col>
      <xdr:colOff>400050</xdr:colOff>
      <xdr:row>28</xdr:row>
      <xdr:rowOff>0</xdr:rowOff>
    </xdr:to>
    <mc:AlternateContent xmlns:mc="http://schemas.openxmlformats.org/markup-compatibility/2006">
      <mc:Choice xmlns:a14="http://schemas.microsoft.com/office/drawing/2010/main" Requires="a14">
        <xdr:graphicFrame macro="">
          <xdr:nvGraphicFramePr>
            <xdr:cNvPr id="6" name="Reason for Expense"/>
            <xdr:cNvGraphicFramePr/>
          </xdr:nvGraphicFramePr>
          <xdr:xfrm>
            <a:off x="0" y="0"/>
            <a:ext cx="0" cy="0"/>
          </xdr:xfrm>
          <a:graphic>
            <a:graphicData uri="http://schemas.microsoft.com/office/drawing/2010/slicer">
              <sle:slicer xmlns:sle="http://schemas.microsoft.com/office/drawing/2010/slicer" name="Reason for Expense"/>
            </a:graphicData>
          </a:graphic>
        </xdr:graphicFrame>
      </mc:Choice>
      <mc:Fallback>
        <xdr:sp macro="" textlink="">
          <xdr:nvSpPr>
            <xdr:cNvPr id="0" name=""/>
            <xdr:cNvSpPr>
              <a:spLocks noTextEdit="1"/>
            </xdr:cNvSpPr>
          </xdr:nvSpPr>
          <xdr:spPr>
            <a:xfrm>
              <a:off x="95250" y="2809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371475</xdr:colOff>
      <xdr:row>14</xdr:row>
      <xdr:rowOff>161925</xdr:rowOff>
    </xdr:from>
    <xdr:to>
      <xdr:col>5</xdr:col>
      <xdr:colOff>1447800</xdr:colOff>
      <xdr:row>28</xdr:row>
      <xdr:rowOff>19050</xdr:rowOff>
    </xdr:to>
    <mc:AlternateContent xmlns:mc="http://schemas.openxmlformats.org/markup-compatibility/2006">
      <mc:Choice xmlns:a14="http://schemas.microsoft.com/office/drawing/2010/main" Requires="a14">
        <xdr:graphicFrame macro="">
          <xdr:nvGraphicFramePr>
            <xdr:cNvPr id="8" name="Credit or Cash"/>
            <xdr:cNvGraphicFramePr/>
          </xdr:nvGraphicFramePr>
          <xdr:xfrm>
            <a:off x="0" y="0"/>
            <a:ext cx="0" cy="0"/>
          </xdr:xfrm>
          <a:graphic>
            <a:graphicData uri="http://schemas.microsoft.com/office/drawing/2010/slicer">
              <sle:slicer xmlns:sle="http://schemas.microsoft.com/office/drawing/2010/slicer" name="Credit or Cash"/>
            </a:graphicData>
          </a:graphic>
        </xdr:graphicFrame>
      </mc:Choice>
      <mc:Fallback>
        <xdr:sp macro="" textlink="">
          <xdr:nvSpPr>
            <xdr:cNvPr id="0" name=""/>
            <xdr:cNvSpPr>
              <a:spLocks noTextEdit="1"/>
            </xdr:cNvSpPr>
          </xdr:nvSpPr>
          <xdr:spPr>
            <a:xfrm>
              <a:off x="4105275" y="2828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mitris" refreshedDate="41672.971301967591" createdVersion="4" refreshedVersion="4" minRefreshableVersion="3" recordCount="64">
  <cacheSource type="worksheet">
    <worksheetSource name="Table1"/>
  </cacheSource>
  <cacheFields count="6">
    <cacheField name="Month" numFmtId="0">
      <sharedItems count="3">
        <s v="January"/>
        <s v="February"/>
        <s v="March"/>
      </sharedItems>
    </cacheField>
    <cacheField name="Date" numFmtId="0">
      <sharedItems count="28">
        <s v="6th"/>
        <s v="7th"/>
        <s v="8th"/>
        <s v="9th"/>
        <s v="10th"/>
        <s v="13th"/>
        <s v="14th"/>
        <s v="15th"/>
        <s v="16th"/>
        <s v="17th"/>
        <s v="18th"/>
        <s v="21st"/>
        <s v="22nd"/>
        <s v="26th"/>
        <s v="27th"/>
        <s v="28th"/>
        <s v="29th"/>
        <s v="3rd"/>
        <s v="4th"/>
        <s v="5th"/>
        <s v="12th"/>
        <s v="23rd"/>
        <s v="24th"/>
        <s v="25th"/>
        <s v="11th"/>
        <s v="19th"/>
        <s v="20th"/>
        <s v="31st"/>
      </sharedItems>
    </cacheField>
    <cacheField name="Weekday" numFmtId="0">
      <sharedItems count="7">
        <s v="Monday"/>
        <s v="Tuesday"/>
        <s v="Wednesday"/>
        <s v="Thursday"/>
        <s v="Friday"/>
        <s v="Saturday"/>
        <s v="Sunday"/>
      </sharedItems>
    </cacheField>
    <cacheField name="Reason for Expense" numFmtId="0">
      <sharedItems count="3">
        <s v="A"/>
        <s v="T"/>
        <s v="S"/>
      </sharedItems>
    </cacheField>
    <cacheField name="Amount Claimed" numFmtId="0">
      <sharedItems containsSemiMixedTypes="0" containsString="0" containsNumber="1" minValue="29" maxValue="195.73" count="64">
        <n v="124.53"/>
        <n v="145.75"/>
        <n v="73.2"/>
        <n v="76.430000000000007"/>
        <n v="168.72"/>
        <n v="183.43"/>
        <n v="68.16"/>
        <n v="37.049999999999997"/>
        <n v="95.12"/>
        <n v="66.19"/>
        <n v="90.43"/>
        <n v="92.84"/>
        <n v="195.73"/>
        <n v="49.88"/>
        <n v="147.05000000000001"/>
        <n v="143.08000000000001"/>
        <n v="78.92"/>
        <n v="114"/>
        <n v="39.83"/>
        <n v="152.37"/>
        <n v="88.94"/>
        <n v="83.16"/>
        <n v="148.05000000000001"/>
        <n v="115.75"/>
        <n v="75.56"/>
        <n v="86.52"/>
        <n v="58.18"/>
        <n v="66.91"/>
        <n v="99.05"/>
        <n v="98.49"/>
        <n v="112.7"/>
        <n v="91.32"/>
        <n v="120.86"/>
        <n v="75.77"/>
        <n v="62.39"/>
        <n v="38.090000000000003"/>
        <n v="96.2"/>
        <n v="90.08"/>
        <n v="61.67"/>
        <n v="99"/>
        <n v="87.14"/>
        <n v="50.2"/>
        <n v="160.1"/>
        <n v="61.31"/>
        <n v="127.28"/>
        <n v="29"/>
        <n v="142.05000000000001"/>
        <n v="91.21"/>
        <n v="92.95"/>
        <n v="80.63"/>
        <n v="86"/>
        <n v="107.22"/>
        <n v="97.34"/>
        <n v="101.51"/>
        <n v="60.28"/>
        <n v="80.66"/>
        <n v="63.34"/>
        <n v="88.9"/>
        <n v="68.290000000000006"/>
        <n v="31.73"/>
        <n v="93.01"/>
        <n v="136.97"/>
        <n v="113.37"/>
        <n v="140.66"/>
      </sharedItems>
    </cacheField>
    <cacheField name="Credit or Cash" numFmtId="0">
      <sharedItems count="2">
        <s v="Credit"/>
        <s v="Cas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
  <r>
    <x v="0"/>
    <x v="0"/>
    <x v="0"/>
    <x v="0"/>
    <x v="0"/>
    <x v="0"/>
  </r>
  <r>
    <x v="0"/>
    <x v="1"/>
    <x v="1"/>
    <x v="1"/>
    <x v="1"/>
    <x v="0"/>
  </r>
  <r>
    <x v="0"/>
    <x v="2"/>
    <x v="2"/>
    <x v="2"/>
    <x v="2"/>
    <x v="1"/>
  </r>
  <r>
    <x v="0"/>
    <x v="3"/>
    <x v="3"/>
    <x v="2"/>
    <x v="3"/>
    <x v="1"/>
  </r>
  <r>
    <x v="0"/>
    <x v="4"/>
    <x v="4"/>
    <x v="1"/>
    <x v="4"/>
    <x v="1"/>
  </r>
  <r>
    <x v="0"/>
    <x v="5"/>
    <x v="0"/>
    <x v="1"/>
    <x v="5"/>
    <x v="1"/>
  </r>
  <r>
    <x v="0"/>
    <x v="5"/>
    <x v="0"/>
    <x v="2"/>
    <x v="6"/>
    <x v="1"/>
  </r>
  <r>
    <x v="0"/>
    <x v="6"/>
    <x v="1"/>
    <x v="1"/>
    <x v="7"/>
    <x v="1"/>
  </r>
  <r>
    <x v="0"/>
    <x v="7"/>
    <x v="2"/>
    <x v="2"/>
    <x v="8"/>
    <x v="0"/>
  </r>
  <r>
    <x v="0"/>
    <x v="8"/>
    <x v="3"/>
    <x v="1"/>
    <x v="9"/>
    <x v="1"/>
  </r>
  <r>
    <x v="0"/>
    <x v="8"/>
    <x v="3"/>
    <x v="2"/>
    <x v="10"/>
    <x v="0"/>
  </r>
  <r>
    <x v="0"/>
    <x v="9"/>
    <x v="4"/>
    <x v="2"/>
    <x v="11"/>
    <x v="0"/>
  </r>
  <r>
    <x v="0"/>
    <x v="10"/>
    <x v="5"/>
    <x v="1"/>
    <x v="12"/>
    <x v="1"/>
  </r>
  <r>
    <x v="0"/>
    <x v="11"/>
    <x v="1"/>
    <x v="2"/>
    <x v="13"/>
    <x v="1"/>
  </r>
  <r>
    <x v="0"/>
    <x v="12"/>
    <x v="2"/>
    <x v="1"/>
    <x v="14"/>
    <x v="0"/>
  </r>
  <r>
    <x v="0"/>
    <x v="13"/>
    <x v="6"/>
    <x v="0"/>
    <x v="15"/>
    <x v="0"/>
  </r>
  <r>
    <x v="0"/>
    <x v="13"/>
    <x v="6"/>
    <x v="1"/>
    <x v="16"/>
    <x v="1"/>
  </r>
  <r>
    <x v="0"/>
    <x v="14"/>
    <x v="0"/>
    <x v="1"/>
    <x v="17"/>
    <x v="1"/>
  </r>
  <r>
    <x v="0"/>
    <x v="14"/>
    <x v="0"/>
    <x v="1"/>
    <x v="18"/>
    <x v="1"/>
  </r>
  <r>
    <x v="0"/>
    <x v="14"/>
    <x v="0"/>
    <x v="0"/>
    <x v="19"/>
    <x v="1"/>
  </r>
  <r>
    <x v="0"/>
    <x v="15"/>
    <x v="1"/>
    <x v="2"/>
    <x v="20"/>
    <x v="1"/>
  </r>
  <r>
    <x v="0"/>
    <x v="16"/>
    <x v="2"/>
    <x v="1"/>
    <x v="21"/>
    <x v="0"/>
  </r>
  <r>
    <x v="1"/>
    <x v="17"/>
    <x v="0"/>
    <x v="1"/>
    <x v="22"/>
    <x v="0"/>
  </r>
  <r>
    <x v="1"/>
    <x v="17"/>
    <x v="0"/>
    <x v="0"/>
    <x v="23"/>
    <x v="1"/>
  </r>
  <r>
    <x v="1"/>
    <x v="18"/>
    <x v="1"/>
    <x v="1"/>
    <x v="24"/>
    <x v="1"/>
  </r>
  <r>
    <x v="1"/>
    <x v="19"/>
    <x v="2"/>
    <x v="1"/>
    <x v="25"/>
    <x v="1"/>
  </r>
  <r>
    <x v="1"/>
    <x v="20"/>
    <x v="2"/>
    <x v="1"/>
    <x v="26"/>
    <x v="1"/>
  </r>
  <r>
    <x v="1"/>
    <x v="20"/>
    <x v="2"/>
    <x v="2"/>
    <x v="27"/>
    <x v="1"/>
  </r>
  <r>
    <x v="1"/>
    <x v="20"/>
    <x v="2"/>
    <x v="0"/>
    <x v="28"/>
    <x v="0"/>
  </r>
  <r>
    <x v="1"/>
    <x v="20"/>
    <x v="2"/>
    <x v="1"/>
    <x v="29"/>
    <x v="1"/>
  </r>
  <r>
    <x v="1"/>
    <x v="5"/>
    <x v="3"/>
    <x v="1"/>
    <x v="30"/>
    <x v="1"/>
  </r>
  <r>
    <x v="1"/>
    <x v="6"/>
    <x v="4"/>
    <x v="2"/>
    <x v="31"/>
    <x v="1"/>
  </r>
  <r>
    <x v="1"/>
    <x v="11"/>
    <x v="4"/>
    <x v="1"/>
    <x v="32"/>
    <x v="1"/>
  </r>
  <r>
    <x v="1"/>
    <x v="21"/>
    <x v="6"/>
    <x v="1"/>
    <x v="33"/>
    <x v="1"/>
  </r>
  <r>
    <x v="1"/>
    <x v="21"/>
    <x v="6"/>
    <x v="2"/>
    <x v="34"/>
    <x v="0"/>
  </r>
  <r>
    <x v="1"/>
    <x v="22"/>
    <x v="0"/>
    <x v="1"/>
    <x v="35"/>
    <x v="1"/>
  </r>
  <r>
    <x v="1"/>
    <x v="22"/>
    <x v="0"/>
    <x v="0"/>
    <x v="36"/>
    <x v="1"/>
  </r>
  <r>
    <x v="1"/>
    <x v="23"/>
    <x v="1"/>
    <x v="2"/>
    <x v="37"/>
    <x v="1"/>
  </r>
  <r>
    <x v="1"/>
    <x v="13"/>
    <x v="2"/>
    <x v="1"/>
    <x v="38"/>
    <x v="1"/>
  </r>
  <r>
    <x v="1"/>
    <x v="13"/>
    <x v="2"/>
    <x v="2"/>
    <x v="39"/>
    <x v="0"/>
  </r>
  <r>
    <x v="1"/>
    <x v="13"/>
    <x v="2"/>
    <x v="1"/>
    <x v="40"/>
    <x v="0"/>
  </r>
  <r>
    <x v="2"/>
    <x v="0"/>
    <x v="3"/>
    <x v="2"/>
    <x v="41"/>
    <x v="0"/>
  </r>
  <r>
    <x v="2"/>
    <x v="0"/>
    <x v="3"/>
    <x v="1"/>
    <x v="42"/>
    <x v="1"/>
  </r>
  <r>
    <x v="2"/>
    <x v="0"/>
    <x v="3"/>
    <x v="2"/>
    <x v="43"/>
    <x v="1"/>
  </r>
  <r>
    <x v="2"/>
    <x v="4"/>
    <x v="0"/>
    <x v="1"/>
    <x v="44"/>
    <x v="1"/>
  </r>
  <r>
    <x v="2"/>
    <x v="4"/>
    <x v="0"/>
    <x v="1"/>
    <x v="45"/>
    <x v="1"/>
  </r>
  <r>
    <x v="2"/>
    <x v="24"/>
    <x v="1"/>
    <x v="0"/>
    <x v="46"/>
    <x v="1"/>
  </r>
  <r>
    <x v="2"/>
    <x v="5"/>
    <x v="3"/>
    <x v="2"/>
    <x v="47"/>
    <x v="0"/>
  </r>
  <r>
    <x v="2"/>
    <x v="5"/>
    <x v="3"/>
    <x v="0"/>
    <x v="48"/>
    <x v="0"/>
  </r>
  <r>
    <x v="2"/>
    <x v="6"/>
    <x v="4"/>
    <x v="1"/>
    <x v="49"/>
    <x v="1"/>
  </r>
  <r>
    <x v="2"/>
    <x v="10"/>
    <x v="1"/>
    <x v="2"/>
    <x v="50"/>
    <x v="1"/>
  </r>
  <r>
    <x v="2"/>
    <x v="10"/>
    <x v="1"/>
    <x v="0"/>
    <x v="51"/>
    <x v="0"/>
  </r>
  <r>
    <x v="2"/>
    <x v="10"/>
    <x v="1"/>
    <x v="2"/>
    <x v="52"/>
    <x v="0"/>
  </r>
  <r>
    <x v="2"/>
    <x v="10"/>
    <x v="1"/>
    <x v="1"/>
    <x v="53"/>
    <x v="0"/>
  </r>
  <r>
    <x v="2"/>
    <x v="25"/>
    <x v="2"/>
    <x v="1"/>
    <x v="54"/>
    <x v="0"/>
  </r>
  <r>
    <x v="2"/>
    <x v="26"/>
    <x v="3"/>
    <x v="2"/>
    <x v="55"/>
    <x v="1"/>
  </r>
  <r>
    <x v="2"/>
    <x v="11"/>
    <x v="4"/>
    <x v="1"/>
    <x v="56"/>
    <x v="0"/>
  </r>
  <r>
    <x v="2"/>
    <x v="22"/>
    <x v="0"/>
    <x v="2"/>
    <x v="57"/>
    <x v="1"/>
  </r>
  <r>
    <x v="2"/>
    <x v="22"/>
    <x v="0"/>
    <x v="2"/>
    <x v="58"/>
    <x v="1"/>
  </r>
  <r>
    <x v="2"/>
    <x v="22"/>
    <x v="0"/>
    <x v="1"/>
    <x v="59"/>
    <x v="1"/>
  </r>
  <r>
    <x v="2"/>
    <x v="23"/>
    <x v="1"/>
    <x v="2"/>
    <x v="60"/>
    <x v="1"/>
  </r>
  <r>
    <x v="2"/>
    <x v="13"/>
    <x v="2"/>
    <x v="0"/>
    <x v="61"/>
    <x v="0"/>
  </r>
  <r>
    <x v="2"/>
    <x v="27"/>
    <x v="0"/>
    <x v="0"/>
    <x v="62"/>
    <x v="1"/>
  </r>
  <r>
    <x v="2"/>
    <x v="27"/>
    <x v="0"/>
    <x v="0"/>
    <x v="6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E13" firstHeaderRow="1" firstDataRow="2" firstDataCol="1"/>
  <pivotFields count="6">
    <pivotField axis="axisCol" showAll="0">
      <items count="4">
        <item x="0"/>
        <item x="1"/>
        <item x="2"/>
        <item t="default"/>
      </items>
    </pivotField>
    <pivotField showAll="0">
      <items count="29">
        <item x="4"/>
        <item x="24"/>
        <item x="20"/>
        <item x="5"/>
        <item x="6"/>
        <item x="7"/>
        <item x="8"/>
        <item x="9"/>
        <item x="10"/>
        <item x="25"/>
        <item x="26"/>
        <item x="11"/>
        <item x="12"/>
        <item x="21"/>
        <item x="22"/>
        <item x="23"/>
        <item x="13"/>
        <item x="14"/>
        <item x="15"/>
        <item x="16"/>
        <item x="27"/>
        <item x="17"/>
        <item x="18"/>
        <item x="19"/>
        <item x="0"/>
        <item x="1"/>
        <item x="2"/>
        <item x="3"/>
        <item t="default"/>
      </items>
    </pivotField>
    <pivotField showAll="0">
      <items count="8">
        <item x="0"/>
        <item x="1"/>
        <item x="2"/>
        <item x="3"/>
        <item x="4"/>
        <item x="5"/>
        <item x="6"/>
        <item t="default"/>
      </items>
    </pivotField>
    <pivotField axis="axisRow" showAll="0">
      <items count="4">
        <item x="0"/>
        <item x="2"/>
        <item x="1"/>
        <item t="default"/>
      </items>
    </pivotField>
    <pivotField dataField="1" showAll="0">
      <items count="65">
        <item x="45"/>
        <item x="59"/>
        <item x="7"/>
        <item x="35"/>
        <item x="18"/>
        <item x="13"/>
        <item x="41"/>
        <item x="26"/>
        <item x="54"/>
        <item x="43"/>
        <item x="38"/>
        <item x="34"/>
        <item x="56"/>
        <item x="9"/>
        <item x="27"/>
        <item x="6"/>
        <item x="58"/>
        <item x="2"/>
        <item x="24"/>
        <item x="33"/>
        <item x="3"/>
        <item x="16"/>
        <item x="49"/>
        <item x="55"/>
        <item x="21"/>
        <item x="50"/>
        <item x="25"/>
        <item x="40"/>
        <item x="57"/>
        <item x="20"/>
        <item x="37"/>
        <item x="10"/>
        <item x="47"/>
        <item x="31"/>
        <item x="11"/>
        <item x="48"/>
        <item x="60"/>
        <item x="8"/>
        <item x="36"/>
        <item x="52"/>
        <item x="29"/>
        <item x="39"/>
        <item x="28"/>
        <item x="53"/>
        <item x="51"/>
        <item x="30"/>
        <item x="62"/>
        <item x="17"/>
        <item x="23"/>
        <item x="32"/>
        <item x="0"/>
        <item x="44"/>
        <item x="61"/>
        <item x="63"/>
        <item x="46"/>
        <item x="15"/>
        <item x="1"/>
        <item x="14"/>
        <item x="22"/>
        <item x="19"/>
        <item x="42"/>
        <item x="4"/>
        <item x="5"/>
        <item x="12"/>
        <item t="default"/>
      </items>
    </pivotField>
    <pivotField axis="axisRow" showAll="0">
      <items count="3">
        <item x="1"/>
        <item x="0"/>
        <item t="default"/>
      </items>
    </pivotField>
  </pivotFields>
  <rowFields count="2">
    <field x="5"/>
    <field x="3"/>
  </rowFields>
  <rowItems count="9">
    <i>
      <x/>
    </i>
    <i r="1">
      <x/>
    </i>
    <i r="1">
      <x v="1"/>
    </i>
    <i r="1">
      <x v="2"/>
    </i>
    <i>
      <x v="1"/>
    </i>
    <i r="1">
      <x/>
    </i>
    <i r="1">
      <x v="1"/>
    </i>
    <i r="1">
      <x v="2"/>
    </i>
    <i t="grand">
      <x/>
    </i>
  </rowItems>
  <colFields count="1">
    <field x="0"/>
  </colFields>
  <colItems count="4">
    <i>
      <x/>
    </i>
    <i>
      <x v="1"/>
    </i>
    <i>
      <x v="2"/>
    </i>
    <i t="grand">
      <x/>
    </i>
  </colItems>
  <dataFields count="1">
    <dataField name="Sum of Amount Claimed" fld="4" baseField="5"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ason_for_Expense" sourceName="Reason for Expense">
  <pivotTables>
    <pivotTable tabId="8"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redit_or_Cash" sourceName="Credit or Cash">
  <pivotTables>
    <pivotTable tabId="8"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Reason for Expense" cache="Slicer_Reason_for_Expense" caption="Reason for Expense" rowHeight="241300"/>
  <slicer name="Credit or Cash" cache="Slicer_Credit_or_Cash" caption="Credit or Cash" rowHeight="241300"/>
</slicers>
</file>

<file path=xl/tables/table1.xml><?xml version="1.0" encoding="utf-8"?>
<table xmlns="http://schemas.openxmlformats.org/spreadsheetml/2006/main" id="1" name="Table1" displayName="Table1" ref="A3:F67" totalsRowShown="0">
  <autoFilter ref="A3:F67"/>
  <tableColumns count="6">
    <tableColumn id="1" name="Month"/>
    <tableColumn id="2" name="Date"/>
    <tableColumn id="3" name="Weekday"/>
    <tableColumn id="4" name="Reason for Expense"/>
    <tableColumn id="5" name="Amount Claimed"/>
    <tableColumn id="6" name="Credit or Cas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O22" sqref="O22"/>
    </sheetView>
  </sheetViews>
  <sheetFormatPr defaultRowHeight="15" x14ac:dyDescent="0.25"/>
  <cols>
    <col min="3" max="3" width="11.42578125" bestFit="1" customWidth="1"/>
    <col min="4" max="4" width="18.5703125" bestFit="1" customWidth="1"/>
    <col min="5" max="5" width="16" bestFit="1" customWidth="1"/>
    <col min="6" max="6" width="13.42578125" bestFit="1" customWidth="1"/>
  </cols>
  <sheetData>
    <row r="1" spans="1:6" ht="18.75" x14ac:dyDescent="0.3">
      <c r="A1" s="9" t="s">
        <v>0</v>
      </c>
    </row>
    <row r="2" spans="1:6" s="1" customFormat="1" x14ac:dyDescent="0.25">
      <c r="A2" t="s">
        <v>1</v>
      </c>
      <c r="B2" t="s">
        <v>40</v>
      </c>
      <c r="C2" t="s">
        <v>41</v>
      </c>
      <c r="D2" t="s">
        <v>44</v>
      </c>
      <c r="E2" t="s">
        <v>43</v>
      </c>
      <c r="F2" t="s">
        <v>42</v>
      </c>
    </row>
    <row r="3" spans="1:6" x14ac:dyDescent="0.25">
      <c r="A3" t="s">
        <v>2</v>
      </c>
      <c r="B3" t="s">
        <v>10</v>
      </c>
      <c r="C3" t="s">
        <v>3</v>
      </c>
      <c r="D3" t="s">
        <v>45</v>
      </c>
      <c r="E3">
        <v>124.53</v>
      </c>
      <c r="F3" t="s">
        <v>49</v>
      </c>
    </row>
    <row r="4" spans="1:6" x14ac:dyDescent="0.25">
      <c r="A4" t="s">
        <v>2</v>
      </c>
      <c r="B4" t="s">
        <v>11</v>
      </c>
      <c r="C4" t="s">
        <v>4</v>
      </c>
      <c r="D4" t="s">
        <v>45</v>
      </c>
      <c r="E4">
        <v>145.75</v>
      </c>
      <c r="F4" t="s">
        <v>49</v>
      </c>
    </row>
    <row r="5" spans="1:6" x14ac:dyDescent="0.25">
      <c r="A5" t="s">
        <v>2</v>
      </c>
      <c r="B5" t="s">
        <v>12</v>
      </c>
      <c r="C5" t="s">
        <v>5</v>
      </c>
      <c r="D5" t="s">
        <v>47</v>
      </c>
      <c r="E5">
        <v>73.2</v>
      </c>
      <c r="F5" t="s">
        <v>50</v>
      </c>
    </row>
    <row r="6" spans="1:6" x14ac:dyDescent="0.25">
      <c r="A6" t="s">
        <v>2</v>
      </c>
      <c r="B6" t="s">
        <v>13</v>
      </c>
      <c r="C6" t="s">
        <v>6</v>
      </c>
      <c r="D6" t="s">
        <v>47</v>
      </c>
      <c r="E6">
        <v>76.430000000000007</v>
      </c>
      <c r="F6" t="s">
        <v>50</v>
      </c>
    </row>
    <row r="7" spans="1:6" x14ac:dyDescent="0.25">
      <c r="A7" t="s">
        <v>2</v>
      </c>
      <c r="B7" t="s">
        <v>14</v>
      </c>
      <c r="C7" t="s">
        <v>7</v>
      </c>
      <c r="D7" t="s">
        <v>46</v>
      </c>
      <c r="E7">
        <v>168.72</v>
      </c>
      <c r="F7" t="s">
        <v>50</v>
      </c>
    </row>
    <row r="8" spans="1:6" x14ac:dyDescent="0.25">
      <c r="A8" t="s">
        <v>2</v>
      </c>
      <c r="B8" t="s">
        <v>17</v>
      </c>
      <c r="C8" t="s">
        <v>3</v>
      </c>
      <c r="D8" t="s">
        <v>46</v>
      </c>
      <c r="E8">
        <v>183.43</v>
      </c>
      <c r="F8" t="s">
        <v>50</v>
      </c>
    </row>
    <row r="9" spans="1:6" x14ac:dyDescent="0.25">
      <c r="A9" t="s">
        <v>2</v>
      </c>
      <c r="B9" t="s">
        <v>17</v>
      </c>
      <c r="C9" t="s">
        <v>3</v>
      </c>
      <c r="D9" t="s">
        <v>47</v>
      </c>
      <c r="E9">
        <v>68.16</v>
      </c>
      <c r="F9" t="s">
        <v>50</v>
      </c>
    </row>
    <row r="10" spans="1:6" x14ac:dyDescent="0.25">
      <c r="A10" t="s">
        <v>2</v>
      </c>
      <c r="B10" t="s">
        <v>18</v>
      </c>
      <c r="C10" t="s">
        <v>4</v>
      </c>
      <c r="D10" t="s">
        <v>46</v>
      </c>
      <c r="E10">
        <v>87.05</v>
      </c>
      <c r="F10" t="s">
        <v>50</v>
      </c>
    </row>
    <row r="11" spans="1:6" x14ac:dyDescent="0.25">
      <c r="A11" t="s">
        <v>2</v>
      </c>
      <c r="B11" t="s">
        <v>19</v>
      </c>
      <c r="C11" t="s">
        <v>5</v>
      </c>
      <c r="D11" t="s">
        <v>47</v>
      </c>
      <c r="E11">
        <v>95.12</v>
      </c>
      <c r="F11" t="s">
        <v>49</v>
      </c>
    </row>
    <row r="12" spans="1:6" x14ac:dyDescent="0.25">
      <c r="A12" t="s">
        <v>2</v>
      </c>
      <c r="B12" t="s">
        <v>20</v>
      </c>
      <c r="C12" t="s">
        <v>6</v>
      </c>
      <c r="D12" t="s">
        <v>46</v>
      </c>
      <c r="E12">
        <v>66.19</v>
      </c>
      <c r="F12" t="s">
        <v>50</v>
      </c>
    </row>
    <row r="13" spans="1:6" x14ac:dyDescent="0.25">
      <c r="A13" t="s">
        <v>2</v>
      </c>
      <c r="B13" t="s">
        <v>20</v>
      </c>
      <c r="C13" t="s">
        <v>6</v>
      </c>
      <c r="D13" t="s">
        <v>47</v>
      </c>
      <c r="E13">
        <v>90.43</v>
      </c>
      <c r="F13" t="s">
        <v>49</v>
      </c>
    </row>
    <row r="14" spans="1:6" x14ac:dyDescent="0.25">
      <c r="A14" t="s">
        <v>2</v>
      </c>
      <c r="B14" t="s">
        <v>21</v>
      </c>
      <c r="C14" t="s">
        <v>7</v>
      </c>
      <c r="D14" t="s">
        <v>47</v>
      </c>
      <c r="E14">
        <v>92.84</v>
      </c>
      <c r="F14" t="s">
        <v>49</v>
      </c>
    </row>
    <row r="15" spans="1:6" x14ac:dyDescent="0.25">
      <c r="A15" t="s">
        <v>2</v>
      </c>
      <c r="B15" t="s">
        <v>22</v>
      </c>
      <c r="C15" t="s">
        <v>8</v>
      </c>
      <c r="D15" t="s">
        <v>46</v>
      </c>
      <c r="E15">
        <v>195.73</v>
      </c>
      <c r="F15" t="s">
        <v>50</v>
      </c>
    </row>
    <row r="16" spans="1:6" x14ac:dyDescent="0.25">
      <c r="A16" t="s">
        <v>2</v>
      </c>
      <c r="B16" t="s">
        <v>25</v>
      </c>
      <c r="C16" t="s">
        <v>4</v>
      </c>
      <c r="D16" t="s">
        <v>47</v>
      </c>
      <c r="E16">
        <v>69.88</v>
      </c>
      <c r="F16" t="s">
        <v>50</v>
      </c>
    </row>
    <row r="17" spans="1:6" x14ac:dyDescent="0.25">
      <c r="A17" t="s">
        <v>2</v>
      </c>
      <c r="B17" t="s">
        <v>26</v>
      </c>
      <c r="C17" t="s">
        <v>5</v>
      </c>
      <c r="D17" t="s">
        <v>46</v>
      </c>
      <c r="E17">
        <v>147.05000000000001</v>
      </c>
      <c r="F17" t="s">
        <v>49</v>
      </c>
    </row>
    <row r="18" spans="1:6" x14ac:dyDescent="0.25">
      <c r="A18" t="s">
        <v>2</v>
      </c>
      <c r="B18" t="s">
        <v>30</v>
      </c>
      <c r="C18" t="s">
        <v>9</v>
      </c>
      <c r="D18" t="s">
        <v>45</v>
      </c>
      <c r="E18">
        <v>143.08000000000001</v>
      </c>
      <c r="F18" t="s">
        <v>49</v>
      </c>
    </row>
    <row r="19" spans="1:6" x14ac:dyDescent="0.25">
      <c r="A19" t="s">
        <v>2</v>
      </c>
      <c r="B19" t="s">
        <v>30</v>
      </c>
      <c r="C19" t="s">
        <v>9</v>
      </c>
      <c r="D19" t="s">
        <v>46</v>
      </c>
      <c r="E19">
        <v>78.92</v>
      </c>
      <c r="F19" t="s">
        <v>50</v>
      </c>
    </row>
    <row r="20" spans="1:6" x14ac:dyDescent="0.25">
      <c r="A20" t="s">
        <v>2</v>
      </c>
      <c r="B20" t="s">
        <v>31</v>
      </c>
      <c r="C20" t="s">
        <v>3</v>
      </c>
      <c r="D20" t="s">
        <v>46</v>
      </c>
      <c r="E20">
        <v>114</v>
      </c>
      <c r="F20" t="s">
        <v>50</v>
      </c>
    </row>
    <row r="21" spans="1:6" x14ac:dyDescent="0.25">
      <c r="A21" t="s">
        <v>2</v>
      </c>
      <c r="B21" t="s">
        <v>31</v>
      </c>
      <c r="C21" t="s">
        <v>3</v>
      </c>
      <c r="D21" t="s">
        <v>45</v>
      </c>
      <c r="E21">
        <v>139.83000000000001</v>
      </c>
      <c r="F21" t="s">
        <v>50</v>
      </c>
    </row>
    <row r="22" spans="1:6" x14ac:dyDescent="0.25">
      <c r="A22" t="s">
        <v>2</v>
      </c>
      <c r="B22" t="s">
        <v>31</v>
      </c>
      <c r="C22" t="s">
        <v>3</v>
      </c>
      <c r="D22" t="s">
        <v>45</v>
      </c>
      <c r="E22">
        <v>152.37</v>
      </c>
      <c r="F22" t="s">
        <v>50</v>
      </c>
    </row>
    <row r="23" spans="1:6" x14ac:dyDescent="0.25">
      <c r="A23" t="s">
        <v>2</v>
      </c>
      <c r="B23" t="s">
        <v>32</v>
      </c>
      <c r="C23" t="s">
        <v>4</v>
      </c>
      <c r="D23" t="s">
        <v>47</v>
      </c>
      <c r="E23">
        <v>88.94</v>
      </c>
      <c r="F23" t="s">
        <v>50</v>
      </c>
    </row>
    <row r="24" spans="1:6" x14ac:dyDescent="0.25">
      <c r="A24" t="s">
        <v>2</v>
      </c>
      <c r="B24" t="s">
        <v>33</v>
      </c>
      <c r="C24" t="s">
        <v>5</v>
      </c>
      <c r="D24" t="s">
        <v>46</v>
      </c>
      <c r="E24">
        <v>93.16</v>
      </c>
      <c r="F24" t="s">
        <v>49</v>
      </c>
    </row>
    <row r="25" spans="1:6" x14ac:dyDescent="0.25">
      <c r="A25" t="s">
        <v>38</v>
      </c>
      <c r="B25" t="s">
        <v>35</v>
      </c>
      <c r="C25" t="s">
        <v>3</v>
      </c>
      <c r="D25" t="s">
        <v>46</v>
      </c>
      <c r="E25">
        <v>148.05000000000001</v>
      </c>
      <c r="F25" t="s">
        <v>49</v>
      </c>
    </row>
    <row r="26" spans="1:6" x14ac:dyDescent="0.25">
      <c r="A26" t="s">
        <v>38</v>
      </c>
      <c r="B26" t="s">
        <v>35</v>
      </c>
      <c r="C26" t="s">
        <v>3</v>
      </c>
      <c r="D26" t="s">
        <v>45</v>
      </c>
      <c r="E26">
        <v>115.75</v>
      </c>
      <c r="F26" t="s">
        <v>50</v>
      </c>
    </row>
    <row r="27" spans="1:6" x14ac:dyDescent="0.25">
      <c r="A27" t="s">
        <v>38</v>
      </c>
      <c r="B27" t="s">
        <v>36</v>
      </c>
      <c r="C27" t="s">
        <v>4</v>
      </c>
      <c r="D27" t="s">
        <v>46</v>
      </c>
      <c r="E27">
        <v>75.56</v>
      </c>
      <c r="F27" t="s">
        <v>50</v>
      </c>
    </row>
    <row r="28" spans="1:6" x14ac:dyDescent="0.25">
      <c r="A28" t="s">
        <v>38</v>
      </c>
      <c r="B28" t="s">
        <v>37</v>
      </c>
      <c r="C28" t="s">
        <v>5</v>
      </c>
      <c r="D28" t="s">
        <v>46</v>
      </c>
      <c r="E28">
        <v>86.52</v>
      </c>
      <c r="F28" t="s">
        <v>50</v>
      </c>
    </row>
    <row r="29" spans="1:6" x14ac:dyDescent="0.25">
      <c r="A29" t="s">
        <v>38</v>
      </c>
      <c r="B29" t="s">
        <v>16</v>
      </c>
      <c r="C29" t="s">
        <v>5</v>
      </c>
      <c r="D29" t="s">
        <v>46</v>
      </c>
      <c r="E29">
        <v>58.18</v>
      </c>
      <c r="F29" t="s">
        <v>50</v>
      </c>
    </row>
    <row r="30" spans="1:6" x14ac:dyDescent="0.25">
      <c r="A30" t="s">
        <v>38</v>
      </c>
      <c r="B30" t="s">
        <v>16</v>
      </c>
      <c r="C30" t="s">
        <v>5</v>
      </c>
      <c r="D30" t="s">
        <v>47</v>
      </c>
      <c r="E30">
        <v>66.91</v>
      </c>
      <c r="F30" t="s">
        <v>50</v>
      </c>
    </row>
    <row r="31" spans="1:6" x14ac:dyDescent="0.25">
      <c r="A31" t="s">
        <v>38</v>
      </c>
      <c r="B31" t="s">
        <v>16</v>
      </c>
      <c r="C31" t="s">
        <v>5</v>
      </c>
      <c r="D31" t="s">
        <v>45</v>
      </c>
      <c r="E31">
        <v>99.05</v>
      </c>
      <c r="F31" t="s">
        <v>49</v>
      </c>
    </row>
    <row r="32" spans="1:6" x14ac:dyDescent="0.25">
      <c r="A32" t="s">
        <v>38</v>
      </c>
      <c r="B32" t="s">
        <v>16</v>
      </c>
      <c r="C32" t="s">
        <v>5</v>
      </c>
      <c r="D32" t="s">
        <v>46</v>
      </c>
      <c r="E32">
        <v>98.49</v>
      </c>
      <c r="F32" t="s">
        <v>50</v>
      </c>
    </row>
    <row r="33" spans="1:6" x14ac:dyDescent="0.25">
      <c r="A33" t="s">
        <v>38</v>
      </c>
      <c r="B33" t="s">
        <v>17</v>
      </c>
      <c r="C33" t="s">
        <v>6</v>
      </c>
      <c r="D33" t="s">
        <v>46</v>
      </c>
      <c r="E33">
        <v>112.7</v>
      </c>
      <c r="F33" t="s">
        <v>50</v>
      </c>
    </row>
    <row r="34" spans="1:6" x14ac:dyDescent="0.25">
      <c r="A34" t="s">
        <v>38</v>
      </c>
      <c r="B34" t="s">
        <v>18</v>
      </c>
      <c r="C34" t="s">
        <v>7</v>
      </c>
      <c r="D34" t="s">
        <v>47</v>
      </c>
      <c r="E34">
        <v>91.32</v>
      </c>
      <c r="F34" t="s">
        <v>50</v>
      </c>
    </row>
    <row r="35" spans="1:6" x14ac:dyDescent="0.25">
      <c r="A35" t="s">
        <v>38</v>
      </c>
      <c r="B35" t="s">
        <v>25</v>
      </c>
      <c r="C35" t="s">
        <v>7</v>
      </c>
      <c r="D35" t="s">
        <v>46</v>
      </c>
      <c r="E35">
        <v>120.86</v>
      </c>
      <c r="F35" t="s">
        <v>50</v>
      </c>
    </row>
    <row r="36" spans="1:6" x14ac:dyDescent="0.25">
      <c r="A36" t="s">
        <v>38</v>
      </c>
      <c r="B36" t="s">
        <v>27</v>
      </c>
      <c r="C36" t="s">
        <v>9</v>
      </c>
      <c r="D36" t="s">
        <v>46</v>
      </c>
      <c r="E36">
        <v>75.77</v>
      </c>
      <c r="F36" t="s">
        <v>50</v>
      </c>
    </row>
    <row r="37" spans="1:6" x14ac:dyDescent="0.25">
      <c r="A37" t="s">
        <v>38</v>
      </c>
      <c r="B37" t="s">
        <v>27</v>
      </c>
      <c r="C37" t="s">
        <v>9</v>
      </c>
      <c r="D37" t="s">
        <v>47</v>
      </c>
      <c r="E37">
        <v>62.39</v>
      </c>
      <c r="F37" t="s">
        <v>49</v>
      </c>
    </row>
    <row r="38" spans="1:6" x14ac:dyDescent="0.25">
      <c r="A38" t="s">
        <v>38</v>
      </c>
      <c r="B38" t="s">
        <v>28</v>
      </c>
      <c r="C38" t="s">
        <v>3</v>
      </c>
      <c r="D38" t="s">
        <v>46</v>
      </c>
      <c r="E38">
        <v>38.090000000000003</v>
      </c>
      <c r="F38" t="s">
        <v>50</v>
      </c>
    </row>
    <row r="39" spans="1:6" x14ac:dyDescent="0.25">
      <c r="A39" t="s">
        <v>38</v>
      </c>
      <c r="B39" t="s">
        <v>28</v>
      </c>
      <c r="C39" t="s">
        <v>3</v>
      </c>
      <c r="D39" t="s">
        <v>45</v>
      </c>
      <c r="E39">
        <v>96.2</v>
      </c>
      <c r="F39" t="s">
        <v>50</v>
      </c>
    </row>
    <row r="40" spans="1:6" x14ac:dyDescent="0.25">
      <c r="A40" t="s">
        <v>38</v>
      </c>
      <c r="B40" t="s">
        <v>29</v>
      </c>
      <c r="C40" t="s">
        <v>4</v>
      </c>
      <c r="D40" t="s">
        <v>47</v>
      </c>
      <c r="E40">
        <v>90.08</v>
      </c>
      <c r="F40" t="s">
        <v>50</v>
      </c>
    </row>
    <row r="41" spans="1:6" x14ac:dyDescent="0.25">
      <c r="A41" t="s">
        <v>38</v>
      </c>
      <c r="B41" t="s">
        <v>30</v>
      </c>
      <c r="C41" t="s">
        <v>5</v>
      </c>
      <c r="D41" t="s">
        <v>46</v>
      </c>
      <c r="E41">
        <v>61.67</v>
      </c>
      <c r="F41" t="s">
        <v>50</v>
      </c>
    </row>
    <row r="42" spans="1:6" x14ac:dyDescent="0.25">
      <c r="A42" t="s">
        <v>38</v>
      </c>
      <c r="B42" t="s">
        <v>30</v>
      </c>
      <c r="C42" t="s">
        <v>5</v>
      </c>
      <c r="D42" t="s">
        <v>47</v>
      </c>
      <c r="E42">
        <v>99</v>
      </c>
      <c r="F42" t="s">
        <v>49</v>
      </c>
    </row>
    <row r="43" spans="1:6" x14ac:dyDescent="0.25">
      <c r="A43" t="s">
        <v>38</v>
      </c>
      <c r="B43" t="s">
        <v>30</v>
      </c>
      <c r="C43" t="s">
        <v>5</v>
      </c>
      <c r="D43" t="s">
        <v>46</v>
      </c>
      <c r="E43">
        <v>87.14</v>
      </c>
      <c r="F43" t="s">
        <v>49</v>
      </c>
    </row>
    <row r="44" spans="1:6" x14ac:dyDescent="0.25">
      <c r="A44" t="s">
        <v>39</v>
      </c>
      <c r="B44" t="s">
        <v>10</v>
      </c>
      <c r="C44" t="s">
        <v>6</v>
      </c>
      <c r="D44" t="s">
        <v>47</v>
      </c>
      <c r="E44">
        <v>50.2</v>
      </c>
      <c r="F44" t="s">
        <v>49</v>
      </c>
    </row>
    <row r="45" spans="1:6" x14ac:dyDescent="0.25">
      <c r="A45" t="s">
        <v>39</v>
      </c>
      <c r="B45" t="s">
        <v>10</v>
      </c>
      <c r="C45" t="s">
        <v>6</v>
      </c>
      <c r="D45" t="s">
        <v>46</v>
      </c>
      <c r="E45">
        <v>160.1</v>
      </c>
      <c r="F45" t="s">
        <v>50</v>
      </c>
    </row>
    <row r="46" spans="1:6" x14ac:dyDescent="0.25">
      <c r="A46" t="s">
        <v>39</v>
      </c>
      <c r="B46" t="s">
        <v>10</v>
      </c>
      <c r="C46" t="s">
        <v>6</v>
      </c>
      <c r="D46" t="s">
        <v>47</v>
      </c>
      <c r="E46">
        <v>61.31</v>
      </c>
      <c r="F46" t="s">
        <v>50</v>
      </c>
    </row>
    <row r="47" spans="1:6" x14ac:dyDescent="0.25">
      <c r="A47" t="s">
        <v>39</v>
      </c>
      <c r="B47" t="s">
        <v>14</v>
      </c>
      <c r="C47" t="s">
        <v>3</v>
      </c>
      <c r="D47" t="s">
        <v>46</v>
      </c>
      <c r="E47">
        <v>127.28</v>
      </c>
      <c r="F47" t="s">
        <v>50</v>
      </c>
    </row>
    <row r="48" spans="1:6" x14ac:dyDescent="0.25">
      <c r="A48" t="s">
        <v>39</v>
      </c>
      <c r="B48" t="s">
        <v>14</v>
      </c>
      <c r="C48" t="s">
        <v>3</v>
      </c>
      <c r="D48" t="s">
        <v>46</v>
      </c>
      <c r="E48">
        <v>29</v>
      </c>
      <c r="F48" t="s">
        <v>50</v>
      </c>
    </row>
    <row r="49" spans="1:6" x14ac:dyDescent="0.25">
      <c r="A49" t="s">
        <v>39</v>
      </c>
      <c r="B49" t="s">
        <v>15</v>
      </c>
      <c r="C49" t="s">
        <v>4</v>
      </c>
      <c r="D49" t="s">
        <v>45</v>
      </c>
      <c r="E49">
        <v>142.05000000000001</v>
      </c>
      <c r="F49" t="s">
        <v>50</v>
      </c>
    </row>
    <row r="50" spans="1:6" x14ac:dyDescent="0.25">
      <c r="A50" t="s">
        <v>39</v>
      </c>
      <c r="B50" t="s">
        <v>17</v>
      </c>
      <c r="C50" t="s">
        <v>6</v>
      </c>
      <c r="D50" t="s">
        <v>47</v>
      </c>
      <c r="E50">
        <v>91.21</v>
      </c>
      <c r="F50" t="s">
        <v>49</v>
      </c>
    </row>
    <row r="51" spans="1:6" x14ac:dyDescent="0.25">
      <c r="A51" t="s">
        <v>39</v>
      </c>
      <c r="B51" t="s">
        <v>17</v>
      </c>
      <c r="C51" t="s">
        <v>6</v>
      </c>
      <c r="D51" t="s">
        <v>45</v>
      </c>
      <c r="E51">
        <v>92.95</v>
      </c>
      <c r="F51" t="s">
        <v>49</v>
      </c>
    </row>
    <row r="52" spans="1:6" x14ac:dyDescent="0.25">
      <c r="A52" t="s">
        <v>39</v>
      </c>
      <c r="B52" t="s">
        <v>18</v>
      </c>
      <c r="C52" t="s">
        <v>7</v>
      </c>
      <c r="D52" t="s">
        <v>46</v>
      </c>
      <c r="E52">
        <v>80.63</v>
      </c>
      <c r="F52" t="s">
        <v>50</v>
      </c>
    </row>
    <row r="53" spans="1:6" x14ac:dyDescent="0.25">
      <c r="A53" t="s">
        <v>39</v>
      </c>
      <c r="B53" t="s">
        <v>22</v>
      </c>
      <c r="C53" t="s">
        <v>4</v>
      </c>
      <c r="D53" t="s">
        <v>47</v>
      </c>
      <c r="E53">
        <v>86</v>
      </c>
      <c r="F53" t="s">
        <v>50</v>
      </c>
    </row>
    <row r="54" spans="1:6" x14ac:dyDescent="0.25">
      <c r="A54" t="s">
        <v>39</v>
      </c>
      <c r="B54" t="s">
        <v>22</v>
      </c>
      <c r="C54" t="s">
        <v>4</v>
      </c>
      <c r="D54" t="s">
        <v>45</v>
      </c>
      <c r="E54">
        <v>107.22</v>
      </c>
      <c r="F54" t="s">
        <v>49</v>
      </c>
    </row>
    <row r="55" spans="1:6" x14ac:dyDescent="0.25">
      <c r="A55" t="s">
        <v>39</v>
      </c>
      <c r="B55" t="s">
        <v>22</v>
      </c>
      <c r="C55" t="s">
        <v>4</v>
      </c>
      <c r="D55" t="s">
        <v>47</v>
      </c>
      <c r="E55">
        <v>97.34</v>
      </c>
      <c r="F55" t="s">
        <v>49</v>
      </c>
    </row>
    <row r="56" spans="1:6" x14ac:dyDescent="0.25">
      <c r="A56" t="s">
        <v>39</v>
      </c>
      <c r="B56" t="s">
        <v>22</v>
      </c>
      <c r="C56" t="s">
        <v>4</v>
      </c>
      <c r="D56" t="s">
        <v>46</v>
      </c>
      <c r="E56">
        <v>101.51</v>
      </c>
      <c r="F56" t="s">
        <v>49</v>
      </c>
    </row>
    <row r="57" spans="1:6" x14ac:dyDescent="0.25">
      <c r="A57" t="s">
        <v>39</v>
      </c>
      <c r="B57" t="s">
        <v>23</v>
      </c>
      <c r="C57" t="s">
        <v>5</v>
      </c>
      <c r="D57" t="s">
        <v>46</v>
      </c>
      <c r="E57">
        <v>60.28</v>
      </c>
      <c r="F57" t="s">
        <v>49</v>
      </c>
    </row>
    <row r="58" spans="1:6" x14ac:dyDescent="0.25">
      <c r="A58" t="s">
        <v>39</v>
      </c>
      <c r="B58" t="s">
        <v>24</v>
      </c>
      <c r="C58" t="s">
        <v>6</v>
      </c>
      <c r="D58" t="s">
        <v>47</v>
      </c>
      <c r="E58">
        <v>80.66</v>
      </c>
      <c r="F58" t="s">
        <v>50</v>
      </c>
    </row>
    <row r="59" spans="1:6" x14ac:dyDescent="0.25">
      <c r="A59" t="s">
        <v>39</v>
      </c>
      <c r="B59" t="s">
        <v>25</v>
      </c>
      <c r="C59" t="s">
        <v>7</v>
      </c>
      <c r="D59" t="s">
        <v>46</v>
      </c>
      <c r="E59">
        <v>63.34</v>
      </c>
      <c r="F59" t="s">
        <v>49</v>
      </c>
    </row>
    <row r="60" spans="1:6" x14ac:dyDescent="0.25">
      <c r="A60" t="s">
        <v>39</v>
      </c>
      <c r="B60" t="s">
        <v>28</v>
      </c>
      <c r="C60" t="s">
        <v>3</v>
      </c>
      <c r="D60" t="s">
        <v>47</v>
      </c>
      <c r="E60">
        <v>88.9</v>
      </c>
      <c r="F60" t="s">
        <v>50</v>
      </c>
    </row>
    <row r="61" spans="1:6" x14ac:dyDescent="0.25">
      <c r="A61" t="s">
        <v>39</v>
      </c>
      <c r="B61" t="s">
        <v>28</v>
      </c>
      <c r="C61" t="s">
        <v>3</v>
      </c>
      <c r="D61" t="s">
        <v>47</v>
      </c>
      <c r="E61">
        <v>68.290000000000006</v>
      </c>
      <c r="F61" t="s">
        <v>50</v>
      </c>
    </row>
    <row r="62" spans="1:6" x14ac:dyDescent="0.25">
      <c r="A62" t="s">
        <v>39</v>
      </c>
      <c r="B62" t="s">
        <v>28</v>
      </c>
      <c r="C62" t="s">
        <v>3</v>
      </c>
      <c r="D62" t="s">
        <v>46</v>
      </c>
      <c r="E62">
        <v>31.73</v>
      </c>
      <c r="F62" t="s">
        <v>50</v>
      </c>
    </row>
    <row r="63" spans="1:6" x14ac:dyDescent="0.25">
      <c r="A63" t="s">
        <v>39</v>
      </c>
      <c r="B63" t="s">
        <v>29</v>
      </c>
      <c r="C63" t="s">
        <v>4</v>
      </c>
      <c r="D63" t="s">
        <v>47</v>
      </c>
      <c r="E63">
        <v>93.01</v>
      </c>
      <c r="F63" t="s">
        <v>50</v>
      </c>
    </row>
    <row r="64" spans="1:6" x14ac:dyDescent="0.25">
      <c r="A64" t="s">
        <v>39</v>
      </c>
      <c r="B64" t="s">
        <v>30</v>
      </c>
      <c r="C64" t="s">
        <v>5</v>
      </c>
      <c r="D64" t="s">
        <v>45</v>
      </c>
      <c r="E64">
        <v>136.97</v>
      </c>
      <c r="F64" t="s">
        <v>49</v>
      </c>
    </row>
    <row r="65" spans="1:6" x14ac:dyDescent="0.25">
      <c r="A65" t="s">
        <v>39</v>
      </c>
      <c r="B65" t="s">
        <v>34</v>
      </c>
      <c r="C65" t="s">
        <v>3</v>
      </c>
      <c r="D65" t="s">
        <v>45</v>
      </c>
      <c r="E65">
        <v>113.37</v>
      </c>
      <c r="F65" t="s">
        <v>50</v>
      </c>
    </row>
    <row r="66" spans="1:6" x14ac:dyDescent="0.25">
      <c r="A66" t="s">
        <v>39</v>
      </c>
      <c r="B66" t="s">
        <v>34</v>
      </c>
      <c r="C66" t="s">
        <v>3</v>
      </c>
      <c r="D66" t="s">
        <v>45</v>
      </c>
      <c r="E66">
        <v>140.66</v>
      </c>
      <c r="F66" t="s">
        <v>49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topLeftCell="E31" workbookViewId="0">
      <selection activeCell="Q70" sqref="Q70"/>
    </sheetView>
  </sheetViews>
  <sheetFormatPr defaultRowHeight="15" x14ac:dyDescent="0.25"/>
  <cols>
    <col min="9" max="9" width="15.5703125" bestFit="1" customWidth="1"/>
  </cols>
  <sheetData>
    <row r="1" spans="1:12" x14ac:dyDescent="0.25">
      <c r="A1" t="s">
        <v>0</v>
      </c>
    </row>
    <row r="2" spans="1:12" x14ac:dyDescent="0.25">
      <c r="A2" t="s">
        <v>1</v>
      </c>
      <c r="B2" t="s">
        <v>40</v>
      </c>
      <c r="C2" t="s">
        <v>41</v>
      </c>
      <c r="D2" t="s">
        <v>44</v>
      </c>
      <c r="E2" t="s">
        <v>43</v>
      </c>
      <c r="F2" t="s">
        <v>42</v>
      </c>
      <c r="I2" s="1" t="s">
        <v>54</v>
      </c>
      <c r="J2" t="s">
        <v>58</v>
      </c>
      <c r="K2" t="s">
        <v>60</v>
      </c>
      <c r="L2" t="s">
        <v>61</v>
      </c>
    </row>
    <row r="3" spans="1:12" x14ac:dyDescent="0.25">
      <c r="A3" t="s">
        <v>2</v>
      </c>
      <c r="B3" t="s">
        <v>10</v>
      </c>
      <c r="C3" t="s">
        <v>3</v>
      </c>
      <c r="D3" t="s">
        <v>45</v>
      </c>
      <c r="E3">
        <v>124.53</v>
      </c>
      <c r="F3" t="s">
        <v>49</v>
      </c>
      <c r="I3" t="s">
        <v>48</v>
      </c>
      <c r="J3">
        <f>SUMIF($D$3:$D$66,"=T",$E$3:$E$66)</f>
        <v>2751.150000000001</v>
      </c>
      <c r="K3">
        <f>COUNTIF($D$3:$D$66,"=T")</f>
        <v>28</v>
      </c>
      <c r="L3" s="7">
        <f>J3/K3</f>
        <v>98.255357142857179</v>
      </c>
    </row>
    <row r="4" spans="1:12" x14ac:dyDescent="0.25">
      <c r="A4" t="s">
        <v>2</v>
      </c>
      <c r="B4" t="s">
        <v>11</v>
      </c>
      <c r="C4" t="s">
        <v>4</v>
      </c>
      <c r="D4" t="s">
        <v>45</v>
      </c>
      <c r="E4">
        <v>145.75</v>
      </c>
      <c r="F4" t="s">
        <v>49</v>
      </c>
      <c r="I4" t="s">
        <v>55</v>
      </c>
      <c r="J4">
        <f>SUMIF($D$3:$D$66,"=S",$E$3:$E$66)</f>
        <v>1781.6200000000001</v>
      </c>
      <c r="K4">
        <f>COUNTIF($D$3:$D$66,"=S")</f>
        <v>22</v>
      </c>
      <c r="L4" s="7">
        <f t="shared" ref="L4:L5" si="0">J4/K4</f>
        <v>80.982727272727274</v>
      </c>
    </row>
    <row r="5" spans="1:12" x14ac:dyDescent="0.25">
      <c r="A5" t="s">
        <v>2</v>
      </c>
      <c r="B5" t="s">
        <v>12</v>
      </c>
      <c r="C5" t="s">
        <v>5</v>
      </c>
      <c r="D5" t="s">
        <v>47</v>
      </c>
      <c r="E5">
        <v>73.2</v>
      </c>
      <c r="F5" t="s">
        <v>50</v>
      </c>
      <c r="I5" t="s">
        <v>56</v>
      </c>
      <c r="J5">
        <f>SUMIF($D$3:$D$66,"=A",$E$3:$E$66)</f>
        <v>1749.7800000000004</v>
      </c>
      <c r="K5">
        <f>COUNTIF($D$3:$D$66,"=A")</f>
        <v>14</v>
      </c>
      <c r="L5" s="7">
        <f t="shared" si="0"/>
        <v>124.98428571428575</v>
      </c>
    </row>
    <row r="6" spans="1:12" x14ac:dyDescent="0.25">
      <c r="A6" t="s">
        <v>2</v>
      </c>
      <c r="B6" t="s">
        <v>13</v>
      </c>
      <c r="C6" t="s">
        <v>6</v>
      </c>
      <c r="D6" t="s">
        <v>47</v>
      </c>
      <c r="E6">
        <v>76.430000000000007</v>
      </c>
      <c r="F6" t="s">
        <v>50</v>
      </c>
    </row>
    <row r="7" spans="1:12" x14ac:dyDescent="0.25">
      <c r="A7" t="s">
        <v>2</v>
      </c>
      <c r="B7" t="s">
        <v>14</v>
      </c>
      <c r="C7" t="s">
        <v>7</v>
      </c>
      <c r="D7" t="s">
        <v>46</v>
      </c>
      <c r="E7">
        <v>168.72</v>
      </c>
      <c r="F7" t="s">
        <v>50</v>
      </c>
      <c r="I7" t="s">
        <v>57</v>
      </c>
      <c r="J7">
        <f>SUM(J3:J5)</f>
        <v>6282.550000000002</v>
      </c>
      <c r="K7">
        <f t="shared" ref="K7" si="1">SUM(K3:K5)</f>
        <v>64</v>
      </c>
    </row>
    <row r="8" spans="1:12" x14ac:dyDescent="0.25">
      <c r="A8" t="s">
        <v>2</v>
      </c>
      <c r="B8" t="s">
        <v>17</v>
      </c>
      <c r="C8" t="s">
        <v>3</v>
      </c>
      <c r="D8" t="s">
        <v>46</v>
      </c>
      <c r="E8">
        <v>183.43</v>
      </c>
      <c r="F8" t="s">
        <v>50</v>
      </c>
      <c r="I8" s="6" t="s">
        <v>59</v>
      </c>
      <c r="J8" s="6" t="b">
        <f>J7=$E$68</f>
        <v>1</v>
      </c>
      <c r="K8" s="6" t="b">
        <f>K7=$D$68</f>
        <v>1</v>
      </c>
      <c r="L8" s="6"/>
    </row>
    <row r="9" spans="1:12" x14ac:dyDescent="0.25">
      <c r="A9" t="s">
        <v>2</v>
      </c>
      <c r="B9" t="s">
        <v>17</v>
      </c>
      <c r="C9" t="s">
        <v>3</v>
      </c>
      <c r="D9" t="s">
        <v>47</v>
      </c>
      <c r="E9">
        <v>68.16</v>
      </c>
      <c r="F9" t="s">
        <v>50</v>
      </c>
    </row>
    <row r="10" spans="1:12" x14ac:dyDescent="0.25">
      <c r="A10" t="s">
        <v>2</v>
      </c>
      <c r="B10" t="s">
        <v>18</v>
      </c>
      <c r="C10" t="s">
        <v>4</v>
      </c>
      <c r="D10" t="s">
        <v>46</v>
      </c>
      <c r="E10">
        <v>87.05</v>
      </c>
      <c r="F10" t="s">
        <v>50</v>
      </c>
    </row>
    <row r="11" spans="1:12" x14ac:dyDescent="0.25">
      <c r="A11" t="s">
        <v>2</v>
      </c>
      <c r="B11" t="s">
        <v>19</v>
      </c>
      <c r="C11" t="s">
        <v>5</v>
      </c>
      <c r="D11" t="s">
        <v>47</v>
      </c>
      <c r="E11">
        <v>95.12</v>
      </c>
      <c r="F11" t="s">
        <v>49</v>
      </c>
      <c r="I11" s="1" t="s">
        <v>54</v>
      </c>
      <c r="J11" t="s">
        <v>58</v>
      </c>
      <c r="K11" t="s">
        <v>60</v>
      </c>
      <c r="L11" t="s">
        <v>61</v>
      </c>
    </row>
    <row r="12" spans="1:12" x14ac:dyDescent="0.25">
      <c r="A12" t="s">
        <v>2</v>
      </c>
      <c r="B12" t="s">
        <v>20</v>
      </c>
      <c r="C12" t="s">
        <v>6</v>
      </c>
      <c r="D12" t="s">
        <v>46</v>
      </c>
      <c r="E12">
        <v>66.19</v>
      </c>
      <c r="F12" t="s">
        <v>50</v>
      </c>
      <c r="I12" t="s">
        <v>2</v>
      </c>
      <c r="J12">
        <f>SUMIF($A$3:$A$66,I12,$E$3:$E$66)</f>
        <v>2494.81</v>
      </c>
      <c r="K12">
        <f>COUNTIF($A$3:$A$66,I12)</f>
        <v>22</v>
      </c>
      <c r="L12" s="7">
        <f>J12/K12</f>
        <v>113.40045454545454</v>
      </c>
    </row>
    <row r="13" spans="1:12" x14ac:dyDescent="0.25">
      <c r="A13" t="s">
        <v>2</v>
      </c>
      <c r="B13" t="s">
        <v>20</v>
      </c>
      <c r="C13" t="s">
        <v>6</v>
      </c>
      <c r="D13" t="s">
        <v>47</v>
      </c>
      <c r="E13">
        <v>90.43</v>
      </c>
      <c r="F13" t="s">
        <v>49</v>
      </c>
      <c r="I13" t="s">
        <v>38</v>
      </c>
      <c r="J13">
        <f t="shared" ref="J13:J14" si="2">SUMIF($A$3:$A$66,I13,$E$3:$E$66)</f>
        <v>1683.73</v>
      </c>
      <c r="K13">
        <f t="shared" ref="K13:K14" si="3">COUNTIF($A$3:$A$66,I13)</f>
        <v>19</v>
      </c>
      <c r="L13" s="7">
        <f t="shared" ref="L13:L14" si="4">J13/K13</f>
        <v>88.617368421052632</v>
      </c>
    </row>
    <row r="14" spans="1:12" x14ac:dyDescent="0.25">
      <c r="A14" t="s">
        <v>2</v>
      </c>
      <c r="B14" t="s">
        <v>21</v>
      </c>
      <c r="C14" t="s">
        <v>7</v>
      </c>
      <c r="D14" t="s">
        <v>47</v>
      </c>
      <c r="E14">
        <v>92.84</v>
      </c>
      <c r="F14" t="s">
        <v>49</v>
      </c>
      <c r="I14" t="s">
        <v>39</v>
      </c>
      <c r="J14">
        <f t="shared" si="2"/>
        <v>2104.0099999999998</v>
      </c>
      <c r="K14">
        <f t="shared" si="3"/>
        <v>23</v>
      </c>
      <c r="L14" s="7">
        <f t="shared" si="4"/>
        <v>91.478695652173897</v>
      </c>
    </row>
    <row r="15" spans="1:12" x14ac:dyDescent="0.25">
      <c r="A15" t="s">
        <v>2</v>
      </c>
      <c r="B15" t="s">
        <v>22</v>
      </c>
      <c r="C15" t="s">
        <v>8</v>
      </c>
      <c r="D15" t="s">
        <v>46</v>
      </c>
      <c r="E15">
        <v>195.73</v>
      </c>
      <c r="F15" t="s">
        <v>50</v>
      </c>
    </row>
    <row r="16" spans="1:12" x14ac:dyDescent="0.25">
      <c r="A16" t="s">
        <v>2</v>
      </c>
      <c r="B16" t="s">
        <v>25</v>
      </c>
      <c r="C16" t="s">
        <v>4</v>
      </c>
      <c r="D16" t="s">
        <v>47</v>
      </c>
      <c r="E16">
        <v>69.88</v>
      </c>
      <c r="F16" t="s">
        <v>50</v>
      </c>
      <c r="I16" t="s">
        <v>57</v>
      </c>
      <c r="J16">
        <f>SUM(J12:J14)</f>
        <v>6282.5499999999993</v>
      </c>
      <c r="K16">
        <f t="shared" ref="K16" si="5">SUM(K12:K14)</f>
        <v>64</v>
      </c>
    </row>
    <row r="17" spans="1:12" x14ac:dyDescent="0.25">
      <c r="A17" t="s">
        <v>2</v>
      </c>
      <c r="B17" t="s">
        <v>26</v>
      </c>
      <c r="C17" t="s">
        <v>5</v>
      </c>
      <c r="D17" t="s">
        <v>46</v>
      </c>
      <c r="E17">
        <v>147.05000000000001</v>
      </c>
      <c r="F17" t="s">
        <v>49</v>
      </c>
      <c r="I17" s="6" t="s">
        <v>59</v>
      </c>
      <c r="J17" s="6" t="b">
        <f>J16=$E$68</f>
        <v>1</v>
      </c>
      <c r="K17" s="6" t="b">
        <f>K16=$D$68</f>
        <v>1</v>
      </c>
      <c r="L17" s="6"/>
    </row>
    <row r="18" spans="1:12" x14ac:dyDescent="0.25">
      <c r="A18" t="s">
        <v>2</v>
      </c>
      <c r="B18" t="s">
        <v>30</v>
      </c>
      <c r="C18" t="s">
        <v>9</v>
      </c>
      <c r="D18" t="s">
        <v>45</v>
      </c>
      <c r="E18">
        <v>143.08000000000001</v>
      </c>
      <c r="F18" t="s">
        <v>49</v>
      </c>
    </row>
    <row r="19" spans="1:12" x14ac:dyDescent="0.25">
      <c r="A19" t="s">
        <v>2</v>
      </c>
      <c r="B19" t="s">
        <v>30</v>
      </c>
      <c r="C19" t="s">
        <v>9</v>
      </c>
      <c r="D19" t="s">
        <v>46</v>
      </c>
      <c r="E19">
        <v>78.92</v>
      </c>
      <c r="F19" t="s">
        <v>50</v>
      </c>
    </row>
    <row r="20" spans="1:12" x14ac:dyDescent="0.25">
      <c r="A20" t="s">
        <v>2</v>
      </c>
      <c r="B20" t="s">
        <v>31</v>
      </c>
      <c r="C20" t="s">
        <v>3</v>
      </c>
      <c r="D20" t="s">
        <v>46</v>
      </c>
      <c r="E20">
        <v>114</v>
      </c>
      <c r="F20" t="s">
        <v>50</v>
      </c>
    </row>
    <row r="21" spans="1:12" x14ac:dyDescent="0.25">
      <c r="A21" t="s">
        <v>2</v>
      </c>
      <c r="B21" t="s">
        <v>31</v>
      </c>
      <c r="C21" t="s">
        <v>3</v>
      </c>
      <c r="D21" t="s">
        <v>45</v>
      </c>
      <c r="E21">
        <v>139.83000000000001</v>
      </c>
      <c r="F21" t="s">
        <v>50</v>
      </c>
    </row>
    <row r="22" spans="1:12" x14ac:dyDescent="0.25">
      <c r="A22" t="s">
        <v>2</v>
      </c>
      <c r="B22" t="s">
        <v>31</v>
      </c>
      <c r="C22" t="s">
        <v>3</v>
      </c>
      <c r="D22" t="s">
        <v>45</v>
      </c>
      <c r="E22">
        <v>152.37</v>
      </c>
      <c r="F22" t="s">
        <v>50</v>
      </c>
    </row>
    <row r="23" spans="1:12" x14ac:dyDescent="0.25">
      <c r="A23" t="s">
        <v>2</v>
      </c>
      <c r="B23" t="s">
        <v>32</v>
      </c>
      <c r="C23" t="s">
        <v>4</v>
      </c>
      <c r="D23" t="s">
        <v>47</v>
      </c>
      <c r="E23">
        <v>88.94</v>
      </c>
      <c r="F23" t="s">
        <v>50</v>
      </c>
    </row>
    <row r="24" spans="1:12" x14ac:dyDescent="0.25">
      <c r="A24" t="s">
        <v>2</v>
      </c>
      <c r="B24" t="s">
        <v>33</v>
      </c>
      <c r="C24" t="s">
        <v>5</v>
      </c>
      <c r="D24" t="s">
        <v>46</v>
      </c>
      <c r="E24">
        <v>93.16</v>
      </c>
      <c r="F24" t="s">
        <v>49</v>
      </c>
    </row>
    <row r="25" spans="1:12" x14ac:dyDescent="0.25">
      <c r="A25" t="s">
        <v>38</v>
      </c>
      <c r="B25" t="s">
        <v>35</v>
      </c>
      <c r="C25" t="s">
        <v>3</v>
      </c>
      <c r="D25" t="s">
        <v>46</v>
      </c>
      <c r="E25">
        <v>148.05000000000001</v>
      </c>
      <c r="F25" t="s">
        <v>49</v>
      </c>
      <c r="I25" s="1" t="s">
        <v>62</v>
      </c>
    </row>
    <row r="26" spans="1:12" x14ac:dyDescent="0.25">
      <c r="A26" t="s">
        <v>38</v>
      </c>
      <c r="B26" t="s">
        <v>35</v>
      </c>
      <c r="C26" t="s">
        <v>3</v>
      </c>
      <c r="D26" t="s">
        <v>45</v>
      </c>
      <c r="E26">
        <v>115.75</v>
      </c>
      <c r="F26" t="s">
        <v>50</v>
      </c>
      <c r="I26" t="s">
        <v>54</v>
      </c>
      <c r="J26" t="s">
        <v>58</v>
      </c>
      <c r="K26" t="s">
        <v>60</v>
      </c>
      <c r="L26" t="s">
        <v>61</v>
      </c>
    </row>
    <row r="27" spans="1:12" x14ac:dyDescent="0.25">
      <c r="A27" t="s">
        <v>38</v>
      </c>
      <c r="B27" t="s">
        <v>36</v>
      </c>
      <c r="C27" t="s">
        <v>4</v>
      </c>
      <c r="D27" t="s">
        <v>46</v>
      </c>
      <c r="E27">
        <v>75.56</v>
      </c>
      <c r="F27" t="s">
        <v>50</v>
      </c>
      <c r="I27" t="s">
        <v>48</v>
      </c>
      <c r="J27">
        <f>SUMIF($D$3:$D$24,"=T",$E$3:$E$24)</f>
        <v>1134.2500000000002</v>
      </c>
      <c r="K27">
        <f>COUNTIF($D$3:$D$24,"=T")</f>
        <v>9</v>
      </c>
      <c r="L27" s="7">
        <f>J27/K27</f>
        <v>126.0277777777778</v>
      </c>
    </row>
    <row r="28" spans="1:12" x14ac:dyDescent="0.25">
      <c r="A28" t="s">
        <v>38</v>
      </c>
      <c r="B28" t="s">
        <v>37</v>
      </c>
      <c r="C28" t="s">
        <v>5</v>
      </c>
      <c r="D28" t="s">
        <v>46</v>
      </c>
      <c r="E28">
        <v>86.52</v>
      </c>
      <c r="F28" t="s">
        <v>50</v>
      </c>
      <c r="I28" t="s">
        <v>55</v>
      </c>
      <c r="J28">
        <f>SUMIF($D$3:$D$24,"=S",$E$3:$E$24)</f>
        <v>655</v>
      </c>
      <c r="K28">
        <f>COUNTIF($D$3:$D$24,"=S")</f>
        <v>8</v>
      </c>
      <c r="L28" s="7">
        <f t="shared" ref="L28:L29" si="6">J28/K28</f>
        <v>81.875</v>
      </c>
    </row>
    <row r="29" spans="1:12" x14ac:dyDescent="0.25">
      <c r="A29" t="s">
        <v>38</v>
      </c>
      <c r="B29" t="s">
        <v>16</v>
      </c>
      <c r="C29" t="s">
        <v>5</v>
      </c>
      <c r="D29" t="s">
        <v>46</v>
      </c>
      <c r="E29">
        <v>58.18</v>
      </c>
      <c r="F29" t="s">
        <v>50</v>
      </c>
      <c r="I29" t="s">
        <v>56</v>
      </c>
      <c r="J29">
        <f>SUMIF($D$3:$D$24,"=A",$E$3:$E$24)</f>
        <v>705.56000000000006</v>
      </c>
      <c r="K29">
        <f>COUNTIF($D$3:$D$24,"=A")</f>
        <v>5</v>
      </c>
      <c r="L29" s="7">
        <f t="shared" si="6"/>
        <v>141.11200000000002</v>
      </c>
    </row>
    <row r="30" spans="1:12" x14ac:dyDescent="0.25">
      <c r="A30" t="s">
        <v>38</v>
      </c>
      <c r="B30" t="s">
        <v>16</v>
      </c>
      <c r="C30" t="s">
        <v>5</v>
      </c>
      <c r="D30" t="s">
        <v>47</v>
      </c>
      <c r="E30">
        <v>66.91</v>
      </c>
      <c r="F30" t="s">
        <v>50</v>
      </c>
    </row>
    <row r="31" spans="1:12" x14ac:dyDescent="0.25">
      <c r="A31" t="s">
        <v>38</v>
      </c>
      <c r="B31" t="s">
        <v>16</v>
      </c>
      <c r="C31" t="s">
        <v>5</v>
      </c>
      <c r="D31" t="s">
        <v>45</v>
      </c>
      <c r="E31">
        <v>99.05</v>
      </c>
      <c r="F31" t="s">
        <v>49</v>
      </c>
      <c r="I31" t="s">
        <v>57</v>
      </c>
      <c r="J31">
        <f>SUM(J27:J29)</f>
        <v>2494.8100000000004</v>
      </c>
      <c r="K31">
        <f t="shared" ref="K31" si="7">SUM(K27:K29)</f>
        <v>22</v>
      </c>
    </row>
    <row r="32" spans="1:12" x14ac:dyDescent="0.25">
      <c r="A32" t="s">
        <v>38</v>
      </c>
      <c r="B32" t="s">
        <v>16</v>
      </c>
      <c r="C32" t="s">
        <v>5</v>
      </c>
      <c r="D32" t="s">
        <v>46</v>
      </c>
      <c r="E32">
        <v>98.49</v>
      </c>
      <c r="F32" t="s">
        <v>50</v>
      </c>
      <c r="I32" s="6" t="s">
        <v>59</v>
      </c>
      <c r="J32" s="6" t="b">
        <f>J31=J12</f>
        <v>1</v>
      </c>
      <c r="K32" s="6" t="b">
        <f>K31=K12</f>
        <v>1</v>
      </c>
    </row>
    <row r="33" spans="1:11" x14ac:dyDescent="0.25">
      <c r="A33" t="s">
        <v>38</v>
      </c>
      <c r="B33" t="s">
        <v>17</v>
      </c>
      <c r="C33" t="s">
        <v>6</v>
      </c>
      <c r="D33" t="s">
        <v>46</v>
      </c>
      <c r="E33">
        <v>112.7</v>
      </c>
      <c r="F33" t="s">
        <v>50</v>
      </c>
    </row>
    <row r="34" spans="1:11" x14ac:dyDescent="0.25">
      <c r="A34" t="s">
        <v>38</v>
      </c>
      <c r="B34" t="s">
        <v>18</v>
      </c>
      <c r="C34" t="s">
        <v>7</v>
      </c>
      <c r="D34" t="s">
        <v>47</v>
      </c>
      <c r="E34">
        <v>91.32</v>
      </c>
      <c r="F34" t="s">
        <v>50</v>
      </c>
    </row>
    <row r="35" spans="1:11" x14ac:dyDescent="0.25">
      <c r="A35" t="s">
        <v>38</v>
      </c>
      <c r="B35" t="s">
        <v>25</v>
      </c>
      <c r="C35" t="s">
        <v>7</v>
      </c>
      <c r="D35" t="s">
        <v>46</v>
      </c>
      <c r="E35">
        <v>120.86</v>
      </c>
      <c r="F35" t="s">
        <v>50</v>
      </c>
    </row>
    <row r="36" spans="1:11" x14ac:dyDescent="0.25">
      <c r="A36" t="s">
        <v>38</v>
      </c>
      <c r="B36" t="s">
        <v>27</v>
      </c>
      <c r="C36" t="s">
        <v>9</v>
      </c>
      <c r="D36" t="s">
        <v>46</v>
      </c>
      <c r="E36">
        <v>75.77</v>
      </c>
      <c r="F36" t="s">
        <v>50</v>
      </c>
      <c r="I36" s="1" t="s">
        <v>63</v>
      </c>
    </row>
    <row r="37" spans="1:11" x14ac:dyDescent="0.25">
      <c r="A37" t="s">
        <v>38</v>
      </c>
      <c r="B37" t="s">
        <v>27</v>
      </c>
      <c r="C37" t="s">
        <v>9</v>
      </c>
      <c r="D37" t="s">
        <v>47</v>
      </c>
      <c r="E37">
        <v>62.39</v>
      </c>
      <c r="F37" t="s">
        <v>49</v>
      </c>
      <c r="J37" t="s">
        <v>64</v>
      </c>
      <c r="K37" t="s">
        <v>66</v>
      </c>
    </row>
    <row r="38" spans="1:11" x14ac:dyDescent="0.25">
      <c r="A38" t="s">
        <v>38</v>
      </c>
      <c r="B38" t="s">
        <v>28</v>
      </c>
      <c r="C38" t="s">
        <v>3</v>
      </c>
      <c r="D38" t="s">
        <v>46</v>
      </c>
      <c r="E38">
        <v>38.090000000000003</v>
      </c>
      <c r="F38" t="s">
        <v>50</v>
      </c>
      <c r="I38" t="s">
        <v>2</v>
      </c>
      <c r="J38">
        <v>31</v>
      </c>
      <c r="K38" s="8">
        <f>J38*$J$43</f>
        <v>22.044444444444444</v>
      </c>
    </row>
    <row r="39" spans="1:11" x14ac:dyDescent="0.25">
      <c r="A39" t="s">
        <v>38</v>
      </c>
      <c r="B39" t="s">
        <v>28</v>
      </c>
      <c r="C39" t="s">
        <v>3</v>
      </c>
      <c r="D39" t="s">
        <v>45</v>
      </c>
      <c r="E39">
        <v>96.2</v>
      </c>
      <c r="F39" t="s">
        <v>50</v>
      </c>
      <c r="I39" t="s">
        <v>38</v>
      </c>
      <c r="J39">
        <v>28</v>
      </c>
      <c r="K39" s="8">
        <f t="shared" ref="K39:K40" si="8">J39*$J$43</f>
        <v>19.911111111111111</v>
      </c>
    </row>
    <row r="40" spans="1:11" x14ac:dyDescent="0.25">
      <c r="A40" t="s">
        <v>38</v>
      </c>
      <c r="B40" t="s">
        <v>29</v>
      </c>
      <c r="C40" t="s">
        <v>4</v>
      </c>
      <c r="D40" t="s">
        <v>47</v>
      </c>
      <c r="E40">
        <v>90.08</v>
      </c>
      <c r="F40" t="s">
        <v>50</v>
      </c>
      <c r="I40" t="s">
        <v>39</v>
      </c>
      <c r="J40">
        <v>31</v>
      </c>
      <c r="K40" s="8">
        <f t="shared" si="8"/>
        <v>22.044444444444444</v>
      </c>
    </row>
    <row r="41" spans="1:11" x14ac:dyDescent="0.25">
      <c r="A41" t="s">
        <v>38</v>
      </c>
      <c r="B41" t="s">
        <v>30</v>
      </c>
      <c r="C41" t="s">
        <v>5</v>
      </c>
      <c r="D41" t="s">
        <v>46</v>
      </c>
      <c r="E41">
        <v>61.67</v>
      </c>
      <c r="F41" t="s">
        <v>50</v>
      </c>
      <c r="J41">
        <f>SUM(J38:J40)</f>
        <v>90</v>
      </c>
    </row>
    <row r="42" spans="1:11" x14ac:dyDescent="0.25">
      <c r="A42" t="s">
        <v>38</v>
      </c>
      <c r="B42" t="s">
        <v>30</v>
      </c>
      <c r="C42" t="s">
        <v>5</v>
      </c>
      <c r="D42" t="s">
        <v>47</v>
      </c>
      <c r="E42">
        <v>99</v>
      </c>
      <c r="F42" t="s">
        <v>49</v>
      </c>
    </row>
    <row r="43" spans="1:11" x14ac:dyDescent="0.25">
      <c r="A43" t="s">
        <v>38</v>
      </c>
      <c r="B43" t="s">
        <v>30</v>
      </c>
      <c r="C43" t="s">
        <v>5</v>
      </c>
      <c r="D43" t="s">
        <v>46</v>
      </c>
      <c r="E43">
        <v>87.14</v>
      </c>
      <c r="F43" t="s">
        <v>49</v>
      </c>
      <c r="I43" t="s">
        <v>65</v>
      </c>
      <c r="J43">
        <f>K7/J41</f>
        <v>0.71111111111111114</v>
      </c>
    </row>
    <row r="44" spans="1:11" x14ac:dyDescent="0.25">
      <c r="A44" t="s">
        <v>39</v>
      </c>
      <c r="B44" t="s">
        <v>10</v>
      </c>
      <c r="C44" t="s">
        <v>6</v>
      </c>
      <c r="D44" t="s">
        <v>47</v>
      </c>
      <c r="E44">
        <v>50.2</v>
      </c>
      <c r="F44" t="s">
        <v>49</v>
      </c>
    </row>
    <row r="45" spans="1:11" x14ac:dyDescent="0.25">
      <c r="A45" t="s">
        <v>39</v>
      </c>
      <c r="B45" t="s">
        <v>10</v>
      </c>
      <c r="C45" t="s">
        <v>6</v>
      </c>
      <c r="D45" t="s">
        <v>46</v>
      </c>
      <c r="E45">
        <v>160.1</v>
      </c>
      <c r="F45" t="s">
        <v>50</v>
      </c>
    </row>
    <row r="46" spans="1:11" x14ac:dyDescent="0.25">
      <c r="A46" t="s">
        <v>39</v>
      </c>
      <c r="B46" t="s">
        <v>10</v>
      </c>
      <c r="C46" t="s">
        <v>6</v>
      </c>
      <c r="D46" t="s">
        <v>47</v>
      </c>
      <c r="E46">
        <v>61.31</v>
      </c>
      <c r="F46" t="s">
        <v>50</v>
      </c>
    </row>
    <row r="47" spans="1:11" x14ac:dyDescent="0.25">
      <c r="A47" t="s">
        <v>39</v>
      </c>
      <c r="B47" t="s">
        <v>14</v>
      </c>
      <c r="C47" t="s">
        <v>3</v>
      </c>
      <c r="D47" t="s">
        <v>46</v>
      </c>
      <c r="E47">
        <v>127.28</v>
      </c>
      <c r="F47" t="s">
        <v>50</v>
      </c>
    </row>
    <row r="48" spans="1:11" x14ac:dyDescent="0.25">
      <c r="A48" t="s">
        <v>39</v>
      </c>
      <c r="B48" t="s">
        <v>14</v>
      </c>
      <c r="C48" t="s">
        <v>3</v>
      </c>
      <c r="D48" t="s">
        <v>46</v>
      </c>
      <c r="E48">
        <v>29</v>
      </c>
      <c r="F48" t="s">
        <v>50</v>
      </c>
    </row>
    <row r="49" spans="1:13" x14ac:dyDescent="0.25">
      <c r="A49" t="s">
        <v>39</v>
      </c>
      <c r="B49" t="s">
        <v>15</v>
      </c>
      <c r="C49" t="s">
        <v>4</v>
      </c>
      <c r="D49" t="s">
        <v>45</v>
      </c>
      <c r="E49">
        <v>142.05000000000001</v>
      </c>
      <c r="F49" t="s">
        <v>50</v>
      </c>
    </row>
    <row r="50" spans="1:13" x14ac:dyDescent="0.25">
      <c r="A50" t="s">
        <v>39</v>
      </c>
      <c r="B50" t="s">
        <v>17</v>
      </c>
      <c r="C50" t="s">
        <v>6</v>
      </c>
      <c r="D50" t="s">
        <v>47</v>
      </c>
      <c r="E50">
        <v>91.21</v>
      </c>
      <c r="F50" t="s">
        <v>49</v>
      </c>
    </row>
    <row r="51" spans="1:13" x14ac:dyDescent="0.25">
      <c r="A51" t="s">
        <v>39</v>
      </c>
      <c r="B51" t="s">
        <v>17</v>
      </c>
      <c r="C51" t="s">
        <v>6</v>
      </c>
      <c r="D51" t="s">
        <v>45</v>
      </c>
      <c r="E51">
        <v>92.95</v>
      </c>
      <c r="F51" t="s">
        <v>49</v>
      </c>
    </row>
    <row r="52" spans="1:13" x14ac:dyDescent="0.25">
      <c r="A52" t="s">
        <v>39</v>
      </c>
      <c r="B52" t="s">
        <v>18</v>
      </c>
      <c r="C52" t="s">
        <v>7</v>
      </c>
      <c r="D52" t="s">
        <v>46</v>
      </c>
      <c r="E52">
        <v>80.63</v>
      </c>
      <c r="F52" t="s">
        <v>50</v>
      </c>
      <c r="I52" s="1" t="s">
        <v>67</v>
      </c>
    </row>
    <row r="53" spans="1:13" x14ac:dyDescent="0.25">
      <c r="A53" t="s">
        <v>39</v>
      </c>
      <c r="B53" t="s">
        <v>22</v>
      </c>
      <c r="C53" t="s">
        <v>4</v>
      </c>
      <c r="D53" t="s">
        <v>47</v>
      </c>
      <c r="E53">
        <v>86</v>
      </c>
      <c r="F53" t="s">
        <v>50</v>
      </c>
    </row>
    <row r="54" spans="1:13" x14ac:dyDescent="0.25">
      <c r="A54" t="s">
        <v>39</v>
      </c>
      <c r="B54" t="s">
        <v>22</v>
      </c>
      <c r="C54" t="s">
        <v>4</v>
      </c>
      <c r="D54" t="s">
        <v>45</v>
      </c>
      <c r="E54">
        <v>107.22</v>
      </c>
      <c r="F54" t="s">
        <v>49</v>
      </c>
      <c r="I54" s="1" t="s">
        <v>60</v>
      </c>
      <c r="J54" t="s">
        <v>49</v>
      </c>
      <c r="K54" t="s">
        <v>50</v>
      </c>
      <c r="L54" t="s">
        <v>68</v>
      </c>
      <c r="M54" s="6" t="s">
        <v>59</v>
      </c>
    </row>
    <row r="55" spans="1:13" x14ac:dyDescent="0.25">
      <c r="A55" t="s">
        <v>39</v>
      </c>
      <c r="B55" t="s">
        <v>22</v>
      </c>
      <c r="C55" t="s">
        <v>4</v>
      </c>
      <c r="D55" t="s">
        <v>47</v>
      </c>
      <c r="E55">
        <v>97.34</v>
      </c>
      <c r="F55" t="s">
        <v>49</v>
      </c>
      <c r="I55" t="s">
        <v>2</v>
      </c>
      <c r="J55">
        <f>COUNTIF($F$3:$F$24,J$54)</f>
        <v>8</v>
      </c>
      <c r="K55">
        <f>COUNTIF($F$3:$F$24,K$54)</f>
        <v>14</v>
      </c>
      <c r="L55">
        <f>SUM(J55:K55)</f>
        <v>22</v>
      </c>
      <c r="M55" s="6" t="b">
        <f>L55=K12</f>
        <v>1</v>
      </c>
    </row>
    <row r="56" spans="1:13" x14ac:dyDescent="0.25">
      <c r="A56" t="s">
        <v>39</v>
      </c>
      <c r="B56" t="s">
        <v>22</v>
      </c>
      <c r="C56" t="s">
        <v>4</v>
      </c>
      <c r="D56" t="s">
        <v>46</v>
      </c>
      <c r="E56">
        <v>101.51</v>
      </c>
      <c r="F56" t="s">
        <v>49</v>
      </c>
      <c r="I56" t="s">
        <v>38</v>
      </c>
      <c r="J56">
        <f>COUNTIF($F$25:$F$43,J$54)</f>
        <v>5</v>
      </c>
      <c r="K56">
        <f>COUNTIF($F$25:$F$43,K$54)</f>
        <v>14</v>
      </c>
      <c r="L56">
        <f>SUM(J56:K56)</f>
        <v>19</v>
      </c>
      <c r="M56" s="6" t="b">
        <f>L56=K13</f>
        <v>1</v>
      </c>
    </row>
    <row r="57" spans="1:13" x14ac:dyDescent="0.25">
      <c r="A57" t="s">
        <v>39</v>
      </c>
      <c r="B57" t="s">
        <v>23</v>
      </c>
      <c r="C57" t="s">
        <v>5</v>
      </c>
      <c r="D57" t="s">
        <v>46</v>
      </c>
      <c r="E57">
        <v>60.28</v>
      </c>
      <c r="F57" t="s">
        <v>49</v>
      </c>
      <c r="I57" t="s">
        <v>39</v>
      </c>
      <c r="J57">
        <f>COUNTIF($F$44:$F$66,J$54)</f>
        <v>10</v>
      </c>
      <c r="K57">
        <f>COUNTIF($F$44:$F$66,K$54)</f>
        <v>13</v>
      </c>
      <c r="L57">
        <f>SUM(J57:K57)</f>
        <v>23</v>
      </c>
      <c r="M57" s="6" t="b">
        <f>L57=K14</f>
        <v>1</v>
      </c>
    </row>
    <row r="58" spans="1:13" x14ac:dyDescent="0.25">
      <c r="A58" t="s">
        <v>39</v>
      </c>
      <c r="B58" t="s">
        <v>24</v>
      </c>
      <c r="C58" t="s">
        <v>6</v>
      </c>
      <c r="D58" t="s">
        <v>47</v>
      </c>
      <c r="E58">
        <v>80.66</v>
      </c>
      <c r="F58" t="s">
        <v>50</v>
      </c>
    </row>
    <row r="59" spans="1:13" x14ac:dyDescent="0.25">
      <c r="A59" t="s">
        <v>39</v>
      </c>
      <c r="B59" t="s">
        <v>25</v>
      </c>
      <c r="C59" t="s">
        <v>7</v>
      </c>
      <c r="D59" t="s">
        <v>46</v>
      </c>
      <c r="E59">
        <v>63.34</v>
      </c>
      <c r="F59" t="s">
        <v>49</v>
      </c>
      <c r="I59" s="1" t="s">
        <v>71</v>
      </c>
      <c r="J59" t="s">
        <v>49</v>
      </c>
      <c r="K59" t="s">
        <v>50</v>
      </c>
      <c r="L59" t="s">
        <v>68</v>
      </c>
      <c r="M59" s="6" t="s">
        <v>59</v>
      </c>
    </row>
    <row r="60" spans="1:13" x14ac:dyDescent="0.25">
      <c r="A60" t="s">
        <v>39</v>
      </c>
      <c r="B60" t="s">
        <v>28</v>
      </c>
      <c r="C60" t="s">
        <v>3</v>
      </c>
      <c r="D60" t="s">
        <v>47</v>
      </c>
      <c r="E60">
        <v>88.9</v>
      </c>
      <c r="F60" t="s">
        <v>50</v>
      </c>
      <c r="I60" t="s">
        <v>2</v>
      </c>
      <c r="J60">
        <f>SUMIF($F$3:$F$24,J$54,$E$3:$E$24)</f>
        <v>931.96</v>
      </c>
      <c r="K60">
        <f>SUMIF($F$3:$F$24,K$54,$E$3:$E$24)</f>
        <v>1562.85</v>
      </c>
      <c r="L60">
        <f>SUM(J60:K60)</f>
        <v>2494.81</v>
      </c>
      <c r="M60" s="6" t="b">
        <f>L60=J12</f>
        <v>1</v>
      </c>
    </row>
    <row r="61" spans="1:13" x14ac:dyDescent="0.25">
      <c r="A61" t="s">
        <v>39</v>
      </c>
      <c r="B61" t="s">
        <v>28</v>
      </c>
      <c r="C61" t="s">
        <v>3</v>
      </c>
      <c r="D61" t="s">
        <v>47</v>
      </c>
      <c r="E61">
        <v>68.290000000000006</v>
      </c>
      <c r="F61" t="s">
        <v>50</v>
      </c>
      <c r="I61" t="s">
        <v>38</v>
      </c>
      <c r="J61">
        <f>SUMIF($F$25:$F$43,J$54,$E$25:$E$43)</f>
        <v>495.63</v>
      </c>
      <c r="K61">
        <f>SUMIF($F$25:$F$43,K$54,$E$25:$E$43)</f>
        <v>1188.1000000000001</v>
      </c>
      <c r="L61">
        <f>SUM(J61:K61)</f>
        <v>1683.73</v>
      </c>
      <c r="M61" s="6" t="b">
        <f>L61=J13</f>
        <v>1</v>
      </c>
    </row>
    <row r="62" spans="1:13" x14ac:dyDescent="0.25">
      <c r="A62" t="s">
        <v>39</v>
      </c>
      <c r="B62" t="s">
        <v>28</v>
      </c>
      <c r="C62" t="s">
        <v>3</v>
      </c>
      <c r="D62" t="s">
        <v>46</v>
      </c>
      <c r="E62">
        <v>31.73</v>
      </c>
      <c r="F62" t="s">
        <v>50</v>
      </c>
      <c r="I62" t="s">
        <v>39</v>
      </c>
      <c r="J62">
        <f>SUMIF($F$44:$F$66,J$54,$E$44:$E$66)</f>
        <v>941.68000000000006</v>
      </c>
      <c r="K62">
        <f>SUMIF($F$44:$F$66,K$54,$E$44:$E$66)</f>
        <v>1162.33</v>
      </c>
      <c r="L62">
        <f>SUM(J62:K62)</f>
        <v>2104.0100000000002</v>
      </c>
      <c r="M62" s="6" t="b">
        <f>L62=J14</f>
        <v>1</v>
      </c>
    </row>
    <row r="63" spans="1:13" x14ac:dyDescent="0.25">
      <c r="A63" t="s">
        <v>39</v>
      </c>
      <c r="B63" t="s">
        <v>29</v>
      </c>
      <c r="C63" t="s">
        <v>4</v>
      </c>
      <c r="D63" t="s">
        <v>47</v>
      </c>
      <c r="E63">
        <v>93.01</v>
      </c>
      <c r="F63" t="s">
        <v>50</v>
      </c>
    </row>
    <row r="64" spans="1:13" x14ac:dyDescent="0.25">
      <c r="A64" t="s">
        <v>39</v>
      </c>
      <c r="B64" t="s">
        <v>30</v>
      </c>
      <c r="C64" t="s">
        <v>5</v>
      </c>
      <c r="D64" t="s">
        <v>45</v>
      </c>
      <c r="E64">
        <v>136.97</v>
      </c>
      <c r="F64" t="s">
        <v>49</v>
      </c>
      <c r="I64" s="1" t="s">
        <v>72</v>
      </c>
    </row>
    <row r="65" spans="1:11" x14ac:dyDescent="0.25">
      <c r="A65" t="s">
        <v>39</v>
      </c>
      <c r="B65" t="s">
        <v>34</v>
      </c>
      <c r="C65" t="s">
        <v>3</v>
      </c>
      <c r="D65" t="s">
        <v>45</v>
      </c>
      <c r="E65">
        <v>113.37</v>
      </c>
      <c r="F65" t="s">
        <v>50</v>
      </c>
      <c r="I65" s="1"/>
      <c r="J65" t="s">
        <v>49</v>
      </c>
      <c r="K65" t="s">
        <v>50</v>
      </c>
    </row>
    <row r="66" spans="1:11" x14ac:dyDescent="0.25">
      <c r="A66" t="s">
        <v>39</v>
      </c>
      <c r="B66" t="s">
        <v>34</v>
      </c>
      <c r="C66" t="s">
        <v>3</v>
      </c>
      <c r="D66" t="s">
        <v>45</v>
      </c>
      <c r="E66">
        <v>140.66</v>
      </c>
      <c r="F66" t="s">
        <v>49</v>
      </c>
      <c r="I66" t="s">
        <v>2</v>
      </c>
      <c r="J66" s="10">
        <f>J60/J55</f>
        <v>116.495</v>
      </c>
      <c r="K66" s="10">
        <f>K60/K55</f>
        <v>111.63214285714285</v>
      </c>
    </row>
    <row r="67" spans="1:11" x14ac:dyDescent="0.25">
      <c r="I67" t="s">
        <v>38</v>
      </c>
      <c r="J67" s="10">
        <f t="shared" ref="J67:K67" si="9">J61/J56</f>
        <v>99.126000000000005</v>
      </c>
      <c r="K67" s="10">
        <f t="shared" si="9"/>
        <v>84.864285714285728</v>
      </c>
    </row>
    <row r="68" spans="1:11" x14ac:dyDescent="0.25">
      <c r="D68" s="6">
        <f>COUNTA(D3:D66)</f>
        <v>64</v>
      </c>
      <c r="E68" s="6">
        <f>SUM(E3:E66)</f>
        <v>6282.55</v>
      </c>
      <c r="I68" t="s">
        <v>39</v>
      </c>
      <c r="J68" s="10">
        <f t="shared" ref="J68:K68" si="10">J62/J57</f>
        <v>94.168000000000006</v>
      </c>
      <c r="K68" s="10">
        <f t="shared" si="10"/>
        <v>89.41</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14:colorSeries theme="9" tint="-0.499984740745262"/>
          <x14:colorNegative theme="4"/>
          <x14:colorAxis rgb="FF000000"/>
          <x14:colorMarkers theme="9" tint="-0.499984740745262"/>
          <x14:colorFirst theme="9" tint="0.39997558519241921"/>
          <x14:colorLast theme="9" tint="0.39997558519241921"/>
          <x14:colorHigh theme="9"/>
          <x14:colorLow theme="9"/>
          <x14:sparklines>
            <x14:sparkline>
              <xm:f>'Calcs for 1-3'!L12:L14</xm:f>
              <xm:sqref>M14</xm:sqref>
            </x14:sparkline>
          </x14:sparklines>
        </x14:sparklineGroup>
        <x14:sparklineGroup type="column" displayEmptyCellsAs="gap">
          <x14:colorSeries theme="9" tint="-0.499984740745262"/>
          <x14:colorNegative theme="4"/>
          <x14:colorAxis rgb="FF000000"/>
          <x14:colorMarkers theme="9" tint="-0.499984740745262"/>
          <x14:colorFirst theme="9" tint="0.39997558519241921"/>
          <x14:colorLast theme="9" tint="0.39997558519241921"/>
          <x14:colorHigh theme="9"/>
          <x14:colorLow theme="9"/>
          <x14:sparklines>
            <x14:sparkline>
              <xm:f>'Calcs for 1-3'!L3:L5</xm:f>
              <xm:sqref>M5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84"/>
  <sheetViews>
    <sheetView workbookViewId="0">
      <selection activeCell="O72" sqref="O72"/>
    </sheetView>
  </sheetViews>
  <sheetFormatPr defaultRowHeight="15" x14ac:dyDescent="0.25"/>
  <cols>
    <col min="8" max="8" width="27.28515625" customWidth="1"/>
    <col min="14" max="14" width="28.85546875" customWidth="1"/>
  </cols>
  <sheetData>
    <row r="2" spans="1:17" x14ac:dyDescent="0.25">
      <c r="A2" t="s">
        <v>0</v>
      </c>
    </row>
    <row r="3" spans="1:17" x14ac:dyDescent="0.25">
      <c r="A3" t="s">
        <v>1</v>
      </c>
      <c r="B3" t="s">
        <v>40</v>
      </c>
      <c r="C3" t="s">
        <v>41</v>
      </c>
      <c r="D3" t="s">
        <v>44</v>
      </c>
      <c r="E3" t="s">
        <v>43</v>
      </c>
      <c r="F3" t="s">
        <v>42</v>
      </c>
      <c r="I3" t="s">
        <v>73</v>
      </c>
      <c r="J3" t="s">
        <v>74</v>
      </c>
      <c r="O3" t="s">
        <v>77</v>
      </c>
      <c r="P3" t="s">
        <v>78</v>
      </c>
      <c r="Q3" t="s">
        <v>79</v>
      </c>
    </row>
    <row r="4" spans="1:17" x14ac:dyDescent="0.25">
      <c r="A4" t="s">
        <v>2</v>
      </c>
      <c r="B4" t="s">
        <v>10</v>
      </c>
      <c r="C4" t="s">
        <v>3</v>
      </c>
      <c r="D4" t="s">
        <v>45</v>
      </c>
      <c r="E4">
        <v>124.53</v>
      </c>
      <c r="F4" t="s">
        <v>49</v>
      </c>
      <c r="I4" t="b">
        <f>E4&gt;70</f>
        <v>1</v>
      </c>
      <c r="J4" t="str">
        <f>IF(I4=TRUE, IF(F4="Credit","OK","P"),"OK")</f>
        <v>OK</v>
      </c>
      <c r="O4">
        <f>--(E4&gt;70)</f>
        <v>1</v>
      </c>
      <c r="P4">
        <f>--(F4="Cash")</f>
        <v>0</v>
      </c>
      <c r="Q4">
        <f>O4*P4</f>
        <v>0</v>
      </c>
    </row>
    <row r="5" spans="1:17" x14ac:dyDescent="0.25">
      <c r="A5" t="s">
        <v>2</v>
      </c>
      <c r="B5" t="s">
        <v>11</v>
      </c>
      <c r="C5" t="s">
        <v>4</v>
      </c>
      <c r="D5" t="s">
        <v>45</v>
      </c>
      <c r="E5">
        <v>145.75</v>
      </c>
      <c r="F5" t="s">
        <v>49</v>
      </c>
      <c r="I5" t="b">
        <f t="shared" ref="I5:I67" si="0">E5&gt;70</f>
        <v>1</v>
      </c>
      <c r="J5" t="str">
        <f t="shared" ref="J5:J67" si="1">IF(I5=TRUE, IF(F5="Credit","OK","P"),"OK")</f>
        <v>OK</v>
      </c>
      <c r="O5">
        <f t="shared" ref="O5:O67" si="2">--(E5&gt;70)</f>
        <v>1</v>
      </c>
      <c r="P5">
        <f t="shared" ref="P5:P67" si="3">--(F5="Cash")</f>
        <v>0</v>
      </c>
      <c r="Q5">
        <f t="shared" ref="Q5:Q67" si="4">O5*P5</f>
        <v>0</v>
      </c>
    </row>
    <row r="6" spans="1:17" x14ac:dyDescent="0.25">
      <c r="A6" t="s">
        <v>2</v>
      </c>
      <c r="B6" t="s">
        <v>12</v>
      </c>
      <c r="C6" t="s">
        <v>5</v>
      </c>
      <c r="D6" t="s">
        <v>47</v>
      </c>
      <c r="E6">
        <v>73.2</v>
      </c>
      <c r="F6" t="s">
        <v>50</v>
      </c>
      <c r="I6" t="b">
        <f t="shared" si="0"/>
        <v>1</v>
      </c>
      <c r="J6" t="str">
        <f t="shared" si="1"/>
        <v>P</v>
      </c>
      <c r="O6">
        <f t="shared" si="2"/>
        <v>1</v>
      </c>
      <c r="P6">
        <f t="shared" si="3"/>
        <v>1</v>
      </c>
      <c r="Q6">
        <f t="shared" si="4"/>
        <v>1</v>
      </c>
    </row>
    <row r="7" spans="1:17" x14ac:dyDescent="0.25">
      <c r="A7" t="s">
        <v>2</v>
      </c>
      <c r="B7" t="s">
        <v>13</v>
      </c>
      <c r="C7" t="s">
        <v>6</v>
      </c>
      <c r="D7" t="s">
        <v>47</v>
      </c>
      <c r="E7">
        <v>76.430000000000007</v>
      </c>
      <c r="F7" t="s">
        <v>50</v>
      </c>
      <c r="I7" t="b">
        <f t="shared" si="0"/>
        <v>1</v>
      </c>
      <c r="J7" t="str">
        <f t="shared" si="1"/>
        <v>P</v>
      </c>
      <c r="O7">
        <f t="shared" si="2"/>
        <v>1</v>
      </c>
      <c r="P7">
        <f t="shared" si="3"/>
        <v>1</v>
      </c>
      <c r="Q7">
        <f t="shared" si="4"/>
        <v>1</v>
      </c>
    </row>
    <row r="8" spans="1:17" x14ac:dyDescent="0.25">
      <c r="A8" t="s">
        <v>2</v>
      </c>
      <c r="B8" t="s">
        <v>14</v>
      </c>
      <c r="C8" t="s">
        <v>7</v>
      </c>
      <c r="D8" t="s">
        <v>46</v>
      </c>
      <c r="E8">
        <v>168.72</v>
      </c>
      <c r="F8" t="s">
        <v>50</v>
      </c>
      <c r="I8" t="b">
        <f t="shared" si="0"/>
        <v>1</v>
      </c>
      <c r="J8" t="str">
        <f t="shared" si="1"/>
        <v>P</v>
      </c>
      <c r="O8">
        <f t="shared" si="2"/>
        <v>1</v>
      </c>
      <c r="P8">
        <f t="shared" si="3"/>
        <v>1</v>
      </c>
      <c r="Q8">
        <f t="shared" si="4"/>
        <v>1</v>
      </c>
    </row>
    <row r="9" spans="1:17" x14ac:dyDescent="0.25">
      <c r="A9" t="s">
        <v>2</v>
      </c>
      <c r="B9" t="s">
        <v>17</v>
      </c>
      <c r="C9" t="s">
        <v>3</v>
      </c>
      <c r="D9" t="s">
        <v>46</v>
      </c>
      <c r="E9">
        <v>183.43</v>
      </c>
      <c r="F9" t="s">
        <v>50</v>
      </c>
      <c r="I9" t="b">
        <f t="shared" si="0"/>
        <v>1</v>
      </c>
      <c r="J9" t="str">
        <f t="shared" si="1"/>
        <v>P</v>
      </c>
      <c r="O9">
        <f t="shared" si="2"/>
        <v>1</v>
      </c>
      <c r="P9">
        <f t="shared" si="3"/>
        <v>1</v>
      </c>
      <c r="Q9">
        <f t="shared" si="4"/>
        <v>1</v>
      </c>
    </row>
    <row r="10" spans="1:17" x14ac:dyDescent="0.25">
      <c r="A10" t="s">
        <v>2</v>
      </c>
      <c r="B10" t="s">
        <v>17</v>
      </c>
      <c r="C10" t="s">
        <v>3</v>
      </c>
      <c r="D10" t="s">
        <v>47</v>
      </c>
      <c r="E10">
        <v>68.16</v>
      </c>
      <c r="F10" t="s">
        <v>50</v>
      </c>
      <c r="I10" t="b">
        <f t="shared" si="0"/>
        <v>0</v>
      </c>
      <c r="J10" t="str">
        <f t="shared" si="1"/>
        <v>OK</v>
      </c>
      <c r="O10">
        <f t="shared" si="2"/>
        <v>0</v>
      </c>
      <c r="P10">
        <f t="shared" si="3"/>
        <v>1</v>
      </c>
      <c r="Q10">
        <f t="shared" si="4"/>
        <v>0</v>
      </c>
    </row>
    <row r="11" spans="1:17" x14ac:dyDescent="0.25">
      <c r="A11" t="s">
        <v>2</v>
      </c>
      <c r="B11" t="s">
        <v>18</v>
      </c>
      <c r="C11" t="s">
        <v>4</v>
      </c>
      <c r="D11" t="s">
        <v>46</v>
      </c>
      <c r="E11">
        <v>87.05</v>
      </c>
      <c r="F11" t="s">
        <v>50</v>
      </c>
      <c r="I11" t="b">
        <f t="shared" si="0"/>
        <v>1</v>
      </c>
      <c r="J11" t="str">
        <f t="shared" si="1"/>
        <v>P</v>
      </c>
      <c r="O11">
        <f t="shared" si="2"/>
        <v>1</v>
      </c>
      <c r="P11">
        <f t="shared" si="3"/>
        <v>1</v>
      </c>
      <c r="Q11">
        <f t="shared" si="4"/>
        <v>1</v>
      </c>
    </row>
    <row r="12" spans="1:17" x14ac:dyDescent="0.25">
      <c r="A12" t="s">
        <v>2</v>
      </c>
      <c r="B12" t="s">
        <v>19</v>
      </c>
      <c r="C12" t="s">
        <v>5</v>
      </c>
      <c r="D12" t="s">
        <v>47</v>
      </c>
      <c r="E12">
        <v>95.12</v>
      </c>
      <c r="F12" t="s">
        <v>49</v>
      </c>
      <c r="I12" t="b">
        <f t="shared" si="0"/>
        <v>1</v>
      </c>
      <c r="J12" t="str">
        <f t="shared" si="1"/>
        <v>OK</v>
      </c>
      <c r="O12">
        <f t="shared" si="2"/>
        <v>1</v>
      </c>
      <c r="P12">
        <f t="shared" si="3"/>
        <v>0</v>
      </c>
      <c r="Q12">
        <f t="shared" si="4"/>
        <v>0</v>
      </c>
    </row>
    <row r="13" spans="1:17" x14ac:dyDescent="0.25">
      <c r="A13" t="s">
        <v>2</v>
      </c>
      <c r="B13" t="s">
        <v>20</v>
      </c>
      <c r="C13" t="s">
        <v>6</v>
      </c>
      <c r="D13" t="s">
        <v>46</v>
      </c>
      <c r="E13">
        <v>66.19</v>
      </c>
      <c r="F13" t="s">
        <v>50</v>
      </c>
      <c r="I13" t="b">
        <f t="shared" si="0"/>
        <v>0</v>
      </c>
      <c r="J13" t="str">
        <f t="shared" si="1"/>
        <v>OK</v>
      </c>
      <c r="O13">
        <f t="shared" si="2"/>
        <v>0</v>
      </c>
      <c r="P13">
        <f t="shared" si="3"/>
        <v>1</v>
      </c>
      <c r="Q13">
        <f t="shared" si="4"/>
        <v>0</v>
      </c>
    </row>
    <row r="14" spans="1:17" x14ac:dyDescent="0.25">
      <c r="A14" t="s">
        <v>2</v>
      </c>
      <c r="B14" t="s">
        <v>20</v>
      </c>
      <c r="C14" t="s">
        <v>6</v>
      </c>
      <c r="D14" t="s">
        <v>47</v>
      </c>
      <c r="E14">
        <v>90.43</v>
      </c>
      <c r="F14" t="s">
        <v>49</v>
      </c>
      <c r="I14" t="b">
        <f t="shared" si="0"/>
        <v>1</v>
      </c>
      <c r="J14" t="str">
        <f t="shared" si="1"/>
        <v>OK</v>
      </c>
      <c r="O14">
        <f t="shared" si="2"/>
        <v>1</v>
      </c>
      <c r="P14">
        <f t="shared" si="3"/>
        <v>0</v>
      </c>
      <c r="Q14">
        <f t="shared" si="4"/>
        <v>0</v>
      </c>
    </row>
    <row r="15" spans="1:17" x14ac:dyDescent="0.25">
      <c r="A15" t="s">
        <v>2</v>
      </c>
      <c r="B15" t="s">
        <v>21</v>
      </c>
      <c r="C15" t="s">
        <v>7</v>
      </c>
      <c r="D15" t="s">
        <v>47</v>
      </c>
      <c r="E15">
        <v>92.84</v>
      </c>
      <c r="F15" t="s">
        <v>49</v>
      </c>
      <c r="I15" t="b">
        <f t="shared" si="0"/>
        <v>1</v>
      </c>
      <c r="J15" t="str">
        <f t="shared" si="1"/>
        <v>OK</v>
      </c>
      <c r="O15">
        <f t="shared" si="2"/>
        <v>1</v>
      </c>
      <c r="P15">
        <f t="shared" si="3"/>
        <v>0</v>
      </c>
      <c r="Q15">
        <f t="shared" si="4"/>
        <v>0</v>
      </c>
    </row>
    <row r="16" spans="1:17" x14ac:dyDescent="0.25">
      <c r="A16" t="s">
        <v>2</v>
      </c>
      <c r="B16" t="s">
        <v>22</v>
      </c>
      <c r="C16" t="s">
        <v>8</v>
      </c>
      <c r="D16" t="s">
        <v>46</v>
      </c>
      <c r="E16">
        <v>195.73</v>
      </c>
      <c r="F16" t="s">
        <v>50</v>
      </c>
      <c r="I16" t="b">
        <f t="shared" si="0"/>
        <v>1</v>
      </c>
      <c r="J16" t="str">
        <f t="shared" si="1"/>
        <v>P</v>
      </c>
      <c r="O16">
        <f t="shared" si="2"/>
        <v>1</v>
      </c>
      <c r="P16">
        <f t="shared" si="3"/>
        <v>1</v>
      </c>
      <c r="Q16">
        <f t="shared" si="4"/>
        <v>1</v>
      </c>
    </row>
    <row r="17" spans="1:17" x14ac:dyDescent="0.25">
      <c r="A17" t="s">
        <v>2</v>
      </c>
      <c r="B17" t="s">
        <v>25</v>
      </c>
      <c r="C17" t="s">
        <v>4</v>
      </c>
      <c r="D17" t="s">
        <v>47</v>
      </c>
      <c r="E17">
        <v>69.88</v>
      </c>
      <c r="F17" t="s">
        <v>50</v>
      </c>
      <c r="I17" t="b">
        <f t="shared" si="0"/>
        <v>0</v>
      </c>
      <c r="J17" t="str">
        <f t="shared" si="1"/>
        <v>OK</v>
      </c>
      <c r="O17">
        <f t="shared" si="2"/>
        <v>0</v>
      </c>
      <c r="P17">
        <f t="shared" si="3"/>
        <v>1</v>
      </c>
      <c r="Q17">
        <f t="shared" si="4"/>
        <v>0</v>
      </c>
    </row>
    <row r="18" spans="1:17" x14ac:dyDescent="0.25">
      <c r="A18" t="s">
        <v>2</v>
      </c>
      <c r="B18" t="s">
        <v>26</v>
      </c>
      <c r="C18" t="s">
        <v>5</v>
      </c>
      <c r="D18" t="s">
        <v>46</v>
      </c>
      <c r="E18">
        <v>147.05000000000001</v>
      </c>
      <c r="F18" t="s">
        <v>49</v>
      </c>
      <c r="I18" t="b">
        <f t="shared" si="0"/>
        <v>1</v>
      </c>
      <c r="J18" t="str">
        <f t="shared" si="1"/>
        <v>OK</v>
      </c>
      <c r="O18">
        <f t="shared" si="2"/>
        <v>1</v>
      </c>
      <c r="P18">
        <f t="shared" si="3"/>
        <v>0</v>
      </c>
      <c r="Q18">
        <f t="shared" si="4"/>
        <v>0</v>
      </c>
    </row>
    <row r="19" spans="1:17" x14ac:dyDescent="0.25">
      <c r="A19" t="s">
        <v>2</v>
      </c>
      <c r="B19" t="s">
        <v>30</v>
      </c>
      <c r="C19" t="s">
        <v>9</v>
      </c>
      <c r="D19" t="s">
        <v>45</v>
      </c>
      <c r="E19">
        <v>143.08000000000001</v>
      </c>
      <c r="F19" t="s">
        <v>49</v>
      </c>
      <c r="I19" t="b">
        <f t="shared" si="0"/>
        <v>1</v>
      </c>
      <c r="J19" t="str">
        <f t="shared" si="1"/>
        <v>OK</v>
      </c>
      <c r="O19">
        <f t="shared" si="2"/>
        <v>1</v>
      </c>
      <c r="P19">
        <f t="shared" si="3"/>
        <v>0</v>
      </c>
      <c r="Q19">
        <f t="shared" si="4"/>
        <v>0</v>
      </c>
    </row>
    <row r="20" spans="1:17" x14ac:dyDescent="0.25">
      <c r="A20" t="s">
        <v>2</v>
      </c>
      <c r="B20" t="s">
        <v>30</v>
      </c>
      <c r="C20" t="s">
        <v>9</v>
      </c>
      <c r="D20" t="s">
        <v>46</v>
      </c>
      <c r="E20">
        <v>78.92</v>
      </c>
      <c r="F20" t="s">
        <v>50</v>
      </c>
      <c r="I20" t="b">
        <f t="shared" si="0"/>
        <v>1</v>
      </c>
      <c r="J20" t="str">
        <f t="shared" si="1"/>
        <v>P</v>
      </c>
      <c r="O20">
        <f t="shared" si="2"/>
        <v>1</v>
      </c>
      <c r="P20">
        <f t="shared" si="3"/>
        <v>1</v>
      </c>
      <c r="Q20">
        <f t="shared" si="4"/>
        <v>1</v>
      </c>
    </row>
    <row r="21" spans="1:17" x14ac:dyDescent="0.25">
      <c r="A21" t="s">
        <v>2</v>
      </c>
      <c r="B21" t="s">
        <v>31</v>
      </c>
      <c r="C21" t="s">
        <v>3</v>
      </c>
      <c r="D21" t="s">
        <v>46</v>
      </c>
      <c r="E21">
        <v>114</v>
      </c>
      <c r="F21" t="s">
        <v>50</v>
      </c>
      <c r="I21" t="b">
        <f t="shared" si="0"/>
        <v>1</v>
      </c>
      <c r="J21" t="str">
        <f t="shared" si="1"/>
        <v>P</v>
      </c>
      <c r="O21">
        <f t="shared" si="2"/>
        <v>1</v>
      </c>
      <c r="P21">
        <f t="shared" si="3"/>
        <v>1</v>
      </c>
      <c r="Q21">
        <f t="shared" si="4"/>
        <v>1</v>
      </c>
    </row>
    <row r="22" spans="1:17" x14ac:dyDescent="0.25">
      <c r="A22" t="s">
        <v>2</v>
      </c>
      <c r="B22" t="s">
        <v>31</v>
      </c>
      <c r="C22" t="s">
        <v>3</v>
      </c>
      <c r="D22" t="s">
        <v>45</v>
      </c>
      <c r="E22">
        <v>139.83000000000001</v>
      </c>
      <c r="F22" t="s">
        <v>50</v>
      </c>
      <c r="I22" t="b">
        <f t="shared" si="0"/>
        <v>1</v>
      </c>
      <c r="J22" t="str">
        <f t="shared" si="1"/>
        <v>P</v>
      </c>
      <c r="O22">
        <f t="shared" si="2"/>
        <v>1</v>
      </c>
      <c r="P22">
        <f t="shared" si="3"/>
        <v>1</v>
      </c>
      <c r="Q22">
        <f t="shared" si="4"/>
        <v>1</v>
      </c>
    </row>
    <row r="23" spans="1:17" x14ac:dyDescent="0.25">
      <c r="A23" t="s">
        <v>2</v>
      </c>
      <c r="B23" t="s">
        <v>31</v>
      </c>
      <c r="C23" t="s">
        <v>3</v>
      </c>
      <c r="D23" t="s">
        <v>45</v>
      </c>
      <c r="E23">
        <v>152.37</v>
      </c>
      <c r="F23" t="s">
        <v>50</v>
      </c>
      <c r="I23" t="b">
        <f t="shared" si="0"/>
        <v>1</v>
      </c>
      <c r="J23" t="str">
        <f t="shared" si="1"/>
        <v>P</v>
      </c>
      <c r="O23">
        <f t="shared" si="2"/>
        <v>1</v>
      </c>
      <c r="P23">
        <f t="shared" si="3"/>
        <v>1</v>
      </c>
      <c r="Q23">
        <f t="shared" si="4"/>
        <v>1</v>
      </c>
    </row>
    <row r="24" spans="1:17" x14ac:dyDescent="0.25">
      <c r="A24" t="s">
        <v>2</v>
      </c>
      <c r="B24" t="s">
        <v>32</v>
      </c>
      <c r="C24" t="s">
        <v>4</v>
      </c>
      <c r="D24" t="s">
        <v>47</v>
      </c>
      <c r="E24">
        <v>88.94</v>
      </c>
      <c r="F24" t="s">
        <v>50</v>
      </c>
      <c r="I24" t="b">
        <f t="shared" si="0"/>
        <v>1</v>
      </c>
      <c r="J24" t="str">
        <f t="shared" si="1"/>
        <v>P</v>
      </c>
      <c r="O24">
        <f t="shared" si="2"/>
        <v>1</v>
      </c>
      <c r="P24">
        <f t="shared" si="3"/>
        <v>1</v>
      </c>
      <c r="Q24">
        <f t="shared" si="4"/>
        <v>1</v>
      </c>
    </row>
    <row r="25" spans="1:17" x14ac:dyDescent="0.25">
      <c r="A25" t="s">
        <v>2</v>
      </c>
      <c r="B25" t="s">
        <v>33</v>
      </c>
      <c r="C25" t="s">
        <v>5</v>
      </c>
      <c r="D25" t="s">
        <v>46</v>
      </c>
      <c r="E25">
        <v>93.16</v>
      </c>
      <c r="F25" t="s">
        <v>49</v>
      </c>
      <c r="I25" t="b">
        <f t="shared" si="0"/>
        <v>1</v>
      </c>
      <c r="J25" t="str">
        <f t="shared" si="1"/>
        <v>OK</v>
      </c>
      <c r="O25">
        <f t="shared" si="2"/>
        <v>1</v>
      </c>
      <c r="P25">
        <f t="shared" si="3"/>
        <v>0</v>
      </c>
      <c r="Q25">
        <f t="shared" si="4"/>
        <v>0</v>
      </c>
    </row>
    <row r="26" spans="1:17" x14ac:dyDescent="0.25">
      <c r="A26" t="s">
        <v>38</v>
      </c>
      <c r="B26" t="s">
        <v>35</v>
      </c>
      <c r="C26" t="s">
        <v>3</v>
      </c>
      <c r="D26" t="s">
        <v>46</v>
      </c>
      <c r="E26">
        <v>148.05000000000001</v>
      </c>
      <c r="F26" t="s">
        <v>49</v>
      </c>
      <c r="I26" t="b">
        <f t="shared" si="0"/>
        <v>1</v>
      </c>
      <c r="J26" t="str">
        <f t="shared" si="1"/>
        <v>OK</v>
      </c>
      <c r="O26" s="11">
        <f t="shared" si="2"/>
        <v>1</v>
      </c>
      <c r="P26">
        <f t="shared" si="3"/>
        <v>0</v>
      </c>
      <c r="Q26">
        <f t="shared" si="4"/>
        <v>0</v>
      </c>
    </row>
    <row r="27" spans="1:17" x14ac:dyDescent="0.25">
      <c r="A27" t="s">
        <v>38</v>
      </c>
      <c r="B27" t="s">
        <v>35</v>
      </c>
      <c r="C27" t="s">
        <v>3</v>
      </c>
      <c r="D27" t="s">
        <v>45</v>
      </c>
      <c r="E27">
        <v>115.75</v>
      </c>
      <c r="F27" t="s">
        <v>50</v>
      </c>
      <c r="I27" t="b">
        <f t="shared" si="0"/>
        <v>1</v>
      </c>
      <c r="J27" t="str">
        <f t="shared" si="1"/>
        <v>P</v>
      </c>
      <c r="O27">
        <f t="shared" si="2"/>
        <v>1</v>
      </c>
      <c r="P27">
        <f t="shared" si="3"/>
        <v>1</v>
      </c>
      <c r="Q27">
        <f t="shared" si="4"/>
        <v>1</v>
      </c>
    </row>
    <row r="28" spans="1:17" x14ac:dyDescent="0.25">
      <c r="A28" t="s">
        <v>38</v>
      </c>
      <c r="B28" t="s">
        <v>36</v>
      </c>
      <c r="C28" t="s">
        <v>4</v>
      </c>
      <c r="D28" t="s">
        <v>46</v>
      </c>
      <c r="E28">
        <v>75.56</v>
      </c>
      <c r="F28" t="s">
        <v>50</v>
      </c>
      <c r="I28" t="b">
        <f t="shared" si="0"/>
        <v>1</v>
      </c>
      <c r="J28" t="str">
        <f t="shared" si="1"/>
        <v>P</v>
      </c>
      <c r="O28">
        <f t="shared" si="2"/>
        <v>1</v>
      </c>
      <c r="P28">
        <f t="shared" si="3"/>
        <v>1</v>
      </c>
      <c r="Q28">
        <f t="shared" si="4"/>
        <v>1</v>
      </c>
    </row>
    <row r="29" spans="1:17" x14ac:dyDescent="0.25">
      <c r="A29" t="s">
        <v>38</v>
      </c>
      <c r="B29" t="s">
        <v>37</v>
      </c>
      <c r="C29" t="s">
        <v>5</v>
      </c>
      <c r="D29" t="s">
        <v>46</v>
      </c>
      <c r="E29">
        <v>86.52</v>
      </c>
      <c r="F29" t="s">
        <v>50</v>
      </c>
      <c r="I29" t="b">
        <f t="shared" si="0"/>
        <v>1</v>
      </c>
      <c r="J29" t="str">
        <f t="shared" si="1"/>
        <v>P</v>
      </c>
      <c r="O29">
        <f t="shared" si="2"/>
        <v>1</v>
      </c>
      <c r="P29">
        <f t="shared" si="3"/>
        <v>1</v>
      </c>
      <c r="Q29">
        <f t="shared" si="4"/>
        <v>1</v>
      </c>
    </row>
    <row r="30" spans="1:17" x14ac:dyDescent="0.25">
      <c r="A30" t="s">
        <v>38</v>
      </c>
      <c r="B30" t="s">
        <v>16</v>
      </c>
      <c r="C30" t="s">
        <v>5</v>
      </c>
      <c r="D30" t="s">
        <v>46</v>
      </c>
      <c r="E30">
        <v>58.18</v>
      </c>
      <c r="F30" t="s">
        <v>50</v>
      </c>
      <c r="I30" t="b">
        <f t="shared" si="0"/>
        <v>0</v>
      </c>
      <c r="J30" t="str">
        <f t="shared" si="1"/>
        <v>OK</v>
      </c>
      <c r="O30">
        <f t="shared" si="2"/>
        <v>0</v>
      </c>
      <c r="P30">
        <f t="shared" si="3"/>
        <v>1</v>
      </c>
      <c r="Q30">
        <f t="shared" si="4"/>
        <v>0</v>
      </c>
    </row>
    <row r="31" spans="1:17" x14ac:dyDescent="0.25">
      <c r="A31" t="s">
        <v>38</v>
      </c>
      <c r="B31" t="s">
        <v>16</v>
      </c>
      <c r="C31" t="s">
        <v>5</v>
      </c>
      <c r="D31" t="s">
        <v>47</v>
      </c>
      <c r="E31">
        <v>66.91</v>
      </c>
      <c r="F31" t="s">
        <v>50</v>
      </c>
      <c r="I31" t="b">
        <f t="shared" si="0"/>
        <v>0</v>
      </c>
      <c r="J31" t="str">
        <f t="shared" si="1"/>
        <v>OK</v>
      </c>
      <c r="O31">
        <f t="shared" si="2"/>
        <v>0</v>
      </c>
      <c r="P31">
        <f t="shared" si="3"/>
        <v>1</v>
      </c>
      <c r="Q31">
        <f t="shared" si="4"/>
        <v>0</v>
      </c>
    </row>
    <row r="32" spans="1:17" x14ac:dyDescent="0.25">
      <c r="A32" t="s">
        <v>38</v>
      </c>
      <c r="B32" t="s">
        <v>16</v>
      </c>
      <c r="C32" t="s">
        <v>5</v>
      </c>
      <c r="D32" t="s">
        <v>45</v>
      </c>
      <c r="E32">
        <v>99.05</v>
      </c>
      <c r="F32" t="s">
        <v>49</v>
      </c>
      <c r="I32" t="b">
        <f t="shared" si="0"/>
        <v>1</v>
      </c>
      <c r="J32" t="str">
        <f t="shared" si="1"/>
        <v>OK</v>
      </c>
      <c r="O32">
        <f t="shared" si="2"/>
        <v>1</v>
      </c>
      <c r="P32">
        <f t="shared" si="3"/>
        <v>0</v>
      </c>
      <c r="Q32">
        <f t="shared" si="4"/>
        <v>0</v>
      </c>
    </row>
    <row r="33" spans="1:17" x14ac:dyDescent="0.25">
      <c r="A33" t="s">
        <v>38</v>
      </c>
      <c r="B33" t="s">
        <v>16</v>
      </c>
      <c r="C33" t="s">
        <v>5</v>
      </c>
      <c r="D33" t="s">
        <v>46</v>
      </c>
      <c r="E33">
        <v>98.49</v>
      </c>
      <c r="F33" t="s">
        <v>50</v>
      </c>
      <c r="I33" t="b">
        <f t="shared" si="0"/>
        <v>1</v>
      </c>
      <c r="J33" t="str">
        <f t="shared" si="1"/>
        <v>P</v>
      </c>
      <c r="O33">
        <f t="shared" si="2"/>
        <v>1</v>
      </c>
      <c r="P33">
        <f t="shared" si="3"/>
        <v>1</v>
      </c>
      <c r="Q33">
        <f t="shared" si="4"/>
        <v>1</v>
      </c>
    </row>
    <row r="34" spans="1:17" x14ac:dyDescent="0.25">
      <c r="A34" t="s">
        <v>38</v>
      </c>
      <c r="B34" t="s">
        <v>17</v>
      </c>
      <c r="C34" t="s">
        <v>6</v>
      </c>
      <c r="D34" t="s">
        <v>46</v>
      </c>
      <c r="E34">
        <v>112.7</v>
      </c>
      <c r="F34" t="s">
        <v>50</v>
      </c>
      <c r="I34" t="b">
        <f t="shared" si="0"/>
        <v>1</v>
      </c>
      <c r="J34" t="str">
        <f t="shared" si="1"/>
        <v>P</v>
      </c>
      <c r="O34">
        <f t="shared" si="2"/>
        <v>1</v>
      </c>
      <c r="P34">
        <f t="shared" si="3"/>
        <v>1</v>
      </c>
      <c r="Q34">
        <f t="shared" si="4"/>
        <v>1</v>
      </c>
    </row>
    <row r="35" spans="1:17" x14ac:dyDescent="0.25">
      <c r="A35" t="s">
        <v>38</v>
      </c>
      <c r="B35" t="s">
        <v>18</v>
      </c>
      <c r="C35" t="s">
        <v>7</v>
      </c>
      <c r="D35" t="s">
        <v>47</v>
      </c>
      <c r="E35">
        <v>91.32</v>
      </c>
      <c r="F35" t="s">
        <v>50</v>
      </c>
      <c r="I35" t="b">
        <f t="shared" si="0"/>
        <v>1</v>
      </c>
      <c r="J35" t="str">
        <f t="shared" si="1"/>
        <v>P</v>
      </c>
      <c r="O35">
        <f t="shared" si="2"/>
        <v>1</v>
      </c>
      <c r="P35">
        <f t="shared" si="3"/>
        <v>1</v>
      </c>
      <c r="Q35">
        <f t="shared" si="4"/>
        <v>1</v>
      </c>
    </row>
    <row r="36" spans="1:17" x14ac:dyDescent="0.25">
      <c r="A36" t="s">
        <v>38</v>
      </c>
      <c r="B36" t="s">
        <v>25</v>
      </c>
      <c r="C36" t="s">
        <v>7</v>
      </c>
      <c r="D36" t="s">
        <v>46</v>
      </c>
      <c r="E36">
        <v>120.86</v>
      </c>
      <c r="F36" t="s">
        <v>50</v>
      </c>
      <c r="I36" t="b">
        <f t="shared" si="0"/>
        <v>1</v>
      </c>
      <c r="J36" t="str">
        <f t="shared" si="1"/>
        <v>P</v>
      </c>
      <c r="O36">
        <f t="shared" si="2"/>
        <v>1</v>
      </c>
      <c r="P36">
        <f t="shared" si="3"/>
        <v>1</v>
      </c>
      <c r="Q36">
        <f t="shared" si="4"/>
        <v>1</v>
      </c>
    </row>
    <row r="37" spans="1:17" x14ac:dyDescent="0.25">
      <c r="A37" t="s">
        <v>38</v>
      </c>
      <c r="B37" t="s">
        <v>27</v>
      </c>
      <c r="C37" t="s">
        <v>9</v>
      </c>
      <c r="D37" t="s">
        <v>46</v>
      </c>
      <c r="E37">
        <v>75.77</v>
      </c>
      <c r="F37" t="s">
        <v>50</v>
      </c>
      <c r="I37" t="b">
        <f t="shared" si="0"/>
        <v>1</v>
      </c>
      <c r="J37" t="str">
        <f t="shared" si="1"/>
        <v>P</v>
      </c>
      <c r="O37">
        <f t="shared" si="2"/>
        <v>1</v>
      </c>
      <c r="P37">
        <f t="shared" si="3"/>
        <v>1</v>
      </c>
      <c r="Q37">
        <f t="shared" si="4"/>
        <v>1</v>
      </c>
    </row>
    <row r="38" spans="1:17" x14ac:dyDescent="0.25">
      <c r="A38" t="s">
        <v>38</v>
      </c>
      <c r="B38" t="s">
        <v>27</v>
      </c>
      <c r="C38" t="s">
        <v>9</v>
      </c>
      <c r="D38" t="s">
        <v>47</v>
      </c>
      <c r="E38">
        <v>62.39</v>
      </c>
      <c r="F38" t="s">
        <v>49</v>
      </c>
      <c r="I38" t="b">
        <f t="shared" si="0"/>
        <v>0</v>
      </c>
      <c r="J38" t="str">
        <f t="shared" si="1"/>
        <v>OK</v>
      </c>
      <c r="O38">
        <f t="shared" si="2"/>
        <v>0</v>
      </c>
      <c r="P38">
        <f t="shared" si="3"/>
        <v>0</v>
      </c>
      <c r="Q38">
        <f t="shared" si="4"/>
        <v>0</v>
      </c>
    </row>
    <row r="39" spans="1:17" x14ac:dyDescent="0.25">
      <c r="A39" t="s">
        <v>38</v>
      </c>
      <c r="B39" t="s">
        <v>28</v>
      </c>
      <c r="C39" t="s">
        <v>3</v>
      </c>
      <c r="D39" t="s">
        <v>46</v>
      </c>
      <c r="E39">
        <v>38.090000000000003</v>
      </c>
      <c r="F39" t="s">
        <v>50</v>
      </c>
      <c r="I39" t="b">
        <f t="shared" si="0"/>
        <v>0</v>
      </c>
      <c r="J39" t="str">
        <f t="shared" si="1"/>
        <v>OK</v>
      </c>
      <c r="O39">
        <f t="shared" si="2"/>
        <v>0</v>
      </c>
      <c r="P39">
        <f t="shared" si="3"/>
        <v>1</v>
      </c>
      <c r="Q39">
        <f t="shared" si="4"/>
        <v>0</v>
      </c>
    </row>
    <row r="40" spans="1:17" x14ac:dyDescent="0.25">
      <c r="A40" t="s">
        <v>38</v>
      </c>
      <c r="B40" t="s">
        <v>28</v>
      </c>
      <c r="C40" t="s">
        <v>3</v>
      </c>
      <c r="D40" t="s">
        <v>45</v>
      </c>
      <c r="E40">
        <v>96.2</v>
      </c>
      <c r="F40" t="s">
        <v>50</v>
      </c>
      <c r="I40" t="b">
        <f t="shared" si="0"/>
        <v>1</v>
      </c>
      <c r="J40" t="str">
        <f t="shared" si="1"/>
        <v>P</v>
      </c>
      <c r="O40">
        <f t="shared" si="2"/>
        <v>1</v>
      </c>
      <c r="P40">
        <f t="shared" si="3"/>
        <v>1</v>
      </c>
      <c r="Q40">
        <f t="shared" si="4"/>
        <v>1</v>
      </c>
    </row>
    <row r="41" spans="1:17" x14ac:dyDescent="0.25">
      <c r="A41" t="s">
        <v>38</v>
      </c>
      <c r="B41" t="s">
        <v>29</v>
      </c>
      <c r="C41" t="s">
        <v>4</v>
      </c>
      <c r="D41" t="s">
        <v>47</v>
      </c>
      <c r="E41">
        <v>90.08</v>
      </c>
      <c r="F41" t="s">
        <v>50</v>
      </c>
      <c r="I41" t="b">
        <f t="shared" si="0"/>
        <v>1</v>
      </c>
      <c r="J41" t="str">
        <f t="shared" si="1"/>
        <v>P</v>
      </c>
      <c r="O41">
        <f t="shared" si="2"/>
        <v>1</v>
      </c>
      <c r="P41">
        <f t="shared" si="3"/>
        <v>1</v>
      </c>
      <c r="Q41">
        <f t="shared" si="4"/>
        <v>1</v>
      </c>
    </row>
    <row r="42" spans="1:17" x14ac:dyDescent="0.25">
      <c r="A42" t="s">
        <v>38</v>
      </c>
      <c r="B42" t="s">
        <v>30</v>
      </c>
      <c r="C42" t="s">
        <v>5</v>
      </c>
      <c r="D42" t="s">
        <v>46</v>
      </c>
      <c r="E42">
        <v>61.67</v>
      </c>
      <c r="F42" t="s">
        <v>50</v>
      </c>
      <c r="I42" t="b">
        <f t="shared" si="0"/>
        <v>0</v>
      </c>
      <c r="J42" t="str">
        <f t="shared" si="1"/>
        <v>OK</v>
      </c>
      <c r="O42">
        <f t="shared" si="2"/>
        <v>0</v>
      </c>
      <c r="P42">
        <f t="shared" si="3"/>
        <v>1</v>
      </c>
      <c r="Q42">
        <f t="shared" si="4"/>
        <v>0</v>
      </c>
    </row>
    <row r="43" spans="1:17" x14ac:dyDescent="0.25">
      <c r="A43" t="s">
        <v>38</v>
      </c>
      <c r="B43" t="s">
        <v>30</v>
      </c>
      <c r="C43" t="s">
        <v>5</v>
      </c>
      <c r="D43" t="s">
        <v>47</v>
      </c>
      <c r="E43">
        <v>99</v>
      </c>
      <c r="F43" t="s">
        <v>49</v>
      </c>
      <c r="I43" t="b">
        <f t="shared" si="0"/>
        <v>1</v>
      </c>
      <c r="J43" t="str">
        <f t="shared" si="1"/>
        <v>OK</v>
      </c>
      <c r="O43">
        <f t="shared" si="2"/>
        <v>1</v>
      </c>
      <c r="P43">
        <f t="shared" si="3"/>
        <v>0</v>
      </c>
      <c r="Q43">
        <f t="shared" si="4"/>
        <v>0</v>
      </c>
    </row>
    <row r="44" spans="1:17" x14ac:dyDescent="0.25">
      <c r="A44" t="s">
        <v>38</v>
      </c>
      <c r="B44" t="s">
        <v>30</v>
      </c>
      <c r="C44" t="s">
        <v>5</v>
      </c>
      <c r="D44" t="s">
        <v>46</v>
      </c>
      <c r="E44">
        <v>87.14</v>
      </c>
      <c r="F44" t="s">
        <v>49</v>
      </c>
      <c r="I44" t="b">
        <f t="shared" si="0"/>
        <v>1</v>
      </c>
      <c r="J44" t="str">
        <f t="shared" si="1"/>
        <v>OK</v>
      </c>
      <c r="O44">
        <f t="shared" si="2"/>
        <v>1</v>
      </c>
      <c r="P44">
        <f t="shared" si="3"/>
        <v>0</v>
      </c>
      <c r="Q44">
        <f t="shared" si="4"/>
        <v>0</v>
      </c>
    </row>
    <row r="45" spans="1:17" x14ac:dyDescent="0.25">
      <c r="A45" t="s">
        <v>39</v>
      </c>
      <c r="B45" t="s">
        <v>10</v>
      </c>
      <c r="C45" t="s">
        <v>6</v>
      </c>
      <c r="D45" t="s">
        <v>47</v>
      </c>
      <c r="E45">
        <v>50.2</v>
      </c>
      <c r="F45" t="s">
        <v>49</v>
      </c>
      <c r="I45" t="b">
        <f t="shared" si="0"/>
        <v>0</v>
      </c>
      <c r="J45" t="str">
        <f t="shared" si="1"/>
        <v>OK</v>
      </c>
      <c r="O45" s="11">
        <f t="shared" si="2"/>
        <v>0</v>
      </c>
      <c r="P45">
        <f t="shared" si="3"/>
        <v>0</v>
      </c>
      <c r="Q45">
        <f t="shared" si="4"/>
        <v>0</v>
      </c>
    </row>
    <row r="46" spans="1:17" x14ac:dyDescent="0.25">
      <c r="A46" t="s">
        <v>39</v>
      </c>
      <c r="B46" t="s">
        <v>10</v>
      </c>
      <c r="C46" t="s">
        <v>6</v>
      </c>
      <c r="D46" t="s">
        <v>46</v>
      </c>
      <c r="E46">
        <v>160.1</v>
      </c>
      <c r="F46" t="s">
        <v>50</v>
      </c>
      <c r="I46" t="b">
        <f t="shared" si="0"/>
        <v>1</v>
      </c>
      <c r="J46" t="str">
        <f t="shared" si="1"/>
        <v>P</v>
      </c>
      <c r="O46">
        <f t="shared" si="2"/>
        <v>1</v>
      </c>
      <c r="P46">
        <f t="shared" si="3"/>
        <v>1</v>
      </c>
      <c r="Q46">
        <f t="shared" si="4"/>
        <v>1</v>
      </c>
    </row>
    <row r="47" spans="1:17" x14ac:dyDescent="0.25">
      <c r="A47" t="s">
        <v>39</v>
      </c>
      <c r="B47" t="s">
        <v>10</v>
      </c>
      <c r="C47" t="s">
        <v>6</v>
      </c>
      <c r="D47" t="s">
        <v>47</v>
      </c>
      <c r="E47">
        <v>61.31</v>
      </c>
      <c r="F47" t="s">
        <v>50</v>
      </c>
      <c r="I47" t="b">
        <f t="shared" si="0"/>
        <v>0</v>
      </c>
      <c r="J47" t="str">
        <f t="shared" si="1"/>
        <v>OK</v>
      </c>
      <c r="O47">
        <f t="shared" si="2"/>
        <v>0</v>
      </c>
      <c r="P47">
        <f t="shared" si="3"/>
        <v>1</v>
      </c>
      <c r="Q47">
        <f t="shared" si="4"/>
        <v>0</v>
      </c>
    </row>
    <row r="48" spans="1:17" x14ac:dyDescent="0.25">
      <c r="A48" t="s">
        <v>39</v>
      </c>
      <c r="B48" t="s">
        <v>14</v>
      </c>
      <c r="C48" t="s">
        <v>3</v>
      </c>
      <c r="D48" t="s">
        <v>46</v>
      </c>
      <c r="E48">
        <v>127.28</v>
      </c>
      <c r="F48" t="s">
        <v>50</v>
      </c>
      <c r="I48" t="b">
        <f t="shared" si="0"/>
        <v>1</v>
      </c>
      <c r="J48" t="str">
        <f t="shared" si="1"/>
        <v>P</v>
      </c>
      <c r="O48">
        <f t="shared" si="2"/>
        <v>1</v>
      </c>
      <c r="P48">
        <f t="shared" si="3"/>
        <v>1</v>
      </c>
      <c r="Q48">
        <f t="shared" si="4"/>
        <v>1</v>
      </c>
    </row>
    <row r="49" spans="1:17" x14ac:dyDescent="0.25">
      <c r="A49" t="s">
        <v>39</v>
      </c>
      <c r="B49" t="s">
        <v>14</v>
      </c>
      <c r="C49" t="s">
        <v>3</v>
      </c>
      <c r="D49" t="s">
        <v>46</v>
      </c>
      <c r="E49">
        <v>29</v>
      </c>
      <c r="F49" t="s">
        <v>50</v>
      </c>
      <c r="I49" t="b">
        <f t="shared" si="0"/>
        <v>0</v>
      </c>
      <c r="J49" t="str">
        <f t="shared" si="1"/>
        <v>OK</v>
      </c>
      <c r="O49">
        <f t="shared" si="2"/>
        <v>0</v>
      </c>
      <c r="P49">
        <f t="shared" si="3"/>
        <v>1</v>
      </c>
      <c r="Q49">
        <f t="shared" si="4"/>
        <v>0</v>
      </c>
    </row>
    <row r="50" spans="1:17" x14ac:dyDescent="0.25">
      <c r="A50" t="s">
        <v>39</v>
      </c>
      <c r="B50" t="s">
        <v>15</v>
      </c>
      <c r="C50" t="s">
        <v>4</v>
      </c>
      <c r="D50" t="s">
        <v>45</v>
      </c>
      <c r="E50">
        <v>142.05000000000001</v>
      </c>
      <c r="F50" t="s">
        <v>50</v>
      </c>
      <c r="I50" t="b">
        <f t="shared" si="0"/>
        <v>1</v>
      </c>
      <c r="J50" t="str">
        <f t="shared" si="1"/>
        <v>P</v>
      </c>
      <c r="O50">
        <f t="shared" si="2"/>
        <v>1</v>
      </c>
      <c r="P50">
        <f t="shared" si="3"/>
        <v>1</v>
      </c>
      <c r="Q50">
        <f t="shared" si="4"/>
        <v>1</v>
      </c>
    </row>
    <row r="51" spans="1:17" x14ac:dyDescent="0.25">
      <c r="A51" t="s">
        <v>39</v>
      </c>
      <c r="B51" t="s">
        <v>17</v>
      </c>
      <c r="C51" t="s">
        <v>6</v>
      </c>
      <c r="D51" t="s">
        <v>47</v>
      </c>
      <c r="E51">
        <v>91.21</v>
      </c>
      <c r="F51" t="s">
        <v>49</v>
      </c>
      <c r="I51" t="b">
        <f t="shared" si="0"/>
        <v>1</v>
      </c>
      <c r="J51" t="str">
        <f t="shared" si="1"/>
        <v>OK</v>
      </c>
      <c r="O51">
        <f t="shared" si="2"/>
        <v>1</v>
      </c>
      <c r="P51">
        <f t="shared" si="3"/>
        <v>0</v>
      </c>
      <c r="Q51">
        <f t="shared" si="4"/>
        <v>0</v>
      </c>
    </row>
    <row r="52" spans="1:17" x14ac:dyDescent="0.25">
      <c r="A52" t="s">
        <v>39</v>
      </c>
      <c r="B52" t="s">
        <v>17</v>
      </c>
      <c r="C52" t="s">
        <v>6</v>
      </c>
      <c r="D52" t="s">
        <v>45</v>
      </c>
      <c r="E52">
        <v>92.95</v>
      </c>
      <c r="F52" t="s">
        <v>49</v>
      </c>
      <c r="I52" t="b">
        <f t="shared" si="0"/>
        <v>1</v>
      </c>
      <c r="J52" t="str">
        <f t="shared" si="1"/>
        <v>OK</v>
      </c>
      <c r="O52">
        <f t="shared" si="2"/>
        <v>1</v>
      </c>
      <c r="P52">
        <f t="shared" si="3"/>
        <v>0</v>
      </c>
      <c r="Q52">
        <f t="shared" si="4"/>
        <v>0</v>
      </c>
    </row>
    <row r="53" spans="1:17" x14ac:dyDescent="0.25">
      <c r="A53" t="s">
        <v>39</v>
      </c>
      <c r="B53" t="s">
        <v>18</v>
      </c>
      <c r="C53" t="s">
        <v>7</v>
      </c>
      <c r="D53" t="s">
        <v>46</v>
      </c>
      <c r="E53">
        <v>80.63</v>
      </c>
      <c r="F53" t="s">
        <v>50</v>
      </c>
      <c r="I53" t="b">
        <f t="shared" si="0"/>
        <v>1</v>
      </c>
      <c r="J53" t="str">
        <f t="shared" si="1"/>
        <v>P</v>
      </c>
      <c r="O53">
        <f t="shared" si="2"/>
        <v>1</v>
      </c>
      <c r="P53">
        <f t="shared" si="3"/>
        <v>1</v>
      </c>
      <c r="Q53">
        <f t="shared" si="4"/>
        <v>1</v>
      </c>
    </row>
    <row r="54" spans="1:17" x14ac:dyDescent="0.25">
      <c r="A54" t="s">
        <v>39</v>
      </c>
      <c r="B54" t="s">
        <v>22</v>
      </c>
      <c r="C54" t="s">
        <v>4</v>
      </c>
      <c r="D54" t="s">
        <v>47</v>
      </c>
      <c r="E54">
        <v>86</v>
      </c>
      <c r="F54" t="s">
        <v>50</v>
      </c>
      <c r="I54" t="b">
        <f t="shared" si="0"/>
        <v>1</v>
      </c>
      <c r="J54" t="str">
        <f t="shared" si="1"/>
        <v>P</v>
      </c>
      <c r="O54">
        <f t="shared" si="2"/>
        <v>1</v>
      </c>
      <c r="P54">
        <f t="shared" si="3"/>
        <v>1</v>
      </c>
      <c r="Q54">
        <f t="shared" si="4"/>
        <v>1</v>
      </c>
    </row>
    <row r="55" spans="1:17" x14ac:dyDescent="0.25">
      <c r="A55" t="s">
        <v>39</v>
      </c>
      <c r="B55" t="s">
        <v>22</v>
      </c>
      <c r="C55" t="s">
        <v>4</v>
      </c>
      <c r="D55" t="s">
        <v>45</v>
      </c>
      <c r="E55">
        <v>107.22</v>
      </c>
      <c r="F55" t="s">
        <v>49</v>
      </c>
      <c r="I55" t="b">
        <f t="shared" si="0"/>
        <v>1</v>
      </c>
      <c r="J55" t="str">
        <f t="shared" si="1"/>
        <v>OK</v>
      </c>
      <c r="O55">
        <f t="shared" si="2"/>
        <v>1</v>
      </c>
      <c r="P55">
        <f t="shared" si="3"/>
        <v>0</v>
      </c>
      <c r="Q55">
        <f t="shared" si="4"/>
        <v>0</v>
      </c>
    </row>
    <row r="56" spans="1:17" x14ac:dyDescent="0.25">
      <c r="A56" t="s">
        <v>39</v>
      </c>
      <c r="B56" t="s">
        <v>22</v>
      </c>
      <c r="C56" t="s">
        <v>4</v>
      </c>
      <c r="D56" t="s">
        <v>47</v>
      </c>
      <c r="E56">
        <v>97.34</v>
      </c>
      <c r="F56" t="s">
        <v>49</v>
      </c>
      <c r="I56" t="b">
        <f t="shared" si="0"/>
        <v>1</v>
      </c>
      <c r="J56" t="str">
        <f t="shared" si="1"/>
        <v>OK</v>
      </c>
      <c r="O56">
        <f t="shared" si="2"/>
        <v>1</v>
      </c>
      <c r="P56">
        <f t="shared" si="3"/>
        <v>0</v>
      </c>
      <c r="Q56">
        <f t="shared" si="4"/>
        <v>0</v>
      </c>
    </row>
    <row r="57" spans="1:17" x14ac:dyDescent="0.25">
      <c r="A57" t="s">
        <v>39</v>
      </c>
      <c r="B57" t="s">
        <v>22</v>
      </c>
      <c r="C57" t="s">
        <v>4</v>
      </c>
      <c r="D57" t="s">
        <v>46</v>
      </c>
      <c r="E57">
        <v>101.51</v>
      </c>
      <c r="F57" t="s">
        <v>49</v>
      </c>
      <c r="I57" t="b">
        <f t="shared" si="0"/>
        <v>1</v>
      </c>
      <c r="J57" t="str">
        <f t="shared" si="1"/>
        <v>OK</v>
      </c>
      <c r="O57">
        <f t="shared" si="2"/>
        <v>1</v>
      </c>
      <c r="P57">
        <f t="shared" si="3"/>
        <v>0</v>
      </c>
      <c r="Q57">
        <f t="shared" si="4"/>
        <v>0</v>
      </c>
    </row>
    <row r="58" spans="1:17" x14ac:dyDescent="0.25">
      <c r="A58" t="s">
        <v>39</v>
      </c>
      <c r="B58" t="s">
        <v>23</v>
      </c>
      <c r="C58" t="s">
        <v>5</v>
      </c>
      <c r="D58" t="s">
        <v>46</v>
      </c>
      <c r="E58">
        <v>60.28</v>
      </c>
      <c r="F58" t="s">
        <v>49</v>
      </c>
      <c r="I58" t="b">
        <f t="shared" si="0"/>
        <v>0</v>
      </c>
      <c r="J58" t="str">
        <f t="shared" si="1"/>
        <v>OK</v>
      </c>
      <c r="O58">
        <f t="shared" si="2"/>
        <v>0</v>
      </c>
      <c r="P58">
        <f t="shared" si="3"/>
        <v>0</v>
      </c>
      <c r="Q58">
        <f t="shared" si="4"/>
        <v>0</v>
      </c>
    </row>
    <row r="59" spans="1:17" x14ac:dyDescent="0.25">
      <c r="A59" t="s">
        <v>39</v>
      </c>
      <c r="B59" t="s">
        <v>24</v>
      </c>
      <c r="C59" t="s">
        <v>6</v>
      </c>
      <c r="D59" t="s">
        <v>47</v>
      </c>
      <c r="E59">
        <v>80.66</v>
      </c>
      <c r="F59" t="s">
        <v>50</v>
      </c>
      <c r="I59" t="b">
        <f t="shared" si="0"/>
        <v>1</v>
      </c>
      <c r="J59" t="str">
        <f t="shared" si="1"/>
        <v>P</v>
      </c>
      <c r="O59">
        <f t="shared" si="2"/>
        <v>1</v>
      </c>
      <c r="P59">
        <f t="shared" si="3"/>
        <v>1</v>
      </c>
      <c r="Q59">
        <f t="shared" si="4"/>
        <v>1</v>
      </c>
    </row>
    <row r="60" spans="1:17" x14ac:dyDescent="0.25">
      <c r="A60" t="s">
        <v>39</v>
      </c>
      <c r="B60" t="s">
        <v>25</v>
      </c>
      <c r="C60" t="s">
        <v>7</v>
      </c>
      <c r="D60" t="s">
        <v>46</v>
      </c>
      <c r="E60">
        <v>63.34</v>
      </c>
      <c r="F60" t="s">
        <v>49</v>
      </c>
      <c r="I60" t="b">
        <f t="shared" si="0"/>
        <v>0</v>
      </c>
      <c r="J60" t="str">
        <f t="shared" si="1"/>
        <v>OK</v>
      </c>
      <c r="O60">
        <f t="shared" si="2"/>
        <v>0</v>
      </c>
      <c r="P60">
        <f t="shared" si="3"/>
        <v>0</v>
      </c>
      <c r="Q60">
        <f t="shared" si="4"/>
        <v>0</v>
      </c>
    </row>
    <row r="61" spans="1:17" x14ac:dyDescent="0.25">
      <c r="A61" t="s">
        <v>39</v>
      </c>
      <c r="B61" t="s">
        <v>28</v>
      </c>
      <c r="C61" t="s">
        <v>3</v>
      </c>
      <c r="D61" t="s">
        <v>47</v>
      </c>
      <c r="E61">
        <v>88.9</v>
      </c>
      <c r="F61" t="s">
        <v>50</v>
      </c>
      <c r="I61" t="b">
        <f t="shared" si="0"/>
        <v>1</v>
      </c>
      <c r="J61" t="str">
        <f t="shared" si="1"/>
        <v>P</v>
      </c>
      <c r="O61">
        <f t="shared" si="2"/>
        <v>1</v>
      </c>
      <c r="P61">
        <f t="shared" si="3"/>
        <v>1</v>
      </c>
      <c r="Q61">
        <f t="shared" si="4"/>
        <v>1</v>
      </c>
    </row>
    <row r="62" spans="1:17" x14ac:dyDescent="0.25">
      <c r="A62" t="s">
        <v>39</v>
      </c>
      <c r="B62" t="s">
        <v>28</v>
      </c>
      <c r="C62" t="s">
        <v>3</v>
      </c>
      <c r="D62" t="s">
        <v>47</v>
      </c>
      <c r="E62">
        <v>68.290000000000006</v>
      </c>
      <c r="F62" t="s">
        <v>50</v>
      </c>
      <c r="I62" t="b">
        <f t="shared" si="0"/>
        <v>0</v>
      </c>
      <c r="J62" t="str">
        <f t="shared" si="1"/>
        <v>OK</v>
      </c>
      <c r="O62">
        <f t="shared" si="2"/>
        <v>0</v>
      </c>
      <c r="P62">
        <f t="shared" si="3"/>
        <v>1</v>
      </c>
      <c r="Q62">
        <f t="shared" si="4"/>
        <v>0</v>
      </c>
    </row>
    <row r="63" spans="1:17" x14ac:dyDescent="0.25">
      <c r="A63" t="s">
        <v>39</v>
      </c>
      <c r="B63" t="s">
        <v>28</v>
      </c>
      <c r="C63" t="s">
        <v>3</v>
      </c>
      <c r="D63" t="s">
        <v>46</v>
      </c>
      <c r="E63">
        <v>31.73</v>
      </c>
      <c r="F63" t="s">
        <v>50</v>
      </c>
      <c r="I63" t="b">
        <f t="shared" si="0"/>
        <v>0</v>
      </c>
      <c r="J63" t="str">
        <f t="shared" si="1"/>
        <v>OK</v>
      </c>
      <c r="O63">
        <f t="shared" si="2"/>
        <v>0</v>
      </c>
      <c r="P63">
        <f t="shared" si="3"/>
        <v>1</v>
      </c>
      <c r="Q63">
        <f t="shared" si="4"/>
        <v>0</v>
      </c>
    </row>
    <row r="64" spans="1:17" x14ac:dyDescent="0.25">
      <c r="A64" t="s">
        <v>39</v>
      </c>
      <c r="B64" t="s">
        <v>29</v>
      </c>
      <c r="C64" t="s">
        <v>4</v>
      </c>
      <c r="D64" t="s">
        <v>47</v>
      </c>
      <c r="E64">
        <v>93.01</v>
      </c>
      <c r="F64" t="s">
        <v>50</v>
      </c>
      <c r="I64" t="b">
        <f t="shared" si="0"/>
        <v>1</v>
      </c>
      <c r="J64" t="str">
        <f t="shared" si="1"/>
        <v>P</v>
      </c>
      <c r="O64">
        <f t="shared" si="2"/>
        <v>1</v>
      </c>
      <c r="P64">
        <f t="shared" si="3"/>
        <v>1</v>
      </c>
      <c r="Q64">
        <f t="shared" si="4"/>
        <v>1</v>
      </c>
    </row>
    <row r="65" spans="1:17" x14ac:dyDescent="0.25">
      <c r="A65" t="s">
        <v>39</v>
      </c>
      <c r="B65" t="s">
        <v>30</v>
      </c>
      <c r="C65" t="s">
        <v>5</v>
      </c>
      <c r="D65" t="s">
        <v>45</v>
      </c>
      <c r="E65">
        <v>136.97</v>
      </c>
      <c r="F65" t="s">
        <v>49</v>
      </c>
      <c r="I65" t="b">
        <f t="shared" si="0"/>
        <v>1</v>
      </c>
      <c r="J65" t="str">
        <f t="shared" si="1"/>
        <v>OK</v>
      </c>
      <c r="O65">
        <f t="shared" si="2"/>
        <v>1</v>
      </c>
      <c r="P65">
        <f t="shared" si="3"/>
        <v>0</v>
      </c>
      <c r="Q65">
        <f t="shared" si="4"/>
        <v>0</v>
      </c>
    </row>
    <row r="66" spans="1:17" x14ac:dyDescent="0.25">
      <c r="A66" t="s">
        <v>39</v>
      </c>
      <c r="B66" t="s">
        <v>34</v>
      </c>
      <c r="C66" t="s">
        <v>3</v>
      </c>
      <c r="D66" t="s">
        <v>45</v>
      </c>
      <c r="E66">
        <v>113.37</v>
      </c>
      <c r="F66" t="s">
        <v>50</v>
      </c>
      <c r="I66" t="b">
        <f t="shared" si="0"/>
        <v>1</v>
      </c>
      <c r="J66" t="str">
        <f t="shared" si="1"/>
        <v>P</v>
      </c>
      <c r="O66">
        <f t="shared" si="2"/>
        <v>1</v>
      </c>
      <c r="P66">
        <f t="shared" si="3"/>
        <v>1</v>
      </c>
      <c r="Q66">
        <f t="shared" si="4"/>
        <v>1</v>
      </c>
    </row>
    <row r="67" spans="1:17" x14ac:dyDescent="0.25">
      <c r="A67" t="s">
        <v>39</v>
      </c>
      <c r="B67" t="s">
        <v>34</v>
      </c>
      <c r="C67" t="s">
        <v>3</v>
      </c>
      <c r="D67" t="s">
        <v>45</v>
      </c>
      <c r="E67">
        <v>140.66</v>
      </c>
      <c r="F67" t="s">
        <v>49</v>
      </c>
      <c r="I67" t="b">
        <f t="shared" si="0"/>
        <v>1</v>
      </c>
      <c r="J67" t="str">
        <f t="shared" si="1"/>
        <v>OK</v>
      </c>
      <c r="O67">
        <f t="shared" si="2"/>
        <v>1</v>
      </c>
      <c r="P67">
        <f t="shared" si="3"/>
        <v>0</v>
      </c>
      <c r="Q67">
        <f t="shared" si="4"/>
        <v>0</v>
      </c>
    </row>
    <row r="69" spans="1:17" ht="30" x14ac:dyDescent="0.25">
      <c r="H69" s="12" t="s">
        <v>75</v>
      </c>
      <c r="I69" s="13">
        <f>COUNTIF(I4:I67,TRUE)</f>
        <v>49</v>
      </c>
      <c r="N69" s="12" t="s">
        <v>75</v>
      </c>
      <c r="O69" s="13">
        <f>SUM(O4:O67)</f>
        <v>49</v>
      </c>
    </row>
    <row r="70" spans="1:17" ht="30.75" customHeight="1" x14ac:dyDescent="0.25">
      <c r="H70" s="12" t="s">
        <v>82</v>
      </c>
      <c r="I70" s="13">
        <f>COUNTIF(J4:J67, "P")</f>
        <v>30</v>
      </c>
      <c r="N70" s="12" t="s">
        <v>82</v>
      </c>
      <c r="O70" s="13">
        <f>SUM(Q4:Q67)</f>
        <v>30</v>
      </c>
    </row>
    <row r="71" spans="1:17" x14ac:dyDescent="0.25">
      <c r="H71" s="14"/>
      <c r="I71" s="13"/>
      <c r="N71" s="14"/>
      <c r="O71" s="13"/>
    </row>
    <row r="72" spans="1:17" x14ac:dyDescent="0.25">
      <c r="H72" s="14" t="s">
        <v>76</v>
      </c>
      <c r="I72" s="15">
        <f>I70/I69</f>
        <v>0.61224489795918369</v>
      </c>
      <c r="N72" s="14" t="s">
        <v>76</v>
      </c>
      <c r="O72" s="15">
        <f>O70/O69</f>
        <v>0.61224489795918369</v>
      </c>
    </row>
    <row r="74" spans="1:17" x14ac:dyDescent="0.25">
      <c r="N74" s="1" t="s">
        <v>80</v>
      </c>
    </row>
    <row r="75" spans="1:17" ht="30" x14ac:dyDescent="0.25">
      <c r="N75" s="12" t="s">
        <v>75</v>
      </c>
      <c r="O75" s="13">
        <f>SUM(O26:O67)</f>
        <v>30</v>
      </c>
    </row>
    <row r="76" spans="1:17" ht="30" x14ac:dyDescent="0.25">
      <c r="N76" s="12" t="s">
        <v>82</v>
      </c>
      <c r="O76" s="13">
        <f>SUM(Q26:Q67)</f>
        <v>19</v>
      </c>
    </row>
    <row r="77" spans="1:17" x14ac:dyDescent="0.25">
      <c r="N77" s="14"/>
      <c r="O77" s="13"/>
    </row>
    <row r="78" spans="1:17" x14ac:dyDescent="0.25">
      <c r="N78" s="14" t="s">
        <v>76</v>
      </c>
      <c r="O78" s="15">
        <f>O76/O75</f>
        <v>0.6333333333333333</v>
      </c>
    </row>
    <row r="80" spans="1:17" x14ac:dyDescent="0.25">
      <c r="N80" s="1" t="s">
        <v>81</v>
      </c>
    </row>
    <row r="81" spans="14:15" ht="30" x14ac:dyDescent="0.25">
      <c r="N81" s="12" t="s">
        <v>75</v>
      </c>
      <c r="O81" s="13">
        <f>SUM(O45:O67)</f>
        <v>16</v>
      </c>
    </row>
    <row r="82" spans="14:15" ht="30" x14ac:dyDescent="0.25">
      <c r="N82" s="12" t="s">
        <v>82</v>
      </c>
      <c r="O82" s="13">
        <f>SUM(Q45:Q67)</f>
        <v>9</v>
      </c>
    </row>
    <row r="83" spans="14:15" x14ac:dyDescent="0.25">
      <c r="N83" s="14"/>
      <c r="O83" s="13"/>
    </row>
    <row r="84" spans="14:15" x14ac:dyDescent="0.25">
      <c r="N84" s="14" t="s">
        <v>76</v>
      </c>
      <c r="O84" s="15">
        <f>O82/O81</f>
        <v>0.5625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A4" sqref="A4:F4"/>
    </sheetView>
  </sheetViews>
  <sheetFormatPr defaultRowHeight="15" x14ac:dyDescent="0.25"/>
  <cols>
    <col min="3" max="3" width="11.5703125" customWidth="1"/>
    <col min="4" max="4" width="20.85546875" bestFit="1" customWidth="1"/>
    <col min="5" max="5" width="18" customWidth="1"/>
    <col min="6" max="6" width="15.42578125" customWidth="1"/>
  </cols>
  <sheetData>
    <row r="1" spans="1:6" ht="18.75" x14ac:dyDescent="0.3">
      <c r="A1" s="9" t="s">
        <v>70</v>
      </c>
    </row>
    <row r="2" spans="1:6" ht="18.75" x14ac:dyDescent="0.3">
      <c r="A2" s="9"/>
    </row>
    <row r="3" spans="1:6" x14ac:dyDescent="0.25">
      <c r="A3" t="s">
        <v>1</v>
      </c>
      <c r="B3" t="s">
        <v>40</v>
      </c>
      <c r="C3" t="s">
        <v>41</v>
      </c>
      <c r="D3" t="s">
        <v>44</v>
      </c>
      <c r="E3" t="s">
        <v>43</v>
      </c>
      <c r="F3" t="s">
        <v>42</v>
      </c>
    </row>
    <row r="4" spans="1:6" x14ac:dyDescent="0.25">
      <c r="A4" t="s">
        <v>2</v>
      </c>
      <c r="B4" t="s">
        <v>10</v>
      </c>
      <c r="C4" t="s">
        <v>3</v>
      </c>
      <c r="D4" t="s">
        <v>45</v>
      </c>
      <c r="E4">
        <v>124.53</v>
      </c>
      <c r="F4" t="s">
        <v>49</v>
      </c>
    </row>
    <row r="5" spans="1:6" x14ac:dyDescent="0.25">
      <c r="A5" t="s">
        <v>2</v>
      </c>
      <c r="B5" t="s">
        <v>11</v>
      </c>
      <c r="C5" t="s">
        <v>4</v>
      </c>
      <c r="D5" t="s">
        <v>46</v>
      </c>
      <c r="E5">
        <v>145.75</v>
      </c>
      <c r="F5" t="s">
        <v>49</v>
      </c>
    </row>
    <row r="6" spans="1:6" x14ac:dyDescent="0.25">
      <c r="A6" t="s">
        <v>2</v>
      </c>
      <c r="B6" t="s">
        <v>12</v>
      </c>
      <c r="C6" t="s">
        <v>5</v>
      </c>
      <c r="D6" t="s">
        <v>47</v>
      </c>
      <c r="E6">
        <v>73.2</v>
      </c>
      <c r="F6" t="s">
        <v>50</v>
      </c>
    </row>
    <row r="7" spans="1:6" x14ac:dyDescent="0.25">
      <c r="A7" t="s">
        <v>2</v>
      </c>
      <c r="B7" t="s">
        <v>13</v>
      </c>
      <c r="C7" t="s">
        <v>6</v>
      </c>
      <c r="D7" t="s">
        <v>47</v>
      </c>
      <c r="E7">
        <v>76.430000000000007</v>
      </c>
      <c r="F7" t="s">
        <v>50</v>
      </c>
    </row>
    <row r="8" spans="1:6" x14ac:dyDescent="0.25">
      <c r="A8" t="s">
        <v>2</v>
      </c>
      <c r="B8" t="s">
        <v>14</v>
      </c>
      <c r="C8" t="s">
        <v>7</v>
      </c>
      <c r="D8" t="s">
        <v>46</v>
      </c>
      <c r="E8">
        <v>168.72</v>
      </c>
      <c r="F8" t="s">
        <v>50</v>
      </c>
    </row>
    <row r="9" spans="1:6" x14ac:dyDescent="0.25">
      <c r="A9" t="s">
        <v>2</v>
      </c>
      <c r="B9" t="s">
        <v>17</v>
      </c>
      <c r="C9" t="s">
        <v>3</v>
      </c>
      <c r="D9" t="s">
        <v>46</v>
      </c>
      <c r="E9">
        <v>183.43</v>
      </c>
      <c r="F9" t="s">
        <v>50</v>
      </c>
    </row>
    <row r="10" spans="1:6" x14ac:dyDescent="0.25">
      <c r="A10" t="s">
        <v>2</v>
      </c>
      <c r="B10" t="s">
        <v>17</v>
      </c>
      <c r="C10" t="s">
        <v>3</v>
      </c>
      <c r="D10" t="s">
        <v>47</v>
      </c>
      <c r="E10">
        <v>68.16</v>
      </c>
      <c r="F10" t="s">
        <v>50</v>
      </c>
    </row>
    <row r="11" spans="1:6" x14ac:dyDescent="0.25">
      <c r="A11" t="s">
        <v>2</v>
      </c>
      <c r="B11" t="s">
        <v>18</v>
      </c>
      <c r="C11" t="s">
        <v>4</v>
      </c>
      <c r="D11" t="s">
        <v>46</v>
      </c>
      <c r="E11">
        <v>37.049999999999997</v>
      </c>
      <c r="F11" t="s">
        <v>50</v>
      </c>
    </row>
    <row r="12" spans="1:6" x14ac:dyDescent="0.25">
      <c r="A12" t="s">
        <v>2</v>
      </c>
      <c r="B12" t="s">
        <v>19</v>
      </c>
      <c r="C12" t="s">
        <v>5</v>
      </c>
      <c r="D12" t="s">
        <v>47</v>
      </c>
      <c r="E12">
        <v>95.12</v>
      </c>
      <c r="F12" t="s">
        <v>49</v>
      </c>
    </row>
    <row r="13" spans="1:6" x14ac:dyDescent="0.25">
      <c r="A13" t="s">
        <v>2</v>
      </c>
      <c r="B13" t="s">
        <v>20</v>
      </c>
      <c r="C13" t="s">
        <v>6</v>
      </c>
      <c r="D13" t="s">
        <v>46</v>
      </c>
      <c r="E13">
        <v>66.19</v>
      </c>
      <c r="F13" t="s">
        <v>50</v>
      </c>
    </row>
    <row r="14" spans="1:6" x14ac:dyDescent="0.25">
      <c r="A14" t="s">
        <v>2</v>
      </c>
      <c r="B14" t="s">
        <v>20</v>
      </c>
      <c r="C14" t="s">
        <v>6</v>
      </c>
      <c r="D14" t="s">
        <v>47</v>
      </c>
      <c r="E14">
        <v>90.43</v>
      </c>
      <c r="F14" t="s">
        <v>49</v>
      </c>
    </row>
    <row r="15" spans="1:6" x14ac:dyDescent="0.25">
      <c r="A15" t="s">
        <v>2</v>
      </c>
      <c r="B15" t="s">
        <v>21</v>
      </c>
      <c r="C15" t="s">
        <v>7</v>
      </c>
      <c r="D15" t="s">
        <v>47</v>
      </c>
      <c r="E15">
        <v>92.84</v>
      </c>
      <c r="F15" t="s">
        <v>49</v>
      </c>
    </row>
    <row r="16" spans="1:6" x14ac:dyDescent="0.25">
      <c r="A16" t="s">
        <v>2</v>
      </c>
      <c r="B16" t="s">
        <v>22</v>
      </c>
      <c r="C16" t="s">
        <v>8</v>
      </c>
      <c r="D16" t="s">
        <v>46</v>
      </c>
      <c r="E16">
        <v>195.73</v>
      </c>
      <c r="F16" t="s">
        <v>50</v>
      </c>
    </row>
    <row r="17" spans="1:6" x14ac:dyDescent="0.25">
      <c r="A17" t="s">
        <v>2</v>
      </c>
      <c r="B17" t="s">
        <v>25</v>
      </c>
      <c r="C17" t="s">
        <v>4</v>
      </c>
      <c r="D17" t="s">
        <v>47</v>
      </c>
      <c r="E17">
        <v>49.88</v>
      </c>
      <c r="F17" t="s">
        <v>50</v>
      </c>
    </row>
    <row r="18" spans="1:6" x14ac:dyDescent="0.25">
      <c r="A18" t="s">
        <v>2</v>
      </c>
      <c r="B18" t="s">
        <v>26</v>
      </c>
      <c r="C18" t="s">
        <v>5</v>
      </c>
      <c r="D18" t="s">
        <v>46</v>
      </c>
      <c r="E18">
        <v>147.05000000000001</v>
      </c>
      <c r="F18" t="s">
        <v>49</v>
      </c>
    </row>
    <row r="19" spans="1:6" x14ac:dyDescent="0.25">
      <c r="A19" t="s">
        <v>2</v>
      </c>
      <c r="B19" t="s">
        <v>30</v>
      </c>
      <c r="C19" t="s">
        <v>9</v>
      </c>
      <c r="D19" t="s">
        <v>45</v>
      </c>
      <c r="E19">
        <v>143.08000000000001</v>
      </c>
      <c r="F19" t="s">
        <v>49</v>
      </c>
    </row>
    <row r="20" spans="1:6" x14ac:dyDescent="0.25">
      <c r="A20" t="s">
        <v>2</v>
      </c>
      <c r="B20" t="s">
        <v>30</v>
      </c>
      <c r="C20" t="s">
        <v>9</v>
      </c>
      <c r="D20" t="s">
        <v>46</v>
      </c>
      <c r="E20">
        <v>78.92</v>
      </c>
      <c r="F20" t="s">
        <v>50</v>
      </c>
    </row>
    <row r="21" spans="1:6" x14ac:dyDescent="0.25">
      <c r="A21" t="s">
        <v>2</v>
      </c>
      <c r="B21" t="s">
        <v>31</v>
      </c>
      <c r="C21" t="s">
        <v>3</v>
      </c>
      <c r="D21" t="s">
        <v>46</v>
      </c>
      <c r="E21">
        <v>114</v>
      </c>
      <c r="F21" t="s">
        <v>50</v>
      </c>
    </row>
    <row r="22" spans="1:6" x14ac:dyDescent="0.25">
      <c r="A22" t="s">
        <v>2</v>
      </c>
      <c r="B22" t="s">
        <v>31</v>
      </c>
      <c r="C22" t="s">
        <v>3</v>
      </c>
      <c r="D22" t="s">
        <v>46</v>
      </c>
      <c r="E22">
        <v>39.83</v>
      </c>
      <c r="F22" t="s">
        <v>50</v>
      </c>
    </row>
    <row r="23" spans="1:6" x14ac:dyDescent="0.25">
      <c r="A23" t="s">
        <v>2</v>
      </c>
      <c r="B23" t="s">
        <v>31</v>
      </c>
      <c r="C23" t="s">
        <v>3</v>
      </c>
      <c r="D23" t="s">
        <v>45</v>
      </c>
      <c r="E23">
        <v>152.37</v>
      </c>
      <c r="F23" t="s">
        <v>50</v>
      </c>
    </row>
    <row r="24" spans="1:6" x14ac:dyDescent="0.25">
      <c r="A24" t="s">
        <v>2</v>
      </c>
      <c r="B24" t="s">
        <v>32</v>
      </c>
      <c r="C24" t="s">
        <v>4</v>
      </c>
      <c r="D24" t="s">
        <v>47</v>
      </c>
      <c r="E24">
        <v>88.94</v>
      </c>
      <c r="F24" t="s">
        <v>50</v>
      </c>
    </row>
    <row r="25" spans="1:6" x14ac:dyDescent="0.25">
      <c r="A25" t="s">
        <v>2</v>
      </c>
      <c r="B25" t="s">
        <v>33</v>
      </c>
      <c r="C25" t="s">
        <v>5</v>
      </c>
      <c r="D25" t="s">
        <v>46</v>
      </c>
      <c r="E25">
        <v>83.16</v>
      </c>
      <c r="F25" t="s">
        <v>49</v>
      </c>
    </row>
    <row r="26" spans="1:6" x14ac:dyDescent="0.25">
      <c r="A26" t="s">
        <v>38</v>
      </c>
      <c r="B26" t="s">
        <v>35</v>
      </c>
      <c r="C26" t="s">
        <v>3</v>
      </c>
      <c r="D26" t="s">
        <v>46</v>
      </c>
      <c r="E26">
        <v>148.05000000000001</v>
      </c>
      <c r="F26" t="s">
        <v>49</v>
      </c>
    </row>
    <row r="27" spans="1:6" x14ac:dyDescent="0.25">
      <c r="A27" t="s">
        <v>38</v>
      </c>
      <c r="B27" t="s">
        <v>35</v>
      </c>
      <c r="C27" t="s">
        <v>3</v>
      </c>
      <c r="D27" t="s">
        <v>45</v>
      </c>
      <c r="E27">
        <v>115.75</v>
      </c>
      <c r="F27" t="s">
        <v>50</v>
      </c>
    </row>
    <row r="28" spans="1:6" x14ac:dyDescent="0.25">
      <c r="A28" t="s">
        <v>38</v>
      </c>
      <c r="B28" t="s">
        <v>36</v>
      </c>
      <c r="C28" t="s">
        <v>4</v>
      </c>
      <c r="D28" t="s">
        <v>46</v>
      </c>
      <c r="E28">
        <v>75.56</v>
      </c>
      <c r="F28" t="s">
        <v>50</v>
      </c>
    </row>
    <row r="29" spans="1:6" x14ac:dyDescent="0.25">
      <c r="A29" t="s">
        <v>38</v>
      </c>
      <c r="B29" t="s">
        <v>37</v>
      </c>
      <c r="C29" t="s">
        <v>5</v>
      </c>
      <c r="D29" t="s">
        <v>46</v>
      </c>
      <c r="E29">
        <v>86.52</v>
      </c>
      <c r="F29" t="s">
        <v>50</v>
      </c>
    </row>
    <row r="30" spans="1:6" x14ac:dyDescent="0.25">
      <c r="A30" t="s">
        <v>38</v>
      </c>
      <c r="B30" t="s">
        <v>16</v>
      </c>
      <c r="C30" t="s">
        <v>5</v>
      </c>
      <c r="D30" t="s">
        <v>46</v>
      </c>
      <c r="E30">
        <v>58.18</v>
      </c>
      <c r="F30" t="s">
        <v>50</v>
      </c>
    </row>
    <row r="31" spans="1:6" x14ac:dyDescent="0.25">
      <c r="A31" t="s">
        <v>38</v>
      </c>
      <c r="B31" t="s">
        <v>16</v>
      </c>
      <c r="C31" t="s">
        <v>5</v>
      </c>
      <c r="D31" t="s">
        <v>47</v>
      </c>
      <c r="E31">
        <v>66.91</v>
      </c>
      <c r="F31" t="s">
        <v>50</v>
      </c>
    </row>
    <row r="32" spans="1:6" x14ac:dyDescent="0.25">
      <c r="A32" t="s">
        <v>38</v>
      </c>
      <c r="B32" t="s">
        <v>16</v>
      </c>
      <c r="C32" t="s">
        <v>5</v>
      </c>
      <c r="D32" t="s">
        <v>45</v>
      </c>
      <c r="E32">
        <v>99.05</v>
      </c>
      <c r="F32" t="s">
        <v>49</v>
      </c>
    </row>
    <row r="33" spans="1:6" x14ac:dyDescent="0.25">
      <c r="A33" t="s">
        <v>38</v>
      </c>
      <c r="B33" t="s">
        <v>16</v>
      </c>
      <c r="C33" t="s">
        <v>5</v>
      </c>
      <c r="D33" t="s">
        <v>46</v>
      </c>
      <c r="E33">
        <v>98.49</v>
      </c>
      <c r="F33" t="s">
        <v>50</v>
      </c>
    </row>
    <row r="34" spans="1:6" x14ac:dyDescent="0.25">
      <c r="A34" t="s">
        <v>38</v>
      </c>
      <c r="B34" t="s">
        <v>17</v>
      </c>
      <c r="C34" t="s">
        <v>6</v>
      </c>
      <c r="D34" t="s">
        <v>46</v>
      </c>
      <c r="E34">
        <v>112.7</v>
      </c>
      <c r="F34" t="s">
        <v>50</v>
      </c>
    </row>
    <row r="35" spans="1:6" x14ac:dyDescent="0.25">
      <c r="A35" t="s">
        <v>38</v>
      </c>
      <c r="B35" t="s">
        <v>18</v>
      </c>
      <c r="C35" t="s">
        <v>7</v>
      </c>
      <c r="D35" t="s">
        <v>47</v>
      </c>
      <c r="E35">
        <v>91.32</v>
      </c>
      <c r="F35" t="s">
        <v>50</v>
      </c>
    </row>
    <row r="36" spans="1:6" x14ac:dyDescent="0.25">
      <c r="A36" t="s">
        <v>38</v>
      </c>
      <c r="B36" t="s">
        <v>25</v>
      </c>
      <c r="C36" t="s">
        <v>7</v>
      </c>
      <c r="D36" t="s">
        <v>46</v>
      </c>
      <c r="E36">
        <v>120.86</v>
      </c>
      <c r="F36" t="s">
        <v>50</v>
      </c>
    </row>
    <row r="37" spans="1:6" x14ac:dyDescent="0.25">
      <c r="A37" t="s">
        <v>38</v>
      </c>
      <c r="B37" t="s">
        <v>27</v>
      </c>
      <c r="C37" t="s">
        <v>9</v>
      </c>
      <c r="D37" t="s">
        <v>46</v>
      </c>
      <c r="E37">
        <v>75.77</v>
      </c>
      <c r="F37" t="s">
        <v>50</v>
      </c>
    </row>
    <row r="38" spans="1:6" x14ac:dyDescent="0.25">
      <c r="A38" t="s">
        <v>38</v>
      </c>
      <c r="B38" t="s">
        <v>27</v>
      </c>
      <c r="C38" t="s">
        <v>9</v>
      </c>
      <c r="D38" t="s">
        <v>47</v>
      </c>
      <c r="E38">
        <v>62.39</v>
      </c>
      <c r="F38" t="s">
        <v>49</v>
      </c>
    </row>
    <row r="39" spans="1:6" x14ac:dyDescent="0.25">
      <c r="A39" t="s">
        <v>38</v>
      </c>
      <c r="B39" t="s">
        <v>28</v>
      </c>
      <c r="C39" t="s">
        <v>3</v>
      </c>
      <c r="D39" t="s">
        <v>46</v>
      </c>
      <c r="E39">
        <v>38.090000000000003</v>
      </c>
      <c r="F39" t="s">
        <v>50</v>
      </c>
    </row>
    <row r="40" spans="1:6" x14ac:dyDescent="0.25">
      <c r="A40" t="s">
        <v>38</v>
      </c>
      <c r="B40" t="s">
        <v>28</v>
      </c>
      <c r="C40" t="s">
        <v>3</v>
      </c>
      <c r="D40" t="s">
        <v>45</v>
      </c>
      <c r="E40">
        <v>96.2</v>
      </c>
      <c r="F40" t="s">
        <v>50</v>
      </c>
    </row>
    <row r="41" spans="1:6" x14ac:dyDescent="0.25">
      <c r="A41" t="s">
        <v>38</v>
      </c>
      <c r="B41" t="s">
        <v>29</v>
      </c>
      <c r="C41" t="s">
        <v>4</v>
      </c>
      <c r="D41" t="s">
        <v>47</v>
      </c>
      <c r="E41">
        <v>90.08</v>
      </c>
      <c r="F41" t="s">
        <v>50</v>
      </c>
    </row>
    <row r="42" spans="1:6" x14ac:dyDescent="0.25">
      <c r="A42" t="s">
        <v>38</v>
      </c>
      <c r="B42" t="s">
        <v>30</v>
      </c>
      <c r="C42" t="s">
        <v>5</v>
      </c>
      <c r="D42" t="s">
        <v>46</v>
      </c>
      <c r="E42">
        <v>61.67</v>
      </c>
      <c r="F42" t="s">
        <v>50</v>
      </c>
    </row>
    <row r="43" spans="1:6" x14ac:dyDescent="0.25">
      <c r="A43" t="s">
        <v>38</v>
      </c>
      <c r="B43" t="s">
        <v>30</v>
      </c>
      <c r="C43" t="s">
        <v>5</v>
      </c>
      <c r="D43" t="s">
        <v>47</v>
      </c>
      <c r="E43">
        <v>99</v>
      </c>
      <c r="F43" t="s">
        <v>49</v>
      </c>
    </row>
    <row r="44" spans="1:6" x14ac:dyDescent="0.25">
      <c r="A44" t="s">
        <v>38</v>
      </c>
      <c r="B44" t="s">
        <v>30</v>
      </c>
      <c r="C44" t="s">
        <v>5</v>
      </c>
      <c r="D44" t="s">
        <v>46</v>
      </c>
      <c r="E44">
        <v>87.14</v>
      </c>
      <c r="F44" t="s">
        <v>49</v>
      </c>
    </row>
    <row r="45" spans="1:6" x14ac:dyDescent="0.25">
      <c r="A45" t="s">
        <v>39</v>
      </c>
      <c r="B45" t="s">
        <v>10</v>
      </c>
      <c r="C45" t="s">
        <v>6</v>
      </c>
      <c r="D45" t="s">
        <v>47</v>
      </c>
      <c r="E45">
        <v>50.2</v>
      </c>
      <c r="F45" t="s">
        <v>49</v>
      </c>
    </row>
    <row r="46" spans="1:6" x14ac:dyDescent="0.25">
      <c r="A46" t="s">
        <v>39</v>
      </c>
      <c r="B46" t="s">
        <v>10</v>
      </c>
      <c r="C46" t="s">
        <v>6</v>
      </c>
      <c r="D46" t="s">
        <v>46</v>
      </c>
      <c r="E46">
        <v>160.1</v>
      </c>
      <c r="F46" t="s">
        <v>50</v>
      </c>
    </row>
    <row r="47" spans="1:6" x14ac:dyDescent="0.25">
      <c r="A47" t="s">
        <v>39</v>
      </c>
      <c r="B47" t="s">
        <v>10</v>
      </c>
      <c r="C47" t="s">
        <v>6</v>
      </c>
      <c r="D47" t="s">
        <v>47</v>
      </c>
      <c r="E47">
        <v>61.31</v>
      </c>
      <c r="F47" t="s">
        <v>50</v>
      </c>
    </row>
    <row r="48" spans="1:6" x14ac:dyDescent="0.25">
      <c r="A48" t="s">
        <v>39</v>
      </c>
      <c r="B48" t="s">
        <v>14</v>
      </c>
      <c r="C48" t="s">
        <v>3</v>
      </c>
      <c r="D48" t="s">
        <v>46</v>
      </c>
      <c r="E48">
        <v>127.28</v>
      </c>
      <c r="F48" t="s">
        <v>50</v>
      </c>
    </row>
    <row r="49" spans="1:6" x14ac:dyDescent="0.25">
      <c r="A49" t="s">
        <v>39</v>
      </c>
      <c r="B49" t="s">
        <v>14</v>
      </c>
      <c r="C49" t="s">
        <v>3</v>
      </c>
      <c r="D49" t="s">
        <v>46</v>
      </c>
      <c r="E49">
        <v>29</v>
      </c>
      <c r="F49" t="s">
        <v>50</v>
      </c>
    </row>
    <row r="50" spans="1:6" x14ac:dyDescent="0.25">
      <c r="A50" t="s">
        <v>39</v>
      </c>
      <c r="B50" t="s">
        <v>15</v>
      </c>
      <c r="C50" t="s">
        <v>4</v>
      </c>
      <c r="D50" t="s">
        <v>45</v>
      </c>
      <c r="E50">
        <v>142.05000000000001</v>
      </c>
      <c r="F50" t="s">
        <v>50</v>
      </c>
    </row>
    <row r="51" spans="1:6" x14ac:dyDescent="0.25">
      <c r="A51" t="s">
        <v>39</v>
      </c>
      <c r="B51" t="s">
        <v>17</v>
      </c>
      <c r="C51" t="s">
        <v>6</v>
      </c>
      <c r="D51" t="s">
        <v>47</v>
      </c>
      <c r="E51">
        <v>91.21</v>
      </c>
      <c r="F51" t="s">
        <v>49</v>
      </c>
    </row>
    <row r="52" spans="1:6" x14ac:dyDescent="0.25">
      <c r="A52" t="s">
        <v>39</v>
      </c>
      <c r="B52" t="s">
        <v>17</v>
      </c>
      <c r="C52" t="s">
        <v>6</v>
      </c>
      <c r="D52" t="s">
        <v>45</v>
      </c>
      <c r="E52">
        <v>92.95</v>
      </c>
      <c r="F52" t="s">
        <v>49</v>
      </c>
    </row>
    <row r="53" spans="1:6" x14ac:dyDescent="0.25">
      <c r="A53" t="s">
        <v>39</v>
      </c>
      <c r="B53" t="s">
        <v>18</v>
      </c>
      <c r="C53" t="s">
        <v>7</v>
      </c>
      <c r="D53" t="s">
        <v>46</v>
      </c>
      <c r="E53">
        <v>80.63</v>
      </c>
      <c r="F53" t="s">
        <v>50</v>
      </c>
    </row>
    <row r="54" spans="1:6" x14ac:dyDescent="0.25">
      <c r="A54" t="s">
        <v>39</v>
      </c>
      <c r="B54" t="s">
        <v>22</v>
      </c>
      <c r="C54" t="s">
        <v>4</v>
      </c>
      <c r="D54" t="s">
        <v>47</v>
      </c>
      <c r="E54">
        <v>86</v>
      </c>
      <c r="F54" t="s">
        <v>50</v>
      </c>
    </row>
    <row r="55" spans="1:6" x14ac:dyDescent="0.25">
      <c r="A55" t="s">
        <v>39</v>
      </c>
      <c r="B55" t="s">
        <v>22</v>
      </c>
      <c r="C55" t="s">
        <v>4</v>
      </c>
      <c r="D55" t="s">
        <v>45</v>
      </c>
      <c r="E55">
        <v>107.22</v>
      </c>
      <c r="F55" t="s">
        <v>49</v>
      </c>
    </row>
    <row r="56" spans="1:6" x14ac:dyDescent="0.25">
      <c r="A56" t="s">
        <v>39</v>
      </c>
      <c r="B56" t="s">
        <v>22</v>
      </c>
      <c r="C56" t="s">
        <v>4</v>
      </c>
      <c r="D56" t="s">
        <v>47</v>
      </c>
      <c r="E56">
        <v>97.34</v>
      </c>
      <c r="F56" t="s">
        <v>49</v>
      </c>
    </row>
    <row r="57" spans="1:6" x14ac:dyDescent="0.25">
      <c r="A57" t="s">
        <v>39</v>
      </c>
      <c r="B57" t="s">
        <v>22</v>
      </c>
      <c r="C57" t="s">
        <v>4</v>
      </c>
      <c r="D57" t="s">
        <v>46</v>
      </c>
      <c r="E57">
        <v>101.51</v>
      </c>
      <c r="F57" t="s">
        <v>49</v>
      </c>
    </row>
    <row r="58" spans="1:6" x14ac:dyDescent="0.25">
      <c r="A58" t="s">
        <v>39</v>
      </c>
      <c r="B58" t="s">
        <v>23</v>
      </c>
      <c r="C58" t="s">
        <v>5</v>
      </c>
      <c r="D58" t="s">
        <v>46</v>
      </c>
      <c r="E58">
        <v>60.28</v>
      </c>
      <c r="F58" t="s">
        <v>49</v>
      </c>
    </row>
    <row r="59" spans="1:6" x14ac:dyDescent="0.25">
      <c r="A59" t="s">
        <v>39</v>
      </c>
      <c r="B59" t="s">
        <v>24</v>
      </c>
      <c r="C59" t="s">
        <v>6</v>
      </c>
      <c r="D59" t="s">
        <v>47</v>
      </c>
      <c r="E59">
        <v>80.66</v>
      </c>
      <c r="F59" t="s">
        <v>50</v>
      </c>
    </row>
    <row r="60" spans="1:6" x14ac:dyDescent="0.25">
      <c r="A60" t="s">
        <v>39</v>
      </c>
      <c r="B60" t="s">
        <v>25</v>
      </c>
      <c r="C60" t="s">
        <v>7</v>
      </c>
      <c r="D60" t="s">
        <v>46</v>
      </c>
      <c r="E60">
        <v>63.34</v>
      </c>
      <c r="F60" t="s">
        <v>49</v>
      </c>
    </row>
    <row r="61" spans="1:6" x14ac:dyDescent="0.25">
      <c r="A61" t="s">
        <v>39</v>
      </c>
      <c r="B61" t="s">
        <v>28</v>
      </c>
      <c r="C61" t="s">
        <v>3</v>
      </c>
      <c r="D61" t="s">
        <v>47</v>
      </c>
      <c r="E61">
        <v>88.9</v>
      </c>
      <c r="F61" t="s">
        <v>50</v>
      </c>
    </row>
    <row r="62" spans="1:6" x14ac:dyDescent="0.25">
      <c r="A62" t="s">
        <v>39</v>
      </c>
      <c r="B62" t="s">
        <v>28</v>
      </c>
      <c r="C62" t="s">
        <v>3</v>
      </c>
      <c r="D62" t="s">
        <v>47</v>
      </c>
      <c r="E62">
        <v>68.290000000000006</v>
      </c>
      <c r="F62" t="s">
        <v>50</v>
      </c>
    </row>
    <row r="63" spans="1:6" x14ac:dyDescent="0.25">
      <c r="A63" t="s">
        <v>39</v>
      </c>
      <c r="B63" t="s">
        <v>28</v>
      </c>
      <c r="C63" t="s">
        <v>3</v>
      </c>
      <c r="D63" t="s">
        <v>46</v>
      </c>
      <c r="E63">
        <v>31.73</v>
      </c>
      <c r="F63" t="s">
        <v>50</v>
      </c>
    </row>
    <row r="64" spans="1:6" x14ac:dyDescent="0.25">
      <c r="A64" t="s">
        <v>39</v>
      </c>
      <c r="B64" t="s">
        <v>29</v>
      </c>
      <c r="C64" t="s">
        <v>4</v>
      </c>
      <c r="D64" t="s">
        <v>47</v>
      </c>
      <c r="E64">
        <v>93.01</v>
      </c>
      <c r="F64" t="s">
        <v>50</v>
      </c>
    </row>
    <row r="65" spans="1:6" x14ac:dyDescent="0.25">
      <c r="A65" t="s">
        <v>39</v>
      </c>
      <c r="B65" t="s">
        <v>30</v>
      </c>
      <c r="C65" t="s">
        <v>5</v>
      </c>
      <c r="D65" t="s">
        <v>45</v>
      </c>
      <c r="E65">
        <v>136.97</v>
      </c>
      <c r="F65" t="s">
        <v>49</v>
      </c>
    </row>
    <row r="66" spans="1:6" x14ac:dyDescent="0.25">
      <c r="A66" t="s">
        <v>39</v>
      </c>
      <c r="B66" t="s">
        <v>34</v>
      </c>
      <c r="C66" t="s">
        <v>3</v>
      </c>
      <c r="D66" t="s">
        <v>45</v>
      </c>
      <c r="E66">
        <v>113.37</v>
      </c>
      <c r="F66" t="s">
        <v>50</v>
      </c>
    </row>
    <row r="67" spans="1:6" x14ac:dyDescent="0.25">
      <c r="A67" t="s">
        <v>39</v>
      </c>
      <c r="B67" t="s">
        <v>34</v>
      </c>
      <c r="C67" t="s">
        <v>3</v>
      </c>
      <c r="D67" t="s">
        <v>45</v>
      </c>
      <c r="E67">
        <v>140.66</v>
      </c>
      <c r="F67" t="s">
        <v>49</v>
      </c>
    </row>
    <row r="70" spans="1:6" x14ac:dyDescent="0.25">
      <c r="D70" t="s">
        <v>48</v>
      </c>
      <c r="E70">
        <f>SUM(E5:E63)</f>
        <v>5494.0099999999984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tabSelected="1" workbookViewId="0">
      <selection activeCell="D2" sqref="D2"/>
    </sheetView>
  </sheetViews>
  <sheetFormatPr defaultRowHeight="15" x14ac:dyDescent="0.25"/>
  <cols>
    <col min="1" max="1" width="22.85546875" bestFit="1" customWidth="1"/>
    <col min="2" max="2" width="16.28515625" customWidth="1"/>
    <col min="3" max="3" width="8.85546875" customWidth="1"/>
    <col min="4" max="4" width="8" customWidth="1"/>
    <col min="5" max="5" width="11.28515625" customWidth="1"/>
    <col min="6" max="6" width="22.85546875" bestFit="1" customWidth="1"/>
    <col min="7" max="7" width="26.85546875" customWidth="1"/>
    <col min="8" max="8" width="27.85546875" customWidth="1"/>
    <col min="9" max="9" width="31.85546875" bestFit="1" customWidth="1"/>
    <col min="10" max="10" width="8.42578125" customWidth="1"/>
    <col min="11" max="12" width="7" customWidth="1"/>
    <col min="13" max="13" width="11.42578125" bestFit="1" customWidth="1"/>
    <col min="14" max="14" width="11.28515625" bestFit="1" customWidth="1"/>
  </cols>
  <sheetData>
    <row r="3" spans="1:5" x14ac:dyDescent="0.25">
      <c r="A3" s="2" t="s">
        <v>53</v>
      </c>
      <c r="B3" s="2" t="s">
        <v>69</v>
      </c>
    </row>
    <row r="4" spans="1:5" x14ac:dyDescent="0.25">
      <c r="A4" s="2" t="s">
        <v>51</v>
      </c>
      <c r="B4" t="s">
        <v>2</v>
      </c>
      <c r="C4" t="s">
        <v>38</v>
      </c>
      <c r="D4" t="s">
        <v>39</v>
      </c>
      <c r="E4" t="s">
        <v>52</v>
      </c>
    </row>
    <row r="5" spans="1:5" x14ac:dyDescent="0.25">
      <c r="A5" s="3" t="s">
        <v>50</v>
      </c>
      <c r="B5" s="5">
        <v>1392.85</v>
      </c>
      <c r="C5" s="5">
        <v>1188.0999999999999</v>
      </c>
      <c r="D5" s="5">
        <v>1162.33</v>
      </c>
      <c r="E5" s="5">
        <v>3743.28</v>
      </c>
    </row>
    <row r="6" spans="1:5" x14ac:dyDescent="0.25">
      <c r="A6" s="4" t="s">
        <v>45</v>
      </c>
      <c r="B6" s="5">
        <v>152.37</v>
      </c>
      <c r="C6" s="5">
        <v>211.95</v>
      </c>
      <c r="D6" s="5">
        <v>255.42000000000002</v>
      </c>
      <c r="E6" s="5">
        <v>619.74</v>
      </c>
    </row>
    <row r="7" spans="1:5" x14ac:dyDescent="0.25">
      <c r="A7" s="4" t="s">
        <v>47</v>
      </c>
      <c r="B7" s="5">
        <v>356.61</v>
      </c>
      <c r="C7" s="5">
        <v>248.31</v>
      </c>
      <c r="D7" s="5">
        <v>478.17</v>
      </c>
      <c r="E7" s="5">
        <v>1083.0900000000001</v>
      </c>
    </row>
    <row r="8" spans="1:5" x14ac:dyDescent="0.25">
      <c r="A8" s="4" t="s">
        <v>46</v>
      </c>
      <c r="B8" s="5">
        <v>883.87</v>
      </c>
      <c r="C8" s="5">
        <v>727.83999999999992</v>
      </c>
      <c r="D8" s="5">
        <v>428.74</v>
      </c>
      <c r="E8" s="5">
        <v>2040.45</v>
      </c>
    </row>
    <row r="9" spans="1:5" x14ac:dyDescent="0.25">
      <c r="A9" s="3" t="s">
        <v>49</v>
      </c>
      <c r="B9" s="5">
        <v>921.96</v>
      </c>
      <c r="C9" s="5">
        <v>495.63</v>
      </c>
      <c r="D9" s="5">
        <v>941.68</v>
      </c>
      <c r="E9" s="5">
        <v>2359.27</v>
      </c>
    </row>
    <row r="10" spans="1:5" x14ac:dyDescent="0.25">
      <c r="A10" s="4" t="s">
        <v>45</v>
      </c>
      <c r="B10" s="5">
        <v>267.61</v>
      </c>
      <c r="C10" s="5">
        <v>99.05</v>
      </c>
      <c r="D10" s="5">
        <v>477.79999999999995</v>
      </c>
      <c r="E10" s="5">
        <v>844.46</v>
      </c>
    </row>
    <row r="11" spans="1:5" x14ac:dyDescent="0.25">
      <c r="A11" s="4" t="s">
        <v>47</v>
      </c>
      <c r="B11" s="5">
        <v>278.39</v>
      </c>
      <c r="C11" s="5">
        <v>161.38999999999999</v>
      </c>
      <c r="D11" s="5">
        <v>238.75</v>
      </c>
      <c r="E11" s="5">
        <v>678.53</v>
      </c>
    </row>
    <row r="12" spans="1:5" x14ac:dyDescent="0.25">
      <c r="A12" s="4" t="s">
        <v>46</v>
      </c>
      <c r="B12" s="5">
        <v>375.96000000000004</v>
      </c>
      <c r="C12" s="5">
        <v>235.19</v>
      </c>
      <c r="D12" s="5">
        <v>225.13000000000002</v>
      </c>
      <c r="E12" s="5">
        <v>836.28000000000009</v>
      </c>
    </row>
    <row r="13" spans="1:5" x14ac:dyDescent="0.25">
      <c r="A13" s="3" t="s">
        <v>52</v>
      </c>
      <c r="B13" s="5">
        <v>2314.81</v>
      </c>
      <c r="C13" s="5">
        <v>1683.73</v>
      </c>
      <c r="D13" s="5">
        <v>2104.0099999999998</v>
      </c>
      <c r="E13" s="5">
        <v>6102.5499999999993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Calcs for 1-3</vt:lpstr>
      <vt:lpstr>Calcs for 4</vt:lpstr>
      <vt:lpstr>Data for Pivot table</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Dimitris</dc:creator>
  <cp:lastModifiedBy>Dimitris</cp:lastModifiedBy>
  <dcterms:created xsi:type="dcterms:W3CDTF">2014-02-02T21:42:54Z</dcterms:created>
  <dcterms:modified xsi:type="dcterms:W3CDTF">2015-02-07T13:47:19Z</dcterms:modified>
</cp:coreProperties>
</file>