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drawings/drawing4.xml" ContentType="application/vnd.openxmlformats-officedocument.drawing+xml"/>
  <Override PartName="/xl/comments2.xml" ContentType="application/vnd.openxmlformats-officedocument.spreadsheetml.comments+xml"/>
  <Override PartName="/xl/charts/chart4.xml" ContentType="application/vnd.openxmlformats-officedocument.drawingml.chart+xml"/>
  <Override PartName="/xl/drawings/drawing5.xml" ContentType="application/vnd.openxmlformats-officedocument.drawing+xml"/>
  <Override PartName="/xl/charts/chart5.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giraled1\Dropbox\Aston Teaching\Business Analytics in Practice\Week 10\"/>
    </mc:Choice>
  </mc:AlternateContent>
  <bookViews>
    <workbookView xWindow="480" yWindow="80" windowWidth="18200" windowHeight="11820" activeTab="5"/>
  </bookViews>
  <sheets>
    <sheet name="Data" sheetId="8" r:id="rId1"/>
    <sheet name="TS revenue only" sheetId="3" r:id="rId2"/>
    <sheet name="CM Revenue" sheetId="11" r:id="rId3"/>
    <sheet name="WCF forecast" sheetId="12" r:id="rId4"/>
    <sheet name="FP forecast" sheetId="13" r:id="rId5"/>
    <sheet name="Revenue forecast" sheetId="14" r:id="rId6"/>
  </sheets>
  <calcPr calcId="152511"/>
</workbook>
</file>

<file path=xl/calcChain.xml><?xml version="1.0" encoding="utf-8"?>
<calcChain xmlns="http://schemas.openxmlformats.org/spreadsheetml/2006/main">
  <c r="D27" i="8" l="1"/>
  <c r="E27" i="8"/>
  <c r="D28" i="8"/>
  <c r="E28" i="8"/>
  <c r="D29" i="8"/>
  <c r="E29" i="8"/>
  <c r="D30" i="8"/>
  <c r="E30" i="8"/>
  <c r="D31" i="8"/>
  <c r="E31" i="8"/>
  <c r="C31" i="8"/>
  <c r="C30" i="8"/>
  <c r="C29" i="8"/>
  <c r="C28" i="8"/>
  <c r="C27" i="8"/>
  <c r="D35" i="14" l="1"/>
  <c r="D36" i="14"/>
  <c r="D37" i="14"/>
  <c r="D34" i="14"/>
  <c r="D31" i="14"/>
  <c r="D32" i="14"/>
  <c r="D33" i="14"/>
  <c r="D30" i="14"/>
  <c r="D27" i="14"/>
  <c r="D28" i="14"/>
  <c r="D29" i="14"/>
  <c r="D26" i="14"/>
  <c r="C3" i="13"/>
  <c r="C4" i="13"/>
  <c r="C5" i="13"/>
  <c r="C6" i="13"/>
  <c r="C7" i="13"/>
  <c r="C8" i="13"/>
  <c r="C9" i="13"/>
  <c r="C10" i="13"/>
  <c r="C11" i="13"/>
  <c r="C12" i="13"/>
  <c r="C13" i="13"/>
  <c r="C14" i="13"/>
  <c r="C15" i="13"/>
  <c r="C16" i="13"/>
  <c r="C17" i="13"/>
  <c r="C18" i="13"/>
  <c r="C19" i="13"/>
  <c r="C20" i="13"/>
  <c r="C21" i="13"/>
  <c r="C22" i="13"/>
  <c r="C23" i="13"/>
  <c r="C24" i="13"/>
  <c r="C25" i="13"/>
  <c r="C2" i="13"/>
  <c r="B25" i="13"/>
  <c r="A25" i="13"/>
  <c r="B24" i="13"/>
  <c r="A24" i="13"/>
  <c r="B23" i="13"/>
  <c r="A23" i="13"/>
  <c r="B22" i="13"/>
  <c r="A22" i="13"/>
  <c r="B21" i="13"/>
  <c r="A21" i="13"/>
  <c r="B20" i="13"/>
  <c r="A20" i="13"/>
  <c r="B19" i="13"/>
  <c r="A19" i="13"/>
  <c r="B18" i="13"/>
  <c r="A18" i="13"/>
  <c r="B17" i="13"/>
  <c r="A17" i="13"/>
  <c r="B16" i="13"/>
  <c r="A16" i="13"/>
  <c r="B15" i="13"/>
  <c r="A15" i="13"/>
  <c r="B14" i="13"/>
  <c r="A14" i="13"/>
  <c r="B13" i="13"/>
  <c r="A13" i="13"/>
  <c r="B12" i="13"/>
  <c r="A12" i="13"/>
  <c r="B11" i="13"/>
  <c r="A11" i="13"/>
  <c r="B10" i="13"/>
  <c r="A10" i="13"/>
  <c r="B9" i="13"/>
  <c r="A9" i="13"/>
  <c r="B8" i="13"/>
  <c r="A8" i="13"/>
  <c r="B7" i="13"/>
  <c r="A7" i="13"/>
  <c r="B6" i="13"/>
  <c r="A6" i="13"/>
  <c r="B5" i="13"/>
  <c r="A5" i="13"/>
  <c r="B4" i="13"/>
  <c r="A4" i="13"/>
  <c r="B3" i="13"/>
  <c r="A3" i="13"/>
  <c r="C28" i="13"/>
  <c r="B2" i="13"/>
  <c r="A2" i="13"/>
  <c r="B1" i="13"/>
  <c r="A1" i="13"/>
  <c r="X53" i="12"/>
  <c r="C3" i="14" s="1"/>
  <c r="T53" i="12"/>
  <c r="T54" i="12" s="1"/>
  <c r="U54" i="12"/>
  <c r="V54" i="12"/>
  <c r="W54" i="12"/>
  <c r="U55" i="12"/>
  <c r="V55" i="12"/>
  <c r="W55" i="12"/>
  <c r="U56" i="12"/>
  <c r="V56" i="12"/>
  <c r="W56" i="12"/>
  <c r="U57" i="12"/>
  <c r="V57" i="12"/>
  <c r="W57" i="12"/>
  <c r="U58" i="12"/>
  <c r="V58" i="12"/>
  <c r="W58" i="12"/>
  <c r="U59" i="12"/>
  <c r="V59" i="12"/>
  <c r="W59" i="12"/>
  <c r="U60" i="12"/>
  <c r="V60" i="12"/>
  <c r="W60" i="12"/>
  <c r="U61" i="12"/>
  <c r="V61" i="12"/>
  <c r="W61" i="12"/>
  <c r="U62" i="12"/>
  <c r="V62" i="12"/>
  <c r="W62" i="12"/>
  <c r="U63" i="12"/>
  <c r="V63" i="12"/>
  <c r="W63" i="12"/>
  <c r="U64" i="12"/>
  <c r="V64" i="12"/>
  <c r="W64" i="12"/>
  <c r="W53" i="12"/>
  <c r="V53" i="12"/>
  <c r="U53" i="12"/>
  <c r="A1" i="12"/>
  <c r="B1" i="12"/>
  <c r="C1" i="12"/>
  <c r="A2" i="12"/>
  <c r="B2" i="12"/>
  <c r="U2" i="12" s="1"/>
  <c r="C2" i="12"/>
  <c r="A3" i="12"/>
  <c r="B3" i="12"/>
  <c r="V3" i="12" s="1"/>
  <c r="C3" i="12"/>
  <c r="R3" i="12" s="1"/>
  <c r="A4" i="12"/>
  <c r="B4" i="12"/>
  <c r="T4" i="12" s="1"/>
  <c r="C4" i="12"/>
  <c r="R4" i="12" s="1"/>
  <c r="A5" i="12"/>
  <c r="B5" i="12"/>
  <c r="T5" i="12" s="1"/>
  <c r="C5" i="12"/>
  <c r="R5" i="12" s="1"/>
  <c r="A6" i="12"/>
  <c r="B6" i="12"/>
  <c r="T6" i="12" s="1"/>
  <c r="C6" i="12"/>
  <c r="R6" i="12" s="1"/>
  <c r="A7" i="12"/>
  <c r="B7" i="12"/>
  <c r="V7" i="12" s="1"/>
  <c r="C7" i="12"/>
  <c r="R7" i="12" s="1"/>
  <c r="A8" i="12"/>
  <c r="B8" i="12"/>
  <c r="T8" i="12" s="1"/>
  <c r="C8" i="12"/>
  <c r="R8" i="12" s="1"/>
  <c r="A9" i="12"/>
  <c r="B9" i="12"/>
  <c r="T9" i="12" s="1"/>
  <c r="C9" i="12"/>
  <c r="R9" i="12" s="1"/>
  <c r="A10" i="12"/>
  <c r="B10" i="12"/>
  <c r="T10" i="12" s="1"/>
  <c r="C10" i="12"/>
  <c r="R10" i="12" s="1"/>
  <c r="A11" i="12"/>
  <c r="B11" i="12"/>
  <c r="V11" i="12" s="1"/>
  <c r="C11" i="12"/>
  <c r="R11" i="12" s="1"/>
  <c r="A12" i="12"/>
  <c r="B12" i="12"/>
  <c r="T12" i="12" s="1"/>
  <c r="C12" i="12"/>
  <c r="R12" i="12" s="1"/>
  <c r="A13" i="12"/>
  <c r="B13" i="12"/>
  <c r="T13" i="12" s="1"/>
  <c r="C13" i="12"/>
  <c r="R13" i="12" s="1"/>
  <c r="A14" i="12"/>
  <c r="B14" i="12"/>
  <c r="T14" i="12" s="1"/>
  <c r="C14" i="12"/>
  <c r="R14" i="12" s="1"/>
  <c r="A15" i="12"/>
  <c r="B15" i="12"/>
  <c r="V15" i="12" s="1"/>
  <c r="C15" i="12"/>
  <c r="R15" i="12" s="1"/>
  <c r="A16" i="12"/>
  <c r="B16" i="12"/>
  <c r="T16" i="12" s="1"/>
  <c r="C16" i="12"/>
  <c r="R16" i="12" s="1"/>
  <c r="A17" i="12"/>
  <c r="B17" i="12"/>
  <c r="T17" i="12" s="1"/>
  <c r="C17" i="12"/>
  <c r="R17" i="12" s="1"/>
  <c r="A18" i="12"/>
  <c r="B18" i="12"/>
  <c r="T18" i="12" s="1"/>
  <c r="C18" i="12"/>
  <c r="R18" i="12" s="1"/>
  <c r="A19" i="12"/>
  <c r="B19" i="12"/>
  <c r="V19" i="12" s="1"/>
  <c r="C19" i="12"/>
  <c r="R19" i="12" s="1"/>
  <c r="A20" i="12"/>
  <c r="B20" i="12"/>
  <c r="T20" i="12" s="1"/>
  <c r="C20" i="12"/>
  <c r="R20" i="12" s="1"/>
  <c r="A21" i="12"/>
  <c r="B21" i="12"/>
  <c r="T21" i="12" s="1"/>
  <c r="C21" i="12"/>
  <c r="R21" i="12" s="1"/>
  <c r="A22" i="12"/>
  <c r="B22" i="12"/>
  <c r="T22" i="12" s="1"/>
  <c r="C22" i="12"/>
  <c r="R22" i="12" s="1"/>
  <c r="A23" i="12"/>
  <c r="B23" i="12"/>
  <c r="V23" i="12" s="1"/>
  <c r="C23" i="12"/>
  <c r="R23" i="12" s="1"/>
  <c r="A24" i="12"/>
  <c r="B24" i="12"/>
  <c r="T24" i="12" s="1"/>
  <c r="C24" i="12"/>
  <c r="R24" i="12" s="1"/>
  <c r="A25" i="12"/>
  <c r="B25" i="12"/>
  <c r="T25" i="12" s="1"/>
  <c r="C25" i="12"/>
  <c r="R25" i="12" s="1"/>
  <c r="X54" i="12" l="1"/>
  <c r="C4" i="14" s="1"/>
  <c r="T55" i="12"/>
  <c r="C28" i="12"/>
  <c r="C26" i="14"/>
  <c r="C27" i="13"/>
  <c r="R2" i="12"/>
  <c r="T2" i="12"/>
  <c r="T23" i="12"/>
  <c r="T19" i="12"/>
  <c r="T15" i="12"/>
  <c r="T11" i="12"/>
  <c r="T7" i="12"/>
  <c r="T3" i="12"/>
  <c r="U22" i="12"/>
  <c r="U18" i="12"/>
  <c r="U14" i="12"/>
  <c r="U10" i="12"/>
  <c r="U6" i="12"/>
  <c r="V2" i="12"/>
  <c r="V22" i="12"/>
  <c r="V18" i="12"/>
  <c r="V14" i="12"/>
  <c r="V10" i="12"/>
  <c r="V6" i="12"/>
  <c r="C27" i="12"/>
  <c r="C29" i="12" s="1"/>
  <c r="U25" i="12"/>
  <c r="U21" i="12"/>
  <c r="U17" i="12"/>
  <c r="U13" i="12"/>
  <c r="U9" i="12"/>
  <c r="U5" i="12"/>
  <c r="V25" i="12"/>
  <c r="V21" i="12"/>
  <c r="V17" i="12"/>
  <c r="V13" i="12"/>
  <c r="V9" i="12"/>
  <c r="V5" i="12"/>
  <c r="U24" i="12"/>
  <c r="U20" i="12"/>
  <c r="U16" i="12"/>
  <c r="U12" i="12"/>
  <c r="U8" i="12"/>
  <c r="U4" i="12"/>
  <c r="V24" i="12"/>
  <c r="V20" i="12"/>
  <c r="V16" i="12"/>
  <c r="V12" i="12"/>
  <c r="V8" i="12"/>
  <c r="V4" i="12"/>
  <c r="U23" i="12"/>
  <c r="U19" i="12"/>
  <c r="U15" i="12"/>
  <c r="U11" i="12"/>
  <c r="U7" i="12"/>
  <c r="U3" i="12"/>
  <c r="E25" i="11"/>
  <c r="D25" i="11"/>
  <c r="C25" i="11"/>
  <c r="B25" i="11"/>
  <c r="A25" i="11"/>
  <c r="E24" i="11"/>
  <c r="D24" i="11"/>
  <c r="C24" i="11"/>
  <c r="B24" i="11"/>
  <c r="A24" i="11"/>
  <c r="E23" i="11"/>
  <c r="D23" i="11"/>
  <c r="C23" i="11"/>
  <c r="B23" i="11"/>
  <c r="A23" i="11"/>
  <c r="E22" i="11"/>
  <c r="D22" i="11"/>
  <c r="C22" i="11"/>
  <c r="B22" i="11"/>
  <c r="A22" i="11"/>
  <c r="E21" i="11"/>
  <c r="D21" i="11"/>
  <c r="C21" i="11"/>
  <c r="B21" i="11"/>
  <c r="A21" i="11"/>
  <c r="E20" i="11"/>
  <c r="D20" i="11"/>
  <c r="C20" i="11"/>
  <c r="B20" i="11"/>
  <c r="A20" i="11"/>
  <c r="E19" i="11"/>
  <c r="D19" i="11"/>
  <c r="C19" i="11"/>
  <c r="B19" i="11"/>
  <c r="A19" i="11"/>
  <c r="E18" i="11"/>
  <c r="D18" i="11"/>
  <c r="C18" i="11"/>
  <c r="B18" i="11"/>
  <c r="A18" i="11"/>
  <c r="E17" i="11"/>
  <c r="D17" i="11"/>
  <c r="C17" i="11"/>
  <c r="B17" i="11"/>
  <c r="A17" i="11"/>
  <c r="E16" i="11"/>
  <c r="D16" i="11"/>
  <c r="C16" i="11"/>
  <c r="B16" i="11"/>
  <c r="A16" i="11"/>
  <c r="E15" i="11"/>
  <c r="D15" i="11"/>
  <c r="C15" i="11"/>
  <c r="B15" i="11"/>
  <c r="A15" i="11"/>
  <c r="E14" i="11"/>
  <c r="D14" i="11"/>
  <c r="C14" i="11"/>
  <c r="B14" i="11"/>
  <c r="A14" i="11"/>
  <c r="E13" i="11"/>
  <c r="D13" i="11"/>
  <c r="C13" i="11"/>
  <c r="B13" i="11"/>
  <c r="A13" i="11"/>
  <c r="E12" i="11"/>
  <c r="D12" i="11"/>
  <c r="C12" i="11"/>
  <c r="B12" i="11"/>
  <c r="A12" i="11"/>
  <c r="E11" i="11"/>
  <c r="D11" i="11"/>
  <c r="C11" i="11"/>
  <c r="B11" i="11"/>
  <c r="A11" i="11"/>
  <c r="E10" i="11"/>
  <c r="D10" i="11"/>
  <c r="C10" i="11"/>
  <c r="B10" i="11"/>
  <c r="A10" i="11"/>
  <c r="E9" i="11"/>
  <c r="D9" i="11"/>
  <c r="C9" i="11"/>
  <c r="B9" i="11"/>
  <c r="A9" i="11"/>
  <c r="E8" i="11"/>
  <c r="D8" i="11"/>
  <c r="C8" i="11"/>
  <c r="B8" i="11"/>
  <c r="A8" i="11"/>
  <c r="E7" i="11"/>
  <c r="D7" i="11"/>
  <c r="C7" i="11"/>
  <c r="B7" i="11"/>
  <c r="A7" i="11"/>
  <c r="E6" i="11"/>
  <c r="D6" i="11"/>
  <c r="C6" i="11"/>
  <c r="B6" i="11"/>
  <c r="A6" i="11"/>
  <c r="E5" i="11"/>
  <c r="D5" i="11"/>
  <c r="C5" i="11"/>
  <c r="B5" i="11"/>
  <c r="A5" i="11"/>
  <c r="E4" i="11"/>
  <c r="D4" i="11"/>
  <c r="C4" i="11"/>
  <c r="B4" i="11"/>
  <c r="A4" i="11"/>
  <c r="E3" i="11"/>
  <c r="D3" i="11"/>
  <c r="C3" i="11"/>
  <c r="B3" i="11"/>
  <c r="A3" i="11"/>
  <c r="E2" i="11"/>
  <c r="D2" i="11"/>
  <c r="C2" i="11"/>
  <c r="B2" i="11"/>
  <c r="A2" i="11"/>
  <c r="H2" i="3"/>
  <c r="H4" i="3"/>
  <c r="H6" i="3"/>
  <c r="H8" i="3"/>
  <c r="H10" i="3"/>
  <c r="H12" i="3"/>
  <c r="H14" i="3"/>
  <c r="H16" i="3"/>
  <c r="H18" i="3"/>
  <c r="H22" i="3"/>
  <c r="A2" i="3"/>
  <c r="B2" i="3"/>
  <c r="J2" i="3" s="1"/>
  <c r="C2" i="3"/>
  <c r="A3" i="3"/>
  <c r="B3" i="3"/>
  <c r="J3" i="3" s="1"/>
  <c r="C3" i="3"/>
  <c r="A4" i="3"/>
  <c r="B4" i="3"/>
  <c r="J4" i="3" s="1"/>
  <c r="C4" i="3"/>
  <c r="A5" i="3"/>
  <c r="B5" i="3"/>
  <c r="H5" i="3" s="1"/>
  <c r="C5" i="3"/>
  <c r="A6" i="3"/>
  <c r="B6" i="3"/>
  <c r="J6" i="3" s="1"/>
  <c r="C6" i="3"/>
  <c r="A7" i="3"/>
  <c r="B7" i="3"/>
  <c r="I7" i="3" s="1"/>
  <c r="C7" i="3"/>
  <c r="A8" i="3"/>
  <c r="B8" i="3"/>
  <c r="J8" i="3" s="1"/>
  <c r="C8" i="3"/>
  <c r="A9" i="3"/>
  <c r="B9" i="3"/>
  <c r="H9" i="3" s="1"/>
  <c r="C9" i="3"/>
  <c r="A10" i="3"/>
  <c r="B10" i="3"/>
  <c r="J10" i="3" s="1"/>
  <c r="C10" i="3"/>
  <c r="A11" i="3"/>
  <c r="B11" i="3"/>
  <c r="H11" i="3" s="1"/>
  <c r="C11" i="3"/>
  <c r="A12" i="3"/>
  <c r="B12" i="3"/>
  <c r="J12" i="3" s="1"/>
  <c r="C12" i="3"/>
  <c r="A13" i="3"/>
  <c r="B13" i="3"/>
  <c r="H13" i="3" s="1"/>
  <c r="C13" i="3"/>
  <c r="A14" i="3"/>
  <c r="B14" i="3"/>
  <c r="J14" i="3" s="1"/>
  <c r="C14" i="3"/>
  <c r="A15" i="3"/>
  <c r="B15" i="3"/>
  <c r="J15" i="3" s="1"/>
  <c r="C15" i="3"/>
  <c r="A16" i="3"/>
  <c r="B16" i="3"/>
  <c r="J16" i="3" s="1"/>
  <c r="C16" i="3"/>
  <c r="A17" i="3"/>
  <c r="B17" i="3"/>
  <c r="H17" i="3" s="1"/>
  <c r="C17" i="3"/>
  <c r="A18" i="3"/>
  <c r="B18" i="3"/>
  <c r="J18" i="3" s="1"/>
  <c r="C18" i="3"/>
  <c r="A19" i="3"/>
  <c r="B19" i="3"/>
  <c r="I19" i="3" s="1"/>
  <c r="C19" i="3"/>
  <c r="A20" i="3"/>
  <c r="B20" i="3"/>
  <c r="J20" i="3" s="1"/>
  <c r="C20" i="3"/>
  <c r="A21" i="3"/>
  <c r="B21" i="3"/>
  <c r="H21" i="3" s="1"/>
  <c r="C21" i="3"/>
  <c r="A22" i="3"/>
  <c r="B22" i="3"/>
  <c r="J22" i="3" s="1"/>
  <c r="C22" i="3"/>
  <c r="A23" i="3"/>
  <c r="B23" i="3"/>
  <c r="H23" i="3" s="1"/>
  <c r="C23" i="3"/>
  <c r="A24" i="3"/>
  <c r="B24" i="3"/>
  <c r="J24" i="3" s="1"/>
  <c r="C24" i="3"/>
  <c r="A25" i="3"/>
  <c r="B25" i="3"/>
  <c r="H25" i="3" s="1"/>
  <c r="C25" i="3"/>
  <c r="I15" i="3" l="1"/>
  <c r="J19" i="3"/>
  <c r="J7" i="3"/>
  <c r="H24" i="3"/>
  <c r="H20" i="3"/>
  <c r="I25" i="3"/>
  <c r="I21" i="3"/>
  <c r="I17" i="3"/>
  <c r="I13" i="3"/>
  <c r="I9" i="3"/>
  <c r="I5" i="3"/>
  <c r="J25" i="3"/>
  <c r="J21" i="3"/>
  <c r="J17" i="3"/>
  <c r="J13" i="3"/>
  <c r="J9" i="3"/>
  <c r="J5" i="3"/>
  <c r="I23" i="3"/>
  <c r="I11" i="3"/>
  <c r="J23" i="3"/>
  <c r="J11" i="3"/>
  <c r="H19" i="3"/>
  <c r="H15" i="3"/>
  <c r="H7" i="3"/>
  <c r="H3" i="3"/>
  <c r="I24" i="3"/>
  <c r="I20" i="3"/>
  <c r="I16" i="3"/>
  <c r="I12" i="3"/>
  <c r="I8" i="3"/>
  <c r="I4" i="3"/>
  <c r="C29" i="13"/>
  <c r="D3" i="14"/>
  <c r="F3" i="14" s="1"/>
  <c r="D7" i="14"/>
  <c r="D11" i="14"/>
  <c r="D4" i="14"/>
  <c r="D8" i="14"/>
  <c r="D12" i="14"/>
  <c r="D5" i="14"/>
  <c r="D9" i="14"/>
  <c r="D13" i="14"/>
  <c r="D6" i="14"/>
  <c r="D10" i="14"/>
  <c r="D14" i="14"/>
  <c r="T56" i="12"/>
  <c r="X55" i="12"/>
  <c r="C5" i="14" s="1"/>
  <c r="I3" i="3"/>
  <c r="F4" i="14"/>
  <c r="I2" i="3"/>
  <c r="I22" i="3"/>
  <c r="I18" i="3"/>
  <c r="I14" i="3"/>
  <c r="I10" i="3"/>
  <c r="I6" i="3"/>
  <c r="C27" i="14"/>
  <c r="J26" i="14"/>
  <c r="K26" i="14" s="1"/>
  <c r="F26" i="14"/>
  <c r="E28" i="11"/>
  <c r="D28" i="11"/>
  <c r="F5" i="14" l="1"/>
  <c r="C28" i="14"/>
  <c r="J27" i="14"/>
  <c r="K27" i="14" s="1"/>
  <c r="F27" i="14"/>
  <c r="T57" i="12"/>
  <c r="X56" i="12"/>
  <c r="C6" i="14" s="1"/>
  <c r="F6" i="14" l="1"/>
  <c r="C29" i="14"/>
  <c r="F28" i="14"/>
  <c r="J28" i="14"/>
  <c r="K28" i="14" s="1"/>
  <c r="T58" i="12"/>
  <c r="X57" i="12"/>
  <c r="C7" i="14" s="1"/>
  <c r="F7" i="14" l="1"/>
  <c r="C30" i="14"/>
  <c r="F29" i="14"/>
  <c r="J29" i="14"/>
  <c r="K29" i="14" s="1"/>
  <c r="T59" i="12"/>
  <c r="X58" i="12"/>
  <c r="C8" i="14" s="1"/>
  <c r="F8" i="14" l="1"/>
  <c r="C31" i="14"/>
  <c r="F30" i="14"/>
  <c r="J30" i="14"/>
  <c r="K30" i="14" s="1"/>
  <c r="T60" i="12"/>
  <c r="X59" i="12"/>
  <c r="C9" i="14" s="1"/>
  <c r="F9" i="14" l="1"/>
  <c r="C32" i="14"/>
  <c r="F31" i="14"/>
  <c r="J31" i="14"/>
  <c r="K31" i="14" s="1"/>
  <c r="T61" i="12"/>
  <c r="X60" i="12"/>
  <c r="C10" i="14" s="1"/>
  <c r="F10" i="14" l="1"/>
  <c r="C33" i="14"/>
  <c r="J32" i="14"/>
  <c r="K32" i="14" s="1"/>
  <c r="F32" i="14"/>
  <c r="T62" i="12"/>
  <c r="X61" i="12"/>
  <c r="C11" i="14" s="1"/>
  <c r="F11" i="14" l="1"/>
  <c r="C34" i="14"/>
  <c r="F33" i="14"/>
  <c r="J33" i="14"/>
  <c r="K33" i="14" s="1"/>
  <c r="T63" i="12"/>
  <c r="X62" i="12"/>
  <c r="C12" i="14" s="1"/>
  <c r="F12" i="14" l="1"/>
  <c r="C35" i="14"/>
  <c r="J34" i="14"/>
  <c r="K34" i="14" s="1"/>
  <c r="F34" i="14"/>
  <c r="T64" i="12"/>
  <c r="X64" i="12" s="1"/>
  <c r="C14" i="14" s="1"/>
  <c r="X63" i="12"/>
  <c r="C13" i="14" s="1"/>
  <c r="F13" i="14" l="1"/>
  <c r="C36" i="14"/>
  <c r="J35" i="14"/>
  <c r="K35" i="14" s="1"/>
  <c r="F35" i="14"/>
  <c r="F14" i="14"/>
  <c r="C37" i="14"/>
  <c r="J37" i="14" l="1"/>
  <c r="K37" i="14" s="1"/>
  <c r="F37" i="14"/>
  <c r="F36" i="14"/>
  <c r="J36" i="14"/>
  <c r="K36" i="14" s="1"/>
</calcChain>
</file>

<file path=xl/comments1.xml><?xml version="1.0" encoding="utf-8"?>
<comments xmlns="http://schemas.openxmlformats.org/spreadsheetml/2006/main">
  <authors>
    <author>Dimitris</author>
  </authors>
  <commentList>
    <comment ref="K1" authorId="0" shapeId="0">
      <text>
        <r>
          <rPr>
            <b/>
            <sz val="9"/>
            <color indexed="81"/>
            <rFont val="Tahoma"/>
            <family val="2"/>
          </rPr>
          <t>Dimitris:</t>
        </r>
        <r>
          <rPr>
            <sz val="9"/>
            <color indexed="81"/>
            <rFont val="Tahoma"/>
            <family val="2"/>
          </rPr>
          <t xml:space="preserve">
We don't need all four quarters (regression model will be overidentified and Excel will drop one seasonal dummy automatically).
It does not matter to the results which seasonal dummy we drop!</t>
        </r>
      </text>
    </comment>
    <comment ref="G33" authorId="0" shapeId="0">
      <text>
        <r>
          <rPr>
            <b/>
            <sz val="9"/>
            <color indexed="81"/>
            <rFont val="Tahoma"/>
            <family val="2"/>
          </rPr>
          <t>Dimitris:</t>
        </r>
        <r>
          <rPr>
            <sz val="9"/>
            <color indexed="81"/>
            <rFont val="Tahoma"/>
            <family val="2"/>
          </rPr>
          <t xml:space="preserve">
Low explanatory power.</t>
        </r>
      </text>
    </comment>
    <comment ref="J45" authorId="0" shapeId="0">
      <text>
        <r>
          <rPr>
            <b/>
            <sz val="9"/>
            <color indexed="81"/>
            <rFont val="Tahoma"/>
            <family val="2"/>
          </rPr>
          <t>Dimitris:</t>
        </r>
        <r>
          <rPr>
            <sz val="9"/>
            <color indexed="81"/>
            <rFont val="Tahoma"/>
            <family val="2"/>
          </rPr>
          <t xml:space="preserve">
Trend is significant, but Q1 and Q2 seasonal dummies are not.</t>
        </r>
      </text>
    </comment>
  </commentList>
</comments>
</file>

<file path=xl/comments2.xml><?xml version="1.0" encoding="utf-8"?>
<comments xmlns="http://schemas.openxmlformats.org/spreadsheetml/2006/main">
  <authors>
    <author>Dimitris</author>
  </authors>
  <commentList>
    <comment ref="V47" authorId="0" shapeId="0">
      <text>
        <r>
          <rPr>
            <b/>
            <sz val="9"/>
            <color indexed="81"/>
            <rFont val="Tahoma"/>
            <family val="2"/>
          </rPr>
          <t>Dimitris:</t>
        </r>
        <r>
          <rPr>
            <sz val="9"/>
            <color indexed="81"/>
            <rFont val="Tahoma"/>
            <family val="2"/>
          </rPr>
          <t xml:space="preserve">
Q2 is insignificant, so we can either remove it from the model or keep it. In this case we keep it (the results will not change much).</t>
        </r>
      </text>
    </comment>
  </commentList>
</comments>
</file>

<file path=xl/sharedStrings.xml><?xml version="1.0" encoding="utf-8"?>
<sst xmlns="http://schemas.openxmlformats.org/spreadsheetml/2006/main" count="209" uniqueCount="65">
  <si>
    <t>Revenue</t>
  </si>
  <si>
    <t xml:space="preserve">Year </t>
  </si>
  <si>
    <t>Quarter</t>
  </si>
  <si>
    <t>Electricity 'forward' prices</t>
  </si>
  <si>
    <t>SUMMARY OUTPUT</t>
  </si>
  <si>
    <t>Regression Statistics</t>
  </si>
  <si>
    <t>Multiple R</t>
  </si>
  <si>
    <t>R Square</t>
  </si>
  <si>
    <t>Adjusted R Square</t>
  </si>
  <si>
    <t>Standard Error</t>
  </si>
  <si>
    <t>Observations</t>
  </si>
  <si>
    <t>ANOVA</t>
  </si>
  <si>
    <t>Regression</t>
  </si>
  <si>
    <t>Residual</t>
  </si>
  <si>
    <t>Total</t>
  </si>
  <si>
    <t>Intercept</t>
  </si>
  <si>
    <t>df</t>
  </si>
  <si>
    <t>SS</t>
  </si>
  <si>
    <t>MS</t>
  </si>
  <si>
    <t>F</t>
  </si>
  <si>
    <t>Significance F</t>
  </si>
  <si>
    <t>Coefficients</t>
  </si>
  <si>
    <t>t Stat</t>
  </si>
  <si>
    <t>P-value</t>
  </si>
  <si>
    <t>Lower 95%</t>
  </si>
  <si>
    <t>Upper 95%</t>
  </si>
  <si>
    <t>Lower 95.0%</t>
  </si>
  <si>
    <t>Upper 95.0%</t>
  </si>
  <si>
    <t>t</t>
  </si>
  <si>
    <t>Q1</t>
  </si>
  <si>
    <t>Q2</t>
  </si>
  <si>
    <t>Q3</t>
  </si>
  <si>
    <t>Capacity Factor</t>
  </si>
  <si>
    <t>Rev</t>
  </si>
  <si>
    <t>Year</t>
  </si>
  <si>
    <t>WCF</t>
  </si>
  <si>
    <t>Q4</t>
  </si>
  <si>
    <t>Correlations</t>
  </si>
  <si>
    <t>Average</t>
  </si>
  <si>
    <t>Standard Deviation</t>
  </si>
  <si>
    <t>CoV</t>
  </si>
  <si>
    <t>Wind Capacity Factor</t>
  </si>
  <si>
    <t>WCF forecast</t>
  </si>
  <si>
    <t>Season</t>
  </si>
  <si>
    <t>Forecast</t>
  </si>
  <si>
    <t>WCF Forecast</t>
  </si>
  <si>
    <t>FP Forecast</t>
  </si>
  <si>
    <t xml:space="preserve">WCF ‘uplift’ </t>
  </si>
  <si>
    <t>Revenue forecast - Base</t>
  </si>
  <si>
    <t>Revenue forecast - New competitor</t>
  </si>
  <si>
    <t>Validation -WCF forecast</t>
  </si>
  <si>
    <t>Revenue Forecast -base</t>
  </si>
  <si>
    <t>Revenue Forecast - New competitor</t>
  </si>
  <si>
    <t>Min</t>
  </si>
  <si>
    <t>Max</t>
  </si>
  <si>
    <t>Standard Dev.</t>
  </si>
  <si>
    <t>Y1</t>
  </si>
  <si>
    <t>Y2</t>
  </si>
  <si>
    <t>Y3</t>
  </si>
  <si>
    <t>Y4</t>
  </si>
  <si>
    <t>Y5</t>
  </si>
  <si>
    <t>Y6</t>
  </si>
  <si>
    <t>Y7</t>
  </si>
  <si>
    <t>Y8</t>
  </si>
  <si>
    <t>Y9</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</si>
</sst>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0.0%"/>
    <numFmt numFmtId="165" formatCode="0.000"/>
    <numFmt numFmtId="166" formatCode="0.0"/>
    <numFmt numFmtId="167" formatCode="0.000%"/>
  </numFmts>
  <fonts count="9" x14ac:knownFonts="1">
    <font>
      <sz val="11"/>
      <color theme="1"/>
      <name val="Calibri"/>
      <family val="2"/>
      <scheme val="minor"/>
    </font>
    <font>
      <sz val="11"/>
      <color theme="1"/>
      <name val="Calibri"/>
      <family val="2"/>
      <scheme val="minor"/>
    </font>
    <font>
      <i/>
      <sz val="11"/>
      <color theme="1"/>
      <name val="Calibri"/>
      <family val="2"/>
      <scheme val="minor"/>
    </font>
    <font>
      <b/>
      <sz val="11"/>
      <color theme="1"/>
      <name val="Calibri"/>
      <family val="2"/>
      <scheme val="minor"/>
    </font>
    <font>
      <sz val="9"/>
      <color indexed="81"/>
      <name val="Tahoma"/>
      <family val="2"/>
    </font>
    <font>
      <b/>
      <sz val="9"/>
      <color indexed="81"/>
      <name val="Tahoma"/>
      <family val="2"/>
    </font>
    <font>
      <b/>
      <sz val="11"/>
      <color rgb="FF000000"/>
      <name val="Calibri"/>
      <family val="2"/>
    </font>
    <font>
      <sz val="11"/>
      <color rgb="FF000000"/>
      <name val="Calibri"/>
      <family val="2"/>
    </font>
    <font>
      <sz val="11"/>
      <color theme="0" tint="-0.499984740745262"/>
      <name val="Calibri"/>
      <family val="2"/>
      <scheme val="minor"/>
    </font>
  </fonts>
  <fills count="7">
    <fill>
      <patternFill patternType="none"/>
    </fill>
    <fill>
      <patternFill patternType="gray125"/>
    </fill>
    <fill>
      <patternFill patternType="solid">
        <fgColor theme="4" tint="0.39997558519241921"/>
        <bgColor indexed="64"/>
      </patternFill>
    </fill>
    <fill>
      <patternFill patternType="solid">
        <fgColor theme="4" tint="0.79998168889431442"/>
        <bgColor indexed="64"/>
      </patternFill>
    </fill>
    <fill>
      <patternFill patternType="solid">
        <fgColor theme="5"/>
        <bgColor indexed="64"/>
      </patternFill>
    </fill>
    <fill>
      <patternFill patternType="solid">
        <fgColor theme="5" tint="0.79998168889431442"/>
        <bgColor indexed="64"/>
      </patternFill>
    </fill>
    <fill>
      <patternFill patternType="solid">
        <fgColor rgb="FFD3DFEE"/>
        <bgColor indexed="64"/>
      </patternFill>
    </fill>
  </fills>
  <borders count="5">
    <border>
      <left/>
      <right/>
      <top/>
      <bottom/>
      <diagonal/>
    </border>
    <border>
      <left/>
      <right/>
      <top/>
      <bottom style="medium">
        <color indexed="64"/>
      </bottom>
      <diagonal/>
    </border>
    <border>
      <left/>
      <right/>
      <top style="medium">
        <color indexed="64"/>
      </top>
      <bottom style="thin">
        <color indexed="64"/>
      </bottom>
      <diagonal/>
    </border>
    <border>
      <left/>
      <right/>
      <top style="medium">
        <color rgb="FF4F81BD"/>
      </top>
      <bottom style="medium">
        <color rgb="FF4F81BD"/>
      </bottom>
      <diagonal/>
    </border>
    <border>
      <left/>
      <right/>
      <top/>
      <bottom style="medium">
        <color rgb="FF4F81BD"/>
      </bottom>
      <diagonal/>
    </border>
  </borders>
  <cellStyleXfs count="2">
    <xf numFmtId="0" fontId="0" fillId="0" borderId="0"/>
    <xf numFmtId="9" fontId="1" fillId="0" borderId="0" applyFont="0" applyFill="0" applyBorder="0" applyAlignment="0" applyProtection="0"/>
  </cellStyleXfs>
  <cellXfs count="31">
    <xf numFmtId="0" fontId="0" fillId="0" borderId="0" xfId="0"/>
    <xf numFmtId="0" fontId="0" fillId="0" borderId="0" xfId="0" applyFill="1" applyBorder="1" applyAlignment="1"/>
    <xf numFmtId="0" fontId="0" fillId="0" borderId="1" xfId="0" applyFill="1" applyBorder="1" applyAlignment="1"/>
    <xf numFmtId="0" fontId="2" fillId="0" borderId="2" xfId="0" applyFont="1" applyFill="1" applyBorder="1" applyAlignment="1">
      <alignment horizontal="center"/>
    </xf>
    <xf numFmtId="0" fontId="2" fillId="0" borderId="2" xfId="0" applyFont="1" applyFill="1" applyBorder="1" applyAlignment="1">
      <alignment horizontal="centerContinuous"/>
    </xf>
    <xf numFmtId="164" fontId="0" fillId="0" borderId="0" xfId="1" applyNumberFormat="1" applyFont="1"/>
    <xf numFmtId="165" fontId="0" fillId="0" borderId="0" xfId="0" applyNumberFormat="1"/>
    <xf numFmtId="166" fontId="0" fillId="0" borderId="0" xfId="0" applyNumberFormat="1"/>
    <xf numFmtId="164" fontId="3" fillId="2" borderId="0" xfId="1" applyNumberFormat="1" applyFont="1" applyFill="1" applyBorder="1" applyAlignment="1"/>
    <xf numFmtId="167" fontId="3" fillId="2" borderId="0" xfId="1" applyNumberFormat="1" applyFont="1" applyFill="1" applyBorder="1" applyAlignment="1"/>
    <xf numFmtId="164" fontId="3" fillId="4" borderId="0" xfId="1" applyNumberFormat="1" applyFont="1" applyFill="1" applyBorder="1" applyAlignment="1"/>
    <xf numFmtId="0" fontId="3" fillId="2" borderId="0" xfId="0" applyFont="1" applyFill="1"/>
    <xf numFmtId="0" fontId="3" fillId="3" borderId="0" xfId="0" applyFont="1" applyFill="1"/>
    <xf numFmtId="165" fontId="0" fillId="3" borderId="0" xfId="0" applyNumberFormat="1" applyFont="1" applyFill="1"/>
    <xf numFmtId="0" fontId="6" fillId="0" borderId="3" xfId="0" applyFont="1" applyBorder="1" applyAlignment="1">
      <alignment horizontal="center" vertical="center"/>
    </xf>
    <xf numFmtId="0" fontId="6" fillId="6" borderId="0" xfId="0" applyFont="1" applyFill="1" applyAlignment="1">
      <alignment horizontal="center" vertical="center"/>
    </xf>
    <xf numFmtId="9" fontId="7" fillId="6" borderId="0" xfId="0" applyNumberFormat="1" applyFont="1" applyFill="1" applyAlignment="1">
      <alignment horizontal="center" vertical="center"/>
    </xf>
    <xf numFmtId="0" fontId="7" fillId="6" borderId="0" xfId="0" applyFont="1" applyFill="1" applyAlignment="1">
      <alignment horizontal="center" vertical="center"/>
    </xf>
    <xf numFmtId="0" fontId="6" fillId="0" borderId="0" xfId="0" applyFont="1" applyAlignment="1">
      <alignment horizontal="center" vertical="center"/>
    </xf>
    <xf numFmtId="9" fontId="7" fillId="0" borderId="0" xfId="0" applyNumberFormat="1" applyFont="1" applyAlignment="1">
      <alignment horizontal="center" vertical="center"/>
    </xf>
    <xf numFmtId="0" fontId="7" fillId="0" borderId="0" xfId="0" applyFont="1" applyAlignment="1">
      <alignment horizontal="center" vertical="center"/>
    </xf>
    <xf numFmtId="0" fontId="6" fillId="6" borderId="4" xfId="0" applyFont="1" applyFill="1" applyBorder="1" applyAlignment="1">
      <alignment horizontal="center" vertical="center"/>
    </xf>
    <xf numFmtId="9" fontId="7" fillId="6" borderId="4" xfId="0" applyNumberFormat="1" applyFont="1" applyFill="1" applyBorder="1" applyAlignment="1">
      <alignment horizontal="center" vertical="center"/>
    </xf>
    <xf numFmtId="0" fontId="7" fillId="6" borderId="4" xfId="0" applyFont="1" applyFill="1" applyBorder="1" applyAlignment="1">
      <alignment horizontal="center" vertical="center"/>
    </xf>
    <xf numFmtId="0" fontId="8" fillId="0" borderId="0" xfId="0" applyFont="1"/>
    <xf numFmtId="2" fontId="8" fillId="0" borderId="0" xfId="0" applyNumberFormat="1" applyFont="1"/>
    <xf numFmtId="0" fontId="0" fillId="0" borderId="0" xfId="0" applyFill="1"/>
    <xf numFmtId="0" fontId="3" fillId="0" borderId="0" xfId="0" applyFont="1" applyFill="1"/>
    <xf numFmtId="165" fontId="0" fillId="0" borderId="0" xfId="0" applyNumberFormat="1" applyFont="1" applyFill="1"/>
    <xf numFmtId="166" fontId="0" fillId="5" borderId="0" xfId="0" applyNumberFormat="1" applyFill="1"/>
    <xf numFmtId="0" fontId="3" fillId="5" borderId="0" xfId="0" applyFont="1" applyFill="1"/>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title>
    <c:autoTitleDeleted val="0"/>
    <c:plotArea>
      <c:layout/>
      <c:lineChart>
        <c:grouping val="standard"/>
        <c:varyColors val="0"/>
        <c:ser>
          <c:idx val="0"/>
          <c:order val="0"/>
          <c:tx>
            <c:strRef>
              <c:f>Data!$C$1</c:f>
              <c:strCache>
                <c:ptCount val="1"/>
                <c:pt idx="0">
                  <c:v>Revenue</c:v>
                </c:pt>
              </c:strCache>
            </c:strRef>
          </c:tx>
          <c:marker>
            <c:symbol val="none"/>
          </c:marker>
          <c:trendline>
            <c:trendlineType val="linear"/>
            <c:dispRSqr val="1"/>
            <c:dispEq val="1"/>
            <c:trendlineLbl>
              <c:layout>
                <c:manualLayout>
                  <c:x val="-6.3978782756867435E-3"/>
                  <c:y val="-0.27673378524100667"/>
                </c:manualLayout>
              </c:layout>
              <c:numFmt formatCode="General" sourceLinked="0"/>
            </c:trendlineLbl>
          </c:trendline>
          <c:cat>
            <c:multiLvlStrRef>
              <c:f>Data!$A$2:$B$25</c:f>
              <c:multiLvlStrCache>
                <c:ptCount val="24"/>
                <c:lvl>
                  <c:pt idx="0">
                    <c:v>1</c:v>
                  </c:pt>
                  <c:pt idx="1">
                    <c:v>2</c:v>
                  </c:pt>
                  <c:pt idx="2">
                    <c:v>3</c:v>
                  </c:pt>
                  <c:pt idx="3">
                    <c:v>4</c:v>
                  </c:pt>
                  <c:pt idx="4">
                    <c:v>1</c:v>
                  </c:pt>
                  <c:pt idx="5">
                    <c:v>2</c:v>
                  </c:pt>
                  <c:pt idx="6">
                    <c:v>3</c:v>
                  </c:pt>
                  <c:pt idx="7">
                    <c:v>4</c:v>
                  </c:pt>
                  <c:pt idx="8">
                    <c:v>1</c:v>
                  </c:pt>
                  <c:pt idx="9">
                    <c:v>2</c:v>
                  </c:pt>
                  <c:pt idx="10">
                    <c:v>3</c:v>
                  </c:pt>
                  <c:pt idx="11">
                    <c:v>4</c:v>
                  </c:pt>
                  <c:pt idx="12">
                    <c:v>1</c:v>
                  </c:pt>
                  <c:pt idx="13">
                    <c:v>2</c:v>
                  </c:pt>
                  <c:pt idx="14">
                    <c:v>3</c:v>
                  </c:pt>
                  <c:pt idx="15">
                    <c:v>4</c:v>
                  </c:pt>
                  <c:pt idx="16">
                    <c:v>1</c:v>
                  </c:pt>
                  <c:pt idx="17">
                    <c:v>2</c:v>
                  </c:pt>
                  <c:pt idx="18">
                    <c:v>3</c:v>
                  </c:pt>
                  <c:pt idx="19">
                    <c:v>4</c:v>
                  </c:pt>
                  <c:pt idx="20">
                    <c:v>1</c:v>
                  </c:pt>
                  <c:pt idx="21">
                    <c:v>2</c:v>
                  </c:pt>
                  <c:pt idx="22">
                    <c:v>3</c:v>
                  </c:pt>
                  <c:pt idx="23">
                    <c:v>4</c:v>
                  </c:pt>
                </c:lvl>
                <c:lvl>
                  <c:pt idx="0">
                    <c:v>Y1</c:v>
                  </c:pt>
                  <c:pt idx="1">
                    <c:v>Y1</c:v>
                  </c:pt>
                  <c:pt idx="2">
                    <c:v>Y1</c:v>
                  </c:pt>
                  <c:pt idx="3">
                    <c:v>Y1</c:v>
                  </c:pt>
                  <c:pt idx="4">
                    <c:v>Y2</c:v>
                  </c:pt>
                  <c:pt idx="5">
                    <c:v>Y2</c:v>
                  </c:pt>
                  <c:pt idx="6">
                    <c:v>Y2</c:v>
                  </c:pt>
                  <c:pt idx="7">
                    <c:v>Y2</c:v>
                  </c:pt>
                  <c:pt idx="8">
                    <c:v>Y3</c:v>
                  </c:pt>
                  <c:pt idx="9">
                    <c:v>Y3</c:v>
                  </c:pt>
                  <c:pt idx="10">
                    <c:v>Y3</c:v>
                  </c:pt>
                  <c:pt idx="11">
                    <c:v>Y3</c:v>
                  </c:pt>
                  <c:pt idx="12">
                    <c:v>Y4</c:v>
                  </c:pt>
                  <c:pt idx="13">
                    <c:v>Y4</c:v>
                  </c:pt>
                  <c:pt idx="14">
                    <c:v>Y4</c:v>
                  </c:pt>
                  <c:pt idx="15">
                    <c:v>Y4</c:v>
                  </c:pt>
                  <c:pt idx="16">
                    <c:v>Y5</c:v>
                  </c:pt>
                  <c:pt idx="17">
                    <c:v>Y5</c:v>
                  </c:pt>
                  <c:pt idx="18">
                    <c:v>Y5</c:v>
                  </c:pt>
                  <c:pt idx="19">
                    <c:v>Y5</c:v>
                  </c:pt>
                  <c:pt idx="20">
                    <c:v>Y6</c:v>
                  </c:pt>
                  <c:pt idx="21">
                    <c:v>Y6</c:v>
                  </c:pt>
                  <c:pt idx="22">
                    <c:v>Y6</c:v>
                  </c:pt>
                  <c:pt idx="23">
                    <c:v>Y6</c:v>
                  </c:pt>
                </c:lvl>
              </c:multiLvlStrCache>
            </c:multiLvlStrRef>
          </c:cat>
          <c:val>
            <c:numRef>
              <c:f>Data!$C$2:$C$25</c:f>
              <c:numCache>
                <c:formatCode>0.0</c:formatCode>
                <c:ptCount val="24"/>
                <c:pt idx="0">
                  <c:v>904.0875622025568</c:v>
                </c:pt>
                <c:pt idx="1">
                  <c:v>555.16552419148991</c:v>
                </c:pt>
                <c:pt idx="2">
                  <c:v>198.85034944780773</c:v>
                </c:pt>
                <c:pt idx="3">
                  <c:v>706.70594346491509</c:v>
                </c:pt>
                <c:pt idx="4">
                  <c:v>709.22656483981075</c:v>
                </c:pt>
                <c:pt idx="5">
                  <c:v>265.09549685001082</c:v>
                </c:pt>
                <c:pt idx="6">
                  <c:v>253.03902470289268</c:v>
                </c:pt>
                <c:pt idx="7">
                  <c:v>914.22453089171483</c:v>
                </c:pt>
                <c:pt idx="8">
                  <c:v>1519.2220422765076</c:v>
                </c:pt>
                <c:pt idx="9">
                  <c:v>1052.0974289039079</c:v>
                </c:pt>
                <c:pt idx="10">
                  <c:v>874.30371302538492</c:v>
                </c:pt>
                <c:pt idx="11">
                  <c:v>1004.437797659624</c:v>
                </c:pt>
                <c:pt idx="12">
                  <c:v>1255.9536493875419</c:v>
                </c:pt>
                <c:pt idx="13">
                  <c:v>687.14691129996004</c:v>
                </c:pt>
                <c:pt idx="14">
                  <c:v>843.10472085565243</c:v>
                </c:pt>
                <c:pt idx="15">
                  <c:v>1211.6882319102642</c:v>
                </c:pt>
                <c:pt idx="16">
                  <c:v>672.81959849941154</c:v>
                </c:pt>
                <c:pt idx="17">
                  <c:v>574.43482300336746</c:v>
                </c:pt>
                <c:pt idx="18">
                  <c:v>596.31292747559075</c:v>
                </c:pt>
                <c:pt idx="19">
                  <c:v>750.94646176657591</c:v>
                </c:pt>
                <c:pt idx="20">
                  <c:v>1537.1170564587135</c:v>
                </c:pt>
                <c:pt idx="21">
                  <c:v>770.74967091079191</c:v>
                </c:pt>
                <c:pt idx="22">
                  <c:v>577.51098091094309</c:v>
                </c:pt>
                <c:pt idx="23">
                  <c:v>1138.2682945045292</c:v>
                </c:pt>
              </c:numCache>
            </c:numRef>
          </c:val>
          <c:smooth val="0"/>
        </c:ser>
        <c:dLbls>
          <c:showLegendKey val="0"/>
          <c:showVal val="0"/>
          <c:showCatName val="0"/>
          <c:showSerName val="0"/>
          <c:showPercent val="0"/>
          <c:showBubbleSize val="0"/>
        </c:dLbls>
        <c:smooth val="0"/>
        <c:axId val="897343912"/>
        <c:axId val="897345088"/>
      </c:lineChart>
      <c:catAx>
        <c:axId val="897343912"/>
        <c:scaling>
          <c:orientation val="minMax"/>
        </c:scaling>
        <c:delete val="0"/>
        <c:axPos val="b"/>
        <c:numFmt formatCode="General" sourceLinked="0"/>
        <c:majorTickMark val="out"/>
        <c:minorTickMark val="none"/>
        <c:tickLblPos val="nextTo"/>
        <c:crossAx val="897345088"/>
        <c:crosses val="autoZero"/>
        <c:auto val="1"/>
        <c:lblAlgn val="ctr"/>
        <c:lblOffset val="100"/>
        <c:noMultiLvlLbl val="0"/>
      </c:catAx>
      <c:valAx>
        <c:axId val="897345088"/>
        <c:scaling>
          <c:orientation val="minMax"/>
        </c:scaling>
        <c:delete val="0"/>
        <c:axPos val="l"/>
        <c:numFmt formatCode="0.0" sourceLinked="1"/>
        <c:majorTickMark val="out"/>
        <c:minorTickMark val="none"/>
        <c:tickLblPos val="nextTo"/>
        <c:crossAx val="897343912"/>
        <c:crosses val="autoZero"/>
        <c:crossBetween val="between"/>
      </c:valAx>
    </c:plotArea>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WCF-Revenue</a:t>
            </a:r>
          </a:p>
        </c:rich>
      </c:tx>
      <c:overlay val="0"/>
    </c:title>
    <c:autoTitleDeleted val="0"/>
    <c:plotArea>
      <c:layout/>
      <c:scatterChart>
        <c:scatterStyle val="lineMarker"/>
        <c:varyColors val="0"/>
        <c:ser>
          <c:idx val="0"/>
          <c:order val="0"/>
          <c:tx>
            <c:strRef>
              <c:f>'CM Revenue'!$D$1</c:f>
              <c:strCache>
                <c:ptCount val="1"/>
                <c:pt idx="0">
                  <c:v>WCF</c:v>
                </c:pt>
              </c:strCache>
            </c:strRef>
          </c:tx>
          <c:spPr>
            <a:ln w="28575">
              <a:noFill/>
            </a:ln>
          </c:spPr>
          <c:trendline>
            <c:trendlineType val="linear"/>
            <c:dispRSqr val="0"/>
            <c:dispEq val="0"/>
          </c:trendline>
          <c:xVal>
            <c:numRef>
              <c:f>'CM Revenue'!$D$2:$D$25</c:f>
              <c:numCache>
                <c:formatCode>0.0%</c:formatCode>
                <c:ptCount val="24"/>
                <c:pt idx="0">
                  <c:v>0.43236898933161633</c:v>
                </c:pt>
                <c:pt idx="1">
                  <c:v>0.24650648637397912</c:v>
                </c:pt>
                <c:pt idx="2">
                  <c:v>0.21823829501209138</c:v>
                </c:pt>
                <c:pt idx="3">
                  <c:v>0.3524051702408586</c:v>
                </c:pt>
                <c:pt idx="4">
                  <c:v>0.42477992917080992</c:v>
                </c:pt>
                <c:pt idx="5">
                  <c:v>0.22250376730187096</c:v>
                </c:pt>
                <c:pt idx="6">
                  <c:v>0.2065173837814317</c:v>
                </c:pt>
                <c:pt idx="7">
                  <c:v>0.3338180381063372</c:v>
                </c:pt>
                <c:pt idx="8">
                  <c:v>0.67722242108945729</c:v>
                </c:pt>
                <c:pt idx="9">
                  <c:v>0.44307974326725241</c:v>
                </c:pt>
                <c:pt idx="10">
                  <c:v>0.25713196996032117</c:v>
                </c:pt>
                <c:pt idx="11">
                  <c:v>0.47796500671245162</c:v>
                </c:pt>
                <c:pt idx="12">
                  <c:v>0.50404743623200798</c:v>
                </c:pt>
                <c:pt idx="13">
                  <c:v>0.39097684606197181</c:v>
                </c:pt>
                <c:pt idx="14">
                  <c:v>0.31319617979359604</c:v>
                </c:pt>
                <c:pt idx="15">
                  <c:v>0.52227068467023774</c:v>
                </c:pt>
                <c:pt idx="16">
                  <c:v>0.47874015294571698</c:v>
                </c:pt>
                <c:pt idx="17">
                  <c:v>0.34237817864623271</c:v>
                </c:pt>
                <c:pt idx="18">
                  <c:v>0.35835726291392428</c:v>
                </c:pt>
                <c:pt idx="19">
                  <c:v>0.37112437233421952</c:v>
                </c:pt>
                <c:pt idx="20">
                  <c:v>0.56975428752264468</c:v>
                </c:pt>
                <c:pt idx="21">
                  <c:v>0.45266106917577215</c:v>
                </c:pt>
                <c:pt idx="22">
                  <c:v>0.25941722393381522</c:v>
                </c:pt>
                <c:pt idx="23">
                  <c:v>0.41712321747002423</c:v>
                </c:pt>
              </c:numCache>
            </c:numRef>
          </c:xVal>
          <c:yVal>
            <c:numRef>
              <c:f>'CM Revenue'!$C$2:$C$25</c:f>
              <c:numCache>
                <c:formatCode>0.0</c:formatCode>
                <c:ptCount val="24"/>
                <c:pt idx="0">
                  <c:v>904.0875622025568</c:v>
                </c:pt>
                <c:pt idx="1">
                  <c:v>555.16552419148991</c:v>
                </c:pt>
                <c:pt idx="2">
                  <c:v>198.85034944780773</c:v>
                </c:pt>
                <c:pt idx="3">
                  <c:v>706.70594346491509</c:v>
                </c:pt>
                <c:pt idx="4">
                  <c:v>709.22656483981075</c:v>
                </c:pt>
                <c:pt idx="5">
                  <c:v>265.09549685001082</c:v>
                </c:pt>
                <c:pt idx="6">
                  <c:v>253.03902470289268</c:v>
                </c:pt>
                <c:pt idx="7">
                  <c:v>914.22453089171483</c:v>
                </c:pt>
                <c:pt idx="8">
                  <c:v>1519.2220422765076</c:v>
                </c:pt>
                <c:pt idx="9">
                  <c:v>1052.0974289039079</c:v>
                </c:pt>
                <c:pt idx="10">
                  <c:v>874.30371302538492</c:v>
                </c:pt>
                <c:pt idx="11">
                  <c:v>1004.437797659624</c:v>
                </c:pt>
                <c:pt idx="12">
                  <c:v>1255.9536493875419</c:v>
                </c:pt>
                <c:pt idx="13">
                  <c:v>687.14691129996004</c:v>
                </c:pt>
                <c:pt idx="14">
                  <c:v>843.10472085565243</c:v>
                </c:pt>
                <c:pt idx="15">
                  <c:v>1211.6882319102642</c:v>
                </c:pt>
                <c:pt idx="16">
                  <c:v>672.81959849941154</c:v>
                </c:pt>
                <c:pt idx="17">
                  <c:v>574.43482300336746</c:v>
                </c:pt>
                <c:pt idx="18">
                  <c:v>596.31292747559075</c:v>
                </c:pt>
                <c:pt idx="19">
                  <c:v>750.94646176657591</c:v>
                </c:pt>
                <c:pt idx="20">
                  <c:v>1537.1170564587135</c:v>
                </c:pt>
                <c:pt idx="21">
                  <c:v>770.74967091079191</c:v>
                </c:pt>
                <c:pt idx="22">
                  <c:v>577.51098091094309</c:v>
                </c:pt>
                <c:pt idx="23">
                  <c:v>1138.2682945045292</c:v>
                </c:pt>
              </c:numCache>
            </c:numRef>
          </c:yVal>
          <c:smooth val="0"/>
        </c:ser>
        <c:dLbls>
          <c:showLegendKey val="0"/>
          <c:showVal val="0"/>
          <c:showCatName val="0"/>
          <c:showSerName val="0"/>
          <c:showPercent val="0"/>
          <c:showBubbleSize val="0"/>
        </c:dLbls>
        <c:axId val="883669120"/>
        <c:axId val="883670688"/>
      </c:scatterChart>
      <c:valAx>
        <c:axId val="883669120"/>
        <c:scaling>
          <c:orientation val="minMax"/>
          <c:min val="0.15000000000000002"/>
        </c:scaling>
        <c:delete val="0"/>
        <c:axPos val="b"/>
        <c:numFmt formatCode="0.0%" sourceLinked="1"/>
        <c:majorTickMark val="out"/>
        <c:minorTickMark val="none"/>
        <c:tickLblPos val="nextTo"/>
        <c:crossAx val="883670688"/>
        <c:crosses val="autoZero"/>
        <c:crossBetween val="midCat"/>
      </c:valAx>
      <c:valAx>
        <c:axId val="883670688"/>
        <c:scaling>
          <c:orientation val="minMax"/>
        </c:scaling>
        <c:delete val="0"/>
        <c:axPos val="l"/>
        <c:numFmt formatCode="0.0" sourceLinked="1"/>
        <c:majorTickMark val="out"/>
        <c:minorTickMark val="none"/>
        <c:tickLblPos val="nextTo"/>
        <c:crossAx val="883669120"/>
        <c:crosses val="autoZero"/>
        <c:crossBetween val="midCat"/>
      </c:valAx>
    </c:plotArea>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Forward prices-Revenue</a:t>
            </a:r>
          </a:p>
        </c:rich>
      </c:tx>
      <c:layout/>
      <c:overlay val="0"/>
    </c:title>
    <c:autoTitleDeleted val="0"/>
    <c:plotArea>
      <c:layout/>
      <c:scatterChart>
        <c:scatterStyle val="lineMarker"/>
        <c:varyColors val="0"/>
        <c:ser>
          <c:idx val="0"/>
          <c:order val="0"/>
          <c:tx>
            <c:strRef>
              <c:f>'CM Revenue'!$D$1</c:f>
              <c:strCache>
                <c:ptCount val="1"/>
                <c:pt idx="0">
                  <c:v>WCF</c:v>
                </c:pt>
              </c:strCache>
            </c:strRef>
          </c:tx>
          <c:spPr>
            <a:ln w="28575">
              <a:noFill/>
            </a:ln>
          </c:spPr>
          <c:trendline>
            <c:trendlineType val="linear"/>
            <c:dispRSqr val="0"/>
            <c:dispEq val="0"/>
          </c:trendline>
          <c:xVal>
            <c:numRef>
              <c:f>'CM Revenue'!$E$2:$E$25</c:f>
              <c:numCache>
                <c:formatCode>0.000</c:formatCode>
                <c:ptCount val="24"/>
                <c:pt idx="0">
                  <c:v>7.7440272636595184E-2</c:v>
                </c:pt>
                <c:pt idx="1">
                  <c:v>9.6275134839816021E-2</c:v>
                </c:pt>
                <c:pt idx="2">
                  <c:v>5.0544558891560884E-2</c:v>
                </c:pt>
                <c:pt idx="3">
                  <c:v>8.7961557457747405E-2</c:v>
                </c:pt>
                <c:pt idx="4">
                  <c:v>5.6509297994198279E-2</c:v>
                </c:pt>
                <c:pt idx="5">
                  <c:v>5.847194208588917E-2</c:v>
                </c:pt>
                <c:pt idx="6">
                  <c:v>5.5716309563722463E-2</c:v>
                </c:pt>
                <c:pt idx="7">
                  <c:v>9.3018598110647874E-2</c:v>
                </c:pt>
                <c:pt idx="8">
                  <c:v>9.5496971172979103E-2</c:v>
                </c:pt>
                <c:pt idx="9">
                  <c:v>9.0140411177417265E-2</c:v>
                </c:pt>
                <c:pt idx="10">
                  <c:v>0.10923993633885402</c:v>
                </c:pt>
                <c:pt idx="11">
                  <c:v>8.6657751328020824E-2</c:v>
                </c:pt>
                <c:pt idx="12">
                  <c:v>9.9224626157665627E-2</c:v>
                </c:pt>
                <c:pt idx="13">
                  <c:v>6.5490285325795414E-2</c:v>
                </c:pt>
                <c:pt idx="14">
                  <c:v>9.1320753401378171E-2</c:v>
                </c:pt>
                <c:pt idx="15">
                  <c:v>8.4682055987359492E-2</c:v>
                </c:pt>
                <c:pt idx="16">
                  <c:v>7.282736098393798E-2</c:v>
                </c:pt>
                <c:pt idx="17">
                  <c:v>6.8035779097117485E-2</c:v>
                </c:pt>
                <c:pt idx="18">
                  <c:v>5.5357468429137954E-2</c:v>
                </c:pt>
                <c:pt idx="19">
                  <c:v>8.9370091902383139E-2</c:v>
                </c:pt>
                <c:pt idx="20">
                  <c:v>9.7942966223927216E-2</c:v>
                </c:pt>
                <c:pt idx="21">
                  <c:v>5.9644553604885006E-2</c:v>
                </c:pt>
                <c:pt idx="22">
                  <c:v>8.1671901372901631E-2</c:v>
                </c:pt>
                <c:pt idx="23">
                  <c:v>9.8428727344144137E-2</c:v>
                </c:pt>
              </c:numCache>
            </c:numRef>
          </c:xVal>
          <c:yVal>
            <c:numRef>
              <c:f>'CM Revenue'!$C$2:$C$25</c:f>
              <c:numCache>
                <c:formatCode>0.0</c:formatCode>
                <c:ptCount val="24"/>
                <c:pt idx="0">
                  <c:v>904.0875622025568</c:v>
                </c:pt>
                <c:pt idx="1">
                  <c:v>555.16552419148991</c:v>
                </c:pt>
                <c:pt idx="2">
                  <c:v>198.85034944780773</c:v>
                </c:pt>
                <c:pt idx="3">
                  <c:v>706.70594346491509</c:v>
                </c:pt>
                <c:pt idx="4">
                  <c:v>709.22656483981075</c:v>
                </c:pt>
                <c:pt idx="5">
                  <c:v>265.09549685001082</c:v>
                </c:pt>
                <c:pt idx="6">
                  <c:v>253.03902470289268</c:v>
                </c:pt>
                <c:pt idx="7">
                  <c:v>914.22453089171483</c:v>
                </c:pt>
                <c:pt idx="8">
                  <c:v>1519.2220422765076</c:v>
                </c:pt>
                <c:pt idx="9">
                  <c:v>1052.0974289039079</c:v>
                </c:pt>
                <c:pt idx="10">
                  <c:v>874.30371302538492</c:v>
                </c:pt>
                <c:pt idx="11">
                  <c:v>1004.437797659624</c:v>
                </c:pt>
                <c:pt idx="12">
                  <c:v>1255.9536493875419</c:v>
                </c:pt>
                <c:pt idx="13">
                  <c:v>687.14691129996004</c:v>
                </c:pt>
                <c:pt idx="14">
                  <c:v>843.10472085565243</c:v>
                </c:pt>
                <c:pt idx="15">
                  <c:v>1211.6882319102642</c:v>
                </c:pt>
                <c:pt idx="16">
                  <c:v>672.81959849941154</c:v>
                </c:pt>
                <c:pt idx="17">
                  <c:v>574.43482300336746</c:v>
                </c:pt>
                <c:pt idx="18">
                  <c:v>596.31292747559075</c:v>
                </c:pt>
                <c:pt idx="19">
                  <c:v>750.94646176657591</c:v>
                </c:pt>
                <c:pt idx="20">
                  <c:v>1537.1170564587135</c:v>
                </c:pt>
                <c:pt idx="21">
                  <c:v>770.74967091079191</c:v>
                </c:pt>
                <c:pt idx="22">
                  <c:v>577.51098091094309</c:v>
                </c:pt>
                <c:pt idx="23">
                  <c:v>1138.2682945045292</c:v>
                </c:pt>
              </c:numCache>
            </c:numRef>
          </c:yVal>
          <c:smooth val="0"/>
        </c:ser>
        <c:dLbls>
          <c:showLegendKey val="0"/>
          <c:showVal val="0"/>
          <c:showCatName val="0"/>
          <c:showSerName val="0"/>
          <c:showPercent val="0"/>
          <c:showBubbleSize val="0"/>
        </c:dLbls>
        <c:axId val="883669904"/>
        <c:axId val="883668336"/>
      </c:scatterChart>
      <c:valAx>
        <c:axId val="883669904"/>
        <c:scaling>
          <c:orientation val="minMax"/>
          <c:min val="4.0000000000000008E-2"/>
        </c:scaling>
        <c:delete val="0"/>
        <c:axPos val="b"/>
        <c:numFmt formatCode="0.000" sourceLinked="1"/>
        <c:majorTickMark val="out"/>
        <c:minorTickMark val="none"/>
        <c:tickLblPos val="nextTo"/>
        <c:crossAx val="883668336"/>
        <c:crosses val="autoZero"/>
        <c:crossBetween val="midCat"/>
      </c:valAx>
      <c:valAx>
        <c:axId val="883668336"/>
        <c:scaling>
          <c:orientation val="minMax"/>
        </c:scaling>
        <c:delete val="0"/>
        <c:axPos val="l"/>
        <c:numFmt formatCode="0.0" sourceLinked="1"/>
        <c:majorTickMark val="out"/>
        <c:minorTickMark val="none"/>
        <c:tickLblPos val="nextTo"/>
        <c:crossAx val="883669904"/>
        <c:crosses val="autoZero"/>
        <c:crossBetween val="midCat"/>
      </c:valAx>
    </c:plotArea>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title>
    <c:autoTitleDeleted val="0"/>
    <c:plotArea>
      <c:layout/>
      <c:lineChart>
        <c:grouping val="standard"/>
        <c:varyColors val="0"/>
        <c:ser>
          <c:idx val="0"/>
          <c:order val="0"/>
          <c:tx>
            <c:strRef>
              <c:f>'WCF forecast'!$C$1</c:f>
              <c:strCache>
                <c:ptCount val="1"/>
                <c:pt idx="0">
                  <c:v>Wind Capacity Factor</c:v>
                </c:pt>
              </c:strCache>
            </c:strRef>
          </c:tx>
          <c:marker>
            <c:symbol val="none"/>
          </c:marker>
          <c:trendline>
            <c:trendlineType val="linear"/>
            <c:dispRSqr val="0"/>
            <c:dispEq val="0"/>
          </c:trendline>
          <c:cat>
            <c:multiLvlStrRef>
              <c:f>'WCF forecast'!$A$2:$B$25</c:f>
              <c:multiLvlStrCache>
                <c:ptCount val="24"/>
                <c:lvl>
                  <c:pt idx="0">
                    <c:v>1</c:v>
                  </c:pt>
                  <c:pt idx="1">
                    <c:v>2</c:v>
                  </c:pt>
                  <c:pt idx="2">
                    <c:v>3</c:v>
                  </c:pt>
                  <c:pt idx="3">
                    <c:v>4</c:v>
                  </c:pt>
                  <c:pt idx="4">
                    <c:v>1</c:v>
                  </c:pt>
                  <c:pt idx="5">
                    <c:v>2</c:v>
                  </c:pt>
                  <c:pt idx="6">
                    <c:v>3</c:v>
                  </c:pt>
                  <c:pt idx="7">
                    <c:v>4</c:v>
                  </c:pt>
                  <c:pt idx="8">
                    <c:v>1</c:v>
                  </c:pt>
                  <c:pt idx="9">
                    <c:v>2</c:v>
                  </c:pt>
                  <c:pt idx="10">
                    <c:v>3</c:v>
                  </c:pt>
                  <c:pt idx="11">
                    <c:v>4</c:v>
                  </c:pt>
                  <c:pt idx="12">
                    <c:v>1</c:v>
                  </c:pt>
                  <c:pt idx="13">
                    <c:v>2</c:v>
                  </c:pt>
                  <c:pt idx="14">
                    <c:v>3</c:v>
                  </c:pt>
                  <c:pt idx="15">
                    <c:v>4</c:v>
                  </c:pt>
                  <c:pt idx="16">
                    <c:v>1</c:v>
                  </c:pt>
                  <c:pt idx="17">
                    <c:v>2</c:v>
                  </c:pt>
                  <c:pt idx="18">
                    <c:v>3</c:v>
                  </c:pt>
                  <c:pt idx="19">
                    <c:v>4</c:v>
                  </c:pt>
                  <c:pt idx="20">
                    <c:v>1</c:v>
                  </c:pt>
                  <c:pt idx="21">
                    <c:v>2</c:v>
                  </c:pt>
                  <c:pt idx="22">
                    <c:v>3</c:v>
                  </c:pt>
                  <c:pt idx="23">
                    <c:v>4</c:v>
                  </c:pt>
                </c:lvl>
                <c:lvl>
                  <c:pt idx="0">
                    <c:v>Y1</c:v>
                  </c:pt>
                  <c:pt idx="1">
                    <c:v>Y1</c:v>
                  </c:pt>
                  <c:pt idx="2">
                    <c:v>Y1</c:v>
                  </c:pt>
                  <c:pt idx="3">
                    <c:v>Y1</c:v>
                  </c:pt>
                  <c:pt idx="4">
                    <c:v>Y2</c:v>
                  </c:pt>
                  <c:pt idx="5">
                    <c:v>Y2</c:v>
                  </c:pt>
                  <c:pt idx="6">
                    <c:v>Y2</c:v>
                  </c:pt>
                  <c:pt idx="7">
                    <c:v>Y2</c:v>
                  </c:pt>
                  <c:pt idx="8">
                    <c:v>Y3</c:v>
                  </c:pt>
                  <c:pt idx="9">
                    <c:v>Y3</c:v>
                  </c:pt>
                  <c:pt idx="10">
                    <c:v>Y3</c:v>
                  </c:pt>
                  <c:pt idx="11">
                    <c:v>Y3</c:v>
                  </c:pt>
                  <c:pt idx="12">
                    <c:v>Y4</c:v>
                  </c:pt>
                  <c:pt idx="13">
                    <c:v>Y4</c:v>
                  </c:pt>
                  <c:pt idx="14">
                    <c:v>Y4</c:v>
                  </c:pt>
                  <c:pt idx="15">
                    <c:v>Y4</c:v>
                  </c:pt>
                  <c:pt idx="16">
                    <c:v>Y5</c:v>
                  </c:pt>
                  <c:pt idx="17">
                    <c:v>Y5</c:v>
                  </c:pt>
                  <c:pt idx="18">
                    <c:v>Y5</c:v>
                  </c:pt>
                  <c:pt idx="19">
                    <c:v>Y5</c:v>
                  </c:pt>
                  <c:pt idx="20">
                    <c:v>Y6</c:v>
                  </c:pt>
                  <c:pt idx="21">
                    <c:v>Y6</c:v>
                  </c:pt>
                  <c:pt idx="22">
                    <c:v>Y6</c:v>
                  </c:pt>
                  <c:pt idx="23">
                    <c:v>Y6</c:v>
                  </c:pt>
                </c:lvl>
              </c:multiLvlStrCache>
            </c:multiLvlStrRef>
          </c:cat>
          <c:val>
            <c:numRef>
              <c:f>'WCF forecast'!$C$2:$C$25</c:f>
              <c:numCache>
                <c:formatCode>0.000</c:formatCode>
                <c:ptCount val="24"/>
                <c:pt idx="0">
                  <c:v>0.43236898933161633</c:v>
                </c:pt>
                <c:pt idx="1">
                  <c:v>0.24650648637397912</c:v>
                </c:pt>
                <c:pt idx="2">
                  <c:v>0.21823829501209138</c:v>
                </c:pt>
                <c:pt idx="3">
                  <c:v>0.3524051702408586</c:v>
                </c:pt>
                <c:pt idx="4">
                  <c:v>0.42477992917080992</c:v>
                </c:pt>
                <c:pt idx="5">
                  <c:v>0.22250376730187096</c:v>
                </c:pt>
                <c:pt idx="6">
                  <c:v>0.2065173837814317</c:v>
                </c:pt>
                <c:pt idx="7">
                  <c:v>0.3338180381063372</c:v>
                </c:pt>
                <c:pt idx="8">
                  <c:v>0.67722242108945729</c:v>
                </c:pt>
                <c:pt idx="9">
                  <c:v>0.44307974326725241</c:v>
                </c:pt>
                <c:pt idx="10">
                  <c:v>0.25713196996032117</c:v>
                </c:pt>
                <c:pt idx="11">
                  <c:v>0.47796500671245162</c:v>
                </c:pt>
                <c:pt idx="12">
                  <c:v>0.50404743623200798</c:v>
                </c:pt>
                <c:pt idx="13">
                  <c:v>0.39097684606197181</c:v>
                </c:pt>
                <c:pt idx="14">
                  <c:v>0.31319617979359604</c:v>
                </c:pt>
                <c:pt idx="15">
                  <c:v>0.52227068467023774</c:v>
                </c:pt>
                <c:pt idx="16">
                  <c:v>0.47874015294571698</c:v>
                </c:pt>
                <c:pt idx="17">
                  <c:v>0.34237817864623271</c:v>
                </c:pt>
                <c:pt idx="18">
                  <c:v>0.35835726291392428</c:v>
                </c:pt>
                <c:pt idx="19">
                  <c:v>0.37112437233421952</c:v>
                </c:pt>
                <c:pt idx="20">
                  <c:v>0.56975428752264468</c:v>
                </c:pt>
                <c:pt idx="21">
                  <c:v>0.45266106917577215</c:v>
                </c:pt>
                <c:pt idx="22">
                  <c:v>0.25941722393381522</c:v>
                </c:pt>
                <c:pt idx="23">
                  <c:v>0.41712321747002423</c:v>
                </c:pt>
              </c:numCache>
            </c:numRef>
          </c:val>
          <c:smooth val="0"/>
        </c:ser>
        <c:dLbls>
          <c:showLegendKey val="0"/>
          <c:showVal val="0"/>
          <c:showCatName val="0"/>
          <c:showSerName val="0"/>
          <c:showPercent val="0"/>
          <c:showBubbleSize val="0"/>
        </c:dLbls>
        <c:smooth val="0"/>
        <c:axId val="883667552"/>
        <c:axId val="883669512"/>
      </c:lineChart>
      <c:catAx>
        <c:axId val="883667552"/>
        <c:scaling>
          <c:orientation val="minMax"/>
        </c:scaling>
        <c:delete val="0"/>
        <c:axPos val="b"/>
        <c:numFmt formatCode="General" sourceLinked="0"/>
        <c:majorTickMark val="out"/>
        <c:minorTickMark val="none"/>
        <c:tickLblPos val="nextTo"/>
        <c:crossAx val="883669512"/>
        <c:crosses val="autoZero"/>
        <c:auto val="1"/>
        <c:lblAlgn val="ctr"/>
        <c:lblOffset val="100"/>
        <c:noMultiLvlLbl val="0"/>
      </c:catAx>
      <c:valAx>
        <c:axId val="883669512"/>
        <c:scaling>
          <c:orientation val="minMax"/>
        </c:scaling>
        <c:delete val="0"/>
        <c:axPos val="l"/>
        <c:majorGridlines/>
        <c:numFmt formatCode="0.000" sourceLinked="1"/>
        <c:majorTickMark val="out"/>
        <c:minorTickMark val="none"/>
        <c:tickLblPos val="nextTo"/>
        <c:crossAx val="883667552"/>
        <c:crosses val="autoZero"/>
        <c:crossBetween val="between"/>
      </c:valAx>
    </c:plotArea>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Electricity 'forward' prices</a:t>
            </a:r>
          </a:p>
        </c:rich>
      </c:tx>
      <c:layout/>
      <c:overlay val="0"/>
    </c:title>
    <c:autoTitleDeleted val="0"/>
    <c:plotArea>
      <c:layout/>
      <c:lineChart>
        <c:grouping val="standard"/>
        <c:varyColors val="0"/>
        <c:ser>
          <c:idx val="0"/>
          <c:order val="0"/>
          <c:tx>
            <c:strRef>
              <c:f>'FP forecast'!$C$1</c:f>
              <c:strCache>
                <c:ptCount val="1"/>
                <c:pt idx="0">
                  <c:v>Electricity 'forward' prices</c:v>
                </c:pt>
              </c:strCache>
            </c:strRef>
          </c:tx>
          <c:marker>
            <c:symbol val="none"/>
          </c:marker>
          <c:trendline>
            <c:trendlineType val="linear"/>
            <c:dispRSqr val="0"/>
            <c:dispEq val="0"/>
          </c:trendline>
          <c:cat>
            <c:multiLvlStrRef>
              <c:f>'WCF forecast'!$A$2:$B$25</c:f>
              <c:multiLvlStrCache>
                <c:ptCount val="24"/>
                <c:lvl>
                  <c:pt idx="0">
                    <c:v>1</c:v>
                  </c:pt>
                  <c:pt idx="1">
                    <c:v>2</c:v>
                  </c:pt>
                  <c:pt idx="2">
                    <c:v>3</c:v>
                  </c:pt>
                  <c:pt idx="3">
                    <c:v>4</c:v>
                  </c:pt>
                  <c:pt idx="4">
                    <c:v>1</c:v>
                  </c:pt>
                  <c:pt idx="5">
                    <c:v>2</c:v>
                  </c:pt>
                  <c:pt idx="6">
                    <c:v>3</c:v>
                  </c:pt>
                  <c:pt idx="7">
                    <c:v>4</c:v>
                  </c:pt>
                  <c:pt idx="8">
                    <c:v>1</c:v>
                  </c:pt>
                  <c:pt idx="9">
                    <c:v>2</c:v>
                  </c:pt>
                  <c:pt idx="10">
                    <c:v>3</c:v>
                  </c:pt>
                  <c:pt idx="11">
                    <c:v>4</c:v>
                  </c:pt>
                  <c:pt idx="12">
                    <c:v>1</c:v>
                  </c:pt>
                  <c:pt idx="13">
                    <c:v>2</c:v>
                  </c:pt>
                  <c:pt idx="14">
                    <c:v>3</c:v>
                  </c:pt>
                  <c:pt idx="15">
                    <c:v>4</c:v>
                  </c:pt>
                  <c:pt idx="16">
                    <c:v>1</c:v>
                  </c:pt>
                  <c:pt idx="17">
                    <c:v>2</c:v>
                  </c:pt>
                  <c:pt idx="18">
                    <c:v>3</c:v>
                  </c:pt>
                  <c:pt idx="19">
                    <c:v>4</c:v>
                  </c:pt>
                  <c:pt idx="20">
                    <c:v>1</c:v>
                  </c:pt>
                  <c:pt idx="21">
                    <c:v>2</c:v>
                  </c:pt>
                  <c:pt idx="22">
                    <c:v>3</c:v>
                  </c:pt>
                  <c:pt idx="23">
                    <c:v>4</c:v>
                  </c:pt>
                </c:lvl>
                <c:lvl>
                  <c:pt idx="0">
                    <c:v>Y1</c:v>
                  </c:pt>
                  <c:pt idx="1">
                    <c:v>Y1</c:v>
                  </c:pt>
                  <c:pt idx="2">
                    <c:v>Y1</c:v>
                  </c:pt>
                  <c:pt idx="3">
                    <c:v>Y1</c:v>
                  </c:pt>
                  <c:pt idx="4">
                    <c:v>Y2</c:v>
                  </c:pt>
                  <c:pt idx="5">
                    <c:v>Y2</c:v>
                  </c:pt>
                  <c:pt idx="6">
                    <c:v>Y2</c:v>
                  </c:pt>
                  <c:pt idx="7">
                    <c:v>Y2</c:v>
                  </c:pt>
                  <c:pt idx="8">
                    <c:v>Y3</c:v>
                  </c:pt>
                  <c:pt idx="9">
                    <c:v>Y3</c:v>
                  </c:pt>
                  <c:pt idx="10">
                    <c:v>Y3</c:v>
                  </c:pt>
                  <c:pt idx="11">
                    <c:v>Y3</c:v>
                  </c:pt>
                  <c:pt idx="12">
                    <c:v>Y4</c:v>
                  </c:pt>
                  <c:pt idx="13">
                    <c:v>Y4</c:v>
                  </c:pt>
                  <c:pt idx="14">
                    <c:v>Y4</c:v>
                  </c:pt>
                  <c:pt idx="15">
                    <c:v>Y4</c:v>
                  </c:pt>
                  <c:pt idx="16">
                    <c:v>Y5</c:v>
                  </c:pt>
                  <c:pt idx="17">
                    <c:v>Y5</c:v>
                  </c:pt>
                  <c:pt idx="18">
                    <c:v>Y5</c:v>
                  </c:pt>
                  <c:pt idx="19">
                    <c:v>Y5</c:v>
                  </c:pt>
                  <c:pt idx="20">
                    <c:v>Y6</c:v>
                  </c:pt>
                  <c:pt idx="21">
                    <c:v>Y6</c:v>
                  </c:pt>
                  <c:pt idx="22">
                    <c:v>Y6</c:v>
                  </c:pt>
                  <c:pt idx="23">
                    <c:v>Y6</c:v>
                  </c:pt>
                </c:lvl>
              </c:multiLvlStrCache>
            </c:multiLvlStrRef>
          </c:cat>
          <c:val>
            <c:numRef>
              <c:f>'FP forecast'!$C$2:$C$25</c:f>
              <c:numCache>
                <c:formatCode>0.000</c:formatCode>
                <c:ptCount val="24"/>
                <c:pt idx="0">
                  <c:v>7.7440272636595184E-2</c:v>
                </c:pt>
                <c:pt idx="1">
                  <c:v>9.6275134839816021E-2</c:v>
                </c:pt>
                <c:pt idx="2">
                  <c:v>5.0544558891560884E-2</c:v>
                </c:pt>
                <c:pt idx="3">
                  <c:v>8.7961557457747405E-2</c:v>
                </c:pt>
                <c:pt idx="4">
                  <c:v>5.6509297994198279E-2</c:v>
                </c:pt>
                <c:pt idx="5">
                  <c:v>5.847194208588917E-2</c:v>
                </c:pt>
                <c:pt idx="6">
                  <c:v>5.5716309563722463E-2</c:v>
                </c:pt>
                <c:pt idx="7">
                  <c:v>9.3018598110647874E-2</c:v>
                </c:pt>
                <c:pt idx="8">
                  <c:v>9.5496971172979103E-2</c:v>
                </c:pt>
                <c:pt idx="9">
                  <c:v>9.0140411177417265E-2</c:v>
                </c:pt>
                <c:pt idx="10">
                  <c:v>0.10923993633885402</c:v>
                </c:pt>
                <c:pt idx="11">
                  <c:v>8.6657751328020824E-2</c:v>
                </c:pt>
                <c:pt idx="12">
                  <c:v>9.9224626157665627E-2</c:v>
                </c:pt>
                <c:pt idx="13">
                  <c:v>6.5490285325795414E-2</c:v>
                </c:pt>
                <c:pt idx="14">
                  <c:v>9.1320753401378171E-2</c:v>
                </c:pt>
                <c:pt idx="15">
                  <c:v>8.4682055987359492E-2</c:v>
                </c:pt>
                <c:pt idx="16">
                  <c:v>7.282736098393798E-2</c:v>
                </c:pt>
                <c:pt idx="17">
                  <c:v>6.8035779097117485E-2</c:v>
                </c:pt>
                <c:pt idx="18">
                  <c:v>5.5357468429137954E-2</c:v>
                </c:pt>
                <c:pt idx="19">
                  <c:v>8.9370091902383139E-2</c:v>
                </c:pt>
                <c:pt idx="20">
                  <c:v>9.7942966223927216E-2</c:v>
                </c:pt>
                <c:pt idx="21">
                  <c:v>5.9644553604885006E-2</c:v>
                </c:pt>
                <c:pt idx="22">
                  <c:v>8.1671901372901631E-2</c:v>
                </c:pt>
                <c:pt idx="23">
                  <c:v>9.8428727344144137E-2</c:v>
                </c:pt>
              </c:numCache>
            </c:numRef>
          </c:val>
          <c:smooth val="0"/>
        </c:ser>
        <c:dLbls>
          <c:showLegendKey val="0"/>
          <c:showVal val="0"/>
          <c:showCatName val="0"/>
          <c:showSerName val="0"/>
          <c:showPercent val="0"/>
          <c:showBubbleSize val="0"/>
        </c:dLbls>
        <c:smooth val="0"/>
        <c:axId val="508303520"/>
        <c:axId val="508301952"/>
      </c:lineChart>
      <c:catAx>
        <c:axId val="508303520"/>
        <c:scaling>
          <c:orientation val="minMax"/>
        </c:scaling>
        <c:delete val="0"/>
        <c:axPos val="b"/>
        <c:numFmt formatCode="General" sourceLinked="0"/>
        <c:majorTickMark val="out"/>
        <c:minorTickMark val="none"/>
        <c:tickLblPos val="nextTo"/>
        <c:crossAx val="508301952"/>
        <c:crosses val="autoZero"/>
        <c:auto val="1"/>
        <c:lblAlgn val="ctr"/>
        <c:lblOffset val="100"/>
        <c:noMultiLvlLbl val="0"/>
      </c:catAx>
      <c:valAx>
        <c:axId val="508301952"/>
        <c:scaling>
          <c:orientation val="minMax"/>
        </c:scaling>
        <c:delete val="0"/>
        <c:axPos val="l"/>
        <c:majorGridlines/>
        <c:numFmt formatCode="0.000" sourceLinked="1"/>
        <c:majorTickMark val="out"/>
        <c:minorTickMark val="none"/>
        <c:tickLblPos val="nextTo"/>
        <c:crossAx val="508303520"/>
        <c:crosses val="autoZero"/>
        <c:crossBetween val="between"/>
      </c:valAx>
    </c:plotArea>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6</xdr:col>
      <xdr:colOff>476250</xdr:colOff>
      <xdr:row>1</xdr:row>
      <xdr:rowOff>109537</xdr:rowOff>
    </xdr:from>
    <xdr:to>
      <xdr:col>18</xdr:col>
      <xdr:colOff>438150</xdr:colOff>
      <xdr:row>18</xdr:row>
      <xdr:rowOff>66675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6</xdr:col>
      <xdr:colOff>476250</xdr:colOff>
      <xdr:row>20</xdr:row>
      <xdr:rowOff>57150</xdr:rowOff>
    </xdr:from>
    <xdr:ext cx="8010142" cy="1094146"/>
    <xdr:sp macro="" textlink="">
      <xdr:nvSpPr>
        <xdr:cNvPr id="3" name="TextBox 2"/>
        <xdr:cNvSpPr txBox="1"/>
      </xdr:nvSpPr>
      <xdr:spPr>
        <a:xfrm>
          <a:off x="4486275" y="3867150"/>
          <a:ext cx="8010142" cy="1094146"/>
        </a:xfrm>
        <a:prstGeom prst="rect">
          <a:avLst/>
        </a:prstGeom>
        <a:solidFill>
          <a:schemeClr val="accent1">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600"/>
            <a:t>Possible possitive trend, but fails to explain the variation in revenue (adjusted</a:t>
          </a:r>
          <a:r>
            <a:rPr lang="en-GB" sz="1600" baseline="0"/>
            <a:t> R2 is just 8.5%).</a:t>
          </a:r>
        </a:p>
        <a:p>
          <a:r>
            <a:rPr lang="en-GB" sz="1600" baseline="0"/>
            <a:t>Likely seasonality (peaks and valeys in the time series related to the time of the season).</a:t>
          </a:r>
        </a:p>
        <a:p>
          <a:endParaRPr lang="en-GB" sz="1600" baseline="0"/>
        </a:p>
        <a:p>
          <a:r>
            <a:rPr lang="en-GB" sz="1600" baseline="0"/>
            <a:t>Moving Average (MA) approaches not appropriate here, need to try a time series model. </a:t>
          </a:r>
          <a:endParaRPr lang="en-GB" sz="1600"/>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4</xdr:col>
      <xdr:colOff>600075</xdr:colOff>
      <xdr:row>49</xdr:row>
      <xdr:rowOff>66675</xdr:rowOff>
    </xdr:from>
    <xdr:ext cx="3408947" cy="843693"/>
    <xdr:sp macro="" textlink="">
      <xdr:nvSpPr>
        <xdr:cNvPr id="3" name="TextBox 2"/>
        <xdr:cNvSpPr txBox="1"/>
      </xdr:nvSpPr>
      <xdr:spPr>
        <a:xfrm>
          <a:off x="3038475" y="9458325"/>
          <a:ext cx="3408947" cy="843693"/>
        </a:xfrm>
        <a:prstGeom prst="rect">
          <a:avLst/>
        </a:prstGeom>
        <a:solidFill>
          <a:schemeClr val="accent1">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600"/>
            <a:t>Not a very good model for predictions.</a:t>
          </a:r>
        </a:p>
        <a:p>
          <a:endParaRPr lang="en-GB" sz="1600"/>
        </a:p>
        <a:p>
          <a:r>
            <a:rPr lang="en-GB" sz="1600"/>
            <a:t>Try</a:t>
          </a:r>
          <a:r>
            <a:rPr lang="en-GB" sz="1600" baseline="0"/>
            <a:t> causal model.</a:t>
          </a:r>
          <a:endParaRPr lang="en-GB" sz="1600"/>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1</xdr:col>
      <xdr:colOff>0</xdr:colOff>
      <xdr:row>52</xdr:row>
      <xdr:rowOff>0</xdr:rowOff>
    </xdr:from>
    <xdr:ext cx="8616911" cy="843693"/>
    <xdr:sp macro="" textlink="">
      <xdr:nvSpPr>
        <xdr:cNvPr id="4" name="TextBox 3"/>
        <xdr:cNvSpPr txBox="1"/>
      </xdr:nvSpPr>
      <xdr:spPr>
        <a:xfrm>
          <a:off x="609600" y="9963150"/>
          <a:ext cx="8616911" cy="843693"/>
        </a:xfrm>
        <a:prstGeom prst="rect">
          <a:avLst/>
        </a:prstGeom>
        <a:solidFill>
          <a:schemeClr val="accent1">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600"/>
            <a:t>Very good model! High explanatory power,</a:t>
          </a:r>
          <a:r>
            <a:rPr lang="en-GB" sz="1600" baseline="0"/>
            <a:t> all variables significant. </a:t>
          </a:r>
        </a:p>
        <a:p>
          <a:endParaRPr lang="en-GB" sz="1600"/>
        </a:p>
        <a:p>
          <a:r>
            <a:rPr lang="en-GB" sz="1600"/>
            <a:t>This will be the basis of our forcasts - next</a:t>
          </a:r>
          <a:r>
            <a:rPr lang="en-GB" sz="1600" baseline="0"/>
            <a:t> step is to generate forecasts for the explanatory variables. </a:t>
          </a:r>
        </a:p>
      </xdr:txBody>
    </xdr:sp>
    <xdr:clientData/>
  </xdr:oneCellAnchor>
  <xdr:twoCellAnchor>
    <xdr:from>
      <xdr:col>8</xdr:col>
      <xdr:colOff>85724</xdr:colOff>
      <xdr:row>2</xdr:row>
      <xdr:rowOff>4762</xdr:rowOff>
    </xdr:from>
    <xdr:to>
      <xdr:col>18</xdr:col>
      <xdr:colOff>95249</xdr:colOff>
      <xdr:row>16</xdr:row>
      <xdr:rowOff>80962</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609599</xdr:colOff>
      <xdr:row>17</xdr:row>
      <xdr:rowOff>123825</xdr:rowOff>
    </xdr:from>
    <xdr:to>
      <xdr:col>18</xdr:col>
      <xdr:colOff>161924</xdr:colOff>
      <xdr:row>34</xdr:row>
      <xdr:rowOff>66675</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533399</xdr:colOff>
      <xdr:row>1</xdr:row>
      <xdr:rowOff>90487</xdr:rowOff>
    </xdr:from>
    <xdr:to>
      <xdr:col>15</xdr:col>
      <xdr:colOff>28574</xdr:colOff>
      <xdr:row>15</xdr:row>
      <xdr:rowOff>166687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4</xdr:col>
      <xdr:colOff>476251</xdr:colOff>
      <xdr:row>17</xdr:row>
      <xdr:rowOff>104775</xdr:rowOff>
    </xdr:from>
    <xdr:ext cx="6210300" cy="593239"/>
    <xdr:sp macro="" textlink="">
      <xdr:nvSpPr>
        <xdr:cNvPr id="3" name="TextBox 2"/>
        <xdr:cNvSpPr txBox="1"/>
      </xdr:nvSpPr>
      <xdr:spPr>
        <a:xfrm>
          <a:off x="3867151" y="3343275"/>
          <a:ext cx="6210300" cy="593239"/>
        </a:xfrm>
        <a:prstGeom prst="rect">
          <a:avLst/>
        </a:prstGeom>
        <a:solidFill>
          <a:schemeClr val="accent1">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GB" sz="1600"/>
            <a:t>Possible possitive trend, l</a:t>
          </a:r>
          <a:r>
            <a:rPr lang="en-GB" sz="1600" baseline="0"/>
            <a:t>ikely seasonality, so (MA) approaches not appropriate here, need to try a time series model. </a:t>
          </a:r>
          <a:endParaRPr lang="en-GB" sz="1600"/>
        </a:p>
      </xdr:txBody>
    </xdr:sp>
    <xdr:clientData/>
  </xdr:oneCellAnchor>
</xdr:wsDr>
</file>

<file path=xl/drawings/drawing5.xml><?xml version="1.0" encoding="utf-8"?>
<xdr:wsDr xmlns:xdr="http://schemas.openxmlformats.org/drawingml/2006/spreadsheetDrawing" xmlns:a="http://schemas.openxmlformats.org/drawingml/2006/main">
  <xdr:twoCellAnchor>
    <xdr:from>
      <xdr:col>4</xdr:col>
      <xdr:colOff>533399</xdr:colOff>
      <xdr:row>1</xdr:row>
      <xdr:rowOff>90487</xdr:rowOff>
    </xdr:from>
    <xdr:to>
      <xdr:col>15</xdr:col>
      <xdr:colOff>28574</xdr:colOff>
      <xdr:row>15</xdr:row>
      <xdr:rowOff>166687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4</xdr:col>
      <xdr:colOff>476251</xdr:colOff>
      <xdr:row>17</xdr:row>
      <xdr:rowOff>104775</xdr:rowOff>
    </xdr:from>
    <xdr:ext cx="6210300" cy="1845505"/>
    <xdr:sp macro="" textlink="">
      <xdr:nvSpPr>
        <xdr:cNvPr id="3" name="TextBox 2"/>
        <xdr:cNvSpPr txBox="1"/>
      </xdr:nvSpPr>
      <xdr:spPr>
        <a:xfrm>
          <a:off x="3619501" y="3343275"/>
          <a:ext cx="6210300" cy="1845505"/>
        </a:xfrm>
        <a:prstGeom prst="rect">
          <a:avLst/>
        </a:prstGeom>
        <a:solidFill>
          <a:schemeClr val="accent1">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GB" sz="1600"/>
            <a:t>Very weak possitive trend (so probably no trend), no evidence of seasonality</a:t>
          </a:r>
          <a:r>
            <a:rPr lang="en-GB" sz="1600" baseline="0"/>
            <a:t>, so MA approaches are appropriate here.</a:t>
          </a:r>
        </a:p>
        <a:p>
          <a:endParaRPr lang="en-GB" sz="1600" baseline="0"/>
        </a:p>
        <a:p>
          <a:r>
            <a:rPr lang="en-GB" sz="1600" baseline="0"/>
            <a:t>You can try different MA windows (eg for 2, 3, 4 periods), but as you increase the number of periods for the analysis, you will see that the forecast revert to the mean of the whole series. So, its easier in this case to just use the mean of the whole series, ie 0.08.</a:t>
          </a:r>
          <a:endParaRPr lang="en-GB" sz="16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1"/>
  <sheetViews>
    <sheetView topLeftCell="A10" workbookViewId="0">
      <selection activeCell="A22" sqref="A22:A25"/>
    </sheetView>
  </sheetViews>
  <sheetFormatPr defaultRowHeight="14.5" x14ac:dyDescent="0.35"/>
  <cols>
    <col min="4" max="4" width="14.453125" bestFit="1" customWidth="1"/>
  </cols>
  <sheetData>
    <row r="1" spans="1:5" x14ac:dyDescent="0.35">
      <c r="A1" t="s">
        <v>1</v>
      </c>
      <c r="B1" t="s">
        <v>2</v>
      </c>
      <c r="C1" t="s">
        <v>0</v>
      </c>
      <c r="D1" t="s">
        <v>41</v>
      </c>
      <c r="E1" t="s">
        <v>3</v>
      </c>
    </row>
    <row r="2" spans="1:5" x14ac:dyDescent="0.35">
      <c r="A2" t="s">
        <v>56</v>
      </c>
      <c r="B2">
        <v>1</v>
      </c>
      <c r="C2" s="7">
        <v>904.0875622025568</v>
      </c>
      <c r="D2" s="5">
        <v>0.43236898933161633</v>
      </c>
      <c r="E2" s="6">
        <v>7.7440272636595184E-2</v>
      </c>
    </row>
    <row r="3" spans="1:5" x14ac:dyDescent="0.35">
      <c r="A3" t="s">
        <v>56</v>
      </c>
      <c r="B3">
        <v>2</v>
      </c>
      <c r="C3" s="7">
        <v>555.16552419148991</v>
      </c>
      <c r="D3" s="5">
        <v>0.24650648637397912</v>
      </c>
      <c r="E3" s="6">
        <v>9.6275134839816021E-2</v>
      </c>
    </row>
    <row r="4" spans="1:5" x14ac:dyDescent="0.35">
      <c r="A4" t="s">
        <v>56</v>
      </c>
      <c r="B4">
        <v>3</v>
      </c>
      <c r="C4" s="7">
        <v>198.85034944780773</v>
      </c>
      <c r="D4" s="5">
        <v>0.21823829501209138</v>
      </c>
      <c r="E4" s="6">
        <v>5.0544558891560884E-2</v>
      </c>
    </row>
    <row r="5" spans="1:5" x14ac:dyDescent="0.35">
      <c r="A5" t="s">
        <v>56</v>
      </c>
      <c r="B5">
        <v>4</v>
      </c>
      <c r="C5" s="7">
        <v>706.70594346491509</v>
      </c>
      <c r="D5" s="5">
        <v>0.3524051702408586</v>
      </c>
      <c r="E5" s="6">
        <v>8.7961557457747405E-2</v>
      </c>
    </row>
    <row r="6" spans="1:5" x14ac:dyDescent="0.35">
      <c r="A6" t="s">
        <v>57</v>
      </c>
      <c r="B6">
        <v>1</v>
      </c>
      <c r="C6" s="7">
        <v>709.22656483981075</v>
      </c>
      <c r="D6" s="5">
        <v>0.42477992917080992</v>
      </c>
      <c r="E6" s="6">
        <v>5.6509297994198279E-2</v>
      </c>
    </row>
    <row r="7" spans="1:5" x14ac:dyDescent="0.35">
      <c r="A7" t="s">
        <v>57</v>
      </c>
      <c r="B7">
        <v>2</v>
      </c>
      <c r="C7" s="7">
        <v>265.09549685001082</v>
      </c>
      <c r="D7" s="5">
        <v>0.22250376730187096</v>
      </c>
      <c r="E7" s="6">
        <v>5.847194208588917E-2</v>
      </c>
    </row>
    <row r="8" spans="1:5" x14ac:dyDescent="0.35">
      <c r="A8" t="s">
        <v>57</v>
      </c>
      <c r="B8">
        <v>3</v>
      </c>
      <c r="C8" s="7">
        <v>253.03902470289268</v>
      </c>
      <c r="D8" s="5">
        <v>0.2065173837814317</v>
      </c>
      <c r="E8" s="6">
        <v>5.5716309563722463E-2</v>
      </c>
    </row>
    <row r="9" spans="1:5" x14ac:dyDescent="0.35">
      <c r="A9" t="s">
        <v>57</v>
      </c>
      <c r="B9">
        <v>4</v>
      </c>
      <c r="C9" s="7">
        <v>914.22453089171483</v>
      </c>
      <c r="D9" s="5">
        <v>0.3338180381063372</v>
      </c>
      <c r="E9" s="6">
        <v>9.3018598110647874E-2</v>
      </c>
    </row>
    <row r="10" spans="1:5" x14ac:dyDescent="0.35">
      <c r="A10" t="s">
        <v>58</v>
      </c>
      <c r="B10">
        <v>1</v>
      </c>
      <c r="C10" s="7">
        <v>1519.2220422765076</v>
      </c>
      <c r="D10" s="5">
        <v>0.67722242108945729</v>
      </c>
      <c r="E10" s="6">
        <v>9.5496971172979103E-2</v>
      </c>
    </row>
    <row r="11" spans="1:5" x14ac:dyDescent="0.35">
      <c r="A11" t="s">
        <v>58</v>
      </c>
      <c r="B11">
        <v>2</v>
      </c>
      <c r="C11" s="7">
        <v>1052.0974289039079</v>
      </c>
      <c r="D11" s="5">
        <v>0.44307974326725241</v>
      </c>
      <c r="E11" s="6">
        <v>9.0140411177417265E-2</v>
      </c>
    </row>
    <row r="12" spans="1:5" x14ac:dyDescent="0.35">
      <c r="A12" t="s">
        <v>58</v>
      </c>
      <c r="B12">
        <v>3</v>
      </c>
      <c r="C12" s="7">
        <v>874.30371302538492</v>
      </c>
      <c r="D12" s="5">
        <v>0.25713196996032117</v>
      </c>
      <c r="E12" s="6">
        <v>0.10923993633885402</v>
      </c>
    </row>
    <row r="13" spans="1:5" x14ac:dyDescent="0.35">
      <c r="A13" t="s">
        <v>58</v>
      </c>
      <c r="B13">
        <v>4</v>
      </c>
      <c r="C13" s="7">
        <v>1004.437797659624</v>
      </c>
      <c r="D13" s="5">
        <v>0.47796500671245162</v>
      </c>
      <c r="E13" s="6">
        <v>8.6657751328020824E-2</v>
      </c>
    </row>
    <row r="14" spans="1:5" x14ac:dyDescent="0.35">
      <c r="A14" t="s">
        <v>59</v>
      </c>
      <c r="B14">
        <v>1</v>
      </c>
      <c r="C14" s="7">
        <v>1255.9536493875419</v>
      </c>
      <c r="D14" s="5">
        <v>0.50404743623200798</v>
      </c>
      <c r="E14" s="6">
        <v>9.9224626157665627E-2</v>
      </c>
    </row>
    <row r="15" spans="1:5" x14ac:dyDescent="0.35">
      <c r="A15" t="s">
        <v>59</v>
      </c>
      <c r="B15">
        <v>2</v>
      </c>
      <c r="C15" s="7">
        <v>687.14691129996004</v>
      </c>
      <c r="D15" s="5">
        <v>0.39097684606197181</v>
      </c>
      <c r="E15" s="6">
        <v>6.5490285325795414E-2</v>
      </c>
    </row>
    <row r="16" spans="1:5" x14ac:dyDescent="0.35">
      <c r="A16" t="s">
        <v>59</v>
      </c>
      <c r="B16">
        <v>3</v>
      </c>
      <c r="C16" s="7">
        <v>843.10472085565243</v>
      </c>
      <c r="D16" s="5">
        <v>0.31319617979359604</v>
      </c>
      <c r="E16" s="6">
        <v>9.1320753401378171E-2</v>
      </c>
    </row>
    <row r="17" spans="1:5" x14ac:dyDescent="0.35">
      <c r="A17" t="s">
        <v>59</v>
      </c>
      <c r="B17">
        <v>4</v>
      </c>
      <c r="C17" s="7">
        <v>1211.6882319102642</v>
      </c>
      <c r="D17" s="5">
        <v>0.52227068467023774</v>
      </c>
      <c r="E17" s="6">
        <v>8.4682055987359492E-2</v>
      </c>
    </row>
    <row r="18" spans="1:5" x14ac:dyDescent="0.35">
      <c r="A18" t="s">
        <v>60</v>
      </c>
      <c r="B18">
        <v>1</v>
      </c>
      <c r="C18" s="7">
        <v>672.81959849941154</v>
      </c>
      <c r="D18" s="5">
        <v>0.47874015294571698</v>
      </c>
      <c r="E18" s="6">
        <v>7.282736098393798E-2</v>
      </c>
    </row>
    <row r="19" spans="1:5" x14ac:dyDescent="0.35">
      <c r="A19" t="s">
        <v>60</v>
      </c>
      <c r="B19">
        <v>2</v>
      </c>
      <c r="C19" s="7">
        <v>574.43482300336746</v>
      </c>
      <c r="D19" s="5">
        <v>0.34237817864623271</v>
      </c>
      <c r="E19" s="6">
        <v>6.8035779097117485E-2</v>
      </c>
    </row>
    <row r="20" spans="1:5" x14ac:dyDescent="0.35">
      <c r="A20" t="s">
        <v>60</v>
      </c>
      <c r="B20">
        <v>3</v>
      </c>
      <c r="C20" s="7">
        <v>596.31292747559075</v>
      </c>
      <c r="D20" s="5">
        <v>0.35835726291392428</v>
      </c>
      <c r="E20" s="6">
        <v>5.5357468429137954E-2</v>
      </c>
    </row>
    <row r="21" spans="1:5" x14ac:dyDescent="0.35">
      <c r="A21" t="s">
        <v>60</v>
      </c>
      <c r="B21">
        <v>4</v>
      </c>
      <c r="C21" s="7">
        <v>750.94646176657591</v>
      </c>
      <c r="D21" s="5">
        <v>0.37112437233421952</v>
      </c>
      <c r="E21" s="6">
        <v>8.9370091902383139E-2</v>
      </c>
    </row>
    <row r="22" spans="1:5" x14ac:dyDescent="0.35">
      <c r="A22" t="s">
        <v>61</v>
      </c>
      <c r="B22">
        <v>1</v>
      </c>
      <c r="C22" s="7">
        <v>1537.1170564587135</v>
      </c>
      <c r="D22" s="5">
        <v>0.56975428752264468</v>
      </c>
      <c r="E22" s="6">
        <v>9.7942966223927216E-2</v>
      </c>
    </row>
    <row r="23" spans="1:5" x14ac:dyDescent="0.35">
      <c r="A23" t="s">
        <v>61</v>
      </c>
      <c r="B23">
        <v>2</v>
      </c>
      <c r="C23" s="7">
        <v>770.74967091079191</v>
      </c>
      <c r="D23" s="5">
        <v>0.45266106917577215</v>
      </c>
      <c r="E23" s="6">
        <v>5.9644553604885006E-2</v>
      </c>
    </row>
    <row r="24" spans="1:5" x14ac:dyDescent="0.35">
      <c r="A24" t="s">
        <v>61</v>
      </c>
      <c r="B24">
        <v>3</v>
      </c>
      <c r="C24" s="7">
        <v>577.51098091094309</v>
      </c>
      <c r="D24" s="5">
        <v>0.25941722393381522</v>
      </c>
      <c r="E24" s="6">
        <v>8.1671901372901631E-2</v>
      </c>
    </row>
    <row r="25" spans="1:5" x14ac:dyDescent="0.35">
      <c r="A25" t="s">
        <v>61</v>
      </c>
      <c r="B25">
        <v>4</v>
      </c>
      <c r="C25" s="7">
        <v>1138.2682945045292</v>
      </c>
      <c r="D25" s="5">
        <v>0.41712321747002423</v>
      </c>
      <c r="E25" s="6">
        <v>9.8428727344144137E-2</v>
      </c>
    </row>
    <row r="27" spans="1:5" x14ac:dyDescent="0.35">
      <c r="A27" t="s">
        <v>38</v>
      </c>
      <c r="C27" s="7">
        <f>AVERAGE(C2:C25)</f>
        <v>815.52122105999842</v>
      </c>
      <c r="D27" s="5">
        <f t="shared" ref="D27:E27" si="0">AVERAGE(D2:D25)</f>
        <v>0.38635767133535998</v>
      </c>
      <c r="E27" s="6">
        <f t="shared" si="0"/>
        <v>8.0061221309503425E-2</v>
      </c>
    </row>
    <row r="28" spans="1:5" x14ac:dyDescent="0.35">
      <c r="A28" t="s">
        <v>53</v>
      </c>
      <c r="C28" s="7">
        <f>MIN(C2:C25)</f>
        <v>198.85034944780773</v>
      </c>
      <c r="D28" s="5">
        <f t="shared" ref="D28:E28" si="1">MIN(D2:D25)</f>
        <v>0.2065173837814317</v>
      </c>
      <c r="E28" s="6">
        <f t="shared" si="1"/>
        <v>5.0544558891560884E-2</v>
      </c>
    </row>
    <row r="29" spans="1:5" x14ac:dyDescent="0.35">
      <c r="A29" t="s">
        <v>54</v>
      </c>
      <c r="C29" s="7">
        <f>MAX(C2:C25)</f>
        <v>1537.1170564587135</v>
      </c>
      <c r="D29" s="5">
        <f t="shared" ref="D29:E29" si="2">MAX(D2:D25)</f>
        <v>0.67722242108945729</v>
      </c>
      <c r="E29" s="6">
        <f t="shared" si="2"/>
        <v>0.10923993633885402</v>
      </c>
    </row>
    <row r="30" spans="1:5" x14ac:dyDescent="0.35">
      <c r="A30" t="s">
        <v>55</v>
      </c>
      <c r="C30" s="7">
        <f>_xlfn.STDEV.S(C2:C25)</f>
        <v>353.91318139424828</v>
      </c>
      <c r="D30" s="5">
        <f t="shared" ref="D30:E30" si="3">_xlfn.STDEV.S(D2:D25)</f>
        <v>0.12009114419459761</v>
      </c>
      <c r="E30" s="6">
        <f t="shared" si="3"/>
        <v>1.7342629191861858E-2</v>
      </c>
    </row>
    <row r="31" spans="1:5" x14ac:dyDescent="0.35">
      <c r="A31" t="s">
        <v>40</v>
      </c>
      <c r="C31" s="6">
        <f>C30/C27</f>
        <v>0.43397176217467265</v>
      </c>
      <c r="D31" s="6">
        <f t="shared" ref="D31:E31" si="4">D30/D27</f>
        <v>0.3108289367712801</v>
      </c>
      <c r="E31" s="6">
        <f t="shared" si="4"/>
        <v>0.21661709512047195</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48"/>
  <sheetViews>
    <sheetView topLeftCell="A13" workbookViewId="0">
      <selection activeCell="G1" sqref="G1:J25"/>
    </sheetView>
  </sheetViews>
  <sheetFormatPr defaultRowHeight="14.5" x14ac:dyDescent="0.35"/>
  <cols>
    <col min="6" max="6" width="17.26953125" customWidth="1"/>
  </cols>
  <sheetData>
    <row r="1" spans="1:11" x14ac:dyDescent="0.35">
      <c r="A1" t="s">
        <v>1</v>
      </c>
      <c r="B1" t="s">
        <v>2</v>
      </c>
      <c r="C1" t="s">
        <v>0</v>
      </c>
      <c r="F1" t="s">
        <v>33</v>
      </c>
      <c r="G1" t="s">
        <v>28</v>
      </c>
      <c r="H1" t="s">
        <v>29</v>
      </c>
      <c r="I1" t="s">
        <v>30</v>
      </c>
      <c r="J1" t="s">
        <v>31</v>
      </c>
      <c r="K1" t="s">
        <v>36</v>
      </c>
    </row>
    <row r="2" spans="1:11" x14ac:dyDescent="0.35">
      <c r="A2" t="str">
        <f>Data!A2</f>
        <v>Y1</v>
      </c>
      <c r="B2">
        <f>Data!B2</f>
        <v>1</v>
      </c>
      <c r="C2">
        <f>Data!C2</f>
        <v>904.0875622025568</v>
      </c>
      <c r="F2">
        <v>904.0875622025568</v>
      </c>
      <c r="G2">
        <v>1</v>
      </c>
      <c r="H2">
        <f>--($B2=1)</f>
        <v>1</v>
      </c>
      <c r="I2">
        <f>--($B2=2)</f>
        <v>0</v>
      </c>
      <c r="J2">
        <f>--($B2=3)</f>
        <v>0</v>
      </c>
    </row>
    <row r="3" spans="1:11" x14ac:dyDescent="0.35">
      <c r="A3" t="str">
        <f>Data!A3</f>
        <v>Y1</v>
      </c>
      <c r="B3">
        <f>Data!B3</f>
        <v>2</v>
      </c>
      <c r="C3">
        <f>Data!C3</f>
        <v>555.16552419148991</v>
      </c>
      <c r="F3">
        <v>555.16552419148991</v>
      </c>
      <c r="G3">
        <v>2</v>
      </c>
      <c r="H3">
        <f t="shared" ref="H3:H25" si="0">--(B3=1)</f>
        <v>0</v>
      </c>
      <c r="I3">
        <f t="shared" ref="I3:I25" si="1">--($B3=2)</f>
        <v>1</v>
      </c>
      <c r="J3">
        <f t="shared" ref="J3:J25" si="2">--($B3=3)</f>
        <v>0</v>
      </c>
    </row>
    <row r="4" spans="1:11" x14ac:dyDescent="0.35">
      <c r="A4" t="str">
        <f>Data!A4</f>
        <v>Y1</v>
      </c>
      <c r="B4">
        <f>Data!B4</f>
        <v>3</v>
      </c>
      <c r="C4">
        <f>Data!C4</f>
        <v>198.85034944780773</v>
      </c>
      <c r="F4">
        <v>198.85034944780773</v>
      </c>
      <c r="G4">
        <v>3</v>
      </c>
      <c r="H4">
        <f t="shared" si="0"/>
        <v>0</v>
      </c>
      <c r="I4">
        <f t="shared" si="1"/>
        <v>0</v>
      </c>
      <c r="J4">
        <f t="shared" si="2"/>
        <v>1</v>
      </c>
    </row>
    <row r="5" spans="1:11" x14ac:dyDescent="0.35">
      <c r="A5" t="str">
        <f>Data!A5</f>
        <v>Y1</v>
      </c>
      <c r="B5">
        <f>Data!B5</f>
        <v>4</v>
      </c>
      <c r="C5">
        <f>Data!C5</f>
        <v>706.70594346491509</v>
      </c>
      <c r="F5">
        <v>706.70594346491509</v>
      </c>
      <c r="G5">
        <v>4</v>
      </c>
      <c r="H5">
        <f t="shared" si="0"/>
        <v>0</v>
      </c>
      <c r="I5">
        <f t="shared" si="1"/>
        <v>0</v>
      </c>
      <c r="J5">
        <f t="shared" si="2"/>
        <v>0</v>
      </c>
    </row>
    <row r="6" spans="1:11" x14ac:dyDescent="0.35">
      <c r="A6" t="str">
        <f>Data!A6</f>
        <v>Y2</v>
      </c>
      <c r="B6">
        <f>Data!B6</f>
        <v>1</v>
      </c>
      <c r="C6">
        <f>Data!C6</f>
        <v>709.22656483981075</v>
      </c>
      <c r="F6">
        <v>709.22656483981075</v>
      </c>
      <c r="G6">
        <v>5</v>
      </c>
      <c r="H6">
        <f t="shared" si="0"/>
        <v>1</v>
      </c>
      <c r="I6">
        <f t="shared" si="1"/>
        <v>0</v>
      </c>
      <c r="J6">
        <f t="shared" si="2"/>
        <v>0</v>
      </c>
    </row>
    <row r="7" spans="1:11" x14ac:dyDescent="0.35">
      <c r="A7" t="str">
        <f>Data!A7</f>
        <v>Y2</v>
      </c>
      <c r="B7">
        <f>Data!B7</f>
        <v>2</v>
      </c>
      <c r="C7">
        <f>Data!C7</f>
        <v>265.09549685001082</v>
      </c>
      <c r="F7">
        <v>265.09549685001082</v>
      </c>
      <c r="G7">
        <v>6</v>
      </c>
      <c r="H7">
        <f t="shared" si="0"/>
        <v>0</v>
      </c>
      <c r="I7">
        <f t="shared" si="1"/>
        <v>1</v>
      </c>
      <c r="J7">
        <f t="shared" si="2"/>
        <v>0</v>
      </c>
    </row>
    <row r="8" spans="1:11" x14ac:dyDescent="0.35">
      <c r="A8" t="str">
        <f>Data!A8</f>
        <v>Y2</v>
      </c>
      <c r="B8">
        <f>Data!B8</f>
        <v>3</v>
      </c>
      <c r="C8">
        <f>Data!C8</f>
        <v>253.03902470289268</v>
      </c>
      <c r="F8">
        <v>253.03902470289268</v>
      </c>
      <c r="G8">
        <v>7</v>
      </c>
      <c r="H8">
        <f t="shared" si="0"/>
        <v>0</v>
      </c>
      <c r="I8">
        <f t="shared" si="1"/>
        <v>0</v>
      </c>
      <c r="J8">
        <f t="shared" si="2"/>
        <v>1</v>
      </c>
    </row>
    <row r="9" spans="1:11" x14ac:dyDescent="0.35">
      <c r="A9" t="str">
        <f>Data!A9</f>
        <v>Y2</v>
      </c>
      <c r="B9">
        <f>Data!B9</f>
        <v>4</v>
      </c>
      <c r="C9">
        <f>Data!C9</f>
        <v>914.22453089171483</v>
      </c>
      <c r="F9">
        <v>914.22453089171483</v>
      </c>
      <c r="G9">
        <v>8</v>
      </c>
      <c r="H9">
        <f t="shared" si="0"/>
        <v>0</v>
      </c>
      <c r="I9">
        <f t="shared" si="1"/>
        <v>0</v>
      </c>
      <c r="J9">
        <f t="shared" si="2"/>
        <v>0</v>
      </c>
    </row>
    <row r="10" spans="1:11" x14ac:dyDescent="0.35">
      <c r="A10" t="str">
        <f>Data!A10</f>
        <v>Y3</v>
      </c>
      <c r="B10">
        <f>Data!B10</f>
        <v>1</v>
      </c>
      <c r="C10">
        <f>Data!C10</f>
        <v>1519.2220422765076</v>
      </c>
      <c r="F10">
        <v>1519.2220422765076</v>
      </c>
      <c r="G10">
        <v>9</v>
      </c>
      <c r="H10">
        <f t="shared" si="0"/>
        <v>1</v>
      </c>
      <c r="I10">
        <f t="shared" si="1"/>
        <v>0</v>
      </c>
      <c r="J10">
        <f t="shared" si="2"/>
        <v>0</v>
      </c>
    </row>
    <row r="11" spans="1:11" x14ac:dyDescent="0.35">
      <c r="A11" t="str">
        <f>Data!A11</f>
        <v>Y3</v>
      </c>
      <c r="B11">
        <f>Data!B11</f>
        <v>2</v>
      </c>
      <c r="C11">
        <f>Data!C11</f>
        <v>1052.0974289039079</v>
      </c>
      <c r="F11">
        <v>1052.0974289039079</v>
      </c>
      <c r="G11">
        <v>10</v>
      </c>
      <c r="H11">
        <f t="shared" si="0"/>
        <v>0</v>
      </c>
      <c r="I11">
        <f t="shared" si="1"/>
        <v>1</v>
      </c>
      <c r="J11">
        <f t="shared" si="2"/>
        <v>0</v>
      </c>
    </row>
    <row r="12" spans="1:11" x14ac:dyDescent="0.35">
      <c r="A12" t="str">
        <f>Data!A12</f>
        <v>Y3</v>
      </c>
      <c r="B12">
        <f>Data!B12</f>
        <v>3</v>
      </c>
      <c r="C12">
        <f>Data!C12</f>
        <v>874.30371302538492</v>
      </c>
      <c r="F12">
        <v>874.30371302538492</v>
      </c>
      <c r="G12">
        <v>11</v>
      </c>
      <c r="H12">
        <f t="shared" si="0"/>
        <v>0</v>
      </c>
      <c r="I12">
        <f t="shared" si="1"/>
        <v>0</v>
      </c>
      <c r="J12">
        <f t="shared" si="2"/>
        <v>1</v>
      </c>
    </row>
    <row r="13" spans="1:11" x14ac:dyDescent="0.35">
      <c r="A13" t="str">
        <f>Data!A13</f>
        <v>Y3</v>
      </c>
      <c r="B13">
        <f>Data!B13</f>
        <v>4</v>
      </c>
      <c r="C13">
        <f>Data!C13</f>
        <v>1004.437797659624</v>
      </c>
      <c r="F13">
        <v>1004.437797659624</v>
      </c>
      <c r="G13">
        <v>12</v>
      </c>
      <c r="H13">
        <f t="shared" si="0"/>
        <v>0</v>
      </c>
      <c r="I13">
        <f t="shared" si="1"/>
        <v>0</v>
      </c>
      <c r="J13">
        <f t="shared" si="2"/>
        <v>0</v>
      </c>
    </row>
    <row r="14" spans="1:11" x14ac:dyDescent="0.35">
      <c r="A14" t="str">
        <f>Data!A14</f>
        <v>Y4</v>
      </c>
      <c r="B14">
        <f>Data!B14</f>
        <v>1</v>
      </c>
      <c r="C14">
        <f>Data!C14</f>
        <v>1255.9536493875419</v>
      </c>
      <c r="F14">
        <v>1255.9536493875419</v>
      </c>
      <c r="G14">
        <v>13</v>
      </c>
      <c r="H14">
        <f t="shared" si="0"/>
        <v>1</v>
      </c>
      <c r="I14">
        <f t="shared" si="1"/>
        <v>0</v>
      </c>
      <c r="J14">
        <f t="shared" si="2"/>
        <v>0</v>
      </c>
    </row>
    <row r="15" spans="1:11" x14ac:dyDescent="0.35">
      <c r="A15" t="str">
        <f>Data!A15</f>
        <v>Y4</v>
      </c>
      <c r="B15">
        <f>Data!B15</f>
        <v>2</v>
      </c>
      <c r="C15">
        <f>Data!C15</f>
        <v>687.14691129996004</v>
      </c>
      <c r="F15">
        <v>687.14691129996004</v>
      </c>
      <c r="G15">
        <v>14</v>
      </c>
      <c r="H15">
        <f t="shared" si="0"/>
        <v>0</v>
      </c>
      <c r="I15">
        <f t="shared" si="1"/>
        <v>1</v>
      </c>
      <c r="J15">
        <f t="shared" si="2"/>
        <v>0</v>
      </c>
    </row>
    <row r="16" spans="1:11" x14ac:dyDescent="0.35">
      <c r="A16" t="str">
        <f>Data!A16</f>
        <v>Y4</v>
      </c>
      <c r="B16">
        <f>Data!B16</f>
        <v>3</v>
      </c>
      <c r="C16">
        <f>Data!C16</f>
        <v>843.10472085565243</v>
      </c>
      <c r="F16">
        <v>843.10472085565243</v>
      </c>
      <c r="G16">
        <v>15</v>
      </c>
      <c r="H16">
        <f t="shared" si="0"/>
        <v>0</v>
      </c>
      <c r="I16">
        <f t="shared" si="1"/>
        <v>0</v>
      </c>
      <c r="J16">
        <f t="shared" si="2"/>
        <v>1</v>
      </c>
    </row>
    <row r="17" spans="1:10" x14ac:dyDescent="0.35">
      <c r="A17" t="str">
        <f>Data!A17</f>
        <v>Y4</v>
      </c>
      <c r="B17">
        <f>Data!B17</f>
        <v>4</v>
      </c>
      <c r="C17">
        <f>Data!C17</f>
        <v>1211.6882319102642</v>
      </c>
      <c r="F17">
        <v>1211.6882319102642</v>
      </c>
      <c r="G17">
        <v>16</v>
      </c>
      <c r="H17">
        <f t="shared" si="0"/>
        <v>0</v>
      </c>
      <c r="I17">
        <f t="shared" si="1"/>
        <v>0</v>
      </c>
      <c r="J17">
        <f t="shared" si="2"/>
        <v>0</v>
      </c>
    </row>
    <row r="18" spans="1:10" x14ac:dyDescent="0.35">
      <c r="A18" t="str">
        <f>Data!A18</f>
        <v>Y5</v>
      </c>
      <c r="B18">
        <f>Data!B18</f>
        <v>1</v>
      </c>
      <c r="C18">
        <f>Data!C18</f>
        <v>672.81959849941154</v>
      </c>
      <c r="F18">
        <v>672.81959849941154</v>
      </c>
      <c r="G18">
        <v>17</v>
      </c>
      <c r="H18">
        <f t="shared" si="0"/>
        <v>1</v>
      </c>
      <c r="I18">
        <f t="shared" si="1"/>
        <v>0</v>
      </c>
      <c r="J18">
        <f t="shared" si="2"/>
        <v>0</v>
      </c>
    </row>
    <row r="19" spans="1:10" x14ac:dyDescent="0.35">
      <c r="A19" t="str">
        <f>Data!A19</f>
        <v>Y5</v>
      </c>
      <c r="B19">
        <f>Data!B19</f>
        <v>2</v>
      </c>
      <c r="C19">
        <f>Data!C19</f>
        <v>574.43482300336746</v>
      </c>
      <c r="F19">
        <v>574.43482300336746</v>
      </c>
      <c r="G19">
        <v>18</v>
      </c>
      <c r="H19">
        <f t="shared" si="0"/>
        <v>0</v>
      </c>
      <c r="I19">
        <f t="shared" si="1"/>
        <v>1</v>
      </c>
      <c r="J19">
        <f t="shared" si="2"/>
        <v>0</v>
      </c>
    </row>
    <row r="20" spans="1:10" x14ac:dyDescent="0.35">
      <c r="A20" t="str">
        <f>Data!A20</f>
        <v>Y5</v>
      </c>
      <c r="B20">
        <f>Data!B20</f>
        <v>3</v>
      </c>
      <c r="C20">
        <f>Data!C20</f>
        <v>596.31292747559075</v>
      </c>
      <c r="F20">
        <v>596.31292747559075</v>
      </c>
      <c r="G20">
        <v>19</v>
      </c>
      <c r="H20">
        <f t="shared" si="0"/>
        <v>0</v>
      </c>
      <c r="I20">
        <f t="shared" si="1"/>
        <v>0</v>
      </c>
      <c r="J20">
        <f t="shared" si="2"/>
        <v>1</v>
      </c>
    </row>
    <row r="21" spans="1:10" x14ac:dyDescent="0.35">
      <c r="A21" t="str">
        <f>Data!A21</f>
        <v>Y5</v>
      </c>
      <c r="B21">
        <f>Data!B21</f>
        <v>4</v>
      </c>
      <c r="C21">
        <f>Data!C21</f>
        <v>750.94646176657591</v>
      </c>
      <c r="F21">
        <v>750.94646176657591</v>
      </c>
      <c r="G21">
        <v>20</v>
      </c>
      <c r="H21">
        <f t="shared" si="0"/>
        <v>0</v>
      </c>
      <c r="I21">
        <f t="shared" si="1"/>
        <v>0</v>
      </c>
      <c r="J21">
        <f t="shared" si="2"/>
        <v>0</v>
      </c>
    </row>
    <row r="22" spans="1:10" x14ac:dyDescent="0.35">
      <c r="A22" t="str">
        <f>Data!A22</f>
        <v>Y6</v>
      </c>
      <c r="B22">
        <f>Data!B22</f>
        <v>1</v>
      </c>
      <c r="C22">
        <f>Data!C22</f>
        <v>1537.1170564587135</v>
      </c>
      <c r="F22">
        <v>1537.1170564587135</v>
      </c>
      <c r="G22">
        <v>21</v>
      </c>
      <c r="H22">
        <f t="shared" si="0"/>
        <v>1</v>
      </c>
      <c r="I22">
        <f t="shared" si="1"/>
        <v>0</v>
      </c>
      <c r="J22">
        <f t="shared" si="2"/>
        <v>0</v>
      </c>
    </row>
    <row r="23" spans="1:10" x14ac:dyDescent="0.35">
      <c r="A23" t="str">
        <f>Data!A23</f>
        <v>Y6</v>
      </c>
      <c r="B23">
        <f>Data!B23</f>
        <v>2</v>
      </c>
      <c r="C23">
        <f>Data!C23</f>
        <v>770.74967091079191</v>
      </c>
      <c r="F23">
        <v>770.74967091079191</v>
      </c>
      <c r="G23">
        <v>22</v>
      </c>
      <c r="H23">
        <f t="shared" si="0"/>
        <v>0</v>
      </c>
      <c r="I23">
        <f t="shared" si="1"/>
        <v>1</v>
      </c>
      <c r="J23">
        <f t="shared" si="2"/>
        <v>0</v>
      </c>
    </row>
    <row r="24" spans="1:10" x14ac:dyDescent="0.35">
      <c r="A24" t="str">
        <f>Data!A24</f>
        <v>Y6</v>
      </c>
      <c r="B24">
        <f>Data!B24</f>
        <v>3</v>
      </c>
      <c r="C24">
        <f>Data!C24</f>
        <v>577.51098091094309</v>
      </c>
      <c r="F24">
        <v>577.51098091094309</v>
      </c>
      <c r="G24">
        <v>23</v>
      </c>
      <c r="H24">
        <f t="shared" si="0"/>
        <v>0</v>
      </c>
      <c r="I24">
        <f t="shared" si="1"/>
        <v>0</v>
      </c>
      <c r="J24">
        <f t="shared" si="2"/>
        <v>1</v>
      </c>
    </row>
    <row r="25" spans="1:10" x14ac:dyDescent="0.35">
      <c r="A25" t="str">
        <f>Data!A25</f>
        <v>Y6</v>
      </c>
      <c r="B25">
        <f>Data!B25</f>
        <v>4</v>
      </c>
      <c r="C25">
        <f>Data!C25</f>
        <v>1138.2682945045292</v>
      </c>
      <c r="F25">
        <v>1138.2682945045292</v>
      </c>
      <c r="G25">
        <v>24</v>
      </c>
      <c r="H25">
        <f t="shared" si="0"/>
        <v>0</v>
      </c>
      <c r="I25">
        <f t="shared" si="1"/>
        <v>0</v>
      </c>
      <c r="J25">
        <f t="shared" si="2"/>
        <v>0</v>
      </c>
    </row>
    <row r="28" spans="1:10" x14ac:dyDescent="0.35">
      <c r="F28" t="s">
        <v>4</v>
      </c>
    </row>
    <row r="29" spans="1:10" ht="15" thickBot="1" x14ac:dyDescent="0.4"/>
    <row r="30" spans="1:10" x14ac:dyDescent="0.35">
      <c r="F30" s="4" t="s">
        <v>5</v>
      </c>
      <c r="G30" s="4"/>
    </row>
    <row r="31" spans="1:10" x14ac:dyDescent="0.35">
      <c r="F31" s="1" t="s">
        <v>6</v>
      </c>
      <c r="G31" s="1">
        <v>0.71334506235219519</v>
      </c>
    </row>
    <row r="32" spans="1:10" x14ac:dyDescent="0.35">
      <c r="F32" s="1" t="s">
        <v>7</v>
      </c>
      <c r="G32" s="1">
        <v>0.50886117798225727</v>
      </c>
    </row>
    <row r="33" spans="6:14" x14ac:dyDescent="0.35">
      <c r="F33" s="1" t="s">
        <v>8</v>
      </c>
      <c r="G33" s="8">
        <v>0.40546353124167989</v>
      </c>
    </row>
    <row r="34" spans="6:14" x14ac:dyDescent="0.35">
      <c r="F34" s="1" t="s">
        <v>9</v>
      </c>
      <c r="G34" s="1">
        <v>272.88897355243182</v>
      </c>
    </row>
    <row r="35" spans="6:14" ht="15" thickBot="1" x14ac:dyDescent="0.4">
      <c r="F35" s="2" t="s">
        <v>10</v>
      </c>
      <c r="G35" s="2">
        <v>24</v>
      </c>
    </row>
    <row r="37" spans="6:14" ht="15" thickBot="1" x14ac:dyDescent="0.4">
      <c r="F37" t="s">
        <v>11</v>
      </c>
    </row>
    <row r="38" spans="6:14" x14ac:dyDescent="0.35">
      <c r="F38" s="3"/>
      <c r="G38" s="3" t="s">
        <v>16</v>
      </c>
      <c r="H38" s="3" t="s">
        <v>17</v>
      </c>
      <c r="I38" s="3" t="s">
        <v>18</v>
      </c>
      <c r="J38" s="3" t="s">
        <v>19</v>
      </c>
      <c r="K38" s="3" t="s">
        <v>20</v>
      </c>
    </row>
    <row r="39" spans="6:14" x14ac:dyDescent="0.35">
      <c r="F39" s="1" t="s">
        <v>12</v>
      </c>
      <c r="G39" s="1">
        <v>4</v>
      </c>
      <c r="H39" s="1">
        <v>1465954.9733422513</v>
      </c>
      <c r="I39" s="1">
        <v>366488.74333556282</v>
      </c>
      <c r="J39" s="1">
        <v>4.9213999933574843</v>
      </c>
      <c r="K39" s="1">
        <v>6.7986146092027279E-3</v>
      </c>
    </row>
    <row r="40" spans="6:14" x14ac:dyDescent="0.35">
      <c r="F40" s="1" t="s">
        <v>13</v>
      </c>
      <c r="G40" s="1">
        <v>19</v>
      </c>
      <c r="H40" s="1">
        <v>1414899.4458434966</v>
      </c>
      <c r="I40" s="1">
        <v>74468.391886499827</v>
      </c>
      <c r="J40" s="1"/>
      <c r="K40" s="1"/>
    </row>
    <row r="41" spans="6:14" ht="15" thickBot="1" x14ac:dyDescent="0.4">
      <c r="F41" s="2" t="s">
        <v>14</v>
      </c>
      <c r="G41" s="2">
        <v>23</v>
      </c>
      <c r="H41" s="2">
        <v>2880854.4191857479</v>
      </c>
      <c r="I41" s="2"/>
      <c r="J41" s="2"/>
      <c r="K41" s="2"/>
    </row>
    <row r="42" spans="6:14" ht="15" thickBot="1" x14ac:dyDescent="0.4"/>
    <row r="43" spans="6:14" x14ac:dyDescent="0.35">
      <c r="F43" s="3"/>
      <c r="G43" s="3" t="s">
        <v>21</v>
      </c>
      <c r="H43" s="3" t="s">
        <v>9</v>
      </c>
      <c r="I43" s="3" t="s">
        <v>22</v>
      </c>
      <c r="J43" s="3" t="s">
        <v>23</v>
      </c>
      <c r="K43" s="3" t="s">
        <v>24</v>
      </c>
      <c r="L43" s="3" t="s">
        <v>25</v>
      </c>
      <c r="M43" s="3" t="s">
        <v>26</v>
      </c>
      <c r="N43" s="3" t="s">
        <v>27</v>
      </c>
    </row>
    <row r="44" spans="6:14" x14ac:dyDescent="0.35">
      <c r="F44" s="1" t="s">
        <v>15</v>
      </c>
      <c r="G44" s="1">
        <v>724.35853763225566</v>
      </c>
      <c r="H44" s="1">
        <v>159.50977157493341</v>
      </c>
      <c r="I44" s="1">
        <v>4.5411546294640104</v>
      </c>
      <c r="J44" s="8">
        <v>2.2333418191752827E-4</v>
      </c>
      <c r="K44" s="1">
        <v>390.5007488127452</v>
      </c>
      <c r="L44" s="1">
        <v>1058.2163264517662</v>
      </c>
      <c r="M44" s="1">
        <v>390.5007488127452</v>
      </c>
      <c r="N44" s="1">
        <v>1058.2163264517662</v>
      </c>
    </row>
    <row r="45" spans="6:14" x14ac:dyDescent="0.35">
      <c r="F45" s="1" t="s">
        <v>28</v>
      </c>
      <c r="G45" s="1">
        <v>16.430000409572479</v>
      </c>
      <c r="H45" s="1">
        <v>8.1541177090440797</v>
      </c>
      <c r="I45" s="1">
        <v>2.0149329450259548</v>
      </c>
      <c r="J45" s="8">
        <v>5.8284147185691991E-2</v>
      </c>
      <c r="K45" s="1">
        <v>-0.63676409793355759</v>
      </c>
      <c r="L45" s="1">
        <v>33.496764917078515</v>
      </c>
      <c r="M45" s="1">
        <v>-0.63676409793355759</v>
      </c>
      <c r="N45" s="1">
        <v>33.496764917078515</v>
      </c>
    </row>
    <row r="46" spans="6:14" x14ac:dyDescent="0.35">
      <c r="F46" s="1" t="s">
        <v>29</v>
      </c>
      <c r="G46" s="1">
        <v>194.64920347320395</v>
      </c>
      <c r="H46" s="1">
        <v>159.44028354219788</v>
      </c>
      <c r="I46" s="1">
        <v>1.2208282571304359</v>
      </c>
      <c r="J46" s="8">
        <v>0.23708555120954827</v>
      </c>
      <c r="K46" s="1">
        <v>-139.06314522229752</v>
      </c>
      <c r="L46" s="1">
        <v>528.36155216870543</v>
      </c>
      <c r="M46" s="1">
        <v>-139.06314522229752</v>
      </c>
      <c r="N46" s="1">
        <v>528.36155216870543</v>
      </c>
    </row>
    <row r="47" spans="6:14" x14ac:dyDescent="0.35">
      <c r="F47" s="1" t="s">
        <v>30</v>
      </c>
      <c r="G47" s="1">
        <v>-270.73690002053752</v>
      </c>
      <c r="H47" s="1">
        <v>158.39430494166047</v>
      </c>
      <c r="I47" s="1">
        <v>-1.7092590552435258</v>
      </c>
      <c r="J47" s="8">
        <v>0.10368635431182037</v>
      </c>
      <c r="K47" s="1">
        <v>-602.25999034471783</v>
      </c>
      <c r="L47" s="1">
        <v>60.786190303642798</v>
      </c>
      <c r="M47" s="1">
        <v>-602.25999034471783</v>
      </c>
      <c r="N47" s="1">
        <v>60.786190303642798</v>
      </c>
    </row>
    <row r="48" spans="6:14" ht="15" thickBot="1" x14ac:dyDescent="0.4">
      <c r="F48" s="2" t="s">
        <v>31</v>
      </c>
      <c r="G48" s="2">
        <v>-380.76159022031936</v>
      </c>
      <c r="H48" s="2">
        <v>157.76338907082615</v>
      </c>
      <c r="I48" s="2">
        <v>-2.4134977859114106</v>
      </c>
      <c r="J48" s="8">
        <v>2.6062305875636068E-2</v>
      </c>
      <c r="K48" s="2">
        <v>-710.96415845053548</v>
      </c>
      <c r="L48" s="2">
        <v>-50.55902199010319</v>
      </c>
      <c r="M48" s="2">
        <v>-710.96415845053548</v>
      </c>
      <c r="N48" s="2">
        <v>-50.55902199010319</v>
      </c>
    </row>
  </sheetData>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0"/>
  <sheetViews>
    <sheetView topLeftCell="A33" workbookViewId="0">
      <selection activeCell="G37" sqref="G37"/>
    </sheetView>
  </sheetViews>
  <sheetFormatPr defaultRowHeight="14.5" x14ac:dyDescent="0.35"/>
  <cols>
    <col min="2" max="2" width="16" customWidth="1"/>
    <col min="8" max="8" width="9.1796875" customWidth="1"/>
  </cols>
  <sheetData>
    <row r="1" spans="1:5" x14ac:dyDescent="0.35">
      <c r="A1" t="s">
        <v>1</v>
      </c>
      <c r="B1" t="s">
        <v>2</v>
      </c>
      <c r="C1" t="s">
        <v>0</v>
      </c>
      <c r="D1" t="s">
        <v>35</v>
      </c>
      <c r="E1" t="s">
        <v>3</v>
      </c>
    </row>
    <row r="2" spans="1:5" x14ac:dyDescent="0.35">
      <c r="A2" t="str">
        <f>Data!A2</f>
        <v>Y1</v>
      </c>
      <c r="B2">
        <f>Data!B2</f>
        <v>1</v>
      </c>
      <c r="C2" s="7">
        <f>Data!C2</f>
        <v>904.0875622025568</v>
      </c>
      <c r="D2" s="5">
        <f>Data!D2</f>
        <v>0.43236898933161633</v>
      </c>
      <c r="E2" s="6">
        <f>Data!E2</f>
        <v>7.7440272636595184E-2</v>
      </c>
    </row>
    <row r="3" spans="1:5" x14ac:dyDescent="0.35">
      <c r="A3" t="str">
        <f>Data!A3</f>
        <v>Y1</v>
      </c>
      <c r="B3">
        <f>Data!B3</f>
        <v>2</v>
      </c>
      <c r="C3" s="7">
        <f>Data!C3</f>
        <v>555.16552419148991</v>
      </c>
      <c r="D3" s="5">
        <f>Data!D3</f>
        <v>0.24650648637397912</v>
      </c>
      <c r="E3" s="6">
        <f>Data!E3</f>
        <v>9.6275134839816021E-2</v>
      </c>
    </row>
    <row r="4" spans="1:5" x14ac:dyDescent="0.35">
      <c r="A4" t="str">
        <f>Data!A4</f>
        <v>Y1</v>
      </c>
      <c r="B4">
        <f>Data!B4</f>
        <v>3</v>
      </c>
      <c r="C4" s="7">
        <f>Data!C4</f>
        <v>198.85034944780773</v>
      </c>
      <c r="D4" s="5">
        <f>Data!D4</f>
        <v>0.21823829501209138</v>
      </c>
      <c r="E4" s="6">
        <f>Data!E4</f>
        <v>5.0544558891560884E-2</v>
      </c>
    </row>
    <row r="5" spans="1:5" x14ac:dyDescent="0.35">
      <c r="A5" t="str">
        <f>Data!A5</f>
        <v>Y1</v>
      </c>
      <c r="B5">
        <f>Data!B5</f>
        <v>4</v>
      </c>
      <c r="C5" s="7">
        <f>Data!C5</f>
        <v>706.70594346491509</v>
      </c>
      <c r="D5" s="5">
        <f>Data!D5</f>
        <v>0.3524051702408586</v>
      </c>
      <c r="E5" s="6">
        <f>Data!E5</f>
        <v>8.7961557457747405E-2</v>
      </c>
    </row>
    <row r="6" spans="1:5" x14ac:dyDescent="0.35">
      <c r="A6" t="str">
        <f>Data!A6</f>
        <v>Y2</v>
      </c>
      <c r="B6">
        <f>Data!B6</f>
        <v>1</v>
      </c>
      <c r="C6" s="7">
        <f>Data!C6</f>
        <v>709.22656483981075</v>
      </c>
      <c r="D6" s="5">
        <f>Data!D6</f>
        <v>0.42477992917080992</v>
      </c>
      <c r="E6" s="6">
        <f>Data!E6</f>
        <v>5.6509297994198279E-2</v>
      </c>
    </row>
    <row r="7" spans="1:5" x14ac:dyDescent="0.35">
      <c r="A7" t="str">
        <f>Data!A7</f>
        <v>Y2</v>
      </c>
      <c r="B7">
        <f>Data!B7</f>
        <v>2</v>
      </c>
      <c r="C7" s="7">
        <f>Data!C7</f>
        <v>265.09549685001082</v>
      </c>
      <c r="D7" s="5">
        <f>Data!D7</f>
        <v>0.22250376730187096</v>
      </c>
      <c r="E7" s="6">
        <f>Data!E7</f>
        <v>5.847194208588917E-2</v>
      </c>
    </row>
    <row r="8" spans="1:5" x14ac:dyDescent="0.35">
      <c r="A8" t="str">
        <f>Data!A8</f>
        <v>Y2</v>
      </c>
      <c r="B8">
        <f>Data!B8</f>
        <v>3</v>
      </c>
      <c r="C8" s="7">
        <f>Data!C8</f>
        <v>253.03902470289268</v>
      </c>
      <c r="D8" s="5">
        <f>Data!D8</f>
        <v>0.2065173837814317</v>
      </c>
      <c r="E8" s="6">
        <f>Data!E8</f>
        <v>5.5716309563722463E-2</v>
      </c>
    </row>
    <row r="9" spans="1:5" x14ac:dyDescent="0.35">
      <c r="A9" t="str">
        <f>Data!A9</f>
        <v>Y2</v>
      </c>
      <c r="B9">
        <f>Data!B9</f>
        <v>4</v>
      </c>
      <c r="C9" s="7">
        <f>Data!C9</f>
        <v>914.22453089171483</v>
      </c>
      <c r="D9" s="5">
        <f>Data!D9</f>
        <v>0.3338180381063372</v>
      </c>
      <c r="E9" s="6">
        <f>Data!E9</f>
        <v>9.3018598110647874E-2</v>
      </c>
    </row>
    <row r="10" spans="1:5" x14ac:dyDescent="0.35">
      <c r="A10" t="str">
        <f>Data!A10</f>
        <v>Y3</v>
      </c>
      <c r="B10">
        <f>Data!B10</f>
        <v>1</v>
      </c>
      <c r="C10" s="7">
        <f>Data!C10</f>
        <v>1519.2220422765076</v>
      </c>
      <c r="D10" s="5">
        <f>Data!D10</f>
        <v>0.67722242108945729</v>
      </c>
      <c r="E10" s="6">
        <f>Data!E10</f>
        <v>9.5496971172979103E-2</v>
      </c>
    </row>
    <row r="11" spans="1:5" x14ac:dyDescent="0.35">
      <c r="A11" t="str">
        <f>Data!A11</f>
        <v>Y3</v>
      </c>
      <c r="B11">
        <f>Data!B11</f>
        <v>2</v>
      </c>
      <c r="C11" s="7">
        <f>Data!C11</f>
        <v>1052.0974289039079</v>
      </c>
      <c r="D11" s="5">
        <f>Data!D11</f>
        <v>0.44307974326725241</v>
      </c>
      <c r="E11" s="6">
        <f>Data!E11</f>
        <v>9.0140411177417265E-2</v>
      </c>
    </row>
    <row r="12" spans="1:5" x14ac:dyDescent="0.35">
      <c r="A12" t="str">
        <f>Data!A12</f>
        <v>Y3</v>
      </c>
      <c r="B12">
        <f>Data!B12</f>
        <v>3</v>
      </c>
      <c r="C12" s="7">
        <f>Data!C12</f>
        <v>874.30371302538492</v>
      </c>
      <c r="D12" s="5">
        <f>Data!D12</f>
        <v>0.25713196996032117</v>
      </c>
      <c r="E12" s="6">
        <f>Data!E12</f>
        <v>0.10923993633885402</v>
      </c>
    </row>
    <row r="13" spans="1:5" x14ac:dyDescent="0.35">
      <c r="A13" t="str">
        <f>Data!A13</f>
        <v>Y3</v>
      </c>
      <c r="B13">
        <f>Data!B13</f>
        <v>4</v>
      </c>
      <c r="C13" s="7">
        <f>Data!C13</f>
        <v>1004.437797659624</v>
      </c>
      <c r="D13" s="5">
        <f>Data!D13</f>
        <v>0.47796500671245162</v>
      </c>
      <c r="E13" s="6">
        <f>Data!E13</f>
        <v>8.6657751328020824E-2</v>
      </c>
    </row>
    <row r="14" spans="1:5" x14ac:dyDescent="0.35">
      <c r="A14" t="str">
        <f>Data!A14</f>
        <v>Y4</v>
      </c>
      <c r="B14">
        <f>Data!B14</f>
        <v>1</v>
      </c>
      <c r="C14" s="7">
        <f>Data!C14</f>
        <v>1255.9536493875419</v>
      </c>
      <c r="D14" s="5">
        <f>Data!D14</f>
        <v>0.50404743623200798</v>
      </c>
      <c r="E14" s="6">
        <f>Data!E14</f>
        <v>9.9224626157665627E-2</v>
      </c>
    </row>
    <row r="15" spans="1:5" x14ac:dyDescent="0.35">
      <c r="A15" t="str">
        <f>Data!A15</f>
        <v>Y4</v>
      </c>
      <c r="B15">
        <f>Data!B15</f>
        <v>2</v>
      </c>
      <c r="C15" s="7">
        <f>Data!C15</f>
        <v>687.14691129996004</v>
      </c>
      <c r="D15" s="5">
        <f>Data!D15</f>
        <v>0.39097684606197181</v>
      </c>
      <c r="E15" s="6">
        <f>Data!E15</f>
        <v>6.5490285325795414E-2</v>
      </c>
    </row>
    <row r="16" spans="1:5" x14ac:dyDescent="0.35">
      <c r="A16" t="str">
        <f>Data!A16</f>
        <v>Y4</v>
      </c>
      <c r="B16">
        <f>Data!B16</f>
        <v>3</v>
      </c>
      <c r="C16" s="7">
        <f>Data!C16</f>
        <v>843.10472085565243</v>
      </c>
      <c r="D16" s="5">
        <f>Data!D16</f>
        <v>0.31319617979359604</v>
      </c>
      <c r="E16" s="6">
        <f>Data!E16</f>
        <v>9.1320753401378171E-2</v>
      </c>
    </row>
    <row r="17" spans="1:5" x14ac:dyDescent="0.35">
      <c r="A17" t="str">
        <f>Data!A17</f>
        <v>Y4</v>
      </c>
      <c r="B17">
        <f>Data!B17</f>
        <v>4</v>
      </c>
      <c r="C17" s="7">
        <f>Data!C17</f>
        <v>1211.6882319102642</v>
      </c>
      <c r="D17" s="5">
        <f>Data!D17</f>
        <v>0.52227068467023774</v>
      </c>
      <c r="E17" s="6">
        <f>Data!E17</f>
        <v>8.4682055987359492E-2</v>
      </c>
    </row>
    <row r="18" spans="1:5" x14ac:dyDescent="0.35">
      <c r="A18" t="str">
        <f>Data!A18</f>
        <v>Y5</v>
      </c>
      <c r="B18">
        <f>Data!B18</f>
        <v>1</v>
      </c>
      <c r="C18" s="7">
        <f>Data!C18</f>
        <v>672.81959849941154</v>
      </c>
      <c r="D18" s="5">
        <f>Data!D18</f>
        <v>0.47874015294571698</v>
      </c>
      <c r="E18" s="6">
        <f>Data!E18</f>
        <v>7.282736098393798E-2</v>
      </c>
    </row>
    <row r="19" spans="1:5" x14ac:dyDescent="0.35">
      <c r="A19" t="str">
        <f>Data!A19</f>
        <v>Y5</v>
      </c>
      <c r="B19">
        <f>Data!B19</f>
        <v>2</v>
      </c>
      <c r="C19" s="7">
        <f>Data!C19</f>
        <v>574.43482300336746</v>
      </c>
      <c r="D19" s="5">
        <f>Data!D19</f>
        <v>0.34237817864623271</v>
      </c>
      <c r="E19" s="6">
        <f>Data!E19</f>
        <v>6.8035779097117485E-2</v>
      </c>
    </row>
    <row r="20" spans="1:5" x14ac:dyDescent="0.35">
      <c r="A20" t="str">
        <f>Data!A20</f>
        <v>Y5</v>
      </c>
      <c r="B20">
        <f>Data!B20</f>
        <v>3</v>
      </c>
      <c r="C20" s="7">
        <f>Data!C20</f>
        <v>596.31292747559075</v>
      </c>
      <c r="D20" s="5">
        <f>Data!D20</f>
        <v>0.35835726291392428</v>
      </c>
      <c r="E20" s="6">
        <f>Data!E20</f>
        <v>5.5357468429137954E-2</v>
      </c>
    </row>
    <row r="21" spans="1:5" x14ac:dyDescent="0.35">
      <c r="A21" t="str">
        <f>Data!A21</f>
        <v>Y5</v>
      </c>
      <c r="B21">
        <f>Data!B21</f>
        <v>4</v>
      </c>
      <c r="C21" s="7">
        <f>Data!C21</f>
        <v>750.94646176657591</v>
      </c>
      <c r="D21" s="5">
        <f>Data!D21</f>
        <v>0.37112437233421952</v>
      </c>
      <c r="E21" s="6">
        <f>Data!E21</f>
        <v>8.9370091902383139E-2</v>
      </c>
    </row>
    <row r="22" spans="1:5" x14ac:dyDescent="0.35">
      <c r="A22" t="str">
        <f>Data!A22</f>
        <v>Y6</v>
      </c>
      <c r="B22">
        <f>Data!B22</f>
        <v>1</v>
      </c>
      <c r="C22" s="7">
        <f>Data!C22</f>
        <v>1537.1170564587135</v>
      </c>
      <c r="D22" s="5">
        <f>Data!D22</f>
        <v>0.56975428752264468</v>
      </c>
      <c r="E22" s="6">
        <f>Data!E22</f>
        <v>9.7942966223927216E-2</v>
      </c>
    </row>
    <row r="23" spans="1:5" x14ac:dyDescent="0.35">
      <c r="A23" t="str">
        <f>Data!A23</f>
        <v>Y6</v>
      </c>
      <c r="B23">
        <f>Data!B23</f>
        <v>2</v>
      </c>
      <c r="C23" s="7">
        <f>Data!C23</f>
        <v>770.74967091079191</v>
      </c>
      <c r="D23" s="5">
        <f>Data!D23</f>
        <v>0.45266106917577215</v>
      </c>
      <c r="E23" s="6">
        <f>Data!E23</f>
        <v>5.9644553604885006E-2</v>
      </c>
    </row>
    <row r="24" spans="1:5" x14ac:dyDescent="0.35">
      <c r="A24" t="str">
        <f>Data!A24</f>
        <v>Y6</v>
      </c>
      <c r="B24">
        <f>Data!B24</f>
        <v>3</v>
      </c>
      <c r="C24" s="7">
        <f>Data!C24</f>
        <v>577.51098091094309</v>
      </c>
      <c r="D24" s="5">
        <f>Data!D24</f>
        <v>0.25941722393381522</v>
      </c>
      <c r="E24" s="6">
        <f>Data!E24</f>
        <v>8.1671901372901631E-2</v>
      </c>
    </row>
    <row r="25" spans="1:5" x14ac:dyDescent="0.35">
      <c r="A25" t="str">
        <f>Data!A25</f>
        <v>Y6</v>
      </c>
      <c r="B25">
        <f>Data!B25</f>
        <v>4</v>
      </c>
      <c r="C25" s="7">
        <f>Data!C25</f>
        <v>1138.2682945045292</v>
      </c>
      <c r="D25" s="5">
        <f>Data!D25</f>
        <v>0.41712321747002423</v>
      </c>
      <c r="E25" s="6">
        <f>Data!E25</f>
        <v>9.8428727344144137E-2</v>
      </c>
    </row>
    <row r="28" spans="1:5" x14ac:dyDescent="0.35">
      <c r="B28" t="s">
        <v>37</v>
      </c>
      <c r="D28" s="5">
        <f>CORREL(C2:C25,D2:D25)</f>
        <v>0.8540433613896764</v>
      </c>
      <c r="E28" s="5">
        <f>CORREL(C2:C25,E2:E25)</f>
        <v>0.7013992360616863</v>
      </c>
    </row>
    <row r="32" spans="1:5" x14ac:dyDescent="0.35">
      <c r="B32" t="s">
        <v>4</v>
      </c>
    </row>
    <row r="33" spans="2:10" ht="15" thickBot="1" x14ac:dyDescent="0.4"/>
    <row r="34" spans="2:10" x14ac:dyDescent="0.35">
      <c r="B34" s="4" t="s">
        <v>5</v>
      </c>
      <c r="C34" s="4"/>
    </row>
    <row r="35" spans="2:10" x14ac:dyDescent="0.35">
      <c r="B35" s="1" t="s">
        <v>6</v>
      </c>
      <c r="C35" s="1">
        <v>0.96700052396121039</v>
      </c>
    </row>
    <row r="36" spans="2:10" x14ac:dyDescent="0.35">
      <c r="B36" s="1" t="s">
        <v>7</v>
      </c>
      <c r="C36" s="1">
        <v>0.93509001334125541</v>
      </c>
    </row>
    <row r="37" spans="2:10" x14ac:dyDescent="0.35">
      <c r="B37" s="1" t="s">
        <v>8</v>
      </c>
      <c r="C37" s="8">
        <v>0.92890810984994643</v>
      </c>
    </row>
    <row r="38" spans="2:10" x14ac:dyDescent="0.35">
      <c r="B38" s="1" t="s">
        <v>9</v>
      </c>
      <c r="C38" s="1">
        <v>94.364092725775066</v>
      </c>
    </row>
    <row r="39" spans="2:10" ht="15" thickBot="1" x14ac:dyDescent="0.4">
      <c r="B39" s="2" t="s">
        <v>10</v>
      </c>
      <c r="C39" s="2">
        <v>24</v>
      </c>
    </row>
    <row r="41" spans="2:10" ht="15" thickBot="1" x14ac:dyDescent="0.4">
      <c r="B41" t="s">
        <v>11</v>
      </c>
    </row>
    <row r="42" spans="2:10" x14ac:dyDescent="0.35">
      <c r="B42" s="3"/>
      <c r="C42" s="3" t="s">
        <v>16</v>
      </c>
      <c r="D42" s="3" t="s">
        <v>17</v>
      </c>
      <c r="E42" s="3" t="s">
        <v>18</v>
      </c>
      <c r="F42" s="3" t="s">
        <v>19</v>
      </c>
      <c r="G42" s="3" t="s">
        <v>20</v>
      </c>
    </row>
    <row r="43" spans="2:10" x14ac:dyDescent="0.35">
      <c r="B43" s="1" t="s">
        <v>12</v>
      </c>
      <c r="C43" s="1">
        <v>2</v>
      </c>
      <c r="D43" s="1">
        <v>2693858.1972706155</v>
      </c>
      <c r="E43" s="1">
        <v>1346929.0986353077</v>
      </c>
      <c r="F43" s="1">
        <v>151.2624735497532</v>
      </c>
      <c r="G43" s="1">
        <v>3.3827582245263931E-13</v>
      </c>
    </row>
    <row r="44" spans="2:10" x14ac:dyDescent="0.35">
      <c r="B44" s="1" t="s">
        <v>13</v>
      </c>
      <c r="C44" s="1">
        <v>21</v>
      </c>
      <c r="D44" s="1">
        <v>186996.22191513216</v>
      </c>
      <c r="E44" s="1">
        <v>8904.5819959586752</v>
      </c>
      <c r="F44" s="1"/>
      <c r="G44" s="1"/>
    </row>
    <row r="45" spans="2:10" ht="15" thickBot="1" x14ac:dyDescent="0.4">
      <c r="B45" s="2" t="s">
        <v>14</v>
      </c>
      <c r="C45" s="2">
        <v>23</v>
      </c>
      <c r="D45" s="2">
        <v>2880854.4191857479</v>
      </c>
      <c r="E45" s="2"/>
      <c r="F45" s="2"/>
      <c r="G45" s="2"/>
    </row>
    <row r="46" spans="2:10" ht="15" thickBot="1" x14ac:dyDescent="0.4"/>
    <row r="47" spans="2:10" x14ac:dyDescent="0.35">
      <c r="B47" s="3"/>
      <c r="C47" s="3" t="s">
        <v>21</v>
      </c>
      <c r="D47" s="3" t="s">
        <v>9</v>
      </c>
      <c r="E47" s="3" t="s">
        <v>22</v>
      </c>
      <c r="F47" s="3" t="s">
        <v>23</v>
      </c>
      <c r="G47" s="3" t="s">
        <v>24</v>
      </c>
      <c r="H47" s="3" t="s">
        <v>25</v>
      </c>
      <c r="I47" s="3" t="s">
        <v>26</v>
      </c>
      <c r="J47" s="3" t="s">
        <v>27</v>
      </c>
    </row>
    <row r="48" spans="2:10" x14ac:dyDescent="0.35">
      <c r="B48" s="1" t="s">
        <v>15</v>
      </c>
      <c r="C48" s="1">
        <v>-765.3559811211444</v>
      </c>
      <c r="D48" s="1">
        <v>99.706078802290875</v>
      </c>
      <c r="E48" s="1">
        <v>-7.6761215596371377</v>
      </c>
      <c r="F48" s="9">
        <v>1.5871058116573514E-7</v>
      </c>
      <c r="G48" s="1">
        <v>-972.70612300189759</v>
      </c>
      <c r="H48" s="1">
        <v>-558.0058392403912</v>
      </c>
      <c r="I48" s="1">
        <v>-972.70612300189759</v>
      </c>
      <c r="J48" s="1">
        <v>-558.0058392403912</v>
      </c>
    </row>
    <row r="49" spans="2:10" x14ac:dyDescent="0.35">
      <c r="B49" s="1" t="s">
        <v>32</v>
      </c>
      <c r="C49" s="1">
        <v>2069.0001371200115</v>
      </c>
      <c r="D49" s="1">
        <v>172.79910325428907</v>
      </c>
      <c r="E49" s="1">
        <v>11.973442559336062</v>
      </c>
      <c r="F49" s="9">
        <v>7.5852415242564685E-11</v>
      </c>
      <c r="G49" s="1">
        <v>1709.644729635864</v>
      </c>
      <c r="H49" s="1">
        <v>2428.3555446041591</v>
      </c>
      <c r="I49" s="1">
        <v>1709.644729635864</v>
      </c>
      <c r="J49" s="1">
        <v>2428.3555446041591</v>
      </c>
    </row>
    <row r="50" spans="2:10" ht="15" thickBot="1" x14ac:dyDescent="0.4">
      <c r="B50" s="2" t="s">
        <v>3</v>
      </c>
      <c r="C50" s="2">
        <v>9761.3190809287444</v>
      </c>
      <c r="D50" s="2">
        <v>1196.5683977920532</v>
      </c>
      <c r="E50" s="2">
        <v>8.1577610598279602</v>
      </c>
      <c r="F50" s="9">
        <v>6.0130556714730188E-8</v>
      </c>
      <c r="G50" s="2">
        <v>7272.9188747167727</v>
      </c>
      <c r="H50" s="2">
        <v>12249.719287140717</v>
      </c>
      <c r="I50" s="2">
        <v>7272.9188747167727</v>
      </c>
      <c r="J50" s="2">
        <v>12249.719287140717</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64"/>
  <sheetViews>
    <sheetView topLeftCell="I43" workbookViewId="0">
      <selection activeCell="R53" sqref="R53:R64"/>
    </sheetView>
  </sheetViews>
  <sheetFormatPr defaultRowHeight="14.5" x14ac:dyDescent="0.35"/>
  <cols>
    <col min="2" max="2" width="18.1796875" bestFit="1" customWidth="1"/>
    <col min="3" max="3" width="14.453125" bestFit="1" customWidth="1"/>
  </cols>
  <sheetData>
    <row r="1" spans="1:22" x14ac:dyDescent="0.35">
      <c r="A1" t="str">
        <f>Data!A1</f>
        <v xml:space="preserve">Year </v>
      </c>
      <c r="B1" t="str">
        <f>Data!B1</f>
        <v>Quarter</v>
      </c>
      <c r="C1" t="str">
        <f>Data!D1</f>
        <v>Wind Capacity Factor</v>
      </c>
      <c r="R1" t="s">
        <v>35</v>
      </c>
      <c r="S1" t="s">
        <v>28</v>
      </c>
      <c r="T1" t="s">
        <v>29</v>
      </c>
      <c r="U1" t="s">
        <v>30</v>
      </c>
      <c r="V1" t="s">
        <v>31</v>
      </c>
    </row>
    <row r="2" spans="1:22" x14ac:dyDescent="0.35">
      <c r="A2" t="str">
        <f>Data!A2</f>
        <v>Y1</v>
      </c>
      <c r="B2">
        <f>Data!B2</f>
        <v>1</v>
      </c>
      <c r="C2" s="6">
        <f>Data!D2</f>
        <v>0.43236898933161633</v>
      </c>
      <c r="R2" s="6">
        <f>C2</f>
        <v>0.43236898933161633</v>
      </c>
      <c r="S2">
        <v>1</v>
      </c>
      <c r="T2">
        <f>--($B2=1)</f>
        <v>1</v>
      </c>
      <c r="U2">
        <f>--($B2=2)</f>
        <v>0</v>
      </c>
      <c r="V2">
        <f>--($B2=3)</f>
        <v>0</v>
      </c>
    </row>
    <row r="3" spans="1:22" x14ac:dyDescent="0.35">
      <c r="A3" t="str">
        <f>Data!A3</f>
        <v>Y1</v>
      </c>
      <c r="B3">
        <f>Data!B3</f>
        <v>2</v>
      </c>
      <c r="C3" s="6">
        <f>Data!D3</f>
        <v>0.24650648637397912</v>
      </c>
      <c r="R3" s="6">
        <f t="shared" ref="R3:R25" si="0">C3</f>
        <v>0.24650648637397912</v>
      </c>
      <c r="S3">
        <v>2</v>
      </c>
      <c r="T3">
        <f t="shared" ref="T3:T25" si="1">--($B3=1)</f>
        <v>0</v>
      </c>
      <c r="U3">
        <f t="shared" ref="U3:U25" si="2">--($B3=2)</f>
        <v>1</v>
      </c>
      <c r="V3">
        <f t="shared" ref="V3:V25" si="3">--($B3=3)</f>
        <v>0</v>
      </c>
    </row>
    <row r="4" spans="1:22" x14ac:dyDescent="0.35">
      <c r="A4" t="str">
        <f>Data!A4</f>
        <v>Y1</v>
      </c>
      <c r="B4">
        <f>Data!B4</f>
        <v>3</v>
      </c>
      <c r="C4" s="6">
        <f>Data!D4</f>
        <v>0.21823829501209138</v>
      </c>
      <c r="R4" s="6">
        <f t="shared" si="0"/>
        <v>0.21823829501209138</v>
      </c>
      <c r="S4">
        <v>3</v>
      </c>
      <c r="T4">
        <f t="shared" si="1"/>
        <v>0</v>
      </c>
      <c r="U4">
        <f t="shared" si="2"/>
        <v>0</v>
      </c>
      <c r="V4">
        <f t="shared" si="3"/>
        <v>1</v>
      </c>
    </row>
    <row r="5" spans="1:22" x14ac:dyDescent="0.35">
      <c r="A5" t="str">
        <f>Data!A5</f>
        <v>Y1</v>
      </c>
      <c r="B5">
        <f>Data!B5</f>
        <v>4</v>
      </c>
      <c r="C5" s="6">
        <f>Data!D5</f>
        <v>0.3524051702408586</v>
      </c>
      <c r="R5" s="6">
        <f t="shared" si="0"/>
        <v>0.3524051702408586</v>
      </c>
      <c r="S5">
        <v>4</v>
      </c>
      <c r="T5">
        <f t="shared" si="1"/>
        <v>0</v>
      </c>
      <c r="U5">
        <f t="shared" si="2"/>
        <v>0</v>
      </c>
      <c r="V5">
        <f t="shared" si="3"/>
        <v>0</v>
      </c>
    </row>
    <row r="6" spans="1:22" x14ac:dyDescent="0.35">
      <c r="A6" t="str">
        <f>Data!A6</f>
        <v>Y2</v>
      </c>
      <c r="B6">
        <f>Data!B6</f>
        <v>1</v>
      </c>
      <c r="C6" s="6">
        <f>Data!D6</f>
        <v>0.42477992917080992</v>
      </c>
      <c r="R6" s="6">
        <f t="shared" si="0"/>
        <v>0.42477992917080992</v>
      </c>
      <c r="S6">
        <v>5</v>
      </c>
      <c r="T6">
        <f t="shared" si="1"/>
        <v>1</v>
      </c>
      <c r="U6">
        <f t="shared" si="2"/>
        <v>0</v>
      </c>
      <c r="V6">
        <f t="shared" si="3"/>
        <v>0</v>
      </c>
    </row>
    <row r="7" spans="1:22" x14ac:dyDescent="0.35">
      <c r="A7" t="str">
        <f>Data!A7</f>
        <v>Y2</v>
      </c>
      <c r="B7">
        <f>Data!B7</f>
        <v>2</v>
      </c>
      <c r="C7" s="6">
        <f>Data!D7</f>
        <v>0.22250376730187096</v>
      </c>
      <c r="R7" s="6">
        <f t="shared" si="0"/>
        <v>0.22250376730187096</v>
      </c>
      <c r="S7">
        <v>6</v>
      </c>
      <c r="T7">
        <f t="shared" si="1"/>
        <v>0</v>
      </c>
      <c r="U7">
        <f t="shared" si="2"/>
        <v>1</v>
      </c>
      <c r="V7">
        <f t="shared" si="3"/>
        <v>0</v>
      </c>
    </row>
    <row r="8" spans="1:22" x14ac:dyDescent="0.35">
      <c r="A8" t="str">
        <f>Data!A8</f>
        <v>Y2</v>
      </c>
      <c r="B8">
        <f>Data!B8</f>
        <v>3</v>
      </c>
      <c r="C8" s="6">
        <f>Data!D8</f>
        <v>0.2065173837814317</v>
      </c>
      <c r="R8" s="6">
        <f t="shared" si="0"/>
        <v>0.2065173837814317</v>
      </c>
      <c r="S8">
        <v>7</v>
      </c>
      <c r="T8">
        <f t="shared" si="1"/>
        <v>0</v>
      </c>
      <c r="U8">
        <f t="shared" si="2"/>
        <v>0</v>
      </c>
      <c r="V8">
        <f t="shared" si="3"/>
        <v>1</v>
      </c>
    </row>
    <row r="9" spans="1:22" x14ac:dyDescent="0.35">
      <c r="A9" t="str">
        <f>Data!A9</f>
        <v>Y2</v>
      </c>
      <c r="B9">
        <f>Data!B9</f>
        <v>4</v>
      </c>
      <c r="C9" s="6">
        <f>Data!D9</f>
        <v>0.3338180381063372</v>
      </c>
      <c r="R9" s="6">
        <f t="shared" si="0"/>
        <v>0.3338180381063372</v>
      </c>
      <c r="S9">
        <v>8</v>
      </c>
      <c r="T9">
        <f t="shared" si="1"/>
        <v>0</v>
      </c>
      <c r="U9">
        <f t="shared" si="2"/>
        <v>0</v>
      </c>
      <c r="V9">
        <f t="shared" si="3"/>
        <v>0</v>
      </c>
    </row>
    <row r="10" spans="1:22" x14ac:dyDescent="0.35">
      <c r="A10" t="str">
        <f>Data!A10</f>
        <v>Y3</v>
      </c>
      <c r="B10">
        <f>Data!B10</f>
        <v>1</v>
      </c>
      <c r="C10" s="6">
        <f>Data!D10</f>
        <v>0.67722242108945729</v>
      </c>
      <c r="R10" s="6">
        <f t="shared" si="0"/>
        <v>0.67722242108945729</v>
      </c>
      <c r="S10">
        <v>9</v>
      </c>
      <c r="T10">
        <f t="shared" si="1"/>
        <v>1</v>
      </c>
      <c r="U10">
        <f t="shared" si="2"/>
        <v>0</v>
      </c>
      <c r="V10">
        <f t="shared" si="3"/>
        <v>0</v>
      </c>
    </row>
    <row r="11" spans="1:22" x14ac:dyDescent="0.35">
      <c r="A11" t="str">
        <f>Data!A11</f>
        <v>Y3</v>
      </c>
      <c r="B11">
        <f>Data!B11</f>
        <v>2</v>
      </c>
      <c r="C11" s="6">
        <f>Data!D11</f>
        <v>0.44307974326725241</v>
      </c>
      <c r="R11" s="6">
        <f t="shared" si="0"/>
        <v>0.44307974326725241</v>
      </c>
      <c r="S11">
        <v>10</v>
      </c>
      <c r="T11">
        <f t="shared" si="1"/>
        <v>0</v>
      </c>
      <c r="U11">
        <f t="shared" si="2"/>
        <v>1</v>
      </c>
      <c r="V11">
        <f t="shared" si="3"/>
        <v>0</v>
      </c>
    </row>
    <row r="12" spans="1:22" x14ac:dyDescent="0.35">
      <c r="A12" t="str">
        <f>Data!A12</f>
        <v>Y3</v>
      </c>
      <c r="B12">
        <f>Data!B12</f>
        <v>3</v>
      </c>
      <c r="C12" s="6">
        <f>Data!D12</f>
        <v>0.25713196996032117</v>
      </c>
      <c r="R12" s="6">
        <f t="shared" si="0"/>
        <v>0.25713196996032117</v>
      </c>
      <c r="S12">
        <v>11</v>
      </c>
      <c r="T12">
        <f t="shared" si="1"/>
        <v>0</v>
      </c>
      <c r="U12">
        <f t="shared" si="2"/>
        <v>0</v>
      </c>
      <c r="V12">
        <f t="shared" si="3"/>
        <v>1</v>
      </c>
    </row>
    <row r="13" spans="1:22" x14ac:dyDescent="0.35">
      <c r="A13" t="str">
        <f>Data!A13</f>
        <v>Y3</v>
      </c>
      <c r="B13">
        <f>Data!B13</f>
        <v>4</v>
      </c>
      <c r="C13" s="6">
        <f>Data!D13</f>
        <v>0.47796500671245162</v>
      </c>
      <c r="R13" s="6">
        <f t="shared" si="0"/>
        <v>0.47796500671245162</v>
      </c>
      <c r="S13">
        <v>12</v>
      </c>
      <c r="T13">
        <f t="shared" si="1"/>
        <v>0</v>
      </c>
      <c r="U13">
        <f t="shared" si="2"/>
        <v>0</v>
      </c>
      <c r="V13">
        <f t="shared" si="3"/>
        <v>0</v>
      </c>
    </row>
    <row r="14" spans="1:22" x14ac:dyDescent="0.35">
      <c r="A14" t="str">
        <f>Data!A14</f>
        <v>Y4</v>
      </c>
      <c r="B14">
        <f>Data!B14</f>
        <v>1</v>
      </c>
      <c r="C14" s="6">
        <f>Data!D14</f>
        <v>0.50404743623200798</v>
      </c>
      <c r="R14" s="6">
        <f t="shared" si="0"/>
        <v>0.50404743623200798</v>
      </c>
      <c r="S14">
        <v>13</v>
      </c>
      <c r="T14">
        <f t="shared" si="1"/>
        <v>1</v>
      </c>
      <c r="U14">
        <f t="shared" si="2"/>
        <v>0</v>
      </c>
      <c r="V14">
        <f t="shared" si="3"/>
        <v>0</v>
      </c>
    </row>
    <row r="15" spans="1:22" x14ac:dyDescent="0.35">
      <c r="A15" t="str">
        <f>Data!A15</f>
        <v>Y4</v>
      </c>
      <c r="B15">
        <f>Data!B15</f>
        <v>2</v>
      </c>
      <c r="C15" s="6">
        <f>Data!D15</f>
        <v>0.39097684606197181</v>
      </c>
      <c r="R15" s="6">
        <f t="shared" si="0"/>
        <v>0.39097684606197181</v>
      </c>
      <c r="S15">
        <v>14</v>
      </c>
      <c r="T15">
        <f t="shared" si="1"/>
        <v>0</v>
      </c>
      <c r="U15">
        <f t="shared" si="2"/>
        <v>1</v>
      </c>
      <c r="V15">
        <f t="shared" si="3"/>
        <v>0</v>
      </c>
    </row>
    <row r="16" spans="1:22" x14ac:dyDescent="0.35">
      <c r="A16" t="str">
        <f>Data!A16</f>
        <v>Y4</v>
      </c>
      <c r="B16">
        <f>Data!B16</f>
        <v>3</v>
      </c>
      <c r="C16" s="6">
        <f>Data!D16</f>
        <v>0.31319617979359604</v>
      </c>
      <c r="R16" s="6">
        <f t="shared" si="0"/>
        <v>0.31319617979359604</v>
      </c>
      <c r="S16">
        <v>15</v>
      </c>
      <c r="T16">
        <f t="shared" si="1"/>
        <v>0</v>
      </c>
      <c r="U16">
        <f t="shared" si="2"/>
        <v>0</v>
      </c>
      <c r="V16">
        <f t="shared" si="3"/>
        <v>1</v>
      </c>
    </row>
    <row r="17" spans="1:22" x14ac:dyDescent="0.35">
      <c r="A17" t="str">
        <f>Data!A17</f>
        <v>Y4</v>
      </c>
      <c r="B17">
        <f>Data!B17</f>
        <v>4</v>
      </c>
      <c r="C17" s="6">
        <f>Data!D17</f>
        <v>0.52227068467023774</v>
      </c>
      <c r="R17" s="6">
        <f t="shared" si="0"/>
        <v>0.52227068467023774</v>
      </c>
      <c r="S17">
        <v>16</v>
      </c>
      <c r="T17">
        <f t="shared" si="1"/>
        <v>0</v>
      </c>
      <c r="U17">
        <f t="shared" si="2"/>
        <v>0</v>
      </c>
      <c r="V17">
        <f t="shared" si="3"/>
        <v>0</v>
      </c>
    </row>
    <row r="18" spans="1:22" x14ac:dyDescent="0.35">
      <c r="A18" t="str">
        <f>Data!A18</f>
        <v>Y5</v>
      </c>
      <c r="B18">
        <f>Data!B18</f>
        <v>1</v>
      </c>
      <c r="C18" s="6">
        <f>Data!D18</f>
        <v>0.47874015294571698</v>
      </c>
      <c r="R18" s="6">
        <f t="shared" si="0"/>
        <v>0.47874015294571698</v>
      </c>
      <c r="S18">
        <v>17</v>
      </c>
      <c r="T18">
        <f t="shared" si="1"/>
        <v>1</v>
      </c>
      <c r="U18">
        <f t="shared" si="2"/>
        <v>0</v>
      </c>
      <c r="V18">
        <f t="shared" si="3"/>
        <v>0</v>
      </c>
    </row>
    <row r="19" spans="1:22" x14ac:dyDescent="0.35">
      <c r="A19" t="str">
        <f>Data!A19</f>
        <v>Y5</v>
      </c>
      <c r="B19">
        <f>Data!B19</f>
        <v>2</v>
      </c>
      <c r="C19" s="6">
        <f>Data!D19</f>
        <v>0.34237817864623271</v>
      </c>
      <c r="R19" s="6">
        <f t="shared" si="0"/>
        <v>0.34237817864623271</v>
      </c>
      <c r="S19">
        <v>18</v>
      </c>
      <c r="T19">
        <f t="shared" si="1"/>
        <v>0</v>
      </c>
      <c r="U19">
        <f t="shared" si="2"/>
        <v>1</v>
      </c>
      <c r="V19">
        <f t="shared" si="3"/>
        <v>0</v>
      </c>
    </row>
    <row r="20" spans="1:22" x14ac:dyDescent="0.35">
      <c r="A20" t="str">
        <f>Data!A20</f>
        <v>Y5</v>
      </c>
      <c r="B20">
        <f>Data!B20</f>
        <v>3</v>
      </c>
      <c r="C20" s="6">
        <f>Data!D20</f>
        <v>0.35835726291392428</v>
      </c>
      <c r="R20" s="6">
        <f t="shared" si="0"/>
        <v>0.35835726291392428</v>
      </c>
      <c r="S20">
        <v>19</v>
      </c>
      <c r="T20">
        <f t="shared" si="1"/>
        <v>0</v>
      </c>
      <c r="U20">
        <f t="shared" si="2"/>
        <v>0</v>
      </c>
      <c r="V20">
        <f t="shared" si="3"/>
        <v>1</v>
      </c>
    </row>
    <row r="21" spans="1:22" x14ac:dyDescent="0.35">
      <c r="A21" t="str">
        <f>Data!A21</f>
        <v>Y5</v>
      </c>
      <c r="B21">
        <f>Data!B21</f>
        <v>4</v>
      </c>
      <c r="C21" s="6">
        <f>Data!D21</f>
        <v>0.37112437233421952</v>
      </c>
      <c r="R21" s="6">
        <f t="shared" si="0"/>
        <v>0.37112437233421952</v>
      </c>
      <c r="S21">
        <v>20</v>
      </c>
      <c r="T21">
        <f t="shared" si="1"/>
        <v>0</v>
      </c>
      <c r="U21">
        <f t="shared" si="2"/>
        <v>0</v>
      </c>
      <c r="V21">
        <f t="shared" si="3"/>
        <v>0</v>
      </c>
    </row>
    <row r="22" spans="1:22" x14ac:dyDescent="0.35">
      <c r="A22" t="str">
        <f>Data!A22</f>
        <v>Y6</v>
      </c>
      <c r="B22">
        <f>Data!B22</f>
        <v>1</v>
      </c>
      <c r="C22" s="6">
        <f>Data!D22</f>
        <v>0.56975428752264468</v>
      </c>
      <c r="R22" s="6">
        <f t="shared" si="0"/>
        <v>0.56975428752264468</v>
      </c>
      <c r="S22">
        <v>21</v>
      </c>
      <c r="T22">
        <f t="shared" si="1"/>
        <v>1</v>
      </c>
      <c r="U22">
        <f t="shared" si="2"/>
        <v>0</v>
      </c>
      <c r="V22">
        <f t="shared" si="3"/>
        <v>0</v>
      </c>
    </row>
    <row r="23" spans="1:22" x14ac:dyDescent="0.35">
      <c r="A23" t="str">
        <f>Data!A23</f>
        <v>Y6</v>
      </c>
      <c r="B23">
        <f>Data!B23</f>
        <v>2</v>
      </c>
      <c r="C23" s="6">
        <f>Data!D23</f>
        <v>0.45266106917577215</v>
      </c>
      <c r="R23" s="6">
        <f t="shared" si="0"/>
        <v>0.45266106917577215</v>
      </c>
      <c r="S23">
        <v>22</v>
      </c>
      <c r="T23">
        <f t="shared" si="1"/>
        <v>0</v>
      </c>
      <c r="U23">
        <f t="shared" si="2"/>
        <v>1</v>
      </c>
      <c r="V23">
        <f t="shared" si="3"/>
        <v>0</v>
      </c>
    </row>
    <row r="24" spans="1:22" x14ac:dyDescent="0.35">
      <c r="A24" t="str">
        <f>Data!A24</f>
        <v>Y6</v>
      </c>
      <c r="B24">
        <f>Data!B24</f>
        <v>3</v>
      </c>
      <c r="C24" s="6">
        <f>Data!D24</f>
        <v>0.25941722393381522</v>
      </c>
      <c r="R24" s="6">
        <f t="shared" si="0"/>
        <v>0.25941722393381522</v>
      </c>
      <c r="S24">
        <v>23</v>
      </c>
      <c r="T24">
        <f t="shared" si="1"/>
        <v>0</v>
      </c>
      <c r="U24">
        <f t="shared" si="2"/>
        <v>0</v>
      </c>
      <c r="V24">
        <f t="shared" si="3"/>
        <v>1</v>
      </c>
    </row>
    <row r="25" spans="1:22" x14ac:dyDescent="0.35">
      <c r="A25" t="str">
        <f>Data!A25</f>
        <v>Y6</v>
      </c>
      <c r="B25">
        <f>Data!B25</f>
        <v>4</v>
      </c>
      <c r="C25" s="6">
        <f>Data!D25</f>
        <v>0.41712321747002423</v>
      </c>
      <c r="R25" s="6">
        <f t="shared" si="0"/>
        <v>0.41712321747002423</v>
      </c>
      <c r="S25">
        <v>24</v>
      </c>
      <c r="T25">
        <f t="shared" si="1"/>
        <v>0</v>
      </c>
      <c r="U25">
        <f t="shared" si="2"/>
        <v>0</v>
      </c>
      <c r="V25">
        <f t="shared" si="3"/>
        <v>0</v>
      </c>
    </row>
    <row r="27" spans="1:22" x14ac:dyDescent="0.35">
      <c r="B27" t="s">
        <v>38</v>
      </c>
      <c r="C27" s="6">
        <f>AVERAGE(C2:C25)</f>
        <v>0.38635767133535998</v>
      </c>
    </row>
    <row r="28" spans="1:22" x14ac:dyDescent="0.35">
      <c r="B28" t="s">
        <v>39</v>
      </c>
      <c r="C28" s="6">
        <f>_xlfn.STDEV.S(C2:C25)</f>
        <v>0.12009114419459761</v>
      </c>
      <c r="R28" t="s">
        <v>4</v>
      </c>
    </row>
    <row r="29" spans="1:22" ht="15" thickBot="1" x14ac:dyDescent="0.4">
      <c r="B29" t="s">
        <v>40</v>
      </c>
      <c r="C29" s="5">
        <f>C28/C27</f>
        <v>0.3108289367712801</v>
      </c>
    </row>
    <row r="30" spans="1:22" x14ac:dyDescent="0.35">
      <c r="R30" s="4" t="s">
        <v>5</v>
      </c>
      <c r="S30" s="4"/>
    </row>
    <row r="31" spans="1:22" x14ac:dyDescent="0.35">
      <c r="R31" s="1" t="s">
        <v>6</v>
      </c>
      <c r="S31" s="1">
        <v>0.83340424870645324</v>
      </c>
    </row>
    <row r="32" spans="1:22" x14ac:dyDescent="0.35">
      <c r="R32" s="1" t="s">
        <v>7</v>
      </c>
      <c r="S32" s="8">
        <v>0.69456264176196769</v>
      </c>
    </row>
    <row r="33" spans="18:26" x14ac:dyDescent="0.35">
      <c r="R33" s="1" t="s">
        <v>8</v>
      </c>
      <c r="S33" s="1">
        <v>0.63026004002764513</v>
      </c>
    </row>
    <row r="34" spans="18:26" x14ac:dyDescent="0.35">
      <c r="R34" s="1" t="s">
        <v>9</v>
      </c>
      <c r="S34" s="1">
        <v>7.3022917028398401E-2</v>
      </c>
    </row>
    <row r="35" spans="18:26" ht="15" thickBot="1" x14ac:dyDescent="0.4">
      <c r="R35" s="2" t="s">
        <v>10</v>
      </c>
      <c r="S35" s="2">
        <v>24</v>
      </c>
    </row>
    <row r="37" spans="18:26" ht="15" thickBot="1" x14ac:dyDescent="0.4">
      <c r="R37" t="s">
        <v>11</v>
      </c>
    </row>
    <row r="38" spans="18:26" x14ac:dyDescent="0.35">
      <c r="R38" s="3"/>
      <c r="S38" s="3" t="s">
        <v>16</v>
      </c>
      <c r="T38" s="3" t="s">
        <v>17</v>
      </c>
      <c r="U38" s="3" t="s">
        <v>18</v>
      </c>
      <c r="V38" s="3" t="s">
        <v>19</v>
      </c>
      <c r="W38" s="3" t="s">
        <v>20</v>
      </c>
    </row>
    <row r="39" spans="18:26" x14ac:dyDescent="0.35">
      <c r="R39" s="1" t="s">
        <v>12</v>
      </c>
      <c r="S39" s="1">
        <v>4</v>
      </c>
      <c r="T39" s="1">
        <v>0.23038872520586318</v>
      </c>
      <c r="U39" s="1">
        <v>5.7597181301465794E-2</v>
      </c>
      <c r="V39" s="1">
        <v>10.801470283141484</v>
      </c>
      <c r="W39" s="1">
        <v>9.7158205493487536E-5</v>
      </c>
    </row>
    <row r="40" spans="18:26" x14ac:dyDescent="0.35">
      <c r="R40" s="1" t="s">
        <v>13</v>
      </c>
      <c r="S40" s="1">
        <v>19</v>
      </c>
      <c r="T40" s="1">
        <v>0.10131458181539078</v>
      </c>
      <c r="U40" s="1">
        <v>5.3323464113363573E-3</v>
      </c>
      <c r="V40" s="1"/>
      <c r="W40" s="1"/>
    </row>
    <row r="41" spans="18:26" ht="15" thickBot="1" x14ac:dyDescent="0.4">
      <c r="R41" s="2" t="s">
        <v>14</v>
      </c>
      <c r="S41" s="2">
        <v>23</v>
      </c>
      <c r="T41" s="2">
        <v>0.33170330702125395</v>
      </c>
      <c r="U41" s="2"/>
      <c r="V41" s="2"/>
      <c r="W41" s="2"/>
    </row>
    <row r="42" spans="18:26" ht="15" thickBot="1" x14ac:dyDescent="0.4"/>
    <row r="43" spans="18:26" x14ac:dyDescent="0.35">
      <c r="R43" s="3"/>
      <c r="S43" s="3" t="s">
        <v>21</v>
      </c>
      <c r="T43" s="3" t="s">
        <v>9</v>
      </c>
      <c r="U43" s="3" t="s">
        <v>22</v>
      </c>
      <c r="V43" s="3" t="s">
        <v>23</v>
      </c>
      <c r="W43" s="3" t="s">
        <v>24</v>
      </c>
      <c r="X43" s="3" t="s">
        <v>25</v>
      </c>
      <c r="Y43" s="3" t="s">
        <v>26</v>
      </c>
      <c r="Z43" s="3" t="s">
        <v>27</v>
      </c>
    </row>
    <row r="44" spans="18:26" x14ac:dyDescent="0.35">
      <c r="R44" s="1" t="s">
        <v>15</v>
      </c>
      <c r="S44" s="1">
        <v>0.33217061066687598</v>
      </c>
      <c r="T44" s="1">
        <v>4.2683545118385548E-2</v>
      </c>
      <c r="U44" s="1">
        <v>7.7821701488379071</v>
      </c>
      <c r="V44" s="8">
        <v>2.5192254669685905E-7</v>
      </c>
      <c r="W44" s="1">
        <v>0.24283292400667264</v>
      </c>
      <c r="X44" s="1">
        <v>0.42150829732707928</v>
      </c>
      <c r="Y44" s="1">
        <v>0.24283292400667264</v>
      </c>
      <c r="Z44" s="1">
        <v>0.42150829732707928</v>
      </c>
    </row>
    <row r="45" spans="18:26" x14ac:dyDescent="0.35">
      <c r="R45" s="1" t="s">
        <v>28</v>
      </c>
      <c r="S45" s="1">
        <v>5.7343193515818139E-3</v>
      </c>
      <c r="T45" s="1">
        <v>2.1819769892348355E-3</v>
      </c>
      <c r="U45" s="1">
        <v>2.6280384164787622</v>
      </c>
      <c r="V45" s="8">
        <v>1.6562388514068778E-2</v>
      </c>
      <c r="W45" s="1">
        <v>1.1673890269478819E-3</v>
      </c>
      <c r="X45" s="1">
        <v>1.0301249676215745E-2</v>
      </c>
      <c r="Y45" s="1">
        <v>1.1673890269478819E-3</v>
      </c>
      <c r="Z45" s="1">
        <v>1.0301249676215745E-2</v>
      </c>
    </row>
    <row r="46" spans="18:26" x14ac:dyDescent="0.35">
      <c r="R46" s="1" t="s">
        <v>29</v>
      </c>
      <c r="S46" s="1">
        <v>0.11923741251443279</v>
      </c>
      <c r="T46" s="1">
        <v>4.2664950673975216E-2</v>
      </c>
      <c r="U46" s="1">
        <v>2.7947392562477584</v>
      </c>
      <c r="V46" s="8">
        <v>1.1555303370072665E-2</v>
      </c>
      <c r="W46" s="1">
        <v>2.993864447365864E-2</v>
      </c>
      <c r="X46" s="1">
        <v>0.20853618055520695</v>
      </c>
      <c r="Y46" s="1">
        <v>2.993864447365864E-2</v>
      </c>
      <c r="Z46" s="1">
        <v>0.20853618055520695</v>
      </c>
    </row>
    <row r="47" spans="18:26" x14ac:dyDescent="0.35">
      <c r="R47" s="1" t="s">
        <v>30</v>
      </c>
      <c r="S47" s="1">
        <v>-5.1298094414677989E-2</v>
      </c>
      <c r="T47" s="1">
        <v>4.2385055126836706E-2</v>
      </c>
      <c r="U47" s="1">
        <v>-1.2102873114395896</v>
      </c>
      <c r="V47" s="10">
        <v>0.24101072203213164</v>
      </c>
      <c r="W47" s="1">
        <v>-0.14001103434256945</v>
      </c>
      <c r="X47" s="1">
        <v>3.7414845513213488E-2</v>
      </c>
      <c r="Y47" s="1">
        <v>-0.14001103434256945</v>
      </c>
      <c r="Z47" s="1">
        <v>3.7414845513213488E-2</v>
      </c>
    </row>
    <row r="48" spans="18:26" ht="15" thickBot="1" x14ac:dyDescent="0.4">
      <c r="R48" s="2" t="s">
        <v>31</v>
      </c>
      <c r="S48" s="2">
        <v>-0.13790704300490969</v>
      </c>
      <c r="T48" s="2">
        <v>4.2216227062118368E-2</v>
      </c>
      <c r="U48" s="2">
        <v>-3.2666832780198161</v>
      </c>
      <c r="V48" s="8">
        <v>4.0585921528763069E-3</v>
      </c>
      <c r="W48" s="2">
        <v>-0.22626662173228648</v>
      </c>
      <c r="X48" s="2">
        <v>-4.9547464277532899E-2</v>
      </c>
      <c r="Y48" s="2">
        <v>-0.22626662173228648</v>
      </c>
      <c r="Z48" s="2">
        <v>-4.9547464277532899E-2</v>
      </c>
    </row>
    <row r="51" spans="18:24" x14ac:dyDescent="0.35">
      <c r="R51" s="11" t="s">
        <v>42</v>
      </c>
      <c r="S51" s="11"/>
    </row>
    <row r="52" spans="18:24" x14ac:dyDescent="0.35">
      <c r="R52" t="s">
        <v>34</v>
      </c>
      <c r="S52" t="s">
        <v>43</v>
      </c>
      <c r="T52" t="s">
        <v>28</v>
      </c>
      <c r="U52" t="s">
        <v>29</v>
      </c>
      <c r="V52" t="s">
        <v>30</v>
      </c>
      <c r="W52" t="s">
        <v>31</v>
      </c>
      <c r="X52" s="12" t="s">
        <v>44</v>
      </c>
    </row>
    <row r="53" spans="18:24" x14ac:dyDescent="0.35">
      <c r="R53" t="s">
        <v>62</v>
      </c>
      <c r="S53">
        <v>1</v>
      </c>
      <c r="T53">
        <f>S25</f>
        <v>24</v>
      </c>
      <c r="U53">
        <f>--($S53=1)</f>
        <v>1</v>
      </c>
      <c r="V53">
        <f>--($S53=2)</f>
        <v>0</v>
      </c>
      <c r="W53">
        <f>--($S53=3)</f>
        <v>0</v>
      </c>
      <c r="X53" s="13">
        <f>$S$44+$S$45*T53+$S$46*U53+$S$47*V53+$S$48*W53</f>
        <v>0.58903168761927227</v>
      </c>
    </row>
    <row r="54" spans="18:24" x14ac:dyDescent="0.35">
      <c r="R54" t="s">
        <v>62</v>
      </c>
      <c r="S54">
        <v>2</v>
      </c>
      <c r="T54">
        <f>T53+1</f>
        <v>25</v>
      </c>
      <c r="U54">
        <f t="shared" ref="U54:U64" si="4">--($S54=1)</f>
        <v>0</v>
      </c>
      <c r="V54">
        <f t="shared" ref="V54:V64" si="5">--($S54=2)</f>
        <v>1</v>
      </c>
      <c r="W54">
        <f t="shared" ref="W54:W64" si="6">--($S54=3)</f>
        <v>0</v>
      </c>
      <c r="X54" s="13">
        <f t="shared" ref="X54:X64" si="7">$S$44+$S$45*T54+$S$46*U54+$S$47*V54+$S$48*W54</f>
        <v>0.42423050004174334</v>
      </c>
    </row>
    <row r="55" spans="18:24" x14ac:dyDescent="0.35">
      <c r="R55" t="s">
        <v>62</v>
      </c>
      <c r="S55">
        <v>3</v>
      </c>
      <c r="T55">
        <f t="shared" ref="T55:T64" si="8">T54+1</f>
        <v>26</v>
      </c>
      <c r="U55">
        <f t="shared" si="4"/>
        <v>0</v>
      </c>
      <c r="V55">
        <f t="shared" si="5"/>
        <v>0</v>
      </c>
      <c r="W55">
        <f t="shared" si="6"/>
        <v>1</v>
      </c>
      <c r="X55" s="13">
        <f t="shared" si="7"/>
        <v>0.34335587080309343</v>
      </c>
    </row>
    <row r="56" spans="18:24" x14ac:dyDescent="0.35">
      <c r="R56" t="s">
        <v>62</v>
      </c>
      <c r="S56">
        <v>4</v>
      </c>
      <c r="T56">
        <f t="shared" si="8"/>
        <v>27</v>
      </c>
      <c r="U56">
        <f t="shared" si="4"/>
        <v>0</v>
      </c>
      <c r="V56">
        <f t="shared" si="5"/>
        <v>0</v>
      </c>
      <c r="W56">
        <f t="shared" si="6"/>
        <v>0</v>
      </c>
      <c r="X56" s="13">
        <f t="shared" si="7"/>
        <v>0.48699723315958499</v>
      </c>
    </row>
    <row r="57" spans="18:24" x14ac:dyDescent="0.35">
      <c r="R57" t="s">
        <v>63</v>
      </c>
      <c r="S57">
        <v>1</v>
      </c>
      <c r="T57">
        <f t="shared" si="8"/>
        <v>28</v>
      </c>
      <c r="U57">
        <f t="shared" si="4"/>
        <v>1</v>
      </c>
      <c r="V57">
        <f t="shared" si="5"/>
        <v>0</v>
      </c>
      <c r="W57">
        <f t="shared" si="6"/>
        <v>0</v>
      </c>
      <c r="X57" s="13">
        <f t="shared" si="7"/>
        <v>0.6119689650255995</v>
      </c>
    </row>
    <row r="58" spans="18:24" x14ac:dyDescent="0.35">
      <c r="R58" t="s">
        <v>63</v>
      </c>
      <c r="S58">
        <v>2</v>
      </c>
      <c r="T58">
        <f t="shared" si="8"/>
        <v>29</v>
      </c>
      <c r="U58">
        <f t="shared" si="4"/>
        <v>0</v>
      </c>
      <c r="V58">
        <f t="shared" si="5"/>
        <v>1</v>
      </c>
      <c r="W58">
        <f t="shared" si="6"/>
        <v>0</v>
      </c>
      <c r="X58" s="13">
        <f t="shared" si="7"/>
        <v>0.44716777744807062</v>
      </c>
    </row>
    <row r="59" spans="18:24" x14ac:dyDescent="0.35">
      <c r="R59" t="s">
        <v>63</v>
      </c>
      <c r="S59">
        <v>3</v>
      </c>
      <c r="T59">
        <f t="shared" si="8"/>
        <v>30</v>
      </c>
      <c r="U59">
        <f t="shared" si="4"/>
        <v>0</v>
      </c>
      <c r="V59">
        <f t="shared" si="5"/>
        <v>0</v>
      </c>
      <c r="W59">
        <f t="shared" si="6"/>
        <v>1</v>
      </c>
      <c r="X59" s="13">
        <f t="shared" si="7"/>
        <v>0.36629314820942066</v>
      </c>
    </row>
    <row r="60" spans="18:24" x14ac:dyDescent="0.35">
      <c r="R60" t="s">
        <v>63</v>
      </c>
      <c r="S60">
        <v>4</v>
      </c>
      <c r="T60">
        <f t="shared" si="8"/>
        <v>31</v>
      </c>
      <c r="U60">
        <f t="shared" si="4"/>
        <v>0</v>
      </c>
      <c r="V60">
        <f t="shared" si="5"/>
        <v>0</v>
      </c>
      <c r="W60">
        <f t="shared" si="6"/>
        <v>0</v>
      </c>
      <c r="X60" s="13">
        <f t="shared" si="7"/>
        <v>0.50993451056591221</v>
      </c>
    </row>
    <row r="61" spans="18:24" x14ac:dyDescent="0.35">
      <c r="R61" t="s">
        <v>64</v>
      </c>
      <c r="S61">
        <v>1</v>
      </c>
      <c r="T61">
        <f t="shared" si="8"/>
        <v>32</v>
      </c>
      <c r="U61">
        <f t="shared" si="4"/>
        <v>1</v>
      </c>
      <c r="V61">
        <f t="shared" si="5"/>
        <v>0</v>
      </c>
      <c r="W61">
        <f t="shared" si="6"/>
        <v>0</v>
      </c>
      <c r="X61" s="13">
        <f t="shared" si="7"/>
        <v>0.63490624243192684</v>
      </c>
    </row>
    <row r="62" spans="18:24" x14ac:dyDescent="0.35">
      <c r="R62" t="s">
        <v>64</v>
      </c>
      <c r="S62">
        <v>2</v>
      </c>
      <c r="T62">
        <f t="shared" si="8"/>
        <v>33</v>
      </c>
      <c r="U62">
        <f t="shared" si="4"/>
        <v>0</v>
      </c>
      <c r="V62">
        <f t="shared" si="5"/>
        <v>1</v>
      </c>
      <c r="W62">
        <f t="shared" si="6"/>
        <v>0</v>
      </c>
      <c r="X62" s="13">
        <f t="shared" si="7"/>
        <v>0.47010505485439785</v>
      </c>
    </row>
    <row r="63" spans="18:24" x14ac:dyDescent="0.35">
      <c r="R63" t="s">
        <v>64</v>
      </c>
      <c r="S63">
        <v>3</v>
      </c>
      <c r="T63">
        <f t="shared" si="8"/>
        <v>34</v>
      </c>
      <c r="U63">
        <f t="shared" si="4"/>
        <v>0</v>
      </c>
      <c r="V63">
        <f t="shared" si="5"/>
        <v>0</v>
      </c>
      <c r="W63">
        <f t="shared" si="6"/>
        <v>1</v>
      </c>
      <c r="X63" s="13">
        <f t="shared" si="7"/>
        <v>0.38923042561574789</v>
      </c>
    </row>
    <row r="64" spans="18:24" x14ac:dyDescent="0.35">
      <c r="R64" t="s">
        <v>64</v>
      </c>
      <c r="S64">
        <v>4</v>
      </c>
      <c r="T64">
        <f t="shared" si="8"/>
        <v>35</v>
      </c>
      <c r="U64">
        <f t="shared" si="4"/>
        <v>0</v>
      </c>
      <c r="V64">
        <f t="shared" si="5"/>
        <v>0</v>
      </c>
      <c r="W64">
        <f t="shared" si="6"/>
        <v>0</v>
      </c>
      <c r="X64" s="13">
        <f t="shared" si="7"/>
        <v>0.53287178797223944</v>
      </c>
    </row>
  </sheetData>
  <pageMargins left="0.7" right="0.7" top="0.75" bottom="0.75" header="0.3" footer="0.3"/>
  <drawing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9"/>
  <sheetViews>
    <sheetView workbookViewId="0">
      <selection activeCell="G31" sqref="G31"/>
    </sheetView>
  </sheetViews>
  <sheetFormatPr defaultRowHeight="14.5" x14ac:dyDescent="0.35"/>
  <cols>
    <col min="3" max="3" width="19.7265625" bestFit="1" customWidth="1"/>
  </cols>
  <sheetData>
    <row r="1" spans="1:3" x14ac:dyDescent="0.35">
      <c r="A1" t="str">
        <f>Data!A1</f>
        <v xml:space="preserve">Year </v>
      </c>
      <c r="B1" t="str">
        <f>Data!B1</f>
        <v>Quarter</v>
      </c>
      <c r="C1" t="s">
        <v>3</v>
      </c>
    </row>
    <row r="2" spans="1:3" x14ac:dyDescent="0.35">
      <c r="A2" t="str">
        <f>Data!A2</f>
        <v>Y1</v>
      </c>
      <c r="B2">
        <f>Data!B2</f>
        <v>1</v>
      </c>
      <c r="C2" s="6">
        <f>Data!E2</f>
        <v>7.7440272636595184E-2</v>
      </c>
    </row>
    <row r="3" spans="1:3" x14ac:dyDescent="0.35">
      <c r="A3" t="str">
        <f>Data!A3</f>
        <v>Y1</v>
      </c>
      <c r="B3">
        <f>Data!B3</f>
        <v>2</v>
      </c>
      <c r="C3" s="6">
        <f>Data!E3</f>
        <v>9.6275134839816021E-2</v>
      </c>
    </row>
    <row r="4" spans="1:3" x14ac:dyDescent="0.35">
      <c r="A4" t="str">
        <f>Data!A4</f>
        <v>Y1</v>
      </c>
      <c r="B4">
        <f>Data!B4</f>
        <v>3</v>
      </c>
      <c r="C4" s="6">
        <f>Data!E4</f>
        <v>5.0544558891560884E-2</v>
      </c>
    </row>
    <row r="5" spans="1:3" x14ac:dyDescent="0.35">
      <c r="A5" t="str">
        <f>Data!A5</f>
        <v>Y1</v>
      </c>
      <c r="B5">
        <f>Data!B5</f>
        <v>4</v>
      </c>
      <c r="C5" s="6">
        <f>Data!E5</f>
        <v>8.7961557457747405E-2</v>
      </c>
    </row>
    <row r="6" spans="1:3" x14ac:dyDescent="0.35">
      <c r="A6" t="str">
        <f>Data!A6</f>
        <v>Y2</v>
      </c>
      <c r="B6">
        <f>Data!B6</f>
        <v>1</v>
      </c>
      <c r="C6" s="6">
        <f>Data!E6</f>
        <v>5.6509297994198279E-2</v>
      </c>
    </row>
    <row r="7" spans="1:3" x14ac:dyDescent="0.35">
      <c r="A7" t="str">
        <f>Data!A7</f>
        <v>Y2</v>
      </c>
      <c r="B7">
        <f>Data!B7</f>
        <v>2</v>
      </c>
      <c r="C7" s="6">
        <f>Data!E7</f>
        <v>5.847194208588917E-2</v>
      </c>
    </row>
    <row r="8" spans="1:3" x14ac:dyDescent="0.35">
      <c r="A8" t="str">
        <f>Data!A8</f>
        <v>Y2</v>
      </c>
      <c r="B8">
        <f>Data!B8</f>
        <v>3</v>
      </c>
      <c r="C8" s="6">
        <f>Data!E8</f>
        <v>5.5716309563722463E-2</v>
      </c>
    </row>
    <row r="9" spans="1:3" x14ac:dyDescent="0.35">
      <c r="A9" t="str">
        <f>Data!A9</f>
        <v>Y2</v>
      </c>
      <c r="B9">
        <f>Data!B9</f>
        <v>4</v>
      </c>
      <c r="C9" s="6">
        <f>Data!E9</f>
        <v>9.3018598110647874E-2</v>
      </c>
    </row>
    <row r="10" spans="1:3" x14ac:dyDescent="0.35">
      <c r="A10" t="str">
        <f>Data!A10</f>
        <v>Y3</v>
      </c>
      <c r="B10">
        <f>Data!B10</f>
        <v>1</v>
      </c>
      <c r="C10" s="6">
        <f>Data!E10</f>
        <v>9.5496971172979103E-2</v>
      </c>
    </row>
    <row r="11" spans="1:3" x14ac:dyDescent="0.35">
      <c r="A11" t="str">
        <f>Data!A11</f>
        <v>Y3</v>
      </c>
      <c r="B11">
        <f>Data!B11</f>
        <v>2</v>
      </c>
      <c r="C11" s="6">
        <f>Data!E11</f>
        <v>9.0140411177417265E-2</v>
      </c>
    </row>
    <row r="12" spans="1:3" x14ac:dyDescent="0.35">
      <c r="A12" t="str">
        <f>Data!A12</f>
        <v>Y3</v>
      </c>
      <c r="B12">
        <f>Data!B12</f>
        <v>3</v>
      </c>
      <c r="C12" s="6">
        <f>Data!E12</f>
        <v>0.10923993633885402</v>
      </c>
    </row>
    <row r="13" spans="1:3" x14ac:dyDescent="0.35">
      <c r="A13" t="str">
        <f>Data!A13</f>
        <v>Y3</v>
      </c>
      <c r="B13">
        <f>Data!B13</f>
        <v>4</v>
      </c>
      <c r="C13" s="6">
        <f>Data!E13</f>
        <v>8.6657751328020824E-2</v>
      </c>
    </row>
    <row r="14" spans="1:3" x14ac:dyDescent="0.35">
      <c r="A14" t="str">
        <f>Data!A14</f>
        <v>Y4</v>
      </c>
      <c r="B14">
        <f>Data!B14</f>
        <v>1</v>
      </c>
      <c r="C14" s="6">
        <f>Data!E14</f>
        <v>9.9224626157665627E-2</v>
      </c>
    </row>
    <row r="15" spans="1:3" x14ac:dyDescent="0.35">
      <c r="A15" t="str">
        <f>Data!A15</f>
        <v>Y4</v>
      </c>
      <c r="B15">
        <f>Data!B15</f>
        <v>2</v>
      </c>
      <c r="C15" s="6">
        <f>Data!E15</f>
        <v>6.5490285325795414E-2</v>
      </c>
    </row>
    <row r="16" spans="1:3" x14ac:dyDescent="0.35">
      <c r="A16" t="str">
        <f>Data!A16</f>
        <v>Y4</v>
      </c>
      <c r="B16">
        <f>Data!B16</f>
        <v>3</v>
      </c>
      <c r="C16" s="6">
        <f>Data!E16</f>
        <v>9.1320753401378171E-2</v>
      </c>
    </row>
    <row r="17" spans="1:3" x14ac:dyDescent="0.35">
      <c r="A17" t="str">
        <f>Data!A17</f>
        <v>Y4</v>
      </c>
      <c r="B17">
        <f>Data!B17</f>
        <v>4</v>
      </c>
      <c r="C17" s="6">
        <f>Data!E17</f>
        <v>8.4682055987359492E-2</v>
      </c>
    </row>
    <row r="18" spans="1:3" x14ac:dyDescent="0.35">
      <c r="A18" t="str">
        <f>Data!A18</f>
        <v>Y5</v>
      </c>
      <c r="B18">
        <f>Data!B18</f>
        <v>1</v>
      </c>
      <c r="C18" s="6">
        <f>Data!E18</f>
        <v>7.282736098393798E-2</v>
      </c>
    </row>
    <row r="19" spans="1:3" x14ac:dyDescent="0.35">
      <c r="A19" t="str">
        <f>Data!A19</f>
        <v>Y5</v>
      </c>
      <c r="B19">
        <f>Data!B19</f>
        <v>2</v>
      </c>
      <c r="C19" s="6">
        <f>Data!E19</f>
        <v>6.8035779097117485E-2</v>
      </c>
    </row>
    <row r="20" spans="1:3" x14ac:dyDescent="0.35">
      <c r="A20" t="str">
        <f>Data!A20</f>
        <v>Y5</v>
      </c>
      <c r="B20">
        <f>Data!B20</f>
        <v>3</v>
      </c>
      <c r="C20" s="6">
        <f>Data!E20</f>
        <v>5.5357468429137954E-2</v>
      </c>
    </row>
    <row r="21" spans="1:3" x14ac:dyDescent="0.35">
      <c r="A21" t="str">
        <f>Data!A21</f>
        <v>Y5</v>
      </c>
      <c r="B21">
        <f>Data!B21</f>
        <v>4</v>
      </c>
      <c r="C21" s="6">
        <f>Data!E21</f>
        <v>8.9370091902383139E-2</v>
      </c>
    </row>
    <row r="22" spans="1:3" x14ac:dyDescent="0.35">
      <c r="A22" t="str">
        <f>Data!A22</f>
        <v>Y6</v>
      </c>
      <c r="B22">
        <f>Data!B22</f>
        <v>1</v>
      </c>
      <c r="C22" s="6">
        <f>Data!E22</f>
        <v>9.7942966223927216E-2</v>
      </c>
    </row>
    <row r="23" spans="1:3" x14ac:dyDescent="0.35">
      <c r="A23" t="str">
        <f>Data!A23</f>
        <v>Y6</v>
      </c>
      <c r="B23">
        <f>Data!B23</f>
        <v>2</v>
      </c>
      <c r="C23" s="6">
        <f>Data!E23</f>
        <v>5.9644553604885006E-2</v>
      </c>
    </row>
    <row r="24" spans="1:3" x14ac:dyDescent="0.35">
      <c r="A24" t="str">
        <f>Data!A24</f>
        <v>Y6</v>
      </c>
      <c r="B24">
        <f>Data!B24</f>
        <v>3</v>
      </c>
      <c r="C24" s="6">
        <f>Data!E24</f>
        <v>8.1671901372901631E-2</v>
      </c>
    </row>
    <row r="25" spans="1:3" x14ac:dyDescent="0.35">
      <c r="A25" t="str">
        <f>Data!A25</f>
        <v>Y6</v>
      </c>
      <c r="B25">
        <f>Data!B25</f>
        <v>4</v>
      </c>
      <c r="C25" s="6">
        <f>Data!E25</f>
        <v>9.8428727344144137E-2</v>
      </c>
    </row>
    <row r="27" spans="1:3" x14ac:dyDescent="0.35">
      <c r="B27" t="s">
        <v>38</v>
      </c>
      <c r="C27" s="6">
        <f>AVERAGE(C2:C25)</f>
        <v>8.0061221309503425E-2</v>
      </c>
    </row>
    <row r="28" spans="1:3" x14ac:dyDescent="0.35">
      <c r="B28" t="s">
        <v>39</v>
      </c>
      <c r="C28" s="6">
        <f>_xlfn.STDEV.S(C2:C25)</f>
        <v>1.7342629191861858E-2</v>
      </c>
    </row>
    <row r="29" spans="1:3" x14ac:dyDescent="0.35">
      <c r="B29" t="s">
        <v>40</v>
      </c>
      <c r="C29" s="5">
        <f>C28/C27</f>
        <v>0.21661709512047195</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7"/>
  <sheetViews>
    <sheetView tabSelected="1" topLeftCell="A22" workbookViewId="0">
      <selection activeCell="C31" sqref="C31"/>
    </sheetView>
  </sheetViews>
  <sheetFormatPr defaultRowHeight="14.5" x14ac:dyDescent="0.35"/>
  <cols>
    <col min="2" max="2" width="15.453125" customWidth="1"/>
    <col min="3" max="3" width="25.26953125" customWidth="1"/>
    <col min="4" max="4" width="11" bestFit="1" customWidth="1"/>
    <col min="5" max="5" width="11" style="26" customWidth="1"/>
  </cols>
  <sheetData>
    <row r="1" spans="1:6" x14ac:dyDescent="0.35">
      <c r="A1" s="11" t="s">
        <v>48</v>
      </c>
      <c r="B1" s="11"/>
    </row>
    <row r="2" spans="1:6" x14ac:dyDescent="0.35">
      <c r="A2" t="s">
        <v>34</v>
      </c>
      <c r="B2" t="s">
        <v>43</v>
      </c>
      <c r="C2" s="12" t="s">
        <v>45</v>
      </c>
      <c r="D2" s="12" t="s">
        <v>46</v>
      </c>
      <c r="E2" s="27"/>
      <c r="F2" s="30" t="s">
        <v>51</v>
      </c>
    </row>
    <row r="3" spans="1:6" x14ac:dyDescent="0.35">
      <c r="A3" t="s">
        <v>62</v>
      </c>
      <c r="B3">
        <v>1</v>
      </c>
      <c r="C3" s="13">
        <f>'WCF forecast'!X53</f>
        <v>0.58903168761927227</v>
      </c>
      <c r="D3" s="13">
        <f>'FP forecast'!$C$27</f>
        <v>8.0061221309503425E-2</v>
      </c>
      <c r="E3" s="28"/>
      <c r="F3" s="29">
        <f>'CM Revenue'!$C$48+'CM Revenue'!$C$49*'Revenue forecast'!C3+'CM Revenue'!$C$50*'Revenue forecast'!D3</f>
        <v>1234.8537885420765</v>
      </c>
    </row>
    <row r="4" spans="1:6" x14ac:dyDescent="0.35">
      <c r="A4" t="s">
        <v>62</v>
      </c>
      <c r="B4">
        <v>2</v>
      </c>
      <c r="C4" s="13">
        <f>'WCF forecast'!X54</f>
        <v>0.42423050004174334</v>
      </c>
      <c r="D4" s="13">
        <f>'FP forecast'!$C$27</f>
        <v>8.0061221309503425E-2</v>
      </c>
      <c r="E4" s="28"/>
      <c r="F4" s="29">
        <f>'CM Revenue'!$C$48+'CM Revenue'!$C$49*'Revenue forecast'!C4+'CM Revenue'!$C$50*'Revenue forecast'!D4</f>
        <v>893.88010884662833</v>
      </c>
    </row>
    <row r="5" spans="1:6" x14ac:dyDescent="0.35">
      <c r="A5" t="s">
        <v>62</v>
      </c>
      <c r="B5">
        <v>3</v>
      </c>
      <c r="C5" s="13">
        <f>'WCF forecast'!X55</f>
        <v>0.34335587080309343</v>
      </c>
      <c r="D5" s="13">
        <f>'FP forecast'!$C$27</f>
        <v>8.0061221309503425E-2</v>
      </c>
      <c r="E5" s="28"/>
      <c r="F5" s="29">
        <f>'CM Revenue'!$C$48+'CM Revenue'!$C$49*'Revenue forecast'!C5+'CM Revenue'!$C$50*'Revenue forecast'!D5</f>
        <v>726.55048986233157</v>
      </c>
    </row>
    <row r="6" spans="1:6" x14ac:dyDescent="0.35">
      <c r="A6" t="s">
        <v>62</v>
      </c>
      <c r="B6">
        <v>4</v>
      </c>
      <c r="C6" s="13">
        <f>'WCF forecast'!X56</f>
        <v>0.48699723315958499</v>
      </c>
      <c r="D6" s="13">
        <f>'FP forecast'!$C$27</f>
        <v>8.0061221309503425E-2</v>
      </c>
      <c r="E6" s="28"/>
      <c r="F6" s="29">
        <f>'CM Revenue'!$C$48+'CM Revenue'!$C$49*'Revenue forecast'!C6+'CM Revenue'!$C$50*'Revenue forecast'!D6</f>
        <v>1023.7444882740178</v>
      </c>
    </row>
    <row r="7" spans="1:6" x14ac:dyDescent="0.35">
      <c r="A7" t="s">
        <v>63</v>
      </c>
      <c r="B7">
        <v>1</v>
      </c>
      <c r="C7" s="13">
        <f>'WCF forecast'!X57</f>
        <v>0.6119689650255995</v>
      </c>
      <c r="D7" s="13">
        <f>'FP forecast'!$C$27</f>
        <v>8.0061221309503425E-2</v>
      </c>
      <c r="E7" s="28"/>
      <c r="F7" s="29">
        <f>'CM Revenue'!$C$48+'CM Revenue'!$C$49*'Revenue forecast'!C7+'CM Revenue'!$C$50*'Revenue forecast'!D7</f>
        <v>1282.3110186409272</v>
      </c>
    </row>
    <row r="8" spans="1:6" x14ac:dyDescent="0.35">
      <c r="A8" t="s">
        <v>63</v>
      </c>
      <c r="B8">
        <v>2</v>
      </c>
      <c r="C8" s="13">
        <f>'WCF forecast'!X58</f>
        <v>0.44716777744807062</v>
      </c>
      <c r="D8" s="13">
        <f>'FP forecast'!$C$27</f>
        <v>8.0061221309503425E-2</v>
      </c>
      <c r="E8" s="28"/>
      <c r="F8" s="29">
        <f>'CM Revenue'!$C$48+'CM Revenue'!$C$49*'Revenue forecast'!C8+'CM Revenue'!$C$50*'Revenue forecast'!D8</f>
        <v>941.33733894547925</v>
      </c>
    </row>
    <row r="9" spans="1:6" x14ac:dyDescent="0.35">
      <c r="A9" t="s">
        <v>63</v>
      </c>
      <c r="B9">
        <v>3</v>
      </c>
      <c r="C9" s="13">
        <f>'WCF forecast'!X59</f>
        <v>0.36629314820942066</v>
      </c>
      <c r="D9" s="13">
        <f>'FP forecast'!$C$27</f>
        <v>8.0061221309503425E-2</v>
      </c>
      <c r="E9" s="28"/>
      <c r="F9" s="29">
        <f>'CM Revenue'!$C$48+'CM Revenue'!$C$49*'Revenue forecast'!C9+'CM Revenue'!$C$50*'Revenue forecast'!D9</f>
        <v>774.00771996118237</v>
      </c>
    </row>
    <row r="10" spans="1:6" x14ac:dyDescent="0.35">
      <c r="A10" t="s">
        <v>63</v>
      </c>
      <c r="B10">
        <v>4</v>
      </c>
      <c r="C10" s="13">
        <f>'WCF forecast'!X60</f>
        <v>0.50993451056591221</v>
      </c>
      <c r="D10" s="13">
        <f>'FP forecast'!$C$27</f>
        <v>8.0061221309503425E-2</v>
      </c>
      <c r="E10" s="28"/>
      <c r="F10" s="29">
        <f>'CM Revenue'!$C$48+'CM Revenue'!$C$49*'Revenue forecast'!C10+'CM Revenue'!$C$50*'Revenue forecast'!D10</f>
        <v>1071.2017183728685</v>
      </c>
    </row>
    <row r="11" spans="1:6" x14ac:dyDescent="0.35">
      <c r="A11" t="s">
        <v>64</v>
      </c>
      <c r="B11">
        <v>1</v>
      </c>
      <c r="C11" s="13">
        <f>'WCF forecast'!X61</f>
        <v>0.63490624243192684</v>
      </c>
      <c r="D11" s="13">
        <f>'FP forecast'!$C$27</f>
        <v>8.0061221309503425E-2</v>
      </c>
      <c r="E11" s="28"/>
      <c r="F11" s="29">
        <f>'CM Revenue'!$C$48+'CM Revenue'!$C$49*'Revenue forecast'!C11+'CM Revenue'!$C$50*'Revenue forecast'!D11</f>
        <v>1329.7682487397783</v>
      </c>
    </row>
    <row r="12" spans="1:6" x14ac:dyDescent="0.35">
      <c r="A12" t="s">
        <v>64</v>
      </c>
      <c r="B12">
        <v>2</v>
      </c>
      <c r="C12" s="13">
        <f>'WCF forecast'!X62</f>
        <v>0.47010505485439785</v>
      </c>
      <c r="D12" s="13">
        <f>'FP forecast'!$C$27</f>
        <v>8.0061221309503425E-2</v>
      </c>
      <c r="E12" s="28"/>
      <c r="F12" s="29">
        <f>'CM Revenue'!$C$48+'CM Revenue'!$C$49*'Revenue forecast'!C12+'CM Revenue'!$C$50*'Revenue forecast'!D12</f>
        <v>988.79456904433005</v>
      </c>
    </row>
    <row r="13" spans="1:6" x14ac:dyDescent="0.35">
      <c r="A13" t="s">
        <v>64</v>
      </c>
      <c r="B13">
        <v>3</v>
      </c>
      <c r="C13" s="13">
        <f>'WCF forecast'!X63</f>
        <v>0.38923042561574789</v>
      </c>
      <c r="D13" s="13">
        <f>'FP forecast'!$C$27</f>
        <v>8.0061221309503425E-2</v>
      </c>
      <c r="E13" s="28"/>
      <c r="F13" s="29">
        <f>'CM Revenue'!$C$48+'CM Revenue'!$C$49*'Revenue forecast'!C13+'CM Revenue'!$C$50*'Revenue forecast'!D13</f>
        <v>821.46495006003317</v>
      </c>
    </row>
    <row r="14" spans="1:6" x14ac:dyDescent="0.35">
      <c r="A14" t="s">
        <v>64</v>
      </c>
      <c r="B14">
        <v>4</v>
      </c>
      <c r="C14" s="13">
        <f>'WCF forecast'!X64</f>
        <v>0.53287178797223944</v>
      </c>
      <c r="D14" s="13">
        <f>'FP forecast'!$C$27</f>
        <v>8.0061221309503425E-2</v>
      </c>
      <c r="E14" s="28"/>
      <c r="F14" s="29">
        <f>'CM Revenue'!$C$48+'CM Revenue'!$C$49*'Revenue forecast'!C14+'CM Revenue'!$C$50*'Revenue forecast'!D14</f>
        <v>1118.6589484717194</v>
      </c>
    </row>
    <row r="17" spans="1:11" x14ac:dyDescent="0.35">
      <c r="A17" s="11" t="s">
        <v>49</v>
      </c>
      <c r="B17" s="11"/>
      <c r="C17" s="11"/>
    </row>
    <row r="18" spans="1:11" ht="15" thickBot="1" x14ac:dyDescent="0.4"/>
    <row r="19" spans="1:11" ht="15" thickBot="1" x14ac:dyDescent="0.4">
      <c r="A19" s="14" t="s">
        <v>34</v>
      </c>
      <c r="B19" s="14" t="s">
        <v>47</v>
      </c>
      <c r="C19" s="14" t="s">
        <v>3</v>
      </c>
    </row>
    <row r="20" spans="1:11" x14ac:dyDescent="0.35">
      <c r="A20" s="15" t="s">
        <v>62</v>
      </c>
      <c r="B20" s="16">
        <v>-0.15</v>
      </c>
      <c r="C20" s="17">
        <v>7.4999999999999997E-2</v>
      </c>
    </row>
    <row r="21" spans="1:11" x14ac:dyDescent="0.35">
      <c r="A21" s="18" t="s">
        <v>63</v>
      </c>
      <c r="B21" s="19">
        <v>-0.1</v>
      </c>
      <c r="C21" s="20">
        <v>7.0000000000000007E-2</v>
      </c>
    </row>
    <row r="22" spans="1:11" ht="15" thickBot="1" x14ac:dyDescent="0.4">
      <c r="A22" s="21" t="s">
        <v>64</v>
      </c>
      <c r="B22" s="22">
        <v>-0.05</v>
      </c>
      <c r="C22" s="23">
        <v>6.8000000000000005E-2</v>
      </c>
    </row>
    <row r="25" spans="1:11" x14ac:dyDescent="0.35">
      <c r="A25" t="s">
        <v>34</v>
      </c>
      <c r="B25" t="s">
        <v>43</v>
      </c>
      <c r="C25" s="12" t="s">
        <v>45</v>
      </c>
      <c r="D25" s="12" t="s">
        <v>46</v>
      </c>
      <c r="E25" s="27"/>
      <c r="F25" s="30" t="s">
        <v>52</v>
      </c>
      <c r="J25" s="24" t="s">
        <v>50</v>
      </c>
      <c r="K25" s="24"/>
    </row>
    <row r="26" spans="1:11" x14ac:dyDescent="0.35">
      <c r="A26" t="s">
        <v>62</v>
      </c>
      <c r="B26">
        <v>1</v>
      </c>
      <c r="C26" s="13">
        <f>C3*(1+$B$20)</f>
        <v>0.5006769344763814</v>
      </c>
      <c r="D26" s="13">
        <f>$C$20</f>
        <v>7.4999999999999997E-2</v>
      </c>
      <c r="E26" s="28"/>
      <c r="F26" s="29">
        <f>'CM Revenue'!$C$48+'CM Revenue'!$C$49*'Revenue forecast'!C26+'CM Revenue'!$C$50*'Revenue forecast'!D26</f>
        <v>1002.6435960329715</v>
      </c>
      <c r="J26" s="24">
        <f t="shared" ref="J26:J37" si="0">C26/C3-1</f>
        <v>-0.15000000000000002</v>
      </c>
      <c r="K26" s="24" t="b">
        <f>J26=$B$20</f>
        <v>1</v>
      </c>
    </row>
    <row r="27" spans="1:11" x14ac:dyDescent="0.35">
      <c r="A27" t="s">
        <v>62</v>
      </c>
      <c r="B27">
        <v>2</v>
      </c>
      <c r="C27" s="13">
        <f t="shared" ref="C27:C29" si="1">C4*(1+$B$20)</f>
        <v>0.36059592503548182</v>
      </c>
      <c r="D27" s="13">
        <f t="shared" ref="D27:D29" si="2">$C$20</f>
        <v>7.4999999999999997E-2</v>
      </c>
      <c r="E27" s="28"/>
      <c r="F27" s="29">
        <f>'CM Revenue'!$C$48+'CM Revenue'!$C$49*'Revenue forecast'!C27+'CM Revenue'!$C$50*'Revenue forecast'!D27</f>
        <v>712.8159682918407</v>
      </c>
      <c r="J27" s="24">
        <f t="shared" si="0"/>
        <v>-0.15000000000000002</v>
      </c>
      <c r="K27" s="24" t="b">
        <f t="shared" ref="K27:K29" si="3">J27=$B$20</f>
        <v>1</v>
      </c>
    </row>
    <row r="28" spans="1:11" x14ac:dyDescent="0.35">
      <c r="A28" t="s">
        <v>62</v>
      </c>
      <c r="B28">
        <v>3</v>
      </c>
      <c r="C28" s="13">
        <f t="shared" si="1"/>
        <v>0.29185249018262943</v>
      </c>
      <c r="D28" s="13">
        <f t="shared" si="2"/>
        <v>7.4999999999999997E-2</v>
      </c>
      <c r="E28" s="28"/>
      <c r="F28" s="29">
        <f>'CM Revenue'!$C$48+'CM Revenue'!$C$49*'Revenue forecast'!C28+'CM Revenue'!$C$50*'Revenue forecast'!D28</f>
        <v>570.58579215518853</v>
      </c>
      <c r="J28" s="24">
        <f t="shared" si="0"/>
        <v>-0.14999999999999991</v>
      </c>
      <c r="K28" s="24" t="b">
        <f t="shared" si="3"/>
        <v>1</v>
      </c>
    </row>
    <row r="29" spans="1:11" x14ac:dyDescent="0.35">
      <c r="A29" t="s">
        <v>62</v>
      </c>
      <c r="B29">
        <v>4</v>
      </c>
      <c r="C29" s="13">
        <f t="shared" si="1"/>
        <v>0.41394764818564722</v>
      </c>
      <c r="D29" s="13">
        <f t="shared" si="2"/>
        <v>7.4999999999999997E-2</v>
      </c>
      <c r="E29" s="28"/>
      <c r="F29" s="29">
        <f>'CM Revenue'!$C$48+'CM Revenue'!$C$49*'Revenue forecast'!C29+'CM Revenue'!$C$50*'Revenue forecast'!D29</f>
        <v>823.20069080512178</v>
      </c>
      <c r="J29" s="24">
        <f t="shared" si="0"/>
        <v>-0.15000000000000002</v>
      </c>
      <c r="K29" s="24" t="b">
        <f t="shared" si="3"/>
        <v>1</v>
      </c>
    </row>
    <row r="30" spans="1:11" x14ac:dyDescent="0.35">
      <c r="A30" t="s">
        <v>63</v>
      </c>
      <c r="B30">
        <v>1</v>
      </c>
      <c r="C30" s="13">
        <f>C7*(1+$B$21)</f>
        <v>0.55077206852303962</v>
      </c>
      <c r="D30" s="13">
        <f>$C$21</f>
        <v>7.0000000000000007E-2</v>
      </c>
      <c r="E30" s="28"/>
      <c r="F30" s="29">
        <f>'CM Revenue'!$C$48+'CM Revenue'!$C$49*'Revenue forecast'!C30+'CM Revenue'!$C$50*'Revenue forecast'!D30</f>
        <v>1057.483839839909</v>
      </c>
      <c r="J30" s="25">
        <f t="shared" si="0"/>
        <v>-9.9999999999999867E-2</v>
      </c>
      <c r="K30" s="24" t="b">
        <f>J30=$B$21</f>
        <v>0</v>
      </c>
    </row>
    <row r="31" spans="1:11" x14ac:dyDescent="0.35">
      <c r="A31" t="s">
        <v>63</v>
      </c>
      <c r="B31">
        <v>2</v>
      </c>
      <c r="C31" s="13">
        <f t="shared" ref="C31:C33" si="4">C8*(1+$B$21)</f>
        <v>0.40245099970326359</v>
      </c>
      <c r="D31" s="13">
        <f t="shared" ref="D31:D33" si="5">$C$21</f>
        <v>7.0000000000000007E-2</v>
      </c>
      <c r="E31" s="28"/>
      <c r="F31" s="29">
        <f>'CM Revenue'!$C$48+'CM Revenue'!$C$49*'Revenue forecast'!C31+'CM Revenue'!$C$50*'Revenue forecast'!D31</f>
        <v>750.60752811400585</v>
      </c>
      <c r="J31" s="24">
        <f t="shared" si="0"/>
        <v>-9.9999999999999978E-2</v>
      </c>
      <c r="K31" s="24" t="b">
        <f t="shared" ref="K31:K33" si="6">J31=$B$21</f>
        <v>1</v>
      </c>
    </row>
    <row r="32" spans="1:11" x14ac:dyDescent="0.35">
      <c r="A32" t="s">
        <v>63</v>
      </c>
      <c r="B32">
        <v>3</v>
      </c>
      <c r="C32" s="13">
        <f t="shared" si="4"/>
        <v>0.3296638333884786</v>
      </c>
      <c r="D32" s="13">
        <f t="shared" si="5"/>
        <v>7.0000000000000007E-2</v>
      </c>
      <c r="E32" s="28"/>
      <c r="F32" s="29">
        <f>'CM Revenue'!$C$48+'CM Revenue'!$C$49*'Revenue forecast'!C32+'CM Revenue'!$C$50*'Revenue forecast'!D32</f>
        <v>600.01087102813858</v>
      </c>
      <c r="J32" s="24">
        <f t="shared" si="0"/>
        <v>-9.9999999999999978E-2</v>
      </c>
      <c r="K32" s="24" t="b">
        <f t="shared" si="6"/>
        <v>1</v>
      </c>
    </row>
    <row r="33" spans="1:11" x14ac:dyDescent="0.35">
      <c r="A33" t="s">
        <v>63</v>
      </c>
      <c r="B33">
        <v>4</v>
      </c>
      <c r="C33" s="13">
        <f t="shared" si="4"/>
        <v>0.45894105950932101</v>
      </c>
      <c r="D33" s="13">
        <f t="shared" si="5"/>
        <v>7.0000000000000007E-2</v>
      </c>
      <c r="E33" s="28"/>
      <c r="F33" s="29">
        <f>'CM Revenue'!$C$48+'CM Revenue'!$C$49*'Revenue forecast'!C33+'CM Revenue'!$C$50*'Revenue forecast'!D33</f>
        <v>867.48546959865632</v>
      </c>
      <c r="J33" s="24">
        <f t="shared" si="0"/>
        <v>-9.9999999999999978E-2</v>
      </c>
      <c r="K33" s="24" t="b">
        <f t="shared" si="6"/>
        <v>1</v>
      </c>
    </row>
    <row r="34" spans="1:11" x14ac:dyDescent="0.35">
      <c r="A34" t="s">
        <v>64</v>
      </c>
      <c r="B34">
        <v>1</v>
      </c>
      <c r="C34" s="13">
        <f>C11*(1+$B$22)</f>
        <v>0.60316093031033047</v>
      </c>
      <c r="D34" s="13">
        <f>$C$22</f>
        <v>6.8000000000000005E-2</v>
      </c>
      <c r="E34" s="28"/>
      <c r="F34" s="29">
        <f>'CM Revenue'!$C$48+'CM Revenue'!$C$49*'Revenue forecast'!C34+'CM Revenue'!$C$50*'Revenue forecast'!D34</f>
        <v>1146.3537638995176</v>
      </c>
      <c r="J34" s="24">
        <f t="shared" si="0"/>
        <v>-5.0000000000000044E-2</v>
      </c>
      <c r="K34" s="24" t="b">
        <f>J34=$B$22</f>
        <v>1</v>
      </c>
    </row>
    <row r="35" spans="1:11" x14ac:dyDescent="0.35">
      <c r="A35" t="s">
        <v>64</v>
      </c>
      <c r="B35">
        <v>2</v>
      </c>
      <c r="C35" s="13">
        <f t="shared" ref="C35:C37" si="7">C12*(1+$B$22)</f>
        <v>0.44659980211167793</v>
      </c>
      <c r="D35" s="13">
        <f t="shared" ref="D35:D37" si="8">$C$22</f>
        <v>6.8000000000000005E-2</v>
      </c>
      <c r="E35" s="28"/>
      <c r="F35" s="29">
        <f>'CM Revenue'!$C$48+'CM Revenue'!$C$49*'Revenue forecast'!C35+'CM Revenue'!$C$50*'Revenue forecast'!D35</f>
        <v>822.4287681888419</v>
      </c>
      <c r="J35" s="24">
        <f t="shared" si="0"/>
        <v>-5.0000000000000044E-2</v>
      </c>
      <c r="K35" s="24" t="b">
        <f t="shared" ref="K35:K37" si="9">J35=$B$22</f>
        <v>1</v>
      </c>
    </row>
    <row r="36" spans="1:11" x14ac:dyDescent="0.35">
      <c r="A36" t="s">
        <v>64</v>
      </c>
      <c r="B36">
        <v>3</v>
      </c>
      <c r="C36" s="13">
        <f t="shared" si="7"/>
        <v>0.36976890433496046</v>
      </c>
      <c r="D36" s="13">
        <f t="shared" si="8"/>
        <v>6.8000000000000005E-2</v>
      </c>
      <c r="E36" s="28"/>
      <c r="F36" s="29">
        <f>'CM Revenue'!$C$48+'CM Revenue'!$C$49*'Revenue forecast'!C36+'CM Revenue'!$C$50*'Revenue forecast'!D36</f>
        <v>663.46563015375989</v>
      </c>
      <c r="J36" s="24">
        <f t="shared" si="0"/>
        <v>-5.0000000000000044E-2</v>
      </c>
      <c r="K36" s="24" t="b">
        <f t="shared" si="9"/>
        <v>1</v>
      </c>
    </row>
    <row r="37" spans="1:11" x14ac:dyDescent="0.35">
      <c r="A37" t="s">
        <v>64</v>
      </c>
      <c r="B37">
        <v>4</v>
      </c>
      <c r="C37" s="13">
        <f t="shared" si="7"/>
        <v>0.50622819857362744</v>
      </c>
      <c r="D37" s="13">
        <f t="shared" si="8"/>
        <v>6.8000000000000005E-2</v>
      </c>
      <c r="E37" s="28"/>
      <c r="F37" s="29">
        <f>'CM Revenue'!$C$48+'CM Revenue'!$C$49*'Revenue forecast'!C37+'CM Revenue'!$C$50*'Revenue forecast'!D37</f>
        <v>945.79992864486189</v>
      </c>
      <c r="J37" s="24">
        <f t="shared" si="0"/>
        <v>-5.0000000000000044E-2</v>
      </c>
      <c r="K37" s="24" t="b">
        <f t="shared" si="9"/>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Data</vt:lpstr>
      <vt:lpstr>TS revenue only</vt:lpstr>
      <vt:lpstr>CM Revenue</vt:lpstr>
      <vt:lpstr>WCF forecast</vt:lpstr>
      <vt:lpstr>FP forecast</vt:lpstr>
      <vt:lpstr>Revenue forecast</vt:lpstr>
    </vt:vector>
  </TitlesOfParts>
  <Company>Aston University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Giraleas, Dimitris</dc:creator>
  <cp:lastModifiedBy>Giraleas, Dimitris</cp:lastModifiedBy>
  <dcterms:created xsi:type="dcterms:W3CDTF">2014-04-01T09:53:41Z</dcterms:created>
  <dcterms:modified xsi:type="dcterms:W3CDTF">2021-03-25T13:43:44Z</dcterms:modified>
</cp:coreProperties>
</file>