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EB935FD-34E8-4C3C-876C-3D1F39CB1A25}" xr6:coauthVersionLast="47" xr6:coauthVersionMax="47" xr10:uidLastSave="{00000000-0000-0000-0000-000000000000}"/>
  <bookViews>
    <workbookView xWindow="-108" yWindow="-108" windowWidth="23256" windowHeight="12720" xr2:uid="{9FB55518-A1ED-4E6F-9427-C87374311742}"/>
  </bookViews>
  <sheets>
    <sheet name="Model" sheetId="1" r:id="rId1"/>
    <sheet name="NPV Analysis" sheetId="2" r:id="rId2"/>
    <sheet name="Cashflow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5" i="1" l="1"/>
  <c r="AB50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74" i="1"/>
  <c r="K9" i="2"/>
  <c r="G9" i="2"/>
  <c r="AH88" i="1"/>
  <c r="AA88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74" i="1"/>
  <c r="P89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I89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AF73" i="1"/>
  <c r="Y73" i="1"/>
  <c r="AE50" i="1"/>
  <c r="AH50" i="1" s="1"/>
  <c r="Y50" i="1"/>
  <c r="AE73" i="1"/>
  <c r="X73" i="1"/>
  <c r="AG65" i="1"/>
  <c r="AA65" i="1"/>
  <c r="AG42" i="1"/>
  <c r="AA42" i="1"/>
  <c r="AE32" i="1"/>
  <c r="Y32" i="1"/>
  <c r="AD27" i="1"/>
  <c r="AH27" i="1" s="1"/>
  <c r="X27" i="1"/>
  <c r="AB27" i="1" s="1"/>
  <c r="AE20" i="1"/>
  <c r="Z20" i="1"/>
  <c r="AC5" i="1"/>
  <c r="AF5" i="1" s="1"/>
  <c r="X5" i="1"/>
  <c r="AA5" i="1" s="1"/>
  <c r="N74" i="1"/>
  <c r="G74" i="1"/>
  <c r="M51" i="1"/>
  <c r="P51" i="1" s="1"/>
  <c r="G51" i="1"/>
  <c r="J51" i="1" s="1"/>
  <c r="I66" i="1"/>
  <c r="O66" i="1"/>
  <c r="O43" i="1"/>
  <c r="I43" i="1"/>
  <c r="M33" i="1"/>
  <c r="M74" i="1"/>
  <c r="F74" i="1"/>
  <c r="L28" i="1"/>
  <c r="P28" i="1" s="1"/>
  <c r="K5" i="1"/>
  <c r="N5" i="1" s="1"/>
  <c r="G33" i="1"/>
  <c r="F28" i="1"/>
  <c r="M20" i="1"/>
  <c r="C16" i="1"/>
  <c r="AF30" i="1" s="1"/>
  <c r="C11" i="1"/>
  <c r="AF39" i="1" s="1"/>
  <c r="J28" i="1"/>
  <c r="H20" i="1"/>
  <c r="F5" i="1"/>
  <c r="I5" i="1" s="1"/>
  <c r="J74" i="1" l="1"/>
  <c r="Z31" i="1"/>
  <c r="AB77" i="1" s="1"/>
  <c r="Q74" i="1"/>
  <c r="Q78" i="1"/>
  <c r="H31" i="1"/>
  <c r="J31" i="1" s="1"/>
  <c r="AF31" i="1"/>
  <c r="AH31" i="1" s="1"/>
  <c r="N31" i="1"/>
  <c r="P31" i="1" s="1"/>
  <c r="AI85" i="1"/>
  <c r="AH39" i="1"/>
  <c r="AH30" i="1"/>
  <c r="AI76" i="1"/>
  <c r="G20" i="1"/>
  <c r="I20" i="1" s="1"/>
  <c r="L13" i="1"/>
  <c r="N13" i="1" s="1"/>
  <c r="Y14" i="1"/>
  <c r="AD15" i="1"/>
  <c r="L20" i="1"/>
  <c r="N20" i="1" s="1"/>
  <c r="G6" i="1"/>
  <c r="G14" i="1"/>
  <c r="H39" i="1"/>
  <c r="L19" i="1"/>
  <c r="N19" i="1" s="1"/>
  <c r="L11" i="1"/>
  <c r="N11" i="1" s="1"/>
  <c r="H34" i="1"/>
  <c r="J34" i="1" s="1"/>
  <c r="N33" i="1"/>
  <c r="P33" i="1" s="1"/>
  <c r="N40" i="1"/>
  <c r="H52" i="1"/>
  <c r="H59" i="1"/>
  <c r="J76" i="1"/>
  <c r="Q76" i="1"/>
  <c r="Q83" i="1"/>
  <c r="Y20" i="1"/>
  <c r="Z65" i="1" s="1"/>
  <c r="Y12" i="1"/>
  <c r="AD11" i="1"/>
  <c r="Z29" i="1"/>
  <c r="Z37" i="1"/>
  <c r="AF29" i="1"/>
  <c r="AD13" i="1"/>
  <c r="AF38" i="1"/>
  <c r="Q85" i="1"/>
  <c r="G13" i="1"/>
  <c r="H40" i="1"/>
  <c r="G7" i="1"/>
  <c r="G15" i="1"/>
  <c r="H38" i="1"/>
  <c r="J38" i="1" s="1"/>
  <c r="L18" i="1"/>
  <c r="N18" i="1" s="1"/>
  <c r="L10" i="1"/>
  <c r="N10" i="1" s="1"/>
  <c r="N32" i="1"/>
  <c r="P32" i="1" s="1"/>
  <c r="N39" i="1"/>
  <c r="H66" i="1"/>
  <c r="H58" i="1"/>
  <c r="Q82" i="1"/>
  <c r="Y19" i="1"/>
  <c r="Y11" i="1"/>
  <c r="AD10" i="1"/>
  <c r="Z36" i="1"/>
  <c r="AD20" i="1"/>
  <c r="AD12" i="1"/>
  <c r="AF37" i="1"/>
  <c r="H57" i="1"/>
  <c r="J57" i="1" s="1"/>
  <c r="AF36" i="1"/>
  <c r="G8" i="1"/>
  <c r="J89" i="1"/>
  <c r="Y18" i="1"/>
  <c r="Y10" i="1"/>
  <c r="Z33" i="1"/>
  <c r="Z35" i="1"/>
  <c r="AD19" i="1"/>
  <c r="Z28" i="1"/>
  <c r="G9" i="1"/>
  <c r="I9" i="1" s="1"/>
  <c r="G17" i="1"/>
  <c r="H36" i="1"/>
  <c r="J36" i="1" s="1"/>
  <c r="L16" i="1"/>
  <c r="N16" i="1" s="1"/>
  <c r="L8" i="1"/>
  <c r="N8" i="1" s="1"/>
  <c r="H29" i="1"/>
  <c r="J29" i="1" s="1"/>
  <c r="N30" i="1"/>
  <c r="P30" i="1" s="1"/>
  <c r="N37" i="1"/>
  <c r="H64" i="1"/>
  <c r="H56" i="1"/>
  <c r="J88" i="1"/>
  <c r="Q88" i="1"/>
  <c r="Y17" i="1"/>
  <c r="Y9" i="1"/>
  <c r="AD8" i="1"/>
  <c r="Z42" i="1"/>
  <c r="Z34" i="1"/>
  <c r="AD18" i="1"/>
  <c r="AF33" i="1"/>
  <c r="AF35" i="1"/>
  <c r="L9" i="1"/>
  <c r="N9" i="1" s="1"/>
  <c r="N38" i="1"/>
  <c r="P38" i="1" s="1"/>
  <c r="J81" i="1"/>
  <c r="AD9" i="1"/>
  <c r="G10" i="1"/>
  <c r="G18" i="1"/>
  <c r="H43" i="1"/>
  <c r="H35" i="1"/>
  <c r="J35" i="1" s="1"/>
  <c r="L15" i="1"/>
  <c r="N15" i="1" s="1"/>
  <c r="L7" i="1"/>
  <c r="N7" i="1" s="1"/>
  <c r="H33" i="1"/>
  <c r="N34" i="1"/>
  <c r="P34" i="1" s="1"/>
  <c r="N36" i="1"/>
  <c r="H63" i="1"/>
  <c r="J63" i="1" s="1"/>
  <c r="H55" i="1"/>
  <c r="J55" i="1" s="1"/>
  <c r="H75" i="1"/>
  <c r="J75" i="1" s="1"/>
  <c r="J87" i="1"/>
  <c r="O75" i="1"/>
  <c r="Q75" i="1" s="1"/>
  <c r="Y16" i="1"/>
  <c r="Y8" i="1"/>
  <c r="AD7" i="1"/>
  <c r="Z41" i="1"/>
  <c r="AF28" i="1"/>
  <c r="AD17" i="1"/>
  <c r="AF42" i="1"/>
  <c r="AF34" i="1"/>
  <c r="H41" i="1"/>
  <c r="J41" i="1" s="1"/>
  <c r="N42" i="1"/>
  <c r="G16" i="1"/>
  <c r="I16" i="1" s="1"/>
  <c r="H37" i="1"/>
  <c r="J37" i="1" s="1"/>
  <c r="L17" i="1"/>
  <c r="N17" i="1" s="1"/>
  <c r="H65" i="1"/>
  <c r="J65" i="1" s="1"/>
  <c r="G11" i="1"/>
  <c r="I11" i="1" s="1"/>
  <c r="G19" i="1"/>
  <c r="H42" i="1"/>
  <c r="J42" i="1" s="1"/>
  <c r="L14" i="1"/>
  <c r="N14" i="1" s="1"/>
  <c r="H32" i="1"/>
  <c r="J32" i="1" s="1"/>
  <c r="N43" i="1"/>
  <c r="P43" i="1" s="1"/>
  <c r="N35" i="1"/>
  <c r="P35" i="1" s="1"/>
  <c r="H62" i="1"/>
  <c r="J62" i="1" s="1"/>
  <c r="H54" i="1"/>
  <c r="J54" i="1" s="1"/>
  <c r="J86" i="1"/>
  <c r="Y15" i="1"/>
  <c r="Y7" i="1"/>
  <c r="Z32" i="1"/>
  <c r="AB78" i="1" s="1"/>
  <c r="Z40" i="1"/>
  <c r="AF32" i="1"/>
  <c r="AD16" i="1"/>
  <c r="AF41" i="1"/>
  <c r="AD6" i="1"/>
  <c r="Z39" i="1"/>
  <c r="AF40" i="1"/>
  <c r="G12" i="1"/>
  <c r="I12" i="1" s="1"/>
  <c r="L6" i="1"/>
  <c r="N6" i="1" s="1"/>
  <c r="H61" i="1"/>
  <c r="J61" i="1" s="1"/>
  <c r="H53" i="1"/>
  <c r="J53" i="1" s="1"/>
  <c r="J85" i="1"/>
  <c r="L12" i="1"/>
  <c r="N12" i="1" s="1"/>
  <c r="H30" i="1"/>
  <c r="J30" i="1" s="1"/>
  <c r="N29" i="1"/>
  <c r="P29" i="1" s="1"/>
  <c r="N41" i="1"/>
  <c r="P41" i="1" s="1"/>
  <c r="H60" i="1"/>
  <c r="J60" i="1" s="1"/>
  <c r="J84" i="1"/>
  <c r="Q77" i="1"/>
  <c r="Q84" i="1"/>
  <c r="Y6" i="1"/>
  <c r="Y13" i="1"/>
  <c r="Z30" i="1"/>
  <c r="Z38" i="1"/>
  <c r="AD14" i="1"/>
  <c r="AI73" i="1"/>
  <c r="AB73" i="1"/>
  <c r="Q87" i="1"/>
  <c r="Q79" i="1"/>
  <c r="Q86" i="1"/>
  <c r="J78" i="1"/>
  <c r="J77" i="1"/>
  <c r="J83" i="1"/>
  <c r="Q80" i="1"/>
  <c r="J80" i="1"/>
  <c r="Q89" i="1"/>
  <c r="Q81" i="1"/>
  <c r="I15" i="1"/>
  <c r="P36" i="1"/>
  <c r="N65" i="1"/>
  <c r="P65" i="1" s="1"/>
  <c r="N61" i="1"/>
  <c r="P61" i="1" s="1"/>
  <c r="N57" i="1"/>
  <c r="P57" i="1" s="1"/>
  <c r="N53" i="1"/>
  <c r="P53" i="1" s="1"/>
  <c r="I17" i="1"/>
  <c r="P37" i="1"/>
  <c r="N66" i="1"/>
  <c r="P66" i="1" s="1"/>
  <c r="N58" i="1"/>
  <c r="P58" i="1" s="1"/>
  <c r="N64" i="1"/>
  <c r="P64" i="1" s="1"/>
  <c r="N56" i="1"/>
  <c r="P56" i="1" s="1"/>
  <c r="I10" i="1"/>
  <c r="N63" i="1"/>
  <c r="P63" i="1" s="1"/>
  <c r="N55" i="1"/>
  <c r="P55" i="1" s="1"/>
  <c r="J52" i="1"/>
  <c r="N62" i="1"/>
  <c r="P62" i="1" s="1"/>
  <c r="N54" i="1"/>
  <c r="P54" i="1" s="1"/>
  <c r="N60" i="1"/>
  <c r="P60" i="1" s="1"/>
  <c r="N52" i="1"/>
  <c r="P52" i="1" s="1"/>
  <c r="N59" i="1"/>
  <c r="P59" i="1" s="1"/>
  <c r="J59" i="1"/>
  <c r="I8" i="1"/>
  <c r="I6" i="1"/>
  <c r="J43" i="1"/>
  <c r="P42" i="1"/>
  <c r="J66" i="1"/>
  <c r="J58" i="1"/>
  <c r="I7" i="1"/>
  <c r="P40" i="1"/>
  <c r="J64" i="1"/>
  <c r="J56" i="1"/>
  <c r="I19" i="1"/>
  <c r="J33" i="1"/>
  <c r="J40" i="1"/>
  <c r="P39" i="1"/>
  <c r="I18" i="1"/>
  <c r="J39" i="1"/>
  <c r="J82" i="1"/>
  <c r="J79" i="1"/>
  <c r="I14" i="1"/>
  <c r="I13" i="1"/>
  <c r="AI77" i="1" l="1"/>
  <c r="AB31" i="1"/>
  <c r="AA20" i="1"/>
  <c r="AB32" i="1"/>
  <c r="J90" i="1"/>
  <c r="Z62" i="1"/>
  <c r="AB62" i="1" s="1"/>
  <c r="AA17" i="1"/>
  <c r="AB79" i="1"/>
  <c r="AB33" i="1"/>
  <c r="AI83" i="1"/>
  <c r="AH37" i="1"/>
  <c r="AH38" i="1"/>
  <c r="AI84" i="1"/>
  <c r="AF15" i="1"/>
  <c r="AF60" i="1"/>
  <c r="AH60" i="1" s="1"/>
  <c r="AB41" i="1"/>
  <c r="AB87" i="1"/>
  <c r="AI81" i="1"/>
  <c r="AH35" i="1"/>
  <c r="Z55" i="1"/>
  <c r="AB55" i="1" s="1"/>
  <c r="AA10" i="1"/>
  <c r="AF57" i="1"/>
  <c r="AH57" i="1" s="1"/>
  <c r="AF12" i="1"/>
  <c r="AF58" i="1"/>
  <c r="AH58" i="1" s="1"/>
  <c r="AF13" i="1"/>
  <c r="AA14" i="1"/>
  <c r="Z59" i="1"/>
  <c r="AB59" i="1" s="1"/>
  <c r="AH33" i="1"/>
  <c r="AI79" i="1"/>
  <c r="Z63" i="1"/>
  <c r="AB63" i="1" s="1"/>
  <c r="AA18" i="1"/>
  <c r="AF20" i="1"/>
  <c r="AF65" i="1"/>
  <c r="AH65" i="1" s="1"/>
  <c r="AI75" i="1"/>
  <c r="AH29" i="1"/>
  <c r="AF14" i="1"/>
  <c r="AF59" i="1"/>
  <c r="AH59" i="1" s="1"/>
  <c r="AF16" i="1"/>
  <c r="AF61" i="1"/>
  <c r="AH61" i="1" s="1"/>
  <c r="AA8" i="1"/>
  <c r="Z53" i="1"/>
  <c r="AB53" i="1" s="1"/>
  <c r="AF18" i="1"/>
  <c r="AF63" i="1"/>
  <c r="AH63" i="1" s="1"/>
  <c r="AB36" i="1"/>
  <c r="AB82" i="1"/>
  <c r="AB83" i="1"/>
  <c r="AB37" i="1"/>
  <c r="AH41" i="1"/>
  <c r="AI87" i="1"/>
  <c r="P67" i="1"/>
  <c r="AB38" i="1"/>
  <c r="AB84" i="1"/>
  <c r="N21" i="1"/>
  <c r="AI78" i="1"/>
  <c r="AH32" i="1"/>
  <c r="Z61" i="1"/>
  <c r="AB61" i="1" s="1"/>
  <c r="AA16" i="1"/>
  <c r="AF54" i="1"/>
  <c r="AH54" i="1" s="1"/>
  <c r="AF9" i="1"/>
  <c r="AB34" i="1"/>
  <c r="AB80" i="1"/>
  <c r="AF55" i="1"/>
  <c r="AH55" i="1" s="1"/>
  <c r="AF10" i="1"/>
  <c r="AB29" i="1"/>
  <c r="AB75" i="1"/>
  <c r="AF6" i="1"/>
  <c r="AF51" i="1"/>
  <c r="AH51" i="1" s="1"/>
  <c r="J67" i="1"/>
  <c r="AB76" i="1"/>
  <c r="AB30" i="1"/>
  <c r="AB86" i="1"/>
  <c r="AB40" i="1"/>
  <c r="AH34" i="1"/>
  <c r="AI80" i="1"/>
  <c r="AB42" i="1"/>
  <c r="AB88" i="1"/>
  <c r="AB28" i="1"/>
  <c r="AB74" i="1"/>
  <c r="Z56" i="1"/>
  <c r="AB56" i="1" s="1"/>
  <c r="AA11" i="1"/>
  <c r="AF11" i="1"/>
  <c r="AF56" i="1"/>
  <c r="AH56" i="1" s="1"/>
  <c r="AF52" i="1"/>
  <c r="AH52" i="1" s="1"/>
  <c r="AF7" i="1"/>
  <c r="P44" i="1"/>
  <c r="AA13" i="1"/>
  <c r="Z58" i="1"/>
  <c r="AB58" i="1" s="1"/>
  <c r="AH40" i="1"/>
  <c r="AI86" i="1"/>
  <c r="AH42" i="1"/>
  <c r="AI88" i="1"/>
  <c r="AF8" i="1"/>
  <c r="AF53" i="1"/>
  <c r="AH53" i="1" s="1"/>
  <c r="AF19" i="1"/>
  <c r="AF64" i="1"/>
  <c r="AH64" i="1" s="1"/>
  <c r="AH36" i="1"/>
  <c r="AI82" i="1"/>
  <c r="Z64" i="1"/>
  <c r="AB64" i="1" s="1"/>
  <c r="AA19" i="1"/>
  <c r="Z57" i="1"/>
  <c r="AB57" i="1" s="1"/>
  <c r="AA12" i="1"/>
  <c r="AA15" i="1"/>
  <c r="Z60" i="1"/>
  <c r="AB60" i="1" s="1"/>
  <c r="AH28" i="1"/>
  <c r="AI74" i="1"/>
  <c r="AA6" i="1"/>
  <c r="Z51" i="1"/>
  <c r="AB51" i="1" s="1"/>
  <c r="AB39" i="1"/>
  <c r="AB85" i="1"/>
  <c r="AA7" i="1"/>
  <c r="Z52" i="1"/>
  <c r="AB52" i="1" s="1"/>
  <c r="AF62" i="1"/>
  <c r="AH62" i="1" s="1"/>
  <c r="AF17" i="1"/>
  <c r="AA9" i="1"/>
  <c r="Z54" i="1"/>
  <c r="AB54" i="1" s="1"/>
  <c r="AB35" i="1"/>
  <c r="AB81" i="1"/>
  <c r="Q90" i="1"/>
  <c r="J44" i="1"/>
  <c r="I21" i="1"/>
  <c r="AB66" i="1" l="1"/>
  <c r="AB43" i="1"/>
  <c r="AC45" i="1" s="1"/>
  <c r="AF21" i="1"/>
  <c r="AI89" i="1"/>
  <c r="AA21" i="1"/>
  <c r="AH43" i="1"/>
  <c r="AH66" i="1"/>
  <c r="AB89" i="1"/>
  <c r="L69" i="1"/>
  <c r="M92" i="1"/>
  <c r="J23" i="1"/>
  <c r="K46" i="1"/>
  <c r="AD68" i="1" l="1"/>
  <c r="AE91" i="1"/>
  <c r="AB23" i="1"/>
</calcChain>
</file>

<file path=xl/sharedStrings.xml><?xml version="1.0" encoding="utf-8"?>
<sst xmlns="http://schemas.openxmlformats.org/spreadsheetml/2006/main" count="210" uniqueCount="74">
  <si>
    <t>Year</t>
  </si>
  <si>
    <t>Low Gas prices</t>
  </si>
  <si>
    <t>High gas prices</t>
  </si>
  <si>
    <t>Probability</t>
  </si>
  <si>
    <t>Assumptions</t>
  </si>
  <si>
    <r>
      <t xml:space="preserve">The energy company, facing gas price uncertainty, considers three options:
Build a Large capacity plant immediately.
Build a Medium capacity plant now, with an option to expand to Large capacity in 5 years if gas prices are low.
Join a gas exploration consortium With </t>
    </r>
    <r>
      <rPr>
        <b/>
        <sz val="8"/>
        <color theme="1"/>
        <rFont val="Calibri"/>
        <family val="2"/>
        <scheme val="minor"/>
      </rPr>
      <t>10m</t>
    </r>
    <r>
      <rPr>
        <sz val="8"/>
        <color theme="1"/>
        <rFont val="Calibri"/>
        <family val="2"/>
        <scheme val="minor"/>
      </rPr>
      <t xml:space="preserve"> membership fee to increase the likelihood of low gas prices(</t>
    </r>
    <r>
      <rPr>
        <b/>
        <sz val="8"/>
        <color theme="1"/>
        <rFont val="Calibri"/>
        <family val="2"/>
        <scheme val="minor"/>
      </rPr>
      <t>60%)</t>
    </r>
    <r>
      <rPr>
        <sz val="8"/>
        <color theme="1"/>
        <rFont val="Calibri"/>
        <family val="2"/>
        <scheme val="minor"/>
      </rPr>
      <t xml:space="preserve">, deciding later on building a Medium or Large plant.
</t>
    </r>
    <r>
      <rPr>
        <b/>
        <u/>
        <sz val="8"/>
        <color theme="1"/>
        <rFont val="Calibri"/>
        <family val="2"/>
        <scheme val="minor"/>
      </rPr>
      <t>Key parameters:</t>
    </r>
    <r>
      <rPr>
        <sz val="8"/>
        <color theme="1"/>
        <rFont val="Calibri"/>
        <family val="2"/>
        <scheme val="minor"/>
      </rPr>
      <t xml:space="preserve">
</t>
    </r>
    <r>
      <rPr>
        <sz val="8"/>
        <color rgb="FFFF0000"/>
        <rFont val="Calibri"/>
        <family val="2"/>
        <scheme val="minor"/>
      </rPr>
      <t>Large plant</t>
    </r>
    <r>
      <rPr>
        <sz val="8"/>
        <color theme="1"/>
        <rFont val="Calibri"/>
        <family val="2"/>
        <scheme val="minor"/>
      </rPr>
      <t xml:space="preserve">: </t>
    </r>
    <r>
      <rPr>
        <b/>
        <sz val="8"/>
        <color theme="1"/>
        <rFont val="Calibri"/>
        <family val="2"/>
        <scheme val="minor"/>
      </rPr>
      <t>£54.7m</t>
    </r>
    <r>
      <rPr>
        <sz val="8"/>
        <color theme="1"/>
        <rFont val="Calibri"/>
        <family val="2"/>
        <scheme val="minor"/>
      </rPr>
      <t xml:space="preserve">, </t>
    </r>
    <r>
      <rPr>
        <b/>
        <sz val="8"/>
        <color theme="1"/>
        <rFont val="Calibri"/>
        <family val="2"/>
        <scheme val="minor"/>
      </rPr>
      <t xml:space="preserve">100 MW/h </t>
    </r>
    <r>
      <rPr>
        <sz val="8"/>
        <color theme="1"/>
        <rFont val="Calibri"/>
        <family val="2"/>
        <scheme val="minor"/>
      </rPr>
      <t>capacity,</t>
    </r>
    <r>
      <rPr>
        <b/>
        <sz val="8"/>
        <color theme="1"/>
        <rFont val="Calibri"/>
        <family val="2"/>
        <scheme val="minor"/>
      </rPr>
      <t xml:space="preserve"> £2.38m</t>
    </r>
    <r>
      <rPr>
        <sz val="8"/>
        <color theme="1"/>
        <rFont val="Calibri"/>
        <family val="2"/>
        <scheme val="minor"/>
      </rPr>
      <t xml:space="preserve"> annual operational cost, </t>
    </r>
    <r>
      <rPr>
        <b/>
        <sz val="8"/>
        <color theme="1"/>
        <rFont val="Calibri"/>
        <family val="2"/>
        <scheme val="minor"/>
      </rPr>
      <t>£8.5m</t>
    </r>
    <r>
      <rPr>
        <sz val="8"/>
        <color theme="1"/>
        <rFont val="Calibri"/>
        <family val="2"/>
        <scheme val="minor"/>
      </rPr>
      <t xml:space="preserve"> residual value.
</t>
    </r>
    <r>
      <rPr>
        <sz val="8"/>
        <color rgb="FFFF0000"/>
        <rFont val="Calibri"/>
        <family val="2"/>
        <scheme val="minor"/>
      </rPr>
      <t>Medium plant</t>
    </r>
    <r>
      <rPr>
        <sz val="8"/>
        <color theme="1"/>
        <rFont val="Calibri"/>
        <family val="2"/>
        <scheme val="minor"/>
      </rPr>
      <t xml:space="preserve">: </t>
    </r>
    <r>
      <rPr>
        <b/>
        <sz val="8"/>
        <color theme="1"/>
        <rFont val="Calibri"/>
        <family val="2"/>
        <scheme val="minor"/>
      </rPr>
      <t>£22.1m</t>
    </r>
    <r>
      <rPr>
        <sz val="8"/>
        <color theme="1"/>
        <rFont val="Calibri"/>
        <family val="2"/>
        <scheme val="minor"/>
      </rPr>
      <t xml:space="preserve">, </t>
    </r>
    <r>
      <rPr>
        <b/>
        <sz val="8"/>
        <color theme="1"/>
        <rFont val="Calibri"/>
        <family val="2"/>
        <scheme val="minor"/>
      </rPr>
      <t xml:space="preserve">40 MW/h </t>
    </r>
    <r>
      <rPr>
        <sz val="8"/>
        <color theme="1"/>
        <rFont val="Calibri"/>
        <family val="2"/>
        <scheme val="minor"/>
      </rPr>
      <t>capacity,</t>
    </r>
    <r>
      <rPr>
        <b/>
        <sz val="8"/>
        <color theme="1"/>
        <rFont val="Calibri"/>
        <family val="2"/>
        <scheme val="minor"/>
      </rPr>
      <t xml:space="preserve"> £0.86m</t>
    </r>
    <r>
      <rPr>
        <sz val="8"/>
        <color theme="1"/>
        <rFont val="Calibri"/>
        <family val="2"/>
        <scheme val="minor"/>
      </rPr>
      <t xml:space="preserve"> annual operational cost,</t>
    </r>
    <r>
      <rPr>
        <b/>
        <sz val="8"/>
        <color theme="1"/>
        <rFont val="Calibri"/>
        <family val="2"/>
        <scheme val="minor"/>
      </rPr>
      <t xml:space="preserve"> £7.1m </t>
    </r>
    <r>
      <rPr>
        <sz val="8"/>
        <color theme="1"/>
        <rFont val="Calibri"/>
        <family val="2"/>
        <scheme val="minor"/>
      </rPr>
      <t xml:space="preserve">residual value.
Gas price scenarios: Low and High with a </t>
    </r>
    <r>
      <rPr>
        <b/>
        <sz val="8"/>
        <color theme="1"/>
        <rFont val="Calibri"/>
        <family val="2"/>
        <scheme val="minor"/>
      </rPr>
      <t>40%</t>
    </r>
    <r>
      <rPr>
        <sz val="8"/>
        <color theme="1"/>
        <rFont val="Calibri"/>
        <family val="2"/>
        <scheme val="minor"/>
      </rPr>
      <t xml:space="preserve"> probability of </t>
    </r>
    <r>
      <rPr>
        <b/>
        <sz val="8"/>
        <color theme="1"/>
        <rFont val="Calibri"/>
        <family val="2"/>
        <scheme val="minor"/>
      </rPr>
      <t>Low.</t>
    </r>
    <r>
      <rPr>
        <sz val="8"/>
        <color theme="1"/>
        <rFont val="Calibri"/>
        <family val="2"/>
        <scheme val="minor"/>
      </rPr>
      <t xml:space="preserve">
</t>
    </r>
    <r>
      <rPr>
        <b/>
        <sz val="8"/>
        <color theme="1"/>
        <rFont val="Calibri"/>
        <family val="2"/>
        <scheme val="minor"/>
      </rPr>
      <t>Cost of capital: 5.3% per year.</t>
    </r>
    <r>
      <rPr>
        <sz val="8"/>
        <color theme="1"/>
        <rFont val="Calibri"/>
        <family val="2"/>
        <scheme val="minor"/>
      </rPr>
      <t xml:space="preserve">
Considerations for changes in estimates:
Plant Utilization increases to 75%.
Consortium membership fee increases to £14m.
Gas price probability decreases to 30%.
Operational costs for the Large plant increase to £2.85m per year.
</t>
    </r>
    <r>
      <rPr>
        <b/>
        <sz val="8"/>
        <color theme="1"/>
        <rFont val="Calibri"/>
        <family val="2"/>
        <scheme val="minor"/>
      </rPr>
      <t xml:space="preserve">Solution Approach: </t>
    </r>
    <r>
      <rPr>
        <sz val="8"/>
        <color theme="1"/>
        <rFont val="Calibri"/>
        <family val="2"/>
        <scheme val="minor"/>
      </rPr>
      <t>Perform financial analyses, including NPV, for each option considering the changes in estimates to guide the investment decision.</t>
    </r>
  </si>
  <si>
    <t>Investment</t>
  </si>
  <si>
    <t>Utilization Rate</t>
  </si>
  <si>
    <t>Selling Price</t>
  </si>
  <si>
    <t>Generation capacity(kw/h)</t>
  </si>
  <si>
    <t>Residula value</t>
  </si>
  <si>
    <t>Expansion cost</t>
  </si>
  <si>
    <t>Cost of captial</t>
  </si>
  <si>
    <t>Assumptions And Data:</t>
  </si>
  <si>
    <t>Annual Fixed Cost</t>
  </si>
  <si>
    <t>Annual fixed cost</t>
  </si>
  <si>
    <t>Generation capacity(kw/yr)</t>
  </si>
  <si>
    <t>Operating time each day (hrs/day)</t>
  </si>
  <si>
    <t>Operating days each week(days/wk)</t>
  </si>
  <si>
    <t>Operating weeks each year(wk/yr)</t>
  </si>
  <si>
    <t>Big Plant</t>
  </si>
  <si>
    <t>Medium Plant with expansion</t>
  </si>
  <si>
    <t>Probability(Large+medium)</t>
  </si>
  <si>
    <t>Probability(Consortium)</t>
  </si>
  <si>
    <t xml:space="preserve">Consortium </t>
  </si>
  <si>
    <t>Membership Fee</t>
  </si>
  <si>
    <t>Low gas price</t>
  </si>
  <si>
    <t>High gas price</t>
  </si>
  <si>
    <t>Initial cost</t>
  </si>
  <si>
    <t>Membership cost</t>
  </si>
  <si>
    <t xml:space="preserve">Revenue </t>
  </si>
  <si>
    <t>Total inflows and outflows</t>
  </si>
  <si>
    <t>Residual value</t>
  </si>
  <si>
    <t>NPV(low)</t>
  </si>
  <si>
    <t>NPV(high)</t>
  </si>
  <si>
    <t>Yearly Revenue</t>
  </si>
  <si>
    <t>Residual Value</t>
  </si>
  <si>
    <t>Yearly cashflow</t>
  </si>
  <si>
    <t>EV NPV</t>
  </si>
  <si>
    <t>Additional investment</t>
  </si>
  <si>
    <t>NPV</t>
  </si>
  <si>
    <t>NPV(High)</t>
  </si>
  <si>
    <t>probability</t>
  </si>
  <si>
    <t>Expected NPV</t>
  </si>
  <si>
    <t>NPV(Low)</t>
  </si>
  <si>
    <t>Plant Utilization</t>
  </si>
  <si>
    <t>Operational cost(large)</t>
  </si>
  <si>
    <t>Membership fee</t>
  </si>
  <si>
    <t>Probability(Large+Medium)</t>
  </si>
  <si>
    <t>30% (Low)</t>
  </si>
  <si>
    <t>70%(High)</t>
  </si>
  <si>
    <t>Big plant with Consortium</t>
  </si>
  <si>
    <t>Large Plant</t>
  </si>
  <si>
    <t>Medium Pant</t>
  </si>
  <si>
    <t>Low Gas Price</t>
  </si>
  <si>
    <t>High Gas Price</t>
  </si>
  <si>
    <t>Medium plant with Consortium</t>
  </si>
  <si>
    <t>Under Proposed Plan</t>
  </si>
  <si>
    <t>Under Experimental Plan</t>
  </si>
  <si>
    <t>Low NPV</t>
  </si>
  <si>
    <t>High NPV</t>
  </si>
  <si>
    <t>EV</t>
  </si>
  <si>
    <t>Modified EV</t>
  </si>
  <si>
    <t>Medium with expansion to Large Plant</t>
  </si>
  <si>
    <t>Large plant+consortium</t>
  </si>
  <si>
    <t>Max EV</t>
  </si>
  <si>
    <t>MaxEV</t>
  </si>
  <si>
    <t>Big plant</t>
  </si>
  <si>
    <t>Medium with large</t>
  </si>
  <si>
    <t>Large with consortium</t>
  </si>
  <si>
    <t>Low</t>
  </si>
  <si>
    <t>High</t>
  </si>
  <si>
    <t>Medium with Consortium</t>
  </si>
  <si>
    <t>medium with consortium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</si>
</sst>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£-809]#,##0"/>
    <numFmt numFmtId="165" formatCode="[$£-809]#,##0;[Red]\-[$£-809]#,##0"/>
    <numFmt numFmtId="166" formatCode="[$£-809]#,##0.0;[Red]\-[$£-809]#,##0.0"/>
    <numFmt numFmtId="167" formatCode="[$£-809]#,##0;\-[$£-809]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medium">
        <color rgb="FF95B3D7"/>
      </left>
      <right/>
      <top style="medium">
        <color rgb="FF95B3D7"/>
      </top>
      <bottom style="medium">
        <color rgb="FF95B3D7"/>
      </bottom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 style="medium">
        <color rgb="FF95B3D7"/>
      </left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" fontId="0" fillId="6" borderId="0" xfId="0" applyNumberForma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3" fontId="0" fillId="8" borderId="0" xfId="0" applyNumberForma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9" borderId="0" xfId="0" applyNumberForma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3" fontId="0" fillId="8" borderId="0" xfId="1" applyNumberFormat="1" applyFont="1" applyFill="1" applyBorder="1" applyAlignment="1">
      <alignment horizontal="center" vertical="center" wrapText="1"/>
    </xf>
    <xf numFmtId="3" fontId="0" fillId="0" borderId="0" xfId="1" applyNumberFormat="1" applyFont="1" applyAlignment="1">
      <alignment horizontal="center" vertical="center" wrapText="1"/>
    </xf>
    <xf numFmtId="3" fontId="0" fillId="9" borderId="0" xfId="1" applyNumberFormat="1" applyFont="1" applyFill="1" applyBorder="1" applyAlignment="1">
      <alignment horizontal="center" vertical="center" wrapText="1"/>
    </xf>
    <xf numFmtId="3" fontId="0" fillId="0" borderId="0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3" fontId="0" fillId="0" borderId="0" xfId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4" fontId="0" fillId="9" borderId="0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9" fontId="4" fillId="11" borderId="0" xfId="0" applyNumberFormat="1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10" fontId="4" fillId="11" borderId="0" xfId="0" applyNumberFormat="1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164" fontId="0" fillId="7" borderId="0" xfId="0" applyNumberFormat="1" applyFill="1" applyAlignment="1">
      <alignment horizontal="center" vertical="center" wrapText="1"/>
    </xf>
    <xf numFmtId="164" fontId="4" fillId="7" borderId="0" xfId="1" applyNumberFormat="1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164" fontId="4" fillId="12" borderId="0" xfId="1" applyNumberFormat="1" applyFont="1" applyFill="1" applyBorder="1" applyAlignment="1">
      <alignment horizontal="center" vertical="center" wrapText="1"/>
    </xf>
    <xf numFmtId="0" fontId="4" fillId="12" borderId="0" xfId="0" applyFont="1" applyFill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164" fontId="4" fillId="1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4" fillId="7" borderId="0" xfId="1" applyNumberFormat="1" applyFont="1" applyFill="1" applyAlignment="1">
      <alignment horizontal="center" vertical="center" wrapText="1"/>
    </xf>
    <xf numFmtId="3" fontId="4" fillId="12" borderId="0" xfId="1" applyNumberFormat="1" applyFont="1" applyFill="1" applyBorder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5" fillId="14" borderId="0" xfId="0" applyFont="1" applyFill="1" applyAlignment="1">
      <alignment horizontal="center" vertical="center" wrapText="1"/>
    </xf>
    <xf numFmtId="167" fontId="0" fillId="0" borderId="0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4" fillId="0" borderId="0" xfId="0" applyNumberFormat="1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 wrapText="1"/>
    </xf>
    <xf numFmtId="0" fontId="0" fillId="16" borderId="7" xfId="0" applyFill="1" applyBorder="1" applyAlignment="1">
      <alignment horizontal="center" vertical="center" wrapText="1"/>
    </xf>
    <xf numFmtId="165" fontId="0" fillId="9" borderId="7" xfId="0" applyNumberFormat="1" applyFill="1" applyBorder="1" applyAlignment="1">
      <alignment horizontal="center" vertical="center" wrapText="1"/>
    </xf>
    <xf numFmtId="165" fontId="18" fillId="9" borderId="7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14" fillId="17" borderId="7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4" fillId="12" borderId="7" xfId="0" applyFont="1" applyFill="1" applyBorder="1" applyAlignment="1">
      <alignment horizontal="center" vertical="center" wrapText="1"/>
    </xf>
    <xf numFmtId="164" fontId="14" fillId="0" borderId="7" xfId="0" applyNumberFormat="1" applyFont="1" applyBorder="1" applyAlignment="1">
      <alignment horizontal="center" vertical="center" wrapText="1"/>
    </xf>
    <xf numFmtId="165" fontId="4" fillId="9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4" fontId="14" fillId="0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164" fontId="14" fillId="17" borderId="0" xfId="0" applyNumberFormat="1" applyFont="1" applyFill="1" applyAlignment="1">
      <alignment horizontal="center" vertical="center" wrapText="1"/>
    </xf>
    <xf numFmtId="165" fontId="4" fillId="0" borderId="8" xfId="0" applyNumberFormat="1" applyFont="1" applyFill="1" applyBorder="1" applyAlignment="1">
      <alignment horizontal="center" vertical="center" wrapText="1"/>
    </xf>
    <xf numFmtId="165" fontId="4" fillId="0" borderId="9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12" fillId="12" borderId="0" xfId="0" applyFont="1" applyFill="1" applyAlignment="1">
      <alignment horizontal="center" vertical="center" wrapText="1"/>
    </xf>
    <xf numFmtId="164" fontId="13" fillId="12" borderId="0" xfId="0" applyNumberFormat="1" applyFont="1" applyFill="1" applyAlignment="1">
      <alignment horizontal="center" vertical="center" wrapText="1"/>
    </xf>
    <xf numFmtId="0" fontId="17" fillId="13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164" fontId="16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6" fillId="7" borderId="0" xfId="0" applyNumberFormat="1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164" fontId="14" fillId="7" borderId="0" xfId="0" applyNumberFormat="1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165" fontId="4" fillId="13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65" fontId="4" fillId="8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160020</xdr:colOff>
      <xdr:row>0</xdr:row>
      <xdr:rowOff>2339340</xdr:rowOff>
    </xdr:from>
    <xdr:ext cx="746768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A3AF4B8-C8DC-2D39-4BEE-AC29EA1507DB}"/>
                </a:ext>
              </a:extLst>
            </xdr:cNvPr>
            <xdr:cNvSpPr txBox="1"/>
          </xdr:nvSpPr>
          <xdr:spPr>
            <a:xfrm>
              <a:off x="5554980" y="2339340"/>
              <a:ext cx="746768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𝒀𝒆𝒂𝒓𝒍𝒚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𝑹𝒆𝒗𝒆𝒏𝒖𝒆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𝑬𝒍𝒆𝒄𝒕𝒓𝒊𝒄𝒊𝒕𝒚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𝒈𝒆𝒏𝒆𝒓𝒂𝒕𝒆𝒅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𝒑𝒆𝒓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𝒚𝒆𝒂𝒓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 ×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𝑼𝒕𝒊𝒍𝒊𝒕𝒚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𝒓𝒂𝒕𝒆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×</m:t>
                    </m:r>
                    <m:d>
                      <m:dPr>
                        <m:ctrlP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𝑺𝒆𝒍𝒍𝒊𝒏𝒈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𝒑𝒓𝒊𝒄𝒆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𝒀𝒆𝒂𝒓𝒍𝒚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𝒄𝒐𝒔𝒕</m:t>
                        </m:r>
                      </m:e>
                    </m:d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𝑭𝒊𝒙𝒆𝒅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𝒄𝒐𝒔𝒕</m:t>
                    </m:r>
                  </m:oMath>
                </m:oMathPara>
              </a14:m>
              <a:endParaRPr lang="en-US" sz="1100" b="1">
                <a:ea typeface="Cambria Math" panose="02040503050406030204" pitchFamily="18" charset="0"/>
              </a:endParaRPr>
            </a:p>
            <a:p>
              <a:endParaRPr lang="en-US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A3AF4B8-C8DC-2D39-4BEE-AC29EA1507DB}"/>
                </a:ext>
              </a:extLst>
            </xdr:cNvPr>
            <xdr:cNvSpPr txBox="1"/>
          </xdr:nvSpPr>
          <xdr:spPr>
            <a:xfrm>
              <a:off x="5554980" y="2339340"/>
              <a:ext cx="746768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𝒀𝒆𝒂𝒓𝒍𝒚 𝑹𝒆𝒗𝒆𝒏𝒖𝒆=𝑬𝒍𝒆𝒄𝒕𝒓𝒊𝒄𝒊𝒕𝒚 𝒈𝒆𝒏𝒆𝒓𝒂𝒕𝒆𝒅 𝒑𝒆𝒓 𝒚𝒆𝒂𝒓 </a:t>
              </a:r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×𝑼𝒕𝒊𝒍𝒊𝒕𝒚 𝒓𝒂𝒕𝒆 ×(𝑺𝒆𝒍𝒍𝒊𝒏𝒈 𝒑𝒓𝒊𝒄𝒆−𝒀𝒆𝒂𝒓𝒍𝒚 𝒄𝒐𝒔𝒕)−𝑭𝒊𝒙𝒆𝒅 𝒄𝒐𝒔𝒕</a:t>
              </a:r>
              <a:endParaRPr lang="en-US" sz="1100" b="1">
                <a:ea typeface="Cambria Math" panose="02040503050406030204" pitchFamily="18" charset="0"/>
              </a:endParaRPr>
            </a:p>
            <a:p>
              <a:endParaRPr lang="en-US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640080</xdr:colOff>
      <xdr:row>8</xdr:row>
      <xdr:rowOff>68580</xdr:rowOff>
    </xdr:from>
    <xdr:to>
      <xdr:col>6</xdr:col>
      <xdr:colOff>335280</xdr:colOff>
      <xdr:row>15</xdr:row>
      <xdr:rowOff>22860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A59C2F4-0ACD-466C-A183-1F4DC8928DE8}"/>
            </a:ext>
          </a:extLst>
        </xdr:cNvPr>
        <xdr:cNvCxnSpPr/>
      </xdr:nvCxnSpPr>
      <xdr:spPr>
        <a:xfrm flipH="1">
          <a:off x="2468880" y="1737360"/>
          <a:ext cx="2514600" cy="12344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167640</xdr:colOff>
      <xdr:row>15</xdr:row>
      <xdr:rowOff>53339</xdr:rowOff>
    </xdr:from>
    <xdr:to>
      <xdr:col>4</xdr:col>
      <xdr:colOff>381000</xdr:colOff>
      <xdr:row>23</xdr:row>
      <xdr:rowOff>19877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E42B7B-3E44-4BFD-966E-650473DBBE7A}"/>
            </a:ext>
          </a:extLst>
        </xdr:cNvPr>
        <xdr:cNvSpPr txBox="1"/>
      </xdr:nvSpPr>
      <xdr:spPr>
        <a:xfrm>
          <a:off x="777240" y="2836296"/>
          <a:ext cx="1962647" cy="14507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Large plant with consortium will give the positive npv.</a:t>
          </a:r>
          <a:r>
            <a:rPr lang="en-US" sz="1100" baseline="0"/>
            <a:t> Significant change occurs due to high likelihood of gas price remaining low(60%) due to joining a consortium.</a:t>
          </a:r>
          <a:endParaRPr lang="en-US" sz="1100"/>
        </a:p>
      </xdr:txBody>
    </xdr:sp>
    <xdr:clientData/>
  </xdr:twoCellAnchor>
  <xdr:twoCellAnchor>
    <xdr:from>
      <xdr:col>10</xdr:col>
      <xdr:colOff>1436914</xdr:colOff>
      <xdr:row>8</xdr:row>
      <xdr:rowOff>90352</xdr:rowOff>
    </xdr:from>
    <xdr:to>
      <xdr:col>12</xdr:col>
      <xdr:colOff>492034</xdr:colOff>
      <xdr:row>15</xdr:row>
      <xdr:rowOff>120832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8ADC7D8-5C8B-4B07-A93C-CB76C1BE09DA}"/>
            </a:ext>
          </a:extLst>
        </xdr:cNvPr>
        <xdr:cNvCxnSpPr/>
      </xdr:nvCxnSpPr>
      <xdr:spPr>
        <a:xfrm>
          <a:off x="10482943" y="1570809"/>
          <a:ext cx="1667691" cy="13258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1607820</xdr:colOff>
      <xdr:row>15</xdr:row>
      <xdr:rowOff>156754</xdr:rowOff>
    </xdr:from>
    <xdr:to>
      <xdr:col>14</xdr:col>
      <xdr:colOff>533400</xdr:colOff>
      <xdr:row>22</xdr:row>
      <xdr:rowOff>25037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81AAE9-D544-4845-957B-9406A33EE642}"/>
            </a:ext>
          </a:extLst>
        </xdr:cNvPr>
        <xdr:cNvSpPr txBox="1"/>
      </xdr:nvSpPr>
      <xdr:spPr>
        <a:xfrm>
          <a:off x="10653849" y="2932611"/>
          <a:ext cx="2757351" cy="11636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likelihood of low price(60%) remains as the most important factor to get the most feasible outcome.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4642-9E59-4CA8-882D-E36A47C62395}">
  <dimension ref="A1:AP325"/>
  <sheetViews>
    <sheetView tabSelected="1" topLeftCell="N53" zoomScale="55" zoomScaleNormal="55" workbookViewId="0">
      <selection activeCell="Z51" sqref="Z51"/>
    </sheetView>
  </sheetViews>
  <sheetFormatPr defaultRowHeight="14.4" x14ac:dyDescent="0.3"/>
  <cols>
    <col min="1" max="1" width="23.88671875" style="11" customWidth="1"/>
    <col min="2" max="2" width="33.33203125" style="11" customWidth="1"/>
    <col min="3" max="3" width="21.21875" style="11" customWidth="1"/>
    <col min="4" max="5" width="8.88671875" style="11"/>
    <col min="6" max="6" width="13.44140625" style="11" customWidth="1"/>
    <col min="7" max="7" width="13.21875" style="11" customWidth="1"/>
    <col min="8" max="8" width="21" style="11" customWidth="1"/>
    <col min="9" max="9" width="15.33203125" style="11" customWidth="1"/>
    <col min="10" max="10" width="17.77734375" style="11" customWidth="1"/>
    <col min="11" max="11" width="20.88671875" style="11" customWidth="1"/>
    <col min="12" max="12" width="13.5546875" style="11" customWidth="1"/>
    <col min="13" max="13" width="13" style="11" customWidth="1"/>
    <col min="14" max="14" width="18" style="11" customWidth="1"/>
    <col min="15" max="15" width="12.44140625" style="11" customWidth="1"/>
    <col min="16" max="16" width="17.5546875" style="11" customWidth="1"/>
    <col min="17" max="17" width="19.21875" style="11" customWidth="1"/>
    <col min="18" max="18" width="19.33203125" style="11" customWidth="1"/>
    <col min="19" max="19" width="1.5546875" style="48" customWidth="1"/>
    <col min="20" max="20" width="25.5546875" style="51" customWidth="1"/>
    <col min="21" max="21" width="17.33203125" style="11" customWidth="1"/>
    <col min="22" max="22" width="16.21875" style="11" customWidth="1"/>
    <col min="23" max="23" width="11" style="11" customWidth="1"/>
    <col min="24" max="24" width="16.5546875" style="11" customWidth="1"/>
    <col min="25" max="25" width="13.77734375" style="11" customWidth="1"/>
    <col min="26" max="26" width="16.21875" style="11" customWidth="1"/>
    <col min="27" max="27" width="28.109375" style="11" customWidth="1"/>
    <col min="28" max="28" width="18.88671875" style="11" customWidth="1"/>
    <col min="29" max="29" width="16.88671875" style="11" customWidth="1"/>
    <col min="30" max="30" width="16.5546875" style="11" customWidth="1"/>
    <col min="31" max="31" width="15.77734375" style="11" customWidth="1"/>
    <col min="32" max="32" width="17.21875" style="11" customWidth="1"/>
    <col min="33" max="33" width="16.33203125" style="11" customWidth="1"/>
    <col min="34" max="34" width="23.5546875" style="11" customWidth="1"/>
    <col min="35" max="35" width="17.5546875" style="11" customWidth="1"/>
    <col min="36" max="36" width="18" style="11" customWidth="1"/>
    <col min="37" max="37" width="11.109375" style="11" customWidth="1"/>
    <col min="38" max="38" width="10.33203125" style="11" bestFit="1" customWidth="1"/>
    <col min="39" max="16384" width="8.88671875" style="11"/>
  </cols>
  <sheetData>
    <row r="1" spans="1:42" ht="216" customHeight="1" x14ac:dyDescent="0.3">
      <c r="A1" s="97" t="s">
        <v>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</row>
    <row r="2" spans="1:42" ht="15.6" customHeight="1" x14ac:dyDescent="0.3">
      <c r="A2" s="96" t="s">
        <v>13</v>
      </c>
      <c r="B2" s="96"/>
      <c r="C2" s="96"/>
      <c r="F2" s="82" t="s">
        <v>52</v>
      </c>
      <c r="G2" s="99"/>
      <c r="H2" s="99"/>
      <c r="I2" s="99"/>
      <c r="J2" s="99"/>
      <c r="K2" s="99"/>
      <c r="L2" s="99"/>
      <c r="M2" s="99"/>
      <c r="N2" s="99"/>
      <c r="T2" s="11" t="s">
        <v>45</v>
      </c>
      <c r="U2" s="10">
        <v>0.75</v>
      </c>
      <c r="X2" s="82" t="s">
        <v>52</v>
      </c>
      <c r="Y2" s="82"/>
      <c r="Z2" s="82"/>
      <c r="AA2" s="82"/>
      <c r="AB2" s="82"/>
      <c r="AC2" s="82"/>
      <c r="AD2" s="82"/>
      <c r="AE2" s="82"/>
      <c r="AF2" s="82"/>
    </row>
    <row r="3" spans="1:42" ht="15" customHeight="1" x14ac:dyDescent="0.3">
      <c r="A3" s="98" t="s">
        <v>4</v>
      </c>
      <c r="B3" s="12" t="s">
        <v>17</v>
      </c>
      <c r="C3" s="13">
        <v>24</v>
      </c>
      <c r="F3" s="83" t="s">
        <v>26</v>
      </c>
      <c r="G3" s="83"/>
      <c r="H3" s="83"/>
      <c r="I3" s="83"/>
      <c r="J3" s="45"/>
      <c r="K3" s="83" t="s">
        <v>27</v>
      </c>
      <c r="L3" s="83"/>
      <c r="M3" s="83"/>
      <c r="N3" s="83"/>
      <c r="O3" s="45"/>
      <c r="P3" s="45"/>
      <c r="T3" s="11" t="s">
        <v>46</v>
      </c>
      <c r="U3" s="19">
        <v>2850000</v>
      </c>
      <c r="X3" s="83" t="s">
        <v>26</v>
      </c>
      <c r="Y3" s="83"/>
      <c r="Z3" s="83"/>
      <c r="AA3" s="83"/>
      <c r="AB3" s="45"/>
      <c r="AC3" s="83" t="s">
        <v>27</v>
      </c>
      <c r="AD3" s="83"/>
      <c r="AE3" s="83"/>
      <c r="AF3" s="83"/>
      <c r="AK3" s="45"/>
      <c r="AL3" s="45"/>
    </row>
    <row r="4" spans="1:42" ht="28.8" x14ac:dyDescent="0.3">
      <c r="A4" s="98"/>
      <c r="B4" s="12" t="s">
        <v>18</v>
      </c>
      <c r="C4" s="13">
        <v>6</v>
      </c>
      <c r="E4" s="15" t="s">
        <v>0</v>
      </c>
      <c r="F4" s="21" t="s">
        <v>6</v>
      </c>
      <c r="G4" s="21" t="s">
        <v>35</v>
      </c>
      <c r="H4" s="21" t="s">
        <v>36</v>
      </c>
      <c r="I4" s="21" t="s">
        <v>37</v>
      </c>
      <c r="J4" s="30"/>
      <c r="K4" s="21" t="s">
        <v>28</v>
      </c>
      <c r="L4" s="21" t="s">
        <v>35</v>
      </c>
      <c r="M4" s="21" t="s">
        <v>32</v>
      </c>
      <c r="N4" s="21" t="s">
        <v>31</v>
      </c>
      <c r="T4" s="11" t="s">
        <v>47</v>
      </c>
      <c r="U4" s="50">
        <v>14000000</v>
      </c>
      <c r="W4" s="15" t="s">
        <v>0</v>
      </c>
      <c r="X4" s="21" t="s">
        <v>6</v>
      </c>
      <c r="Y4" s="21" t="s">
        <v>35</v>
      </c>
      <c r="Z4" s="21" t="s">
        <v>36</v>
      </c>
      <c r="AA4" s="21" t="s">
        <v>37</v>
      </c>
      <c r="AB4" s="30"/>
      <c r="AC4" s="21" t="s">
        <v>28</v>
      </c>
      <c r="AD4" s="21" t="s">
        <v>30</v>
      </c>
      <c r="AE4" s="21" t="s">
        <v>32</v>
      </c>
      <c r="AF4" s="21" t="s">
        <v>31</v>
      </c>
    </row>
    <row r="5" spans="1:42" ht="28.8" customHeight="1" x14ac:dyDescent="0.3">
      <c r="A5" s="98"/>
      <c r="B5" s="12" t="s">
        <v>19</v>
      </c>
      <c r="C5" s="13">
        <v>52</v>
      </c>
      <c r="E5" s="17">
        <v>0</v>
      </c>
      <c r="F5" s="22">
        <f>-$C$9</f>
        <v>-54700000</v>
      </c>
      <c r="G5" s="23"/>
      <c r="H5" s="23"/>
      <c r="I5" s="23">
        <f>SUM(F5:H5)</f>
        <v>-54700000</v>
      </c>
      <c r="K5" s="22">
        <f>-$C$9</f>
        <v>-54700000</v>
      </c>
      <c r="L5" s="19"/>
      <c r="M5" s="19"/>
      <c r="N5" s="19">
        <f>SUM(K5:M5)</f>
        <v>-54700000</v>
      </c>
      <c r="T5" s="92" t="s">
        <v>48</v>
      </c>
      <c r="U5" s="11" t="s">
        <v>49</v>
      </c>
      <c r="W5" s="17">
        <v>0</v>
      </c>
      <c r="X5" s="22">
        <f>-$C$9</f>
        <v>-54700000</v>
      </c>
      <c r="Y5" s="23"/>
      <c r="Z5" s="23"/>
      <c r="AA5" s="23">
        <f>SUM(X5:Z5)</f>
        <v>-54700000</v>
      </c>
      <c r="AC5" s="22">
        <f>-$C$9</f>
        <v>-54700000</v>
      </c>
      <c r="AD5" s="19"/>
      <c r="AE5" s="19"/>
      <c r="AF5" s="19">
        <f>SUM(AC5:AE5)</f>
        <v>-54700000</v>
      </c>
      <c r="AP5" s="92"/>
    </row>
    <row r="6" spans="1:42" x14ac:dyDescent="0.3">
      <c r="B6" s="32" t="s">
        <v>7</v>
      </c>
      <c r="C6" s="33">
        <v>0.7</v>
      </c>
      <c r="E6" s="17">
        <v>1</v>
      </c>
      <c r="F6" s="23"/>
      <c r="G6" s="29">
        <f t="shared" ref="G6:G20" si="0">$C$11*$C$6*($C$7-$B21)-$C$10</f>
        <v>10724000</v>
      </c>
      <c r="H6" s="25"/>
      <c r="I6" s="23">
        <f t="shared" ref="I6:I20" si="1">SUM(F6:H6)</f>
        <v>10724000</v>
      </c>
      <c r="K6" s="19"/>
      <c r="L6" s="20">
        <f t="shared" ref="L6:L20" si="2">$C$11*$C$6*($C$7-$C21)-$C$10</f>
        <v>11248160</v>
      </c>
      <c r="M6" s="19"/>
      <c r="N6" s="19">
        <f t="shared" ref="N6:N20" si="3">SUM(K6:M6)</f>
        <v>11248160</v>
      </c>
      <c r="T6" s="92"/>
      <c r="U6" s="11" t="s">
        <v>50</v>
      </c>
      <c r="W6" s="17">
        <v>1</v>
      </c>
      <c r="X6" s="23"/>
      <c r="Y6" s="29">
        <f t="shared" ref="Y6:Y20" si="4">$C$11*$U$2*($C$7-$B21)-$U$3</f>
        <v>11190000</v>
      </c>
      <c r="Z6" s="25"/>
      <c r="AA6" s="23">
        <f t="shared" ref="AA6:AA20" si="5">SUM(X6:Z6)</f>
        <v>11190000</v>
      </c>
      <c r="AC6" s="19"/>
      <c r="AD6" s="20">
        <f t="shared" ref="AD6:AD20" si="6">$C$11*$U$2*($C$7-$C21)-$U$3</f>
        <v>11751600.000000002</v>
      </c>
      <c r="AE6" s="19"/>
      <c r="AF6" s="19">
        <f t="shared" ref="AF6:AF20" si="7">SUM(AC6:AE6)</f>
        <v>11751600.000000002</v>
      </c>
      <c r="AP6" s="92"/>
    </row>
    <row r="7" spans="1:42" x14ac:dyDescent="0.3">
      <c r="B7" s="32" t="s">
        <v>8</v>
      </c>
      <c r="C7" s="34">
        <v>0.08</v>
      </c>
      <c r="E7" s="17">
        <v>2</v>
      </c>
      <c r="F7" s="25"/>
      <c r="G7" s="29">
        <f t="shared" si="0"/>
        <v>7054880</v>
      </c>
      <c r="H7" s="25"/>
      <c r="I7" s="23">
        <f t="shared" si="1"/>
        <v>7054880</v>
      </c>
      <c r="K7" s="19"/>
      <c r="L7" s="20">
        <f t="shared" si="2"/>
        <v>4958239.9999999981</v>
      </c>
      <c r="M7" s="19"/>
      <c r="N7" s="19">
        <f t="shared" si="3"/>
        <v>4958239.9999999981</v>
      </c>
      <c r="T7" s="11"/>
      <c r="W7" s="17">
        <v>2</v>
      </c>
      <c r="X7" s="25"/>
      <c r="Y7" s="29">
        <f t="shared" si="4"/>
        <v>7258800.0000000019</v>
      </c>
      <c r="Z7" s="25"/>
      <c r="AA7" s="23">
        <f t="shared" si="5"/>
        <v>7258800.0000000019</v>
      </c>
      <c r="AC7" s="19"/>
      <c r="AD7" s="20">
        <f t="shared" si="6"/>
        <v>5012399.9999999991</v>
      </c>
      <c r="AE7" s="19"/>
      <c r="AF7" s="19">
        <f t="shared" si="7"/>
        <v>5012399.9999999991</v>
      </c>
    </row>
    <row r="8" spans="1:42" x14ac:dyDescent="0.3">
      <c r="B8" s="32" t="s">
        <v>12</v>
      </c>
      <c r="C8" s="35">
        <v>5.2999999999999999E-2</v>
      </c>
      <c r="E8" s="17">
        <v>3</v>
      </c>
      <c r="F8" s="25"/>
      <c r="G8" s="29">
        <f t="shared" si="0"/>
        <v>8627360.0000000019</v>
      </c>
      <c r="H8" s="25"/>
      <c r="I8" s="23">
        <f t="shared" si="1"/>
        <v>8627360.0000000019</v>
      </c>
      <c r="K8" s="19"/>
      <c r="L8" s="20">
        <f t="shared" si="2"/>
        <v>3909919.9999999972</v>
      </c>
      <c r="M8" s="19"/>
      <c r="N8" s="19">
        <f t="shared" si="3"/>
        <v>3909919.9999999972</v>
      </c>
      <c r="T8" s="11"/>
      <c r="W8" s="17">
        <v>3</v>
      </c>
      <c r="X8" s="25"/>
      <c r="Y8" s="29">
        <f t="shared" si="4"/>
        <v>8943600.0000000019</v>
      </c>
      <c r="Z8" s="25"/>
      <c r="AA8" s="23">
        <f t="shared" si="5"/>
        <v>8943600.0000000019</v>
      </c>
      <c r="AC8" s="19"/>
      <c r="AD8" s="20">
        <f t="shared" si="6"/>
        <v>3889199.9999999981</v>
      </c>
      <c r="AE8" s="19"/>
      <c r="AF8" s="19">
        <f t="shared" si="7"/>
        <v>3889199.9999999981</v>
      </c>
    </row>
    <row r="9" spans="1:42" x14ac:dyDescent="0.3">
      <c r="A9" s="82" t="s">
        <v>20</v>
      </c>
      <c r="B9" s="14" t="s">
        <v>6</v>
      </c>
      <c r="C9" s="37">
        <v>54700000</v>
      </c>
      <c r="E9" s="17">
        <v>4</v>
      </c>
      <c r="F9" s="25"/>
      <c r="G9" s="29">
        <f t="shared" si="0"/>
        <v>13868959.999999998</v>
      </c>
      <c r="H9" s="25"/>
      <c r="I9" s="23">
        <f t="shared" si="1"/>
        <v>13868959.999999998</v>
      </c>
      <c r="K9" s="19"/>
      <c r="L9" s="20">
        <f t="shared" si="2"/>
        <v>3385759.9999999972</v>
      </c>
      <c r="M9" s="19"/>
      <c r="N9" s="19">
        <f t="shared" si="3"/>
        <v>3385759.9999999972</v>
      </c>
      <c r="T9" s="11"/>
      <c r="W9" s="17">
        <v>4</v>
      </c>
      <c r="X9" s="25"/>
      <c r="Y9" s="29">
        <f t="shared" si="4"/>
        <v>14559600</v>
      </c>
      <c r="Z9" s="25"/>
      <c r="AA9" s="23">
        <f t="shared" si="5"/>
        <v>14559600</v>
      </c>
      <c r="AC9" s="19"/>
      <c r="AD9" s="20">
        <f t="shared" si="6"/>
        <v>3327599.9999999981</v>
      </c>
      <c r="AE9" s="19"/>
      <c r="AF9" s="19">
        <f t="shared" si="7"/>
        <v>3327599.9999999981</v>
      </c>
    </row>
    <row r="10" spans="1:42" x14ac:dyDescent="0.3">
      <c r="A10" s="82"/>
      <c r="B10" s="14" t="s">
        <v>15</v>
      </c>
      <c r="C10" s="37">
        <v>2380000</v>
      </c>
      <c r="E10" s="17">
        <v>5</v>
      </c>
      <c r="F10" s="25"/>
      <c r="G10" s="29">
        <f t="shared" si="0"/>
        <v>5482399.9999999991</v>
      </c>
      <c r="H10" s="25"/>
      <c r="I10" s="23">
        <f t="shared" si="1"/>
        <v>5482399.9999999991</v>
      </c>
      <c r="K10" s="19"/>
      <c r="L10" s="20">
        <f t="shared" si="2"/>
        <v>-1331679.9999999991</v>
      </c>
      <c r="M10" s="19"/>
      <c r="N10" s="19">
        <f t="shared" si="3"/>
        <v>-1331679.9999999991</v>
      </c>
      <c r="T10" s="11"/>
      <c r="W10" s="17">
        <v>5</v>
      </c>
      <c r="X10" s="25"/>
      <c r="Y10" s="29">
        <f t="shared" si="4"/>
        <v>5574000</v>
      </c>
      <c r="Z10" s="25"/>
      <c r="AA10" s="23">
        <f t="shared" si="5"/>
        <v>5574000</v>
      </c>
      <c r="AC10" s="19"/>
      <c r="AD10" s="20">
        <f t="shared" si="6"/>
        <v>-1726799.9999999991</v>
      </c>
      <c r="AE10" s="19"/>
      <c r="AF10" s="19">
        <f t="shared" si="7"/>
        <v>-1726799.9999999991</v>
      </c>
    </row>
    <row r="11" spans="1:42" x14ac:dyDescent="0.3">
      <c r="A11" s="82"/>
      <c r="B11" s="36" t="s">
        <v>9</v>
      </c>
      <c r="C11" s="46">
        <f>100*1000*$C$3*$C$4*$C$5</f>
        <v>748800000</v>
      </c>
      <c r="E11" s="17">
        <v>6</v>
      </c>
      <c r="F11" s="25"/>
      <c r="G11" s="29">
        <f t="shared" si="0"/>
        <v>7579040</v>
      </c>
      <c r="H11" s="25"/>
      <c r="I11" s="23">
        <f t="shared" si="1"/>
        <v>7579040</v>
      </c>
      <c r="K11" s="19"/>
      <c r="L11" s="20">
        <f t="shared" si="2"/>
        <v>-283359.99999999837</v>
      </c>
      <c r="M11" s="19"/>
      <c r="N11" s="19">
        <f t="shared" si="3"/>
        <v>-283359.99999999837</v>
      </c>
      <c r="T11" s="11"/>
      <c r="W11" s="17">
        <v>6</v>
      </c>
      <c r="X11" s="25"/>
      <c r="Y11" s="29">
        <f t="shared" si="4"/>
        <v>7820400.0000000019</v>
      </c>
      <c r="Z11" s="25"/>
      <c r="AA11" s="23">
        <f t="shared" si="5"/>
        <v>7820400.0000000019</v>
      </c>
      <c r="AC11" s="19"/>
      <c r="AD11" s="20">
        <f t="shared" si="6"/>
        <v>-603599.99999999814</v>
      </c>
      <c r="AE11" s="19"/>
      <c r="AF11" s="19">
        <f t="shared" si="7"/>
        <v>-603599.99999999814</v>
      </c>
    </row>
    <row r="12" spans="1:42" x14ac:dyDescent="0.3">
      <c r="A12" s="82"/>
      <c r="B12" s="14" t="s">
        <v>10</v>
      </c>
      <c r="C12" s="38">
        <v>8500000</v>
      </c>
      <c r="E12" s="17">
        <v>7</v>
      </c>
      <c r="F12" s="25"/>
      <c r="G12" s="29">
        <f t="shared" si="0"/>
        <v>9675679.9999999981</v>
      </c>
      <c r="H12" s="25"/>
      <c r="I12" s="23">
        <f t="shared" si="1"/>
        <v>9675679.9999999981</v>
      </c>
      <c r="K12" s="19"/>
      <c r="L12" s="20">
        <f t="shared" si="2"/>
        <v>3909919.9999999972</v>
      </c>
      <c r="M12" s="19"/>
      <c r="N12" s="19">
        <f t="shared" si="3"/>
        <v>3909919.9999999972</v>
      </c>
      <c r="T12" s="11"/>
      <c r="W12" s="17">
        <v>7</v>
      </c>
      <c r="X12" s="25"/>
      <c r="Y12" s="29">
        <f t="shared" si="4"/>
        <v>10066800</v>
      </c>
      <c r="Z12" s="25"/>
      <c r="AA12" s="23">
        <f t="shared" si="5"/>
        <v>10066800</v>
      </c>
      <c r="AC12" s="19"/>
      <c r="AD12" s="20">
        <f t="shared" si="6"/>
        <v>3889199.9999999981</v>
      </c>
      <c r="AE12" s="19"/>
      <c r="AF12" s="19">
        <f t="shared" si="7"/>
        <v>3889199.9999999981</v>
      </c>
    </row>
    <row r="13" spans="1:42" x14ac:dyDescent="0.3">
      <c r="A13" s="84" t="s">
        <v>21</v>
      </c>
      <c r="B13" s="39" t="s">
        <v>6</v>
      </c>
      <c r="C13" s="40">
        <v>22100000</v>
      </c>
      <c r="E13" s="17">
        <v>8</v>
      </c>
      <c r="F13" s="25"/>
      <c r="G13" s="29">
        <f t="shared" si="0"/>
        <v>11248160</v>
      </c>
      <c r="H13" s="25"/>
      <c r="I13" s="23">
        <f t="shared" si="1"/>
        <v>11248160</v>
      </c>
      <c r="K13" s="19"/>
      <c r="L13" s="20">
        <f t="shared" si="2"/>
        <v>3385759.9999999972</v>
      </c>
      <c r="M13" s="19"/>
      <c r="N13" s="19">
        <f t="shared" si="3"/>
        <v>3385759.9999999972</v>
      </c>
      <c r="T13" s="11"/>
      <c r="W13" s="17">
        <v>8</v>
      </c>
      <c r="X13" s="25"/>
      <c r="Y13" s="29">
        <f t="shared" si="4"/>
        <v>11751600.000000002</v>
      </c>
      <c r="Z13" s="25"/>
      <c r="AA13" s="23">
        <f t="shared" si="5"/>
        <v>11751600.000000002</v>
      </c>
      <c r="AC13" s="19"/>
      <c r="AD13" s="20">
        <f t="shared" si="6"/>
        <v>3327599.9999999981</v>
      </c>
      <c r="AE13" s="19"/>
      <c r="AF13" s="19">
        <f t="shared" si="7"/>
        <v>3327599.9999999981</v>
      </c>
    </row>
    <row r="14" spans="1:42" x14ac:dyDescent="0.3">
      <c r="A14" s="84"/>
      <c r="B14" s="39" t="s">
        <v>14</v>
      </c>
      <c r="C14" s="40">
        <v>860000</v>
      </c>
      <c r="E14" s="17">
        <v>9</v>
      </c>
      <c r="F14" s="25"/>
      <c r="G14" s="29">
        <f t="shared" si="0"/>
        <v>10724000</v>
      </c>
      <c r="H14" s="25"/>
      <c r="I14" s="23">
        <f t="shared" si="1"/>
        <v>10724000</v>
      </c>
      <c r="K14" s="19"/>
      <c r="L14" s="20">
        <f t="shared" si="2"/>
        <v>4434079.9999999981</v>
      </c>
      <c r="M14" s="19"/>
      <c r="N14" s="19">
        <f t="shared" si="3"/>
        <v>4434079.9999999981</v>
      </c>
      <c r="T14" s="11"/>
      <c r="W14" s="17">
        <v>9</v>
      </c>
      <c r="X14" s="25"/>
      <c r="Y14" s="29">
        <f t="shared" si="4"/>
        <v>11190000</v>
      </c>
      <c r="Z14" s="25"/>
      <c r="AA14" s="23">
        <f t="shared" si="5"/>
        <v>11190000</v>
      </c>
      <c r="AC14" s="19"/>
      <c r="AD14" s="20">
        <f t="shared" si="6"/>
        <v>4450799.9999999991</v>
      </c>
      <c r="AE14" s="19"/>
      <c r="AF14" s="19">
        <f t="shared" si="7"/>
        <v>4450799.9999999991</v>
      </c>
    </row>
    <row r="15" spans="1:42" x14ac:dyDescent="0.3">
      <c r="A15" s="84"/>
      <c r="B15" s="39" t="s">
        <v>11</v>
      </c>
      <c r="C15" s="40">
        <v>40000000</v>
      </c>
      <c r="E15" s="17">
        <v>10</v>
      </c>
      <c r="F15" s="25"/>
      <c r="G15" s="29">
        <f t="shared" si="0"/>
        <v>10724000</v>
      </c>
      <c r="H15" s="25"/>
      <c r="I15" s="23">
        <f t="shared" si="1"/>
        <v>10724000</v>
      </c>
      <c r="K15" s="19"/>
      <c r="L15" s="20">
        <f t="shared" si="2"/>
        <v>4434079.9999999981</v>
      </c>
      <c r="M15" s="19"/>
      <c r="N15" s="19">
        <f t="shared" si="3"/>
        <v>4434079.9999999981</v>
      </c>
      <c r="T15" s="11"/>
      <c r="W15" s="17">
        <v>10</v>
      </c>
      <c r="X15" s="25"/>
      <c r="Y15" s="29">
        <f t="shared" si="4"/>
        <v>11190000</v>
      </c>
      <c r="Z15" s="25"/>
      <c r="AA15" s="23">
        <f t="shared" si="5"/>
        <v>11190000</v>
      </c>
      <c r="AC15" s="19"/>
      <c r="AD15" s="20">
        <f t="shared" si="6"/>
        <v>4450799.9999999991</v>
      </c>
      <c r="AE15" s="19"/>
      <c r="AF15" s="19">
        <f t="shared" si="7"/>
        <v>4450799.9999999991</v>
      </c>
    </row>
    <row r="16" spans="1:42" x14ac:dyDescent="0.3">
      <c r="A16" s="84"/>
      <c r="B16" s="41" t="s">
        <v>16</v>
      </c>
      <c r="C16" s="47">
        <f>40*1000*C3*C4*C5</f>
        <v>299520000</v>
      </c>
      <c r="E16" s="17">
        <v>11</v>
      </c>
      <c r="F16" s="25"/>
      <c r="G16" s="29">
        <f t="shared" si="0"/>
        <v>10724000</v>
      </c>
      <c r="H16" s="25"/>
      <c r="I16" s="23">
        <f t="shared" si="1"/>
        <v>10724000</v>
      </c>
      <c r="K16" s="19"/>
      <c r="L16" s="20">
        <f t="shared" si="2"/>
        <v>4434079.9999999981</v>
      </c>
      <c r="M16" s="19"/>
      <c r="N16" s="19">
        <f t="shared" si="3"/>
        <v>4434079.9999999981</v>
      </c>
      <c r="T16" s="11"/>
      <c r="W16" s="17">
        <v>11</v>
      </c>
      <c r="X16" s="25"/>
      <c r="Y16" s="29">
        <f t="shared" si="4"/>
        <v>11190000</v>
      </c>
      <c r="Z16" s="25"/>
      <c r="AA16" s="23">
        <f t="shared" si="5"/>
        <v>11190000</v>
      </c>
      <c r="AC16" s="19"/>
      <c r="AD16" s="20">
        <f t="shared" si="6"/>
        <v>4450799.9999999991</v>
      </c>
      <c r="AE16" s="19"/>
      <c r="AF16" s="19">
        <f t="shared" si="7"/>
        <v>4450799.9999999991</v>
      </c>
    </row>
    <row r="17" spans="1:38" x14ac:dyDescent="0.3">
      <c r="A17" s="84"/>
      <c r="B17" s="39" t="s">
        <v>10</v>
      </c>
      <c r="C17" s="40">
        <v>7100000</v>
      </c>
      <c r="E17" s="17">
        <v>12</v>
      </c>
      <c r="F17" s="25"/>
      <c r="G17" s="29">
        <f t="shared" si="0"/>
        <v>10724000</v>
      </c>
      <c r="H17" s="25"/>
      <c r="I17" s="23">
        <f t="shared" si="1"/>
        <v>10724000</v>
      </c>
      <c r="K17" s="19"/>
      <c r="L17" s="20">
        <f t="shared" si="2"/>
        <v>4434079.9999999981</v>
      </c>
      <c r="M17" s="19"/>
      <c r="N17" s="19">
        <f t="shared" si="3"/>
        <v>4434079.9999999981</v>
      </c>
      <c r="T17" s="11"/>
      <c r="W17" s="17">
        <v>12</v>
      </c>
      <c r="X17" s="25"/>
      <c r="Y17" s="29">
        <f t="shared" si="4"/>
        <v>11190000</v>
      </c>
      <c r="Z17" s="25"/>
      <c r="AA17" s="23">
        <f t="shared" si="5"/>
        <v>11190000</v>
      </c>
      <c r="AC17" s="19"/>
      <c r="AD17" s="20">
        <f t="shared" si="6"/>
        <v>4450799.9999999991</v>
      </c>
      <c r="AE17" s="19"/>
      <c r="AF17" s="19">
        <f t="shared" si="7"/>
        <v>4450799.9999999991</v>
      </c>
    </row>
    <row r="18" spans="1:38" x14ac:dyDescent="0.3">
      <c r="A18" s="42" t="s">
        <v>24</v>
      </c>
      <c r="B18" s="43" t="s">
        <v>25</v>
      </c>
      <c r="C18" s="44">
        <v>10000000</v>
      </c>
      <c r="E18" s="17">
        <v>13</v>
      </c>
      <c r="F18" s="25"/>
      <c r="G18" s="29">
        <f t="shared" si="0"/>
        <v>10724000</v>
      </c>
      <c r="H18" s="25"/>
      <c r="I18" s="23">
        <f t="shared" si="1"/>
        <v>10724000</v>
      </c>
      <c r="K18" s="19"/>
      <c r="L18" s="20">
        <f t="shared" si="2"/>
        <v>4434079.9999999981</v>
      </c>
      <c r="M18" s="19"/>
      <c r="N18" s="19">
        <f t="shared" si="3"/>
        <v>4434079.9999999981</v>
      </c>
      <c r="T18" s="11"/>
      <c r="W18" s="17">
        <v>13</v>
      </c>
      <c r="X18" s="25"/>
      <c r="Y18" s="29">
        <f t="shared" si="4"/>
        <v>11190000</v>
      </c>
      <c r="Z18" s="25"/>
      <c r="AA18" s="23">
        <f t="shared" si="5"/>
        <v>11190000</v>
      </c>
      <c r="AC18" s="19"/>
      <c r="AD18" s="20">
        <f t="shared" si="6"/>
        <v>4450799.9999999991</v>
      </c>
      <c r="AE18" s="19"/>
      <c r="AF18" s="19">
        <f t="shared" si="7"/>
        <v>4450799.9999999991</v>
      </c>
    </row>
    <row r="19" spans="1:38" ht="15" thickBot="1" x14ac:dyDescent="0.35">
      <c r="E19" s="17">
        <v>14</v>
      </c>
      <c r="F19" s="25"/>
      <c r="G19" s="29">
        <f t="shared" si="0"/>
        <v>10724000</v>
      </c>
      <c r="H19" s="25"/>
      <c r="I19" s="23">
        <f t="shared" si="1"/>
        <v>10724000</v>
      </c>
      <c r="K19" s="19"/>
      <c r="L19" s="20">
        <f t="shared" si="2"/>
        <v>4434079.9999999981</v>
      </c>
      <c r="M19" s="19"/>
      <c r="N19" s="19">
        <f t="shared" si="3"/>
        <v>4434079.9999999981</v>
      </c>
      <c r="T19" s="11"/>
      <c r="W19" s="17">
        <v>14</v>
      </c>
      <c r="X19" s="25"/>
      <c r="Y19" s="29">
        <f t="shared" si="4"/>
        <v>11190000</v>
      </c>
      <c r="Z19" s="25"/>
      <c r="AA19" s="23">
        <f t="shared" si="5"/>
        <v>11190000</v>
      </c>
      <c r="AC19" s="19"/>
      <c r="AD19" s="20">
        <f t="shared" si="6"/>
        <v>4450799.9999999991</v>
      </c>
      <c r="AE19" s="19"/>
      <c r="AF19" s="19">
        <f t="shared" si="7"/>
        <v>4450799.9999999991</v>
      </c>
    </row>
    <row r="20" spans="1:38" ht="15" thickBot="1" x14ac:dyDescent="0.35">
      <c r="A20" s="1" t="s">
        <v>0</v>
      </c>
      <c r="B20" s="2" t="s">
        <v>1</v>
      </c>
      <c r="C20" s="3" t="s">
        <v>2</v>
      </c>
      <c r="E20" s="17">
        <v>15</v>
      </c>
      <c r="F20" s="25"/>
      <c r="G20" s="29">
        <f t="shared" si="0"/>
        <v>10724000</v>
      </c>
      <c r="H20" s="24">
        <f>$C$12</f>
        <v>8500000</v>
      </c>
      <c r="I20" s="23">
        <f t="shared" si="1"/>
        <v>19224000</v>
      </c>
      <c r="K20" s="19"/>
      <c r="L20" s="20">
        <f t="shared" si="2"/>
        <v>4434079.9999999981</v>
      </c>
      <c r="M20" s="20">
        <f>$C$12</f>
        <v>8500000</v>
      </c>
      <c r="N20" s="19">
        <f t="shared" si="3"/>
        <v>12934079.999999998</v>
      </c>
      <c r="T20" s="11"/>
      <c r="W20" s="17">
        <v>15</v>
      </c>
      <c r="X20" s="25"/>
      <c r="Y20" s="29">
        <f t="shared" si="4"/>
        <v>11190000</v>
      </c>
      <c r="Z20" s="24">
        <f>$C$12</f>
        <v>8500000</v>
      </c>
      <c r="AA20" s="23">
        <f t="shared" si="5"/>
        <v>19690000</v>
      </c>
      <c r="AC20" s="19"/>
      <c r="AD20" s="20">
        <f t="shared" si="6"/>
        <v>4450799.9999999991</v>
      </c>
      <c r="AE20" s="20">
        <f>$C$12</f>
        <v>8500000</v>
      </c>
      <c r="AF20" s="19">
        <f t="shared" si="7"/>
        <v>12950800</v>
      </c>
    </row>
    <row r="21" spans="1:38" ht="15" thickBot="1" x14ac:dyDescent="0.35">
      <c r="A21" s="4">
        <v>1</v>
      </c>
      <c r="B21" s="5">
        <v>5.5E-2</v>
      </c>
      <c r="C21" s="6">
        <v>5.3999999999999999E-2</v>
      </c>
      <c r="E21" s="26"/>
      <c r="F21" s="27"/>
      <c r="G21" s="27"/>
      <c r="H21" s="30" t="s">
        <v>33</v>
      </c>
      <c r="I21" s="52">
        <f>NPV($C$8,I6:I20)+I5</f>
        <v>49019532.726140201</v>
      </c>
      <c r="J21" s="30"/>
      <c r="K21" s="30"/>
      <c r="L21" s="30"/>
      <c r="M21" s="30" t="s">
        <v>34</v>
      </c>
      <c r="N21" s="52">
        <f>NPV($C$8,N6:N20)+N5</f>
        <v>-9008208.7595061436</v>
      </c>
      <c r="T21" s="11"/>
      <c r="W21" s="26"/>
      <c r="X21" s="27"/>
      <c r="Y21" s="27"/>
      <c r="Z21" s="30" t="s">
        <v>33</v>
      </c>
      <c r="AA21" s="52">
        <f>NPV($C$8,AA6:AA20)+AA5</f>
        <v>53096556.118287399</v>
      </c>
      <c r="AB21" s="30"/>
      <c r="AC21" s="30"/>
      <c r="AD21" s="30"/>
      <c r="AE21" s="30" t="s">
        <v>34</v>
      </c>
      <c r="AF21" s="52">
        <f>NPV($C$8,AF6:AF20)+AF5</f>
        <v>-9076024.0449051112</v>
      </c>
      <c r="AG21" s="30"/>
    </row>
    <row r="22" spans="1:38" ht="15" thickBot="1" x14ac:dyDescent="0.35">
      <c r="A22" s="7">
        <v>2</v>
      </c>
      <c r="B22" s="8">
        <v>6.2E-2</v>
      </c>
      <c r="C22" s="9">
        <v>6.6000000000000003E-2</v>
      </c>
      <c r="H22" s="11" t="s">
        <v>3</v>
      </c>
      <c r="I22" s="10">
        <v>0.4</v>
      </c>
      <c r="M22" s="11" t="s">
        <v>3</v>
      </c>
      <c r="N22" s="10">
        <v>0.6</v>
      </c>
      <c r="T22" s="11"/>
      <c r="Z22" s="11" t="s">
        <v>3</v>
      </c>
      <c r="AA22" s="10">
        <v>0.3</v>
      </c>
      <c r="AE22" s="11" t="s">
        <v>3</v>
      </c>
      <c r="AF22" s="10">
        <v>0.7</v>
      </c>
    </row>
    <row r="23" spans="1:38" ht="16.2" thickBot="1" x14ac:dyDescent="0.35">
      <c r="A23" s="4">
        <v>3</v>
      </c>
      <c r="B23" s="5">
        <v>5.8999999999999997E-2</v>
      </c>
      <c r="C23" s="6">
        <v>6.8000000000000005E-2</v>
      </c>
      <c r="H23" s="94" t="s">
        <v>38</v>
      </c>
      <c r="I23" s="94"/>
      <c r="J23" s="93">
        <f>I22*I21 + N22*N21</f>
        <v>14202887.834752394</v>
      </c>
      <c r="K23" s="93"/>
      <c r="T23" s="11"/>
      <c r="Z23" s="82" t="s">
        <v>38</v>
      </c>
      <c r="AA23" s="82"/>
      <c r="AB23" s="95">
        <f>AA22*AA21 + AF22*AF21</f>
        <v>9575750.0040526409</v>
      </c>
      <c r="AC23" s="95"/>
    </row>
    <row r="24" spans="1:38" ht="15" thickBot="1" x14ac:dyDescent="0.35">
      <c r="A24" s="7">
        <v>4</v>
      </c>
      <c r="B24" s="8">
        <v>4.9000000000000002E-2</v>
      </c>
      <c r="C24" s="9">
        <v>6.9000000000000006E-2</v>
      </c>
      <c r="T24" s="11"/>
      <c r="X24" s="84" t="s">
        <v>53</v>
      </c>
      <c r="Y24" s="84"/>
      <c r="Z24" s="84"/>
      <c r="AA24" s="84"/>
      <c r="AB24" s="84"/>
      <c r="AC24" s="84"/>
      <c r="AD24" s="84"/>
      <c r="AE24" s="84"/>
      <c r="AF24" s="84"/>
      <c r="AG24" s="84"/>
      <c r="AH24" s="84"/>
    </row>
    <row r="25" spans="1:38" ht="15" customHeight="1" thickBot="1" x14ac:dyDescent="0.35">
      <c r="A25" s="4">
        <v>5</v>
      </c>
      <c r="B25" s="5">
        <v>6.5000000000000002E-2</v>
      </c>
      <c r="C25" s="6">
        <v>7.8E-2</v>
      </c>
      <c r="F25" s="84" t="s">
        <v>53</v>
      </c>
      <c r="G25" s="84"/>
      <c r="H25" s="84"/>
      <c r="I25" s="84"/>
      <c r="J25" s="84"/>
      <c r="K25" s="84"/>
      <c r="L25" s="84"/>
      <c r="M25" s="84"/>
      <c r="N25" s="84"/>
      <c r="O25" s="84"/>
      <c r="P25" s="84"/>
      <c r="T25" s="45"/>
      <c r="X25" s="83" t="s">
        <v>26</v>
      </c>
      <c r="Y25" s="83"/>
      <c r="Z25" s="83"/>
      <c r="AA25" s="83"/>
      <c r="AB25" s="83"/>
      <c r="AC25" s="45"/>
      <c r="AD25" s="83" t="s">
        <v>27</v>
      </c>
      <c r="AE25" s="83"/>
      <c r="AF25" s="83"/>
      <c r="AG25" s="83"/>
      <c r="AH25" s="83"/>
      <c r="AL25" s="45"/>
    </row>
    <row r="26" spans="1:38" ht="43.2" customHeight="1" thickBot="1" x14ac:dyDescent="0.35">
      <c r="A26" s="7">
        <v>6</v>
      </c>
      <c r="B26" s="8">
        <v>6.0999999999999999E-2</v>
      </c>
      <c r="C26" s="9">
        <v>7.5999999999999998E-2</v>
      </c>
      <c r="F26" s="83" t="s">
        <v>26</v>
      </c>
      <c r="G26" s="83"/>
      <c r="H26" s="83"/>
      <c r="I26" s="83"/>
      <c r="J26" s="83"/>
      <c r="K26" s="45"/>
      <c r="L26" s="83" t="s">
        <v>27</v>
      </c>
      <c r="M26" s="83"/>
      <c r="N26" s="83"/>
      <c r="O26" s="83"/>
      <c r="P26" s="83"/>
      <c r="T26" s="30"/>
      <c r="W26" s="15" t="s">
        <v>0</v>
      </c>
      <c r="X26" s="16" t="s">
        <v>28</v>
      </c>
      <c r="Y26" s="16" t="s">
        <v>39</v>
      </c>
      <c r="Z26" s="16" t="s">
        <v>30</v>
      </c>
      <c r="AA26" s="16" t="s">
        <v>32</v>
      </c>
      <c r="AB26" s="16" t="s">
        <v>31</v>
      </c>
      <c r="AD26" s="16" t="s">
        <v>28</v>
      </c>
      <c r="AE26" s="16" t="s">
        <v>39</v>
      </c>
      <c r="AF26" s="16" t="s">
        <v>30</v>
      </c>
      <c r="AG26" s="16" t="s">
        <v>32</v>
      </c>
      <c r="AH26" s="16" t="s">
        <v>31</v>
      </c>
      <c r="AL26" s="30"/>
    </row>
    <row r="27" spans="1:38" ht="37.200000000000003" customHeight="1" thickBot="1" x14ac:dyDescent="0.35">
      <c r="A27" s="4">
        <v>7</v>
      </c>
      <c r="B27" s="5">
        <v>5.7000000000000002E-2</v>
      </c>
      <c r="C27" s="6">
        <v>6.8000000000000005E-2</v>
      </c>
      <c r="E27" s="15" t="s">
        <v>0</v>
      </c>
      <c r="F27" s="16" t="s">
        <v>28</v>
      </c>
      <c r="G27" s="16" t="s">
        <v>39</v>
      </c>
      <c r="H27" s="16" t="s">
        <v>35</v>
      </c>
      <c r="I27" s="16" t="s">
        <v>32</v>
      </c>
      <c r="J27" s="16" t="s">
        <v>31</v>
      </c>
      <c r="L27" s="16" t="s">
        <v>28</v>
      </c>
      <c r="M27" s="16" t="s">
        <v>39</v>
      </c>
      <c r="N27" s="16" t="s">
        <v>35</v>
      </c>
      <c r="O27" s="16" t="s">
        <v>32</v>
      </c>
      <c r="P27" s="16" t="s">
        <v>31</v>
      </c>
      <c r="T27" s="19"/>
      <c r="W27" s="17">
        <v>0</v>
      </c>
      <c r="X27" s="22">
        <f>-$C$13</f>
        <v>-22100000</v>
      </c>
      <c r="AB27" s="19">
        <f t="shared" ref="AB27:AB42" si="8">SUM(X27:AA27)</f>
        <v>-22100000</v>
      </c>
      <c r="AD27" s="22">
        <f>-$C$13</f>
        <v>-22100000</v>
      </c>
      <c r="AH27" s="19">
        <f t="shared" ref="AH27:AH42" si="9">SUM(AD27:AG27)</f>
        <v>-22100000</v>
      </c>
      <c r="AL27" s="19"/>
    </row>
    <row r="28" spans="1:38" ht="15" thickBot="1" x14ac:dyDescent="0.35">
      <c r="A28" s="7">
        <v>8</v>
      </c>
      <c r="B28" s="8">
        <v>5.3999999999999999E-2</v>
      </c>
      <c r="C28" s="9">
        <v>6.9000000000000006E-2</v>
      </c>
      <c r="E28" s="17">
        <v>0</v>
      </c>
      <c r="F28" s="22">
        <f>-$C$13</f>
        <v>-22100000</v>
      </c>
      <c r="J28" s="19">
        <f>SUM(F28:I28)</f>
        <v>-22100000</v>
      </c>
      <c r="L28" s="22">
        <f>-$C$13</f>
        <v>-22100000</v>
      </c>
      <c r="P28" s="19">
        <f t="shared" ref="P28:P43" si="10">SUM(L28:O28)</f>
        <v>-22100000</v>
      </c>
      <c r="T28" s="19"/>
      <c r="W28" s="17">
        <v>1</v>
      </c>
      <c r="X28" s="19"/>
      <c r="Y28" s="19"/>
      <c r="Z28" s="29">
        <f>$C$16*$U$2*($C$7-$B21)-$C$14</f>
        <v>4756000</v>
      </c>
      <c r="AA28" s="19"/>
      <c r="AB28" s="19">
        <f t="shared" si="8"/>
        <v>4756000</v>
      </c>
      <c r="AD28" s="19"/>
      <c r="AE28" s="19"/>
      <c r="AF28" s="29">
        <f>$C$16*$U$2*($C$7-$C21)-$C$14</f>
        <v>4980640.0000000009</v>
      </c>
      <c r="AG28" s="19"/>
      <c r="AH28" s="19">
        <f t="shared" si="9"/>
        <v>4980640.0000000009</v>
      </c>
      <c r="AL28" s="19"/>
    </row>
    <row r="29" spans="1:38" ht="15" thickBot="1" x14ac:dyDescent="0.35">
      <c r="A29" s="4">
        <v>9</v>
      </c>
      <c r="B29" s="5">
        <v>5.5E-2</v>
      </c>
      <c r="C29" s="6">
        <v>6.7000000000000004E-2</v>
      </c>
      <c r="E29" s="17">
        <v>1</v>
      </c>
      <c r="F29" s="19"/>
      <c r="G29" s="19"/>
      <c r="H29" s="29">
        <f>$C$16*$C$6*($C$7-$B21)-$C$14</f>
        <v>4381600</v>
      </c>
      <c r="I29" s="19"/>
      <c r="J29" s="19">
        <f t="shared" ref="J29:J43" si="11">SUM(F29:I29)</f>
        <v>4381600</v>
      </c>
      <c r="L29" s="19"/>
      <c r="M29" s="19"/>
      <c r="N29" s="29">
        <f>$C$16*$C$6*($C$7-$C21)-$C$14</f>
        <v>4591264.0000000009</v>
      </c>
      <c r="O29" s="19"/>
      <c r="P29" s="19">
        <f t="shared" si="10"/>
        <v>4591264.0000000009</v>
      </c>
      <c r="T29" s="19"/>
      <c r="W29" s="17">
        <v>2</v>
      </c>
      <c r="X29" s="19"/>
      <c r="Y29" s="19"/>
      <c r="Z29" s="29">
        <f>$C$16*$U$2*($C$7-$B22)-$C$14</f>
        <v>3183520.0000000005</v>
      </c>
      <c r="AA29" s="19"/>
      <c r="AB29" s="19">
        <f t="shared" si="8"/>
        <v>3183520.0000000005</v>
      </c>
      <c r="AD29" s="19"/>
      <c r="AE29" s="19"/>
      <c r="AF29" s="29">
        <f>$C$16*$U$2*($C$7-$C22)-$C$14</f>
        <v>2284959.9999999995</v>
      </c>
      <c r="AG29" s="19"/>
      <c r="AH29" s="19">
        <f t="shared" si="9"/>
        <v>2284959.9999999995</v>
      </c>
      <c r="AL29" s="19"/>
    </row>
    <row r="30" spans="1:38" ht="15" thickBot="1" x14ac:dyDescent="0.35">
      <c r="A30" s="7">
        <v>10</v>
      </c>
      <c r="B30" s="8">
        <v>5.5E-2</v>
      </c>
      <c r="C30" s="9">
        <v>6.7000000000000004E-2</v>
      </c>
      <c r="E30" s="17">
        <v>2</v>
      </c>
      <c r="F30" s="19"/>
      <c r="G30" s="19"/>
      <c r="H30" s="29">
        <f>$C$16*$C$6*($C$7-$B22)-$C$14</f>
        <v>2913952.0000000005</v>
      </c>
      <c r="I30" s="19"/>
      <c r="J30" s="19">
        <f t="shared" si="11"/>
        <v>2913952.0000000005</v>
      </c>
      <c r="L30" s="19"/>
      <c r="M30" s="19"/>
      <c r="N30" s="29">
        <f>$C$16*$C$6*($C$7-$C22)-$C$14</f>
        <v>2075295.9999999995</v>
      </c>
      <c r="O30" s="19"/>
      <c r="P30" s="19">
        <f t="shared" si="10"/>
        <v>2075295.9999999995</v>
      </c>
      <c r="T30" s="19"/>
      <c r="W30" s="17">
        <v>3</v>
      </c>
      <c r="X30" s="19"/>
      <c r="Y30" s="19"/>
      <c r="Z30" s="29">
        <f>$C$16*$U$2*($C$7-$B23)-$C$14</f>
        <v>3857440.0000000009</v>
      </c>
      <c r="AA30" s="19"/>
      <c r="AB30" s="19">
        <f t="shared" si="8"/>
        <v>3857440.0000000009</v>
      </c>
      <c r="AD30" s="19"/>
      <c r="AE30" s="19"/>
      <c r="AF30" s="29">
        <f>$C$16*$U$2*($C$7-$C23)-$C$14</f>
        <v>1835679.9999999991</v>
      </c>
      <c r="AG30" s="19"/>
      <c r="AH30" s="19">
        <f t="shared" si="9"/>
        <v>1835679.9999999991</v>
      </c>
      <c r="AL30" s="19"/>
    </row>
    <row r="31" spans="1:38" ht="15" thickBot="1" x14ac:dyDescent="0.35">
      <c r="A31" s="4">
        <v>11</v>
      </c>
      <c r="B31" s="5">
        <v>5.5E-2</v>
      </c>
      <c r="C31" s="6">
        <v>6.7000000000000004E-2</v>
      </c>
      <c r="E31" s="17">
        <v>3</v>
      </c>
      <c r="F31" s="19"/>
      <c r="G31" s="19"/>
      <c r="H31" s="29">
        <f>$C$16*$C$6*($C$7-$B23)-$C$14</f>
        <v>3542944.0000000009</v>
      </c>
      <c r="I31" s="19"/>
      <c r="J31" s="19">
        <f t="shared" si="11"/>
        <v>3542944.0000000009</v>
      </c>
      <c r="L31" s="19"/>
      <c r="M31" s="19"/>
      <c r="N31" s="29">
        <f>$C$16*$C$6*($C$7-$C23)-$C$14</f>
        <v>1655967.9999999995</v>
      </c>
      <c r="O31" s="19"/>
      <c r="P31" s="19">
        <f t="shared" si="10"/>
        <v>1655967.9999999995</v>
      </c>
      <c r="T31" s="19"/>
      <c r="W31" s="17">
        <v>4</v>
      </c>
      <c r="X31" s="19"/>
      <c r="Y31" s="19"/>
      <c r="Z31" s="29">
        <f>$C$16*$U$2*($C$7-$B24)-$C$14</f>
        <v>6103840</v>
      </c>
      <c r="AA31" s="19"/>
      <c r="AB31" s="19">
        <f t="shared" si="8"/>
        <v>6103840</v>
      </c>
      <c r="AD31" s="19"/>
      <c r="AE31" s="19"/>
      <c r="AF31" s="29">
        <f>$C$16*$U$2*($C$7-$C24)-$C$14</f>
        <v>1611039.9999999991</v>
      </c>
      <c r="AG31" s="19"/>
      <c r="AH31" s="19">
        <f t="shared" si="9"/>
        <v>1611039.9999999991</v>
      </c>
      <c r="AL31" s="19"/>
    </row>
    <row r="32" spans="1:38" ht="15" thickBot="1" x14ac:dyDescent="0.35">
      <c r="A32" s="7">
        <v>12</v>
      </c>
      <c r="B32" s="8">
        <v>5.5E-2</v>
      </c>
      <c r="C32" s="9">
        <v>6.7000000000000004E-2</v>
      </c>
      <c r="E32" s="17">
        <v>4</v>
      </c>
      <c r="F32" s="19"/>
      <c r="G32" s="19"/>
      <c r="H32" s="29">
        <f>$C$16*$C$6*($C$7-$B24)-$C$14</f>
        <v>5639584</v>
      </c>
      <c r="I32" s="19"/>
      <c r="J32" s="19">
        <f t="shared" si="11"/>
        <v>5639584</v>
      </c>
      <c r="L32" s="19"/>
      <c r="M32" s="19"/>
      <c r="N32" s="29">
        <f>$C$16*$C$6*($C$7-$C24)-$C$14</f>
        <v>1446303.9999999991</v>
      </c>
      <c r="O32" s="19"/>
      <c r="P32" s="19">
        <f t="shared" si="10"/>
        <v>1446303.9999999991</v>
      </c>
      <c r="T32" s="19"/>
      <c r="W32" s="17">
        <v>5</v>
      </c>
      <c r="X32" s="19"/>
      <c r="Y32" s="18">
        <f>-$C$15</f>
        <v>-40000000</v>
      </c>
      <c r="Z32" s="29">
        <f>$C$16*$U$2*($C$7-$B25)-$C$14</f>
        <v>2509600</v>
      </c>
      <c r="AA32" s="19"/>
      <c r="AB32" s="19">
        <f t="shared" si="8"/>
        <v>-37490400</v>
      </c>
      <c r="AD32" s="19"/>
      <c r="AE32" s="18">
        <f>-$C$15</f>
        <v>-40000000</v>
      </c>
      <c r="AF32" s="29">
        <f>$C$16*$U$2*($C$7-$C25)-$C$14</f>
        <v>-410719.99999999959</v>
      </c>
      <c r="AG32" s="19"/>
      <c r="AH32" s="19">
        <f t="shared" si="9"/>
        <v>-40410720</v>
      </c>
      <c r="AL32" s="19"/>
    </row>
    <row r="33" spans="1:42" ht="15" thickBot="1" x14ac:dyDescent="0.35">
      <c r="A33" s="4">
        <v>13</v>
      </c>
      <c r="B33" s="5">
        <v>5.5E-2</v>
      </c>
      <c r="C33" s="6">
        <v>6.7000000000000004E-2</v>
      </c>
      <c r="E33" s="17">
        <v>5</v>
      </c>
      <c r="F33" s="19"/>
      <c r="G33" s="18">
        <f>-$C$15</f>
        <v>-40000000</v>
      </c>
      <c r="H33" s="29">
        <f>$C$16*$C$6*($C$7-$B25)-$C$14</f>
        <v>2284960</v>
      </c>
      <c r="I33" s="19"/>
      <c r="J33" s="19">
        <f t="shared" si="11"/>
        <v>-37715040</v>
      </c>
      <c r="L33" s="19"/>
      <c r="M33" s="18">
        <f>-$C$15</f>
        <v>-40000000</v>
      </c>
      <c r="N33" s="29">
        <f>$C$16*$C$6*($C$7-$C25)-$C$14</f>
        <v>-440671.99999999965</v>
      </c>
      <c r="O33" s="19"/>
      <c r="P33" s="19">
        <f t="shared" si="10"/>
        <v>-40440672</v>
      </c>
      <c r="T33" s="19"/>
      <c r="W33" s="17">
        <v>6</v>
      </c>
      <c r="X33" s="19"/>
      <c r="Z33" s="29">
        <f t="shared" ref="Z33:Z42" si="12">$C$11*$U$2*($C$7-$B26)-$U$3</f>
        <v>7820400.0000000019</v>
      </c>
      <c r="AA33" s="19"/>
      <c r="AB33" s="19">
        <f t="shared" si="8"/>
        <v>7820400.0000000019</v>
      </c>
      <c r="AD33" s="19"/>
      <c r="AF33" s="20">
        <f t="shared" ref="AF33:AF42" si="13">$C$11*$U$2*($C$7-$C26)-$U$3</f>
        <v>-603599.99999999814</v>
      </c>
      <c r="AG33" s="19"/>
      <c r="AH33" s="19">
        <f t="shared" si="9"/>
        <v>-603599.99999999814</v>
      </c>
      <c r="AL33" s="19"/>
    </row>
    <row r="34" spans="1:42" ht="15" thickBot="1" x14ac:dyDescent="0.35">
      <c r="A34" s="7">
        <v>14</v>
      </c>
      <c r="B34" s="8">
        <v>5.5E-2</v>
      </c>
      <c r="C34" s="9">
        <v>6.7000000000000004E-2</v>
      </c>
      <c r="E34" s="17">
        <v>6</v>
      </c>
      <c r="F34" s="19"/>
      <c r="H34" s="29">
        <f t="shared" ref="H34:H43" si="14">$C$11*$C$6*($C$7-$B26)-$C$10</f>
        <v>7579040</v>
      </c>
      <c r="I34" s="19"/>
      <c r="J34" s="19">
        <f t="shared" si="11"/>
        <v>7579040</v>
      </c>
      <c r="L34" s="19"/>
      <c r="N34" s="29">
        <f t="shared" ref="N34:N43" si="15">$C$11*$C$6*($C$7-$C26)-$C$10</f>
        <v>-283359.99999999837</v>
      </c>
      <c r="O34" s="19"/>
      <c r="P34" s="19">
        <f t="shared" si="10"/>
        <v>-283359.99999999837</v>
      </c>
      <c r="T34" s="19"/>
      <c r="W34" s="17">
        <v>7</v>
      </c>
      <c r="X34" s="19"/>
      <c r="Y34" s="19"/>
      <c r="Z34" s="29">
        <f t="shared" si="12"/>
        <v>10066800</v>
      </c>
      <c r="AA34" s="19"/>
      <c r="AB34" s="19">
        <f t="shared" si="8"/>
        <v>10066800</v>
      </c>
      <c r="AD34" s="19"/>
      <c r="AE34" s="19"/>
      <c r="AF34" s="20">
        <f t="shared" si="13"/>
        <v>3889199.9999999981</v>
      </c>
      <c r="AG34" s="19"/>
      <c r="AH34" s="19">
        <f t="shared" si="9"/>
        <v>3889199.9999999981</v>
      </c>
      <c r="AL34" s="19"/>
    </row>
    <row r="35" spans="1:42" ht="15" thickBot="1" x14ac:dyDescent="0.35">
      <c r="A35" s="4">
        <v>15</v>
      </c>
      <c r="B35" s="5">
        <v>5.5E-2</v>
      </c>
      <c r="C35" s="6">
        <v>6.7000000000000004E-2</v>
      </c>
      <c r="E35" s="17">
        <v>7</v>
      </c>
      <c r="F35" s="19"/>
      <c r="G35" s="19"/>
      <c r="H35" s="29">
        <f t="shared" si="14"/>
        <v>9675679.9999999981</v>
      </c>
      <c r="I35" s="19"/>
      <c r="J35" s="19">
        <f t="shared" si="11"/>
        <v>9675679.9999999981</v>
      </c>
      <c r="L35" s="19"/>
      <c r="M35" s="19"/>
      <c r="N35" s="29">
        <f t="shared" si="15"/>
        <v>3909919.9999999972</v>
      </c>
      <c r="O35" s="19"/>
      <c r="P35" s="19">
        <f t="shared" si="10"/>
        <v>3909919.9999999972</v>
      </c>
      <c r="T35" s="19"/>
      <c r="W35" s="17">
        <v>8</v>
      </c>
      <c r="X35" s="19"/>
      <c r="Y35" s="19"/>
      <c r="Z35" s="29">
        <f t="shared" si="12"/>
        <v>11751600.000000002</v>
      </c>
      <c r="AA35" s="19"/>
      <c r="AB35" s="19">
        <f t="shared" si="8"/>
        <v>11751600.000000002</v>
      </c>
      <c r="AD35" s="19"/>
      <c r="AE35" s="19"/>
      <c r="AF35" s="20">
        <f t="shared" si="13"/>
        <v>3327599.9999999981</v>
      </c>
      <c r="AG35" s="19"/>
      <c r="AH35" s="19">
        <f t="shared" si="9"/>
        <v>3327599.9999999981</v>
      </c>
      <c r="AL35" s="19"/>
    </row>
    <row r="36" spans="1:42" x14ac:dyDescent="0.3">
      <c r="E36" s="17">
        <v>8</v>
      </c>
      <c r="F36" s="19"/>
      <c r="G36" s="19"/>
      <c r="H36" s="29">
        <f t="shared" si="14"/>
        <v>11248160</v>
      </c>
      <c r="I36" s="19"/>
      <c r="J36" s="19">
        <f t="shared" si="11"/>
        <v>11248160</v>
      </c>
      <c r="L36" s="19"/>
      <c r="M36" s="19"/>
      <c r="N36" s="29">
        <f t="shared" si="15"/>
        <v>3385759.9999999972</v>
      </c>
      <c r="O36" s="19"/>
      <c r="P36" s="19">
        <f t="shared" si="10"/>
        <v>3385759.9999999972</v>
      </c>
      <c r="T36" s="19"/>
      <c r="W36" s="17">
        <v>9</v>
      </c>
      <c r="X36" s="19"/>
      <c r="Y36" s="19"/>
      <c r="Z36" s="29">
        <f t="shared" si="12"/>
        <v>11190000</v>
      </c>
      <c r="AA36" s="19"/>
      <c r="AB36" s="19">
        <f t="shared" si="8"/>
        <v>11190000</v>
      </c>
      <c r="AD36" s="19"/>
      <c r="AE36" s="19"/>
      <c r="AF36" s="20">
        <f t="shared" si="13"/>
        <v>4450799.9999999991</v>
      </c>
      <c r="AG36" s="19"/>
      <c r="AH36" s="19">
        <f t="shared" si="9"/>
        <v>4450799.9999999991</v>
      </c>
      <c r="AL36" s="19"/>
    </row>
    <row r="37" spans="1:42" x14ac:dyDescent="0.3">
      <c r="A37" s="11" t="s">
        <v>22</v>
      </c>
      <c r="B37" s="10">
        <v>0.4</v>
      </c>
      <c r="C37" s="10">
        <v>0.6</v>
      </c>
      <c r="E37" s="17">
        <v>9</v>
      </c>
      <c r="F37" s="19"/>
      <c r="G37" s="19"/>
      <c r="H37" s="29">
        <f t="shared" si="14"/>
        <v>10724000</v>
      </c>
      <c r="I37" s="19"/>
      <c r="J37" s="19">
        <f t="shared" si="11"/>
        <v>10724000</v>
      </c>
      <c r="L37" s="19"/>
      <c r="M37" s="19"/>
      <c r="N37" s="29">
        <f t="shared" si="15"/>
        <v>4434079.9999999981</v>
      </c>
      <c r="O37" s="19"/>
      <c r="P37" s="19">
        <f t="shared" si="10"/>
        <v>4434079.9999999981</v>
      </c>
      <c r="T37" s="19"/>
      <c r="W37" s="17">
        <v>10</v>
      </c>
      <c r="X37" s="19"/>
      <c r="Y37" s="19"/>
      <c r="Z37" s="29">
        <f t="shared" si="12"/>
        <v>11190000</v>
      </c>
      <c r="AA37" s="19"/>
      <c r="AB37" s="19">
        <f t="shared" si="8"/>
        <v>11190000</v>
      </c>
      <c r="AD37" s="19"/>
      <c r="AE37" s="19"/>
      <c r="AF37" s="20">
        <f t="shared" si="13"/>
        <v>4450799.9999999991</v>
      </c>
      <c r="AG37" s="19"/>
      <c r="AH37" s="19">
        <f t="shared" si="9"/>
        <v>4450799.9999999991</v>
      </c>
      <c r="AL37" s="19"/>
    </row>
    <row r="38" spans="1:42" x14ac:dyDescent="0.3">
      <c r="A38" s="11" t="s">
        <v>23</v>
      </c>
      <c r="B38" s="10">
        <v>0.6</v>
      </c>
      <c r="C38" s="10">
        <v>0.4</v>
      </c>
      <c r="E38" s="17">
        <v>10</v>
      </c>
      <c r="F38" s="19"/>
      <c r="G38" s="19"/>
      <c r="H38" s="29">
        <f t="shared" si="14"/>
        <v>10724000</v>
      </c>
      <c r="I38" s="19"/>
      <c r="J38" s="19">
        <f t="shared" si="11"/>
        <v>10724000</v>
      </c>
      <c r="L38" s="19"/>
      <c r="M38" s="19"/>
      <c r="N38" s="29">
        <f t="shared" si="15"/>
        <v>4434079.9999999981</v>
      </c>
      <c r="O38" s="19"/>
      <c r="P38" s="19">
        <f t="shared" si="10"/>
        <v>4434079.9999999981</v>
      </c>
      <c r="T38" s="19"/>
      <c r="W38" s="17">
        <v>11</v>
      </c>
      <c r="X38" s="19"/>
      <c r="Y38" s="19"/>
      <c r="Z38" s="29">
        <f t="shared" si="12"/>
        <v>11190000</v>
      </c>
      <c r="AA38" s="19"/>
      <c r="AB38" s="19">
        <f t="shared" si="8"/>
        <v>11190000</v>
      </c>
      <c r="AD38" s="19"/>
      <c r="AE38" s="19"/>
      <c r="AF38" s="20">
        <f t="shared" si="13"/>
        <v>4450799.9999999991</v>
      </c>
      <c r="AG38" s="19"/>
      <c r="AH38" s="19">
        <f t="shared" si="9"/>
        <v>4450799.9999999991</v>
      </c>
      <c r="AL38" s="19"/>
    </row>
    <row r="39" spans="1:42" x14ac:dyDescent="0.3">
      <c r="E39" s="17">
        <v>11</v>
      </c>
      <c r="F39" s="19"/>
      <c r="G39" s="19"/>
      <c r="H39" s="29">
        <f t="shared" si="14"/>
        <v>10724000</v>
      </c>
      <c r="I39" s="19"/>
      <c r="J39" s="19">
        <f t="shared" si="11"/>
        <v>10724000</v>
      </c>
      <c r="L39" s="19"/>
      <c r="M39" s="19"/>
      <c r="N39" s="29">
        <f t="shared" si="15"/>
        <v>4434079.9999999981</v>
      </c>
      <c r="O39" s="19"/>
      <c r="P39" s="19">
        <f t="shared" si="10"/>
        <v>4434079.9999999981</v>
      </c>
      <c r="T39" s="19"/>
      <c r="W39" s="17">
        <v>12</v>
      </c>
      <c r="X39" s="19"/>
      <c r="Y39" s="19"/>
      <c r="Z39" s="29">
        <f t="shared" si="12"/>
        <v>11190000</v>
      </c>
      <c r="AA39" s="19"/>
      <c r="AB39" s="19">
        <f t="shared" si="8"/>
        <v>11190000</v>
      </c>
      <c r="AD39" s="19"/>
      <c r="AE39" s="19"/>
      <c r="AF39" s="20">
        <f t="shared" si="13"/>
        <v>4450799.9999999991</v>
      </c>
      <c r="AG39" s="19"/>
      <c r="AH39" s="19">
        <f t="shared" si="9"/>
        <v>4450799.9999999991</v>
      </c>
      <c r="AL39" s="19"/>
    </row>
    <row r="40" spans="1:42" x14ac:dyDescent="0.3">
      <c r="E40" s="17">
        <v>12</v>
      </c>
      <c r="F40" s="19"/>
      <c r="G40" s="19"/>
      <c r="H40" s="29">
        <f t="shared" si="14"/>
        <v>10724000</v>
      </c>
      <c r="I40" s="19"/>
      <c r="J40" s="19">
        <f t="shared" si="11"/>
        <v>10724000</v>
      </c>
      <c r="L40" s="19"/>
      <c r="M40" s="19"/>
      <c r="N40" s="29">
        <f t="shared" si="15"/>
        <v>4434079.9999999981</v>
      </c>
      <c r="O40" s="19"/>
      <c r="P40" s="19">
        <f t="shared" si="10"/>
        <v>4434079.9999999981</v>
      </c>
      <c r="T40" s="19"/>
      <c r="W40" s="17">
        <v>13</v>
      </c>
      <c r="X40" s="19"/>
      <c r="Y40" s="19"/>
      <c r="Z40" s="29">
        <f t="shared" si="12"/>
        <v>11190000</v>
      </c>
      <c r="AA40" s="19"/>
      <c r="AB40" s="19">
        <f t="shared" si="8"/>
        <v>11190000</v>
      </c>
      <c r="AD40" s="19"/>
      <c r="AE40" s="19"/>
      <c r="AF40" s="20">
        <f t="shared" si="13"/>
        <v>4450799.9999999991</v>
      </c>
      <c r="AG40" s="19"/>
      <c r="AH40" s="19">
        <f t="shared" si="9"/>
        <v>4450799.9999999991</v>
      </c>
      <c r="AL40" s="19"/>
    </row>
    <row r="41" spans="1:42" x14ac:dyDescent="0.3">
      <c r="E41" s="17">
        <v>13</v>
      </c>
      <c r="F41" s="19"/>
      <c r="G41" s="19"/>
      <c r="H41" s="29">
        <f t="shared" si="14"/>
        <v>10724000</v>
      </c>
      <c r="I41" s="19"/>
      <c r="J41" s="19">
        <f t="shared" si="11"/>
        <v>10724000</v>
      </c>
      <c r="L41" s="19"/>
      <c r="M41" s="19"/>
      <c r="N41" s="29">
        <f t="shared" si="15"/>
        <v>4434079.9999999981</v>
      </c>
      <c r="O41" s="19"/>
      <c r="P41" s="19">
        <f t="shared" si="10"/>
        <v>4434079.9999999981</v>
      </c>
      <c r="T41" s="19"/>
      <c r="W41" s="17">
        <v>14</v>
      </c>
      <c r="X41" s="19"/>
      <c r="Y41" s="19"/>
      <c r="Z41" s="29">
        <f t="shared" si="12"/>
        <v>11190000</v>
      </c>
      <c r="AA41" s="19"/>
      <c r="AB41" s="19">
        <f t="shared" si="8"/>
        <v>11190000</v>
      </c>
      <c r="AD41" s="19"/>
      <c r="AE41" s="19"/>
      <c r="AF41" s="20">
        <f t="shared" si="13"/>
        <v>4450799.9999999991</v>
      </c>
      <c r="AG41" s="19"/>
      <c r="AH41" s="19">
        <f t="shared" si="9"/>
        <v>4450799.9999999991</v>
      </c>
      <c r="AL41" s="19"/>
    </row>
    <row r="42" spans="1:42" x14ac:dyDescent="0.3">
      <c r="E42" s="17">
        <v>14</v>
      </c>
      <c r="F42" s="19"/>
      <c r="G42" s="19"/>
      <c r="H42" s="29">
        <f t="shared" si="14"/>
        <v>10724000</v>
      </c>
      <c r="I42" s="19"/>
      <c r="J42" s="19">
        <f t="shared" si="11"/>
        <v>10724000</v>
      </c>
      <c r="L42" s="19"/>
      <c r="M42" s="19"/>
      <c r="N42" s="29">
        <f t="shared" si="15"/>
        <v>4434079.9999999981</v>
      </c>
      <c r="O42" s="19"/>
      <c r="P42" s="19">
        <f t="shared" si="10"/>
        <v>4434079.9999999981</v>
      </c>
      <c r="T42" s="19"/>
      <c r="W42" s="17">
        <v>15</v>
      </c>
      <c r="Y42" s="19"/>
      <c r="Z42" s="29">
        <f t="shared" si="12"/>
        <v>11190000</v>
      </c>
      <c r="AA42" s="20">
        <f>$C$12</f>
        <v>8500000</v>
      </c>
      <c r="AB42" s="19">
        <f t="shared" si="8"/>
        <v>19690000</v>
      </c>
      <c r="AE42" s="19"/>
      <c r="AF42" s="20">
        <f t="shared" si="13"/>
        <v>4450799.9999999991</v>
      </c>
      <c r="AG42" s="20">
        <f>$C$12</f>
        <v>8500000</v>
      </c>
      <c r="AH42" s="19">
        <f t="shared" si="9"/>
        <v>12950800</v>
      </c>
      <c r="AL42" s="19"/>
    </row>
    <row r="43" spans="1:42" x14ac:dyDescent="0.3">
      <c r="E43" s="17">
        <v>15</v>
      </c>
      <c r="G43" s="19"/>
      <c r="H43" s="29">
        <f t="shared" si="14"/>
        <v>10724000</v>
      </c>
      <c r="I43" s="20">
        <f>$C$12</f>
        <v>8500000</v>
      </c>
      <c r="J43" s="19">
        <f t="shared" si="11"/>
        <v>19224000</v>
      </c>
      <c r="M43" s="19"/>
      <c r="N43" s="29">
        <f t="shared" si="15"/>
        <v>4434079.9999999981</v>
      </c>
      <c r="O43" s="20">
        <f>$C$12</f>
        <v>8500000</v>
      </c>
      <c r="P43" s="19">
        <f t="shared" si="10"/>
        <v>12934079.999999998</v>
      </c>
      <c r="T43" s="31"/>
      <c r="AA43" s="30" t="s">
        <v>40</v>
      </c>
      <c r="AB43" s="53">
        <f>NPV($C$8,AB28:AB42)+AB27</f>
        <v>31413062.445826083</v>
      </c>
      <c r="AC43" s="30"/>
      <c r="AD43" s="30"/>
      <c r="AE43" s="30"/>
      <c r="AF43" s="30"/>
      <c r="AG43" s="30" t="s">
        <v>40</v>
      </c>
      <c r="AH43" s="53">
        <f>NPV($C$8,AH28:AH42)+AH27</f>
        <v>-18401512.719537396</v>
      </c>
      <c r="AL43" s="31"/>
    </row>
    <row r="44" spans="1:42" x14ac:dyDescent="0.3">
      <c r="I44" s="11" t="s">
        <v>33</v>
      </c>
      <c r="J44" s="31">
        <f>NPV($C$8,J29:J43)+J28</f>
        <v>27446685.839482248</v>
      </c>
      <c r="O44" s="11" t="s">
        <v>41</v>
      </c>
      <c r="P44" s="31">
        <f>NPV($C$8,P29:P43)+P28</f>
        <v>-19046917.64819032</v>
      </c>
      <c r="T44" s="11"/>
      <c r="AA44" s="11" t="s">
        <v>42</v>
      </c>
      <c r="AB44" s="10">
        <v>0.3</v>
      </c>
      <c r="AG44" s="11" t="s">
        <v>42</v>
      </c>
      <c r="AH44" s="10">
        <v>0.7</v>
      </c>
    </row>
    <row r="45" spans="1:42" ht="18" x14ac:dyDescent="0.3">
      <c r="I45" s="11" t="s">
        <v>42</v>
      </c>
      <c r="J45" s="10">
        <v>0.4</v>
      </c>
      <c r="O45" s="11" t="s">
        <v>42</v>
      </c>
      <c r="P45" s="10">
        <v>0.6</v>
      </c>
      <c r="T45" s="11"/>
      <c r="AA45" s="86" t="s">
        <v>38</v>
      </c>
      <c r="AB45" s="86"/>
      <c r="AC45" s="87">
        <f>AB43*AB44 + AL43*AH44</f>
        <v>9423918.733747825</v>
      </c>
      <c r="AD45" s="87"/>
    </row>
    <row r="46" spans="1:42" ht="15.6" x14ac:dyDescent="0.3">
      <c r="I46" s="90" t="s">
        <v>38</v>
      </c>
      <c r="J46" s="90"/>
      <c r="K46" s="91">
        <f>J44*J45 + T43*P45</f>
        <v>10978674.335792899</v>
      </c>
      <c r="L46" s="91"/>
      <c r="T46" s="11"/>
    </row>
    <row r="47" spans="1:42" ht="14.4" customHeight="1" x14ac:dyDescent="0.3">
      <c r="Q47" s="45"/>
      <c r="R47" s="45"/>
      <c r="S47" s="49"/>
      <c r="T47" s="45"/>
      <c r="X47" s="85" t="s">
        <v>51</v>
      </c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45"/>
      <c r="AJ47" s="45"/>
      <c r="AK47" s="45"/>
      <c r="AL47" s="45"/>
      <c r="AM47" s="45"/>
      <c r="AO47" s="26"/>
    </row>
    <row r="48" spans="1:42" ht="14.4" customHeight="1" x14ac:dyDescent="0.3">
      <c r="E48" s="88" t="s">
        <v>51</v>
      </c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T48" s="45"/>
      <c r="V48" s="45"/>
      <c r="X48" s="83" t="s">
        <v>26</v>
      </c>
      <c r="Y48" s="83"/>
      <c r="Z48" s="83"/>
      <c r="AA48" s="83"/>
      <c r="AB48" s="83"/>
      <c r="AC48" s="45"/>
      <c r="AD48" s="83" t="s">
        <v>27</v>
      </c>
      <c r="AE48" s="83"/>
      <c r="AF48" s="83"/>
      <c r="AG48" s="83"/>
      <c r="AH48" s="83"/>
      <c r="AI48" s="45"/>
      <c r="AJ48" s="45"/>
      <c r="AP48" s="45"/>
    </row>
    <row r="49" spans="5:34" ht="28.8" x14ac:dyDescent="0.3">
      <c r="E49" s="83" t="s">
        <v>26</v>
      </c>
      <c r="F49" s="83"/>
      <c r="G49" s="83"/>
      <c r="H49" s="83"/>
      <c r="I49" s="83"/>
      <c r="J49" s="83"/>
      <c r="K49" s="45"/>
      <c r="L49" s="83" t="s">
        <v>27</v>
      </c>
      <c r="M49" s="83"/>
      <c r="N49" s="83"/>
      <c r="O49" s="83"/>
      <c r="P49" s="83"/>
      <c r="T49" s="11"/>
      <c r="W49" s="15" t="s">
        <v>0</v>
      </c>
      <c r="X49" s="16" t="s">
        <v>28</v>
      </c>
      <c r="Y49" s="16" t="s">
        <v>29</v>
      </c>
      <c r="Z49" s="16" t="s">
        <v>30</v>
      </c>
      <c r="AA49" s="16" t="s">
        <v>10</v>
      </c>
      <c r="AB49" s="16" t="s">
        <v>31</v>
      </c>
      <c r="AD49" s="16" t="s">
        <v>28</v>
      </c>
      <c r="AE49" s="16" t="s">
        <v>29</v>
      </c>
      <c r="AF49" s="16" t="s">
        <v>30</v>
      </c>
      <c r="AG49" s="16" t="s">
        <v>32</v>
      </c>
      <c r="AH49" s="16" t="s">
        <v>31</v>
      </c>
    </row>
    <row r="50" spans="5:34" ht="28.8" x14ac:dyDescent="0.3">
      <c r="E50" s="15" t="s">
        <v>0</v>
      </c>
      <c r="F50" s="16" t="s">
        <v>28</v>
      </c>
      <c r="G50" s="16" t="s">
        <v>29</v>
      </c>
      <c r="H50" s="16" t="s">
        <v>35</v>
      </c>
      <c r="I50" s="16" t="s">
        <v>10</v>
      </c>
      <c r="J50" s="16" t="s">
        <v>31</v>
      </c>
      <c r="L50" s="16" t="s">
        <v>28</v>
      </c>
      <c r="M50" s="16" t="s">
        <v>29</v>
      </c>
      <c r="N50" s="16" t="s">
        <v>35</v>
      </c>
      <c r="O50" s="16" t="s">
        <v>32</v>
      </c>
      <c r="P50" s="16" t="s">
        <v>31</v>
      </c>
      <c r="T50" s="11"/>
      <c r="W50" s="17">
        <v>0</v>
      </c>
      <c r="X50" s="18">
        <v>-54700000</v>
      </c>
      <c r="Y50" s="18">
        <f>-$U$4</f>
        <v>-14000000</v>
      </c>
      <c r="Z50" s="19"/>
      <c r="AA50" s="19"/>
      <c r="AB50" s="19">
        <f>SUM(X50:AA50)</f>
        <v>-68700000</v>
      </c>
      <c r="AD50" s="18">
        <v>-54700000</v>
      </c>
      <c r="AE50" s="18">
        <f>-$U$4</f>
        <v>-14000000</v>
      </c>
      <c r="AF50" s="19"/>
      <c r="AG50" s="19"/>
      <c r="AH50" s="19">
        <f t="shared" ref="AH50:AH65" si="16">SUM(AD50:AG50)</f>
        <v>-68700000</v>
      </c>
    </row>
    <row r="51" spans="5:34" x14ac:dyDescent="0.3">
      <c r="E51" s="17">
        <v>0</v>
      </c>
      <c r="F51" s="18">
        <v>-54700000</v>
      </c>
      <c r="G51" s="18">
        <f>-$C$18</f>
        <v>-10000000</v>
      </c>
      <c r="H51" s="19"/>
      <c r="I51" s="19"/>
      <c r="J51" s="19">
        <f t="shared" ref="J51:J66" si="17">SUM(F51:I51)</f>
        <v>-64700000</v>
      </c>
      <c r="L51" s="18">
        <v>-54700000</v>
      </c>
      <c r="M51" s="18">
        <f>-$C$18</f>
        <v>-10000000</v>
      </c>
      <c r="N51" s="19"/>
      <c r="O51" s="19"/>
      <c r="P51" s="19">
        <f t="shared" ref="P51:P66" si="18">SUM(L51:O51)</f>
        <v>-64700000</v>
      </c>
      <c r="T51" s="11"/>
      <c r="W51" s="17">
        <v>1</v>
      </c>
      <c r="X51" s="19"/>
      <c r="Z51" s="29">
        <f t="shared" ref="Z51:Z65" si="19">Y6</f>
        <v>11190000</v>
      </c>
      <c r="AA51" s="19"/>
      <c r="AB51" s="19">
        <f t="shared" ref="AB51:AB64" si="20">SUM(X51:AA51)</f>
        <v>11190000</v>
      </c>
      <c r="AF51" s="20">
        <f t="shared" ref="AF51:AF65" si="21">AD6</f>
        <v>11751600.000000002</v>
      </c>
      <c r="AG51" s="19"/>
      <c r="AH51" s="19">
        <f t="shared" si="16"/>
        <v>11751600.000000002</v>
      </c>
    </row>
    <row r="52" spans="5:34" x14ac:dyDescent="0.3">
      <c r="E52" s="17">
        <v>1</v>
      </c>
      <c r="F52" s="19"/>
      <c r="H52" s="29">
        <f t="shared" ref="H52:H66" si="22">$C$11*$C$6*($C$7-$B21)-$C$10</f>
        <v>10724000</v>
      </c>
      <c r="I52" s="19"/>
      <c r="J52" s="19">
        <f t="shared" si="17"/>
        <v>10724000</v>
      </c>
      <c r="N52" s="20">
        <f t="shared" ref="N52:N66" si="23">$C$11*$C$6*($C$7-C21)-$C$10</f>
        <v>11248160</v>
      </c>
      <c r="O52" s="19"/>
      <c r="P52" s="19">
        <f t="shared" si="18"/>
        <v>11248160</v>
      </c>
      <c r="T52" s="11"/>
      <c r="W52" s="17">
        <v>2</v>
      </c>
      <c r="X52" s="19"/>
      <c r="Y52" s="19"/>
      <c r="Z52" s="29">
        <f t="shared" si="19"/>
        <v>7258800.0000000019</v>
      </c>
      <c r="AA52" s="19"/>
      <c r="AB52" s="19">
        <f t="shared" si="20"/>
        <v>7258800.0000000019</v>
      </c>
      <c r="AD52" s="19"/>
      <c r="AE52" s="19"/>
      <c r="AF52" s="20">
        <f t="shared" si="21"/>
        <v>5012399.9999999991</v>
      </c>
      <c r="AG52" s="19"/>
      <c r="AH52" s="19">
        <f t="shared" si="16"/>
        <v>5012399.9999999991</v>
      </c>
    </row>
    <row r="53" spans="5:34" x14ac:dyDescent="0.3">
      <c r="E53" s="17">
        <v>2</v>
      </c>
      <c r="F53" s="19"/>
      <c r="G53" s="19"/>
      <c r="H53" s="29">
        <f t="shared" si="22"/>
        <v>7054880</v>
      </c>
      <c r="I53" s="19"/>
      <c r="J53" s="19">
        <f t="shared" si="17"/>
        <v>7054880</v>
      </c>
      <c r="L53" s="19"/>
      <c r="M53" s="19"/>
      <c r="N53" s="20">
        <f t="shared" si="23"/>
        <v>4958239.9999999981</v>
      </c>
      <c r="O53" s="19"/>
      <c r="P53" s="19">
        <f t="shared" si="18"/>
        <v>4958239.9999999981</v>
      </c>
      <c r="T53" s="11"/>
      <c r="W53" s="17">
        <v>3</v>
      </c>
      <c r="X53" s="19"/>
      <c r="Y53" s="19"/>
      <c r="Z53" s="29">
        <f t="shared" si="19"/>
        <v>8943600.0000000019</v>
      </c>
      <c r="AA53" s="19"/>
      <c r="AB53" s="19">
        <f t="shared" si="20"/>
        <v>8943600.0000000019</v>
      </c>
      <c r="AD53" s="19"/>
      <c r="AE53" s="19"/>
      <c r="AF53" s="20">
        <f t="shared" si="21"/>
        <v>3889199.9999999981</v>
      </c>
      <c r="AG53" s="19"/>
      <c r="AH53" s="19">
        <f t="shared" si="16"/>
        <v>3889199.9999999981</v>
      </c>
    </row>
    <row r="54" spans="5:34" x14ac:dyDescent="0.3">
      <c r="E54" s="17">
        <v>3</v>
      </c>
      <c r="F54" s="19"/>
      <c r="G54" s="19"/>
      <c r="H54" s="29">
        <f t="shared" si="22"/>
        <v>8627360.0000000019</v>
      </c>
      <c r="I54" s="19"/>
      <c r="J54" s="19">
        <f t="shared" si="17"/>
        <v>8627360.0000000019</v>
      </c>
      <c r="L54" s="19"/>
      <c r="M54" s="19"/>
      <c r="N54" s="20">
        <f t="shared" si="23"/>
        <v>3909919.9999999972</v>
      </c>
      <c r="O54" s="19"/>
      <c r="P54" s="19">
        <f t="shared" si="18"/>
        <v>3909919.9999999972</v>
      </c>
      <c r="T54" s="11"/>
      <c r="W54" s="17">
        <v>4</v>
      </c>
      <c r="X54" s="19"/>
      <c r="Y54" s="19"/>
      <c r="Z54" s="29">
        <f t="shared" si="19"/>
        <v>14559600</v>
      </c>
      <c r="AA54" s="19"/>
      <c r="AB54" s="19">
        <f t="shared" si="20"/>
        <v>14559600</v>
      </c>
      <c r="AD54" s="19"/>
      <c r="AE54" s="19"/>
      <c r="AF54" s="20">
        <f t="shared" si="21"/>
        <v>3327599.9999999981</v>
      </c>
      <c r="AG54" s="19"/>
      <c r="AH54" s="19">
        <f t="shared" si="16"/>
        <v>3327599.9999999981</v>
      </c>
    </row>
    <row r="55" spans="5:34" x14ac:dyDescent="0.3">
      <c r="E55" s="17">
        <v>4</v>
      </c>
      <c r="F55" s="19"/>
      <c r="G55" s="19"/>
      <c r="H55" s="29">
        <f t="shared" si="22"/>
        <v>13868959.999999998</v>
      </c>
      <c r="I55" s="19"/>
      <c r="J55" s="19">
        <f t="shared" si="17"/>
        <v>13868959.999999998</v>
      </c>
      <c r="L55" s="19"/>
      <c r="M55" s="19"/>
      <c r="N55" s="20">
        <f t="shared" si="23"/>
        <v>3385759.9999999972</v>
      </c>
      <c r="O55" s="19"/>
      <c r="P55" s="19">
        <f t="shared" si="18"/>
        <v>3385759.9999999972</v>
      </c>
      <c r="T55" s="11"/>
      <c r="W55" s="17">
        <v>5</v>
      </c>
      <c r="X55" s="19"/>
      <c r="Y55" s="19"/>
      <c r="Z55" s="29">
        <f t="shared" si="19"/>
        <v>5574000</v>
      </c>
      <c r="AA55" s="19"/>
      <c r="AB55" s="19">
        <f t="shared" si="20"/>
        <v>5574000</v>
      </c>
      <c r="AD55" s="19"/>
      <c r="AE55" s="19"/>
      <c r="AF55" s="20">
        <f t="shared" si="21"/>
        <v>-1726799.9999999991</v>
      </c>
      <c r="AG55" s="19"/>
      <c r="AH55" s="19">
        <f t="shared" si="16"/>
        <v>-1726799.9999999991</v>
      </c>
    </row>
    <row r="56" spans="5:34" x14ac:dyDescent="0.3">
      <c r="E56" s="17">
        <v>5</v>
      </c>
      <c r="F56" s="19"/>
      <c r="G56" s="19"/>
      <c r="H56" s="29">
        <f t="shared" si="22"/>
        <v>5482399.9999999991</v>
      </c>
      <c r="I56" s="19"/>
      <c r="J56" s="19">
        <f t="shared" si="17"/>
        <v>5482399.9999999991</v>
      </c>
      <c r="L56" s="19"/>
      <c r="M56" s="19"/>
      <c r="N56" s="20">
        <f t="shared" si="23"/>
        <v>-1331679.9999999991</v>
      </c>
      <c r="O56" s="19"/>
      <c r="P56" s="19">
        <f t="shared" si="18"/>
        <v>-1331679.9999999991</v>
      </c>
      <c r="T56" s="11"/>
      <c r="W56" s="17">
        <v>6</v>
      </c>
      <c r="X56" s="19"/>
      <c r="Y56" s="19"/>
      <c r="Z56" s="29">
        <f t="shared" si="19"/>
        <v>7820400.0000000019</v>
      </c>
      <c r="AA56" s="19"/>
      <c r="AB56" s="19">
        <f t="shared" si="20"/>
        <v>7820400.0000000019</v>
      </c>
      <c r="AD56" s="19"/>
      <c r="AE56" s="19"/>
      <c r="AF56" s="20">
        <f t="shared" si="21"/>
        <v>-603599.99999999814</v>
      </c>
      <c r="AG56" s="19"/>
      <c r="AH56" s="19">
        <f t="shared" si="16"/>
        <v>-603599.99999999814</v>
      </c>
    </row>
    <row r="57" spans="5:34" x14ac:dyDescent="0.3">
      <c r="E57" s="17">
        <v>6</v>
      </c>
      <c r="F57" s="19"/>
      <c r="G57" s="19"/>
      <c r="H57" s="29">
        <f t="shared" si="22"/>
        <v>7579040</v>
      </c>
      <c r="I57" s="19"/>
      <c r="J57" s="19">
        <f t="shared" si="17"/>
        <v>7579040</v>
      </c>
      <c r="L57" s="19"/>
      <c r="M57" s="19"/>
      <c r="N57" s="20">
        <f t="shared" si="23"/>
        <v>-283359.99999999837</v>
      </c>
      <c r="O57" s="19"/>
      <c r="P57" s="19">
        <f t="shared" si="18"/>
        <v>-283359.99999999837</v>
      </c>
      <c r="T57" s="11"/>
      <c r="W57" s="17">
        <v>7</v>
      </c>
      <c r="X57" s="19"/>
      <c r="Y57" s="19"/>
      <c r="Z57" s="29">
        <f t="shared" si="19"/>
        <v>10066800</v>
      </c>
      <c r="AA57" s="19"/>
      <c r="AB57" s="19">
        <f t="shared" si="20"/>
        <v>10066800</v>
      </c>
      <c r="AD57" s="19"/>
      <c r="AE57" s="19"/>
      <c r="AF57" s="20">
        <f t="shared" si="21"/>
        <v>3889199.9999999981</v>
      </c>
      <c r="AG57" s="19"/>
      <c r="AH57" s="19">
        <f t="shared" si="16"/>
        <v>3889199.9999999981</v>
      </c>
    </row>
    <row r="58" spans="5:34" x14ac:dyDescent="0.3">
      <c r="E58" s="17">
        <v>7</v>
      </c>
      <c r="F58" s="19"/>
      <c r="G58" s="19"/>
      <c r="H58" s="29">
        <f t="shared" si="22"/>
        <v>9675679.9999999981</v>
      </c>
      <c r="I58" s="19"/>
      <c r="J58" s="19">
        <f t="shared" si="17"/>
        <v>9675679.9999999981</v>
      </c>
      <c r="L58" s="19"/>
      <c r="M58" s="19"/>
      <c r="N58" s="20">
        <f t="shared" si="23"/>
        <v>3909919.9999999972</v>
      </c>
      <c r="O58" s="19"/>
      <c r="P58" s="19">
        <f t="shared" si="18"/>
        <v>3909919.9999999972</v>
      </c>
      <c r="T58" s="11"/>
      <c r="W58" s="17">
        <v>8</v>
      </c>
      <c r="X58" s="19"/>
      <c r="Y58" s="19"/>
      <c r="Z58" s="29">
        <f t="shared" si="19"/>
        <v>11751600.000000002</v>
      </c>
      <c r="AA58" s="19"/>
      <c r="AB58" s="19">
        <f t="shared" si="20"/>
        <v>11751600.000000002</v>
      </c>
      <c r="AD58" s="19"/>
      <c r="AE58" s="19"/>
      <c r="AF58" s="20">
        <f t="shared" si="21"/>
        <v>3327599.9999999981</v>
      </c>
      <c r="AG58" s="19"/>
      <c r="AH58" s="19">
        <f t="shared" si="16"/>
        <v>3327599.9999999981</v>
      </c>
    </row>
    <row r="59" spans="5:34" x14ac:dyDescent="0.3">
      <c r="E59" s="17">
        <v>8</v>
      </c>
      <c r="F59" s="19"/>
      <c r="G59" s="19"/>
      <c r="H59" s="29">
        <f t="shared" si="22"/>
        <v>11248160</v>
      </c>
      <c r="I59" s="19"/>
      <c r="J59" s="19">
        <f t="shared" si="17"/>
        <v>11248160</v>
      </c>
      <c r="L59" s="19"/>
      <c r="M59" s="19"/>
      <c r="N59" s="20">
        <f t="shared" si="23"/>
        <v>3385759.9999999972</v>
      </c>
      <c r="O59" s="19"/>
      <c r="P59" s="19">
        <f t="shared" si="18"/>
        <v>3385759.9999999972</v>
      </c>
      <c r="T59" s="11"/>
      <c r="W59" s="17">
        <v>9</v>
      </c>
      <c r="X59" s="19"/>
      <c r="Y59" s="19"/>
      <c r="Z59" s="29">
        <f t="shared" si="19"/>
        <v>11190000</v>
      </c>
      <c r="AA59" s="19"/>
      <c r="AB59" s="19">
        <f t="shared" si="20"/>
        <v>11190000</v>
      </c>
      <c r="AD59" s="19"/>
      <c r="AE59" s="19"/>
      <c r="AF59" s="20">
        <f t="shared" si="21"/>
        <v>4450799.9999999991</v>
      </c>
      <c r="AG59" s="19"/>
      <c r="AH59" s="19">
        <f t="shared" si="16"/>
        <v>4450799.9999999991</v>
      </c>
    </row>
    <row r="60" spans="5:34" ht="14.4" customHeight="1" x14ac:dyDescent="0.3">
      <c r="E60" s="17">
        <v>9</v>
      </c>
      <c r="F60" s="19"/>
      <c r="G60" s="19"/>
      <c r="H60" s="29">
        <f t="shared" si="22"/>
        <v>10724000</v>
      </c>
      <c r="I60" s="19"/>
      <c r="J60" s="19">
        <f t="shared" si="17"/>
        <v>10724000</v>
      </c>
      <c r="L60" s="19"/>
      <c r="M60" s="19"/>
      <c r="N60" s="20">
        <f t="shared" si="23"/>
        <v>4434079.9999999981</v>
      </c>
      <c r="O60" s="19"/>
      <c r="P60" s="19">
        <f t="shared" si="18"/>
        <v>4434079.9999999981</v>
      </c>
      <c r="T60" s="11"/>
      <c r="W60" s="17">
        <v>10</v>
      </c>
      <c r="X60" s="19"/>
      <c r="Y60" s="19"/>
      <c r="Z60" s="29">
        <f t="shared" si="19"/>
        <v>11190000</v>
      </c>
      <c r="AA60" s="19"/>
      <c r="AB60" s="19">
        <f t="shared" si="20"/>
        <v>11190000</v>
      </c>
      <c r="AD60" s="19"/>
      <c r="AE60" s="19"/>
      <c r="AF60" s="20">
        <f t="shared" si="21"/>
        <v>4450799.9999999991</v>
      </c>
      <c r="AG60" s="19"/>
      <c r="AH60" s="19">
        <f t="shared" si="16"/>
        <v>4450799.9999999991</v>
      </c>
    </row>
    <row r="61" spans="5:34" x14ac:dyDescent="0.3">
      <c r="E61" s="17">
        <v>10</v>
      </c>
      <c r="F61" s="19"/>
      <c r="G61" s="19"/>
      <c r="H61" s="29">
        <f t="shared" si="22"/>
        <v>10724000</v>
      </c>
      <c r="I61" s="19"/>
      <c r="J61" s="19">
        <f t="shared" si="17"/>
        <v>10724000</v>
      </c>
      <c r="L61" s="19"/>
      <c r="M61" s="19"/>
      <c r="N61" s="20">
        <f t="shared" si="23"/>
        <v>4434079.9999999981</v>
      </c>
      <c r="O61" s="19"/>
      <c r="P61" s="19">
        <f t="shared" si="18"/>
        <v>4434079.9999999981</v>
      </c>
      <c r="T61" s="11"/>
      <c r="W61" s="17">
        <v>11</v>
      </c>
      <c r="X61" s="19"/>
      <c r="Y61" s="19"/>
      <c r="Z61" s="29">
        <f t="shared" si="19"/>
        <v>11190000</v>
      </c>
      <c r="AA61" s="19"/>
      <c r="AB61" s="19">
        <f t="shared" si="20"/>
        <v>11190000</v>
      </c>
      <c r="AD61" s="19"/>
      <c r="AE61" s="19"/>
      <c r="AF61" s="20">
        <f t="shared" si="21"/>
        <v>4450799.9999999991</v>
      </c>
      <c r="AG61" s="19"/>
      <c r="AH61" s="19">
        <f t="shared" si="16"/>
        <v>4450799.9999999991</v>
      </c>
    </row>
    <row r="62" spans="5:34" x14ac:dyDescent="0.3">
      <c r="E62" s="17">
        <v>11</v>
      </c>
      <c r="F62" s="19"/>
      <c r="G62" s="19"/>
      <c r="H62" s="29">
        <f t="shared" si="22"/>
        <v>10724000</v>
      </c>
      <c r="I62" s="19"/>
      <c r="J62" s="19">
        <f t="shared" si="17"/>
        <v>10724000</v>
      </c>
      <c r="L62" s="19"/>
      <c r="M62" s="19"/>
      <c r="N62" s="20">
        <f t="shared" si="23"/>
        <v>4434079.9999999981</v>
      </c>
      <c r="O62" s="19"/>
      <c r="P62" s="19">
        <f t="shared" si="18"/>
        <v>4434079.9999999981</v>
      </c>
      <c r="T62" s="11"/>
      <c r="W62" s="17">
        <v>12</v>
      </c>
      <c r="X62" s="19"/>
      <c r="Y62" s="19"/>
      <c r="Z62" s="29">
        <f t="shared" si="19"/>
        <v>11190000</v>
      </c>
      <c r="AA62" s="19"/>
      <c r="AB62" s="19">
        <f t="shared" si="20"/>
        <v>11190000</v>
      </c>
      <c r="AD62" s="19"/>
      <c r="AE62" s="19"/>
      <c r="AF62" s="20">
        <f t="shared" si="21"/>
        <v>4450799.9999999991</v>
      </c>
      <c r="AG62" s="19"/>
      <c r="AH62" s="19">
        <f t="shared" si="16"/>
        <v>4450799.9999999991</v>
      </c>
    </row>
    <row r="63" spans="5:34" x14ac:dyDescent="0.3">
      <c r="E63" s="17">
        <v>12</v>
      </c>
      <c r="F63" s="19"/>
      <c r="G63" s="19"/>
      <c r="H63" s="29">
        <f t="shared" si="22"/>
        <v>10724000</v>
      </c>
      <c r="I63" s="19"/>
      <c r="J63" s="19">
        <f t="shared" si="17"/>
        <v>10724000</v>
      </c>
      <c r="L63" s="19"/>
      <c r="M63" s="19"/>
      <c r="N63" s="20">
        <f t="shared" si="23"/>
        <v>4434079.9999999981</v>
      </c>
      <c r="O63" s="19"/>
      <c r="P63" s="19">
        <f t="shared" si="18"/>
        <v>4434079.9999999981</v>
      </c>
      <c r="T63" s="11"/>
      <c r="W63" s="17">
        <v>13</v>
      </c>
      <c r="X63" s="19"/>
      <c r="Y63" s="19"/>
      <c r="Z63" s="29">
        <f t="shared" si="19"/>
        <v>11190000</v>
      </c>
      <c r="AA63" s="19"/>
      <c r="AB63" s="19">
        <f t="shared" si="20"/>
        <v>11190000</v>
      </c>
      <c r="AD63" s="19"/>
      <c r="AE63" s="19"/>
      <c r="AF63" s="20">
        <f t="shared" si="21"/>
        <v>4450799.9999999991</v>
      </c>
      <c r="AG63" s="19"/>
      <c r="AH63" s="19">
        <f t="shared" si="16"/>
        <v>4450799.9999999991</v>
      </c>
    </row>
    <row r="64" spans="5:34" x14ac:dyDescent="0.3">
      <c r="E64" s="17">
        <v>13</v>
      </c>
      <c r="F64" s="19"/>
      <c r="G64" s="19"/>
      <c r="H64" s="29">
        <f t="shared" si="22"/>
        <v>10724000</v>
      </c>
      <c r="I64" s="19"/>
      <c r="J64" s="19">
        <f t="shared" si="17"/>
        <v>10724000</v>
      </c>
      <c r="L64" s="19"/>
      <c r="M64" s="19"/>
      <c r="N64" s="20">
        <f t="shared" si="23"/>
        <v>4434079.9999999981</v>
      </c>
      <c r="O64" s="19"/>
      <c r="P64" s="19">
        <f t="shared" si="18"/>
        <v>4434079.9999999981</v>
      </c>
      <c r="T64" s="11"/>
      <c r="W64" s="17">
        <v>14</v>
      </c>
      <c r="X64" s="19"/>
      <c r="Y64" s="19"/>
      <c r="Z64" s="29">
        <f t="shared" si="19"/>
        <v>11190000</v>
      </c>
      <c r="AA64" s="19"/>
      <c r="AB64" s="19">
        <f t="shared" si="20"/>
        <v>11190000</v>
      </c>
      <c r="AD64" s="19"/>
      <c r="AE64" s="19"/>
      <c r="AF64" s="20">
        <f t="shared" si="21"/>
        <v>4450799.9999999991</v>
      </c>
      <c r="AG64" s="19"/>
      <c r="AH64" s="19">
        <f t="shared" si="16"/>
        <v>4450799.9999999991</v>
      </c>
    </row>
    <row r="65" spans="5:41" x14ac:dyDescent="0.3">
      <c r="E65" s="17">
        <v>14</v>
      </c>
      <c r="F65" s="19"/>
      <c r="G65" s="19"/>
      <c r="H65" s="29">
        <f t="shared" si="22"/>
        <v>10724000</v>
      </c>
      <c r="I65" s="19"/>
      <c r="J65" s="19">
        <f t="shared" si="17"/>
        <v>10724000</v>
      </c>
      <c r="L65" s="19"/>
      <c r="M65" s="19"/>
      <c r="N65" s="20">
        <f t="shared" si="23"/>
        <v>4434079.9999999981</v>
      </c>
      <c r="O65" s="19"/>
      <c r="P65" s="19">
        <f t="shared" si="18"/>
        <v>4434079.9999999981</v>
      </c>
      <c r="T65" s="11"/>
      <c r="W65" s="17">
        <v>15</v>
      </c>
      <c r="X65" s="19"/>
      <c r="Y65" s="19"/>
      <c r="Z65" s="29">
        <f t="shared" si="19"/>
        <v>11190000</v>
      </c>
      <c r="AA65" s="20">
        <f>$C$12</f>
        <v>8500000</v>
      </c>
      <c r="AB65" s="19">
        <f>SUM(X65:AA65)</f>
        <v>19690000</v>
      </c>
      <c r="AD65" s="19"/>
      <c r="AE65" s="19"/>
      <c r="AF65" s="20">
        <f t="shared" si="21"/>
        <v>4450799.9999999991</v>
      </c>
      <c r="AG65" s="20">
        <f>$C$12</f>
        <v>8500000</v>
      </c>
      <c r="AH65" s="19">
        <f t="shared" si="16"/>
        <v>12950800</v>
      </c>
    </row>
    <row r="66" spans="5:41" x14ac:dyDescent="0.3">
      <c r="E66" s="17">
        <v>15</v>
      </c>
      <c r="F66" s="19"/>
      <c r="G66" s="19"/>
      <c r="H66" s="29">
        <f t="shared" si="22"/>
        <v>10724000</v>
      </c>
      <c r="I66" s="20">
        <f>$C$12</f>
        <v>8500000</v>
      </c>
      <c r="J66" s="19">
        <f t="shared" si="17"/>
        <v>19224000</v>
      </c>
      <c r="L66" s="19"/>
      <c r="M66" s="19"/>
      <c r="N66" s="20">
        <f t="shared" si="23"/>
        <v>4434079.9999999981</v>
      </c>
      <c r="O66" s="20">
        <f>$C$12</f>
        <v>8500000</v>
      </c>
      <c r="P66" s="19">
        <f t="shared" si="18"/>
        <v>12934079.999999998</v>
      </c>
      <c r="T66" s="11"/>
      <c r="AA66" s="30" t="s">
        <v>33</v>
      </c>
      <c r="AB66" s="52">
        <f>NPV($C$8,AB51:AB65)+AB50</f>
        <v>39096556.118287399</v>
      </c>
      <c r="AC66" s="30"/>
      <c r="AD66" s="30"/>
      <c r="AE66" s="30"/>
      <c r="AF66" s="30"/>
      <c r="AG66" s="30" t="s">
        <v>34</v>
      </c>
      <c r="AH66" s="52">
        <f>NPV($C$8,AH51:AH65)+AH50</f>
        <v>-23076024.044905111</v>
      </c>
    </row>
    <row r="67" spans="5:41" x14ac:dyDescent="0.3">
      <c r="I67" s="11" t="s">
        <v>33</v>
      </c>
      <c r="J67" s="28">
        <f>NPV($C$8,J52:J66)+J51</f>
        <v>39019532.726140201</v>
      </c>
      <c r="O67" s="11" t="s">
        <v>34</v>
      </c>
      <c r="P67" s="28">
        <f>NPV($C$8,P52:P66)+P51</f>
        <v>-19008208.759506144</v>
      </c>
      <c r="T67" s="11"/>
      <c r="AA67" s="11" t="s">
        <v>3</v>
      </c>
      <c r="AB67" s="10">
        <v>0.6</v>
      </c>
      <c r="AG67" s="11" t="s">
        <v>3</v>
      </c>
      <c r="AH67" s="10">
        <v>0.4</v>
      </c>
    </row>
    <row r="68" spans="5:41" x14ac:dyDescent="0.3">
      <c r="I68" s="11" t="s">
        <v>3</v>
      </c>
      <c r="J68" s="10">
        <v>0.6</v>
      </c>
      <c r="O68" s="11" t="s">
        <v>3</v>
      </c>
      <c r="P68" s="10">
        <v>0.4</v>
      </c>
      <c r="T68" s="11"/>
      <c r="AB68" s="102" t="s">
        <v>43</v>
      </c>
      <c r="AC68" s="102"/>
      <c r="AD68" s="103">
        <f>AB67*AB66 +AH67*AH66</f>
        <v>14227524.053010395</v>
      </c>
      <c r="AE68" s="103"/>
    </row>
    <row r="69" spans="5:41" ht="14.4" customHeight="1" x14ac:dyDescent="0.3">
      <c r="J69" s="42" t="s">
        <v>43</v>
      </c>
      <c r="K69" s="42"/>
      <c r="L69" s="101">
        <f>J68*J67 +P68*P67</f>
        <v>15808436.131881664</v>
      </c>
      <c r="M69" s="101"/>
      <c r="T69" s="11"/>
    </row>
    <row r="70" spans="5:41" ht="14.4" customHeight="1" x14ac:dyDescent="0.3">
      <c r="T70" s="11"/>
      <c r="X70" s="85" t="s">
        <v>56</v>
      </c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30"/>
      <c r="AL70" s="30"/>
      <c r="AM70" s="30"/>
      <c r="AN70" s="30"/>
      <c r="AO70" s="30"/>
    </row>
    <row r="71" spans="5:41" ht="14.4" customHeight="1" x14ac:dyDescent="0.3">
      <c r="E71" s="88" t="s">
        <v>56</v>
      </c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54"/>
      <c r="T71" s="30"/>
      <c r="V71" s="30"/>
      <c r="X71" s="104" t="s">
        <v>26</v>
      </c>
      <c r="Y71" s="104"/>
      <c r="Z71" s="104"/>
      <c r="AA71" s="104"/>
      <c r="AB71" s="104"/>
      <c r="AC71" s="104"/>
      <c r="AE71" s="104" t="s">
        <v>55</v>
      </c>
      <c r="AF71" s="104"/>
      <c r="AG71" s="104"/>
      <c r="AH71" s="104"/>
      <c r="AI71" s="104"/>
      <c r="AJ71" s="104"/>
    </row>
    <row r="72" spans="5:41" ht="28.8" x14ac:dyDescent="0.3">
      <c r="E72" s="104" t="s">
        <v>54</v>
      </c>
      <c r="F72" s="104"/>
      <c r="G72" s="104"/>
      <c r="H72" s="104"/>
      <c r="I72" s="104"/>
      <c r="J72" s="104"/>
      <c r="K72" s="104"/>
      <c r="M72" s="104" t="s">
        <v>55</v>
      </c>
      <c r="N72" s="104"/>
      <c r="O72" s="104"/>
      <c r="P72" s="104"/>
      <c r="Q72" s="104"/>
      <c r="R72" s="104"/>
      <c r="T72" s="11"/>
      <c r="W72" s="15" t="s">
        <v>0</v>
      </c>
      <c r="X72" s="16" t="s">
        <v>28</v>
      </c>
      <c r="Y72" s="16" t="s">
        <v>29</v>
      </c>
      <c r="Z72" s="16" t="s">
        <v>30</v>
      </c>
      <c r="AA72" s="16" t="s">
        <v>10</v>
      </c>
      <c r="AB72" s="16" t="s">
        <v>31</v>
      </c>
      <c r="AE72" s="16" t="s">
        <v>28</v>
      </c>
      <c r="AF72" s="16" t="s">
        <v>29</v>
      </c>
      <c r="AG72" s="16" t="s">
        <v>30</v>
      </c>
      <c r="AH72" s="16" t="s">
        <v>10</v>
      </c>
      <c r="AI72" s="16" t="s">
        <v>31</v>
      </c>
    </row>
    <row r="73" spans="5:41" ht="14.4" customHeight="1" x14ac:dyDescent="0.3">
      <c r="E73" s="15" t="s">
        <v>0</v>
      </c>
      <c r="F73" s="16" t="s">
        <v>28</v>
      </c>
      <c r="G73" s="16" t="s">
        <v>29</v>
      </c>
      <c r="H73" s="16" t="s">
        <v>35</v>
      </c>
      <c r="I73" s="16" t="s">
        <v>10</v>
      </c>
      <c r="J73" s="16" t="s">
        <v>31</v>
      </c>
      <c r="M73" s="16" t="s">
        <v>28</v>
      </c>
      <c r="N73" s="16" t="s">
        <v>29</v>
      </c>
      <c r="O73" s="16" t="s">
        <v>35</v>
      </c>
      <c r="P73" s="16" t="s">
        <v>10</v>
      </c>
      <c r="Q73" s="16" t="s">
        <v>31</v>
      </c>
      <c r="T73" s="11"/>
      <c r="W73" s="17">
        <v>0</v>
      </c>
      <c r="X73" s="22">
        <f>-$C$13</f>
        <v>-22100000</v>
      </c>
      <c r="Y73" s="18">
        <f>-$U$4</f>
        <v>-14000000</v>
      </c>
      <c r="AB73" s="19">
        <f t="shared" ref="AB73:AB88" si="24">SUM(X73:AA73)</f>
        <v>-36100000</v>
      </c>
      <c r="AE73" s="22">
        <f>-$C$13</f>
        <v>-22100000</v>
      </c>
      <c r="AF73" s="18">
        <f>-$U$4</f>
        <v>-14000000</v>
      </c>
      <c r="AI73" s="19">
        <f t="shared" ref="AI73:AI88" si="25">SUM(AE73:AH73)</f>
        <v>-36100000</v>
      </c>
    </row>
    <row r="74" spans="5:41" x14ac:dyDescent="0.3">
      <c r="E74" s="17">
        <v>0</v>
      </c>
      <c r="F74" s="22">
        <f>-$C$13</f>
        <v>-22100000</v>
      </c>
      <c r="G74" s="18">
        <f>-$C$18</f>
        <v>-10000000</v>
      </c>
      <c r="J74" s="19">
        <f t="shared" ref="J74:J89" si="26">SUM(F74:I74)</f>
        <v>-32100000</v>
      </c>
      <c r="M74" s="22">
        <f>-$C$13</f>
        <v>-22100000</v>
      </c>
      <c r="N74" s="18">
        <f>-$C$18</f>
        <v>-10000000</v>
      </c>
      <c r="Q74" s="19">
        <f t="shared" ref="Q74:Q89" si="27">SUM(M74:P74)</f>
        <v>-32100000</v>
      </c>
      <c r="T74" s="11"/>
      <c r="W74" s="17">
        <v>1</v>
      </c>
      <c r="X74" s="19"/>
      <c r="Y74" s="19"/>
      <c r="Z74" s="29">
        <f>$C$16*$U$2*($C$7-$B21)-$C$14</f>
        <v>4756000</v>
      </c>
      <c r="AA74" s="19"/>
      <c r="AB74" s="19">
        <f t="shared" si="24"/>
        <v>4756000</v>
      </c>
      <c r="AE74" s="19"/>
      <c r="AF74" s="19"/>
      <c r="AG74" s="29">
        <f>$C$16*$U$2*($C$7-$C21)-$C$14</f>
        <v>4980640.0000000009</v>
      </c>
      <c r="AH74" s="19"/>
      <c r="AI74" s="19">
        <f t="shared" si="25"/>
        <v>4980640.0000000009</v>
      </c>
    </row>
    <row r="75" spans="5:41" x14ac:dyDescent="0.3">
      <c r="E75" s="17">
        <v>1</v>
      </c>
      <c r="F75" s="19"/>
      <c r="G75" s="19"/>
      <c r="H75" s="29">
        <f>$C$16*$C$6*($C$7-$B21)-$C$14</f>
        <v>4381600</v>
      </c>
      <c r="I75" s="19"/>
      <c r="J75" s="19">
        <f t="shared" si="26"/>
        <v>4381600</v>
      </c>
      <c r="M75" s="19"/>
      <c r="N75" s="19"/>
      <c r="O75" s="29">
        <f>$C$16*$C$6*($C$7-$C21)-$C$14</f>
        <v>4591264.0000000009</v>
      </c>
      <c r="P75" s="19"/>
      <c r="Q75" s="19">
        <f t="shared" si="27"/>
        <v>4591264.0000000009</v>
      </c>
      <c r="T75" s="11"/>
      <c r="W75" s="17">
        <v>2</v>
      </c>
      <c r="X75" s="19"/>
      <c r="Y75" s="19"/>
      <c r="Z75" s="29">
        <f t="shared" ref="Z75:Z88" si="28">$C$16*$U$2*($C$7-$B22)-$C$14</f>
        <v>3183520.0000000005</v>
      </c>
      <c r="AA75" s="19"/>
      <c r="AB75" s="19">
        <f t="shared" si="24"/>
        <v>3183520.0000000005</v>
      </c>
      <c r="AE75" s="19"/>
      <c r="AF75" s="19"/>
      <c r="AG75" s="29">
        <f t="shared" ref="AG75:AG88" si="29">$C$16*$U$2*($C$7-$C22)-$C$14</f>
        <v>2284959.9999999995</v>
      </c>
      <c r="AH75" s="19"/>
      <c r="AI75" s="19">
        <f t="shared" si="25"/>
        <v>2284959.9999999995</v>
      </c>
    </row>
    <row r="76" spans="5:41" x14ac:dyDescent="0.3">
      <c r="E76" s="17">
        <v>2</v>
      </c>
      <c r="F76" s="19"/>
      <c r="G76" s="19"/>
      <c r="H76" s="29">
        <f t="shared" ref="H76:H89" si="30">$C$16*$C$6*($C$7-$B22)-$C$14</f>
        <v>2913952.0000000005</v>
      </c>
      <c r="I76" s="19"/>
      <c r="J76" s="19">
        <f t="shared" si="26"/>
        <v>2913952.0000000005</v>
      </c>
      <c r="M76" s="19"/>
      <c r="N76" s="19"/>
      <c r="O76" s="29">
        <f t="shared" ref="O76:O89" si="31">$C$16*$C$6*($C$7-$C22)-$C$14</f>
        <v>2075295.9999999995</v>
      </c>
      <c r="P76" s="19"/>
      <c r="Q76" s="19">
        <f t="shared" si="27"/>
        <v>2075295.9999999995</v>
      </c>
      <c r="T76" s="11"/>
      <c r="W76" s="17">
        <v>3</v>
      </c>
      <c r="X76" s="19"/>
      <c r="Y76" s="19"/>
      <c r="Z76" s="29">
        <f t="shared" si="28"/>
        <v>3857440.0000000009</v>
      </c>
      <c r="AA76" s="19"/>
      <c r="AB76" s="19">
        <f t="shared" si="24"/>
        <v>3857440.0000000009</v>
      </c>
      <c r="AE76" s="19"/>
      <c r="AF76" s="19"/>
      <c r="AG76" s="29">
        <f t="shared" si="29"/>
        <v>1835679.9999999991</v>
      </c>
      <c r="AH76" s="19"/>
      <c r="AI76" s="19">
        <f t="shared" si="25"/>
        <v>1835679.9999999991</v>
      </c>
    </row>
    <row r="77" spans="5:41" x14ac:dyDescent="0.3">
      <c r="E77" s="17">
        <v>3</v>
      </c>
      <c r="F77" s="19"/>
      <c r="G77" s="19"/>
      <c r="H77" s="29">
        <f t="shared" si="30"/>
        <v>3542944.0000000009</v>
      </c>
      <c r="I77" s="19"/>
      <c r="J77" s="19">
        <f t="shared" si="26"/>
        <v>3542944.0000000009</v>
      </c>
      <c r="M77" s="19"/>
      <c r="N77" s="19"/>
      <c r="O77" s="29">
        <f t="shared" si="31"/>
        <v>1655967.9999999995</v>
      </c>
      <c r="P77" s="19"/>
      <c r="Q77" s="19">
        <f t="shared" si="27"/>
        <v>1655967.9999999995</v>
      </c>
      <c r="T77" s="11"/>
      <c r="W77" s="17">
        <v>4</v>
      </c>
      <c r="X77" s="19"/>
      <c r="Y77" s="19"/>
      <c r="Z77" s="29">
        <f t="shared" si="28"/>
        <v>6103840</v>
      </c>
      <c r="AA77" s="19"/>
      <c r="AB77" s="19">
        <f t="shared" si="24"/>
        <v>6103840</v>
      </c>
      <c r="AE77" s="19"/>
      <c r="AF77" s="19"/>
      <c r="AG77" s="29">
        <f t="shared" si="29"/>
        <v>1611039.9999999991</v>
      </c>
      <c r="AH77" s="19"/>
      <c r="AI77" s="19">
        <f t="shared" si="25"/>
        <v>1611039.9999999991</v>
      </c>
    </row>
    <row r="78" spans="5:41" x14ac:dyDescent="0.3">
      <c r="E78" s="17">
        <v>4</v>
      </c>
      <c r="F78" s="19"/>
      <c r="G78" s="19"/>
      <c r="H78" s="29">
        <f t="shared" si="30"/>
        <v>5639584</v>
      </c>
      <c r="I78" s="19"/>
      <c r="J78" s="19">
        <f t="shared" si="26"/>
        <v>5639584</v>
      </c>
      <c r="M78" s="19"/>
      <c r="N78" s="19"/>
      <c r="O78" s="29">
        <f t="shared" si="31"/>
        <v>1446303.9999999991</v>
      </c>
      <c r="P78" s="19"/>
      <c r="Q78" s="19">
        <f t="shared" si="27"/>
        <v>1446303.9999999991</v>
      </c>
      <c r="T78" s="11"/>
      <c r="W78" s="17">
        <v>5</v>
      </c>
      <c r="X78" s="19"/>
      <c r="Y78" s="19"/>
      <c r="Z78" s="29">
        <f t="shared" si="28"/>
        <v>2509600</v>
      </c>
      <c r="AA78" s="19"/>
      <c r="AB78" s="19">
        <f t="shared" si="24"/>
        <v>2509600</v>
      </c>
      <c r="AE78" s="19"/>
      <c r="AF78" s="19"/>
      <c r="AG78" s="29">
        <f t="shared" si="29"/>
        <v>-410719.99999999959</v>
      </c>
      <c r="AH78" s="19"/>
      <c r="AI78" s="19">
        <f t="shared" si="25"/>
        <v>-410719.99999999959</v>
      </c>
    </row>
    <row r="79" spans="5:41" x14ac:dyDescent="0.3">
      <c r="E79" s="17">
        <v>5</v>
      </c>
      <c r="F79" s="19"/>
      <c r="G79" s="19"/>
      <c r="H79" s="29">
        <f t="shared" si="30"/>
        <v>2284960</v>
      </c>
      <c r="I79" s="19"/>
      <c r="J79" s="19">
        <f t="shared" si="26"/>
        <v>2284960</v>
      </c>
      <c r="M79" s="19"/>
      <c r="N79" s="19"/>
      <c r="O79" s="29">
        <f t="shared" si="31"/>
        <v>-440671.99999999965</v>
      </c>
      <c r="P79" s="19"/>
      <c r="Q79" s="19">
        <f t="shared" si="27"/>
        <v>-440671.99999999965</v>
      </c>
      <c r="T79" s="11"/>
      <c r="W79" s="17">
        <v>6</v>
      </c>
      <c r="X79" s="19"/>
      <c r="Y79" s="19"/>
      <c r="Z79" s="29">
        <f t="shared" si="28"/>
        <v>3408160.0000000009</v>
      </c>
      <c r="AA79" s="19"/>
      <c r="AB79" s="19">
        <f t="shared" si="24"/>
        <v>3408160.0000000009</v>
      </c>
      <c r="AE79" s="19"/>
      <c r="AF79" s="19"/>
      <c r="AG79" s="29">
        <f t="shared" si="29"/>
        <v>38560.000000000815</v>
      </c>
      <c r="AH79" s="19"/>
      <c r="AI79" s="19">
        <f t="shared" si="25"/>
        <v>38560.000000000815</v>
      </c>
    </row>
    <row r="80" spans="5:41" x14ac:dyDescent="0.3">
      <c r="E80" s="17">
        <v>6</v>
      </c>
      <c r="F80" s="19"/>
      <c r="G80" s="19"/>
      <c r="H80" s="29">
        <f t="shared" si="30"/>
        <v>3123616.0000000005</v>
      </c>
      <c r="I80" s="19"/>
      <c r="J80" s="19">
        <f t="shared" si="26"/>
        <v>3123616.0000000005</v>
      </c>
      <c r="M80" s="19"/>
      <c r="N80" s="19"/>
      <c r="O80" s="29">
        <f t="shared" si="31"/>
        <v>-21343.999999999302</v>
      </c>
      <c r="P80" s="19"/>
      <c r="Q80" s="19">
        <f t="shared" si="27"/>
        <v>-21343.999999999302</v>
      </c>
      <c r="T80" s="11"/>
      <c r="W80" s="17">
        <v>7</v>
      </c>
      <c r="X80" s="19"/>
      <c r="Y80" s="19"/>
      <c r="Z80" s="29">
        <f t="shared" si="28"/>
        <v>4306720</v>
      </c>
      <c r="AA80" s="19"/>
      <c r="AB80" s="19">
        <f t="shared" si="24"/>
        <v>4306720</v>
      </c>
      <c r="AE80" s="19"/>
      <c r="AF80" s="19"/>
      <c r="AG80" s="29">
        <f t="shared" si="29"/>
        <v>1835679.9999999991</v>
      </c>
      <c r="AH80" s="19"/>
      <c r="AI80" s="19">
        <f t="shared" si="25"/>
        <v>1835679.9999999991</v>
      </c>
    </row>
    <row r="81" spans="5:35" x14ac:dyDescent="0.3">
      <c r="E81" s="17">
        <v>7</v>
      </c>
      <c r="F81" s="19"/>
      <c r="G81" s="19"/>
      <c r="H81" s="29">
        <f t="shared" si="30"/>
        <v>3962272</v>
      </c>
      <c r="I81" s="19"/>
      <c r="J81" s="19">
        <f t="shared" si="26"/>
        <v>3962272</v>
      </c>
      <c r="M81" s="19"/>
      <c r="N81" s="19"/>
      <c r="O81" s="29">
        <f t="shared" si="31"/>
        <v>1655967.9999999995</v>
      </c>
      <c r="P81" s="19"/>
      <c r="Q81" s="19">
        <f t="shared" si="27"/>
        <v>1655967.9999999995</v>
      </c>
      <c r="T81" s="11"/>
      <c r="W81" s="17">
        <v>8</v>
      </c>
      <c r="X81" s="19"/>
      <c r="Y81" s="19"/>
      <c r="Z81" s="29">
        <f t="shared" si="28"/>
        <v>4980640.0000000009</v>
      </c>
      <c r="AA81" s="19"/>
      <c r="AB81" s="19">
        <f t="shared" si="24"/>
        <v>4980640.0000000009</v>
      </c>
      <c r="AE81" s="19"/>
      <c r="AF81" s="19"/>
      <c r="AG81" s="29">
        <f t="shared" si="29"/>
        <v>1611039.9999999991</v>
      </c>
      <c r="AH81" s="19"/>
      <c r="AI81" s="19">
        <f t="shared" si="25"/>
        <v>1611039.9999999991</v>
      </c>
    </row>
    <row r="82" spans="5:35" x14ac:dyDescent="0.3">
      <c r="E82" s="17">
        <v>8</v>
      </c>
      <c r="F82" s="19"/>
      <c r="G82" s="19"/>
      <c r="H82" s="29">
        <f t="shared" si="30"/>
        <v>4591264.0000000009</v>
      </c>
      <c r="I82" s="19"/>
      <c r="J82" s="19">
        <f t="shared" si="26"/>
        <v>4591264.0000000009</v>
      </c>
      <c r="M82" s="19"/>
      <c r="N82" s="19"/>
      <c r="O82" s="29">
        <f t="shared" si="31"/>
        <v>1446303.9999999991</v>
      </c>
      <c r="P82" s="19"/>
      <c r="Q82" s="19">
        <f t="shared" si="27"/>
        <v>1446303.9999999991</v>
      </c>
      <c r="T82" s="11"/>
      <c r="W82" s="17">
        <v>9</v>
      </c>
      <c r="X82" s="19"/>
      <c r="Y82" s="19"/>
      <c r="Z82" s="29">
        <f t="shared" si="28"/>
        <v>4756000</v>
      </c>
      <c r="AA82" s="19"/>
      <c r="AB82" s="19">
        <f t="shared" si="24"/>
        <v>4756000</v>
      </c>
      <c r="AE82" s="19"/>
      <c r="AF82" s="19"/>
      <c r="AG82" s="29">
        <f t="shared" si="29"/>
        <v>2060319.9999999995</v>
      </c>
      <c r="AH82" s="19"/>
      <c r="AI82" s="19">
        <f t="shared" si="25"/>
        <v>2060319.9999999995</v>
      </c>
    </row>
    <row r="83" spans="5:35" ht="14.4" customHeight="1" x14ac:dyDescent="0.3">
      <c r="E83" s="17">
        <v>9</v>
      </c>
      <c r="F83" s="19"/>
      <c r="G83" s="19"/>
      <c r="H83" s="29">
        <f t="shared" si="30"/>
        <v>4381600</v>
      </c>
      <c r="I83" s="19"/>
      <c r="J83" s="19">
        <f t="shared" si="26"/>
        <v>4381600</v>
      </c>
      <c r="M83" s="19"/>
      <c r="N83" s="19"/>
      <c r="O83" s="29">
        <f t="shared" si="31"/>
        <v>1865631.9999999995</v>
      </c>
      <c r="P83" s="19"/>
      <c r="Q83" s="19">
        <f t="shared" si="27"/>
        <v>1865631.9999999995</v>
      </c>
      <c r="T83" s="11"/>
      <c r="W83" s="17">
        <v>10</v>
      </c>
      <c r="X83" s="19"/>
      <c r="Y83" s="19"/>
      <c r="Z83" s="29">
        <f t="shared" si="28"/>
        <v>4756000</v>
      </c>
      <c r="AA83" s="19"/>
      <c r="AB83" s="19">
        <f t="shared" si="24"/>
        <v>4756000</v>
      </c>
      <c r="AE83" s="19"/>
      <c r="AF83" s="19"/>
      <c r="AG83" s="29">
        <f t="shared" si="29"/>
        <v>2060319.9999999995</v>
      </c>
      <c r="AH83" s="19"/>
      <c r="AI83" s="19">
        <f t="shared" si="25"/>
        <v>2060319.9999999995</v>
      </c>
    </row>
    <row r="84" spans="5:35" x14ac:dyDescent="0.3">
      <c r="E84" s="17">
        <v>10</v>
      </c>
      <c r="F84" s="19"/>
      <c r="G84" s="19"/>
      <c r="H84" s="29">
        <f t="shared" si="30"/>
        <v>4381600</v>
      </c>
      <c r="I84" s="19"/>
      <c r="J84" s="19">
        <f t="shared" si="26"/>
        <v>4381600</v>
      </c>
      <c r="M84" s="19"/>
      <c r="N84" s="19"/>
      <c r="O84" s="29">
        <f t="shared" si="31"/>
        <v>1865631.9999999995</v>
      </c>
      <c r="P84" s="19"/>
      <c r="Q84" s="19">
        <f t="shared" si="27"/>
        <v>1865631.9999999995</v>
      </c>
      <c r="T84" s="11"/>
      <c r="W84" s="17">
        <v>11</v>
      </c>
      <c r="X84" s="19"/>
      <c r="Y84" s="19"/>
      <c r="Z84" s="29">
        <f t="shared" si="28"/>
        <v>4756000</v>
      </c>
      <c r="AA84" s="19"/>
      <c r="AB84" s="19">
        <f t="shared" si="24"/>
        <v>4756000</v>
      </c>
      <c r="AE84" s="19"/>
      <c r="AF84" s="19"/>
      <c r="AG84" s="29">
        <f t="shared" si="29"/>
        <v>2060319.9999999995</v>
      </c>
      <c r="AH84" s="19"/>
      <c r="AI84" s="19">
        <f t="shared" si="25"/>
        <v>2060319.9999999995</v>
      </c>
    </row>
    <row r="85" spans="5:35" x14ac:dyDescent="0.3">
      <c r="E85" s="17">
        <v>11</v>
      </c>
      <c r="F85" s="19"/>
      <c r="G85" s="19"/>
      <c r="H85" s="29">
        <f t="shared" si="30"/>
        <v>4381600</v>
      </c>
      <c r="I85" s="19"/>
      <c r="J85" s="19">
        <f t="shared" si="26"/>
        <v>4381600</v>
      </c>
      <c r="M85" s="19"/>
      <c r="N85" s="19"/>
      <c r="O85" s="29">
        <f t="shared" si="31"/>
        <v>1865631.9999999995</v>
      </c>
      <c r="P85" s="19"/>
      <c r="Q85" s="19">
        <f t="shared" si="27"/>
        <v>1865631.9999999995</v>
      </c>
      <c r="T85" s="11"/>
      <c r="W85" s="17">
        <v>12</v>
      </c>
      <c r="X85" s="19"/>
      <c r="Y85" s="19"/>
      <c r="Z85" s="29">
        <f t="shared" si="28"/>
        <v>4756000</v>
      </c>
      <c r="AA85" s="19"/>
      <c r="AB85" s="19">
        <f t="shared" si="24"/>
        <v>4756000</v>
      </c>
      <c r="AE85" s="19"/>
      <c r="AF85" s="19"/>
      <c r="AG85" s="29">
        <f t="shared" si="29"/>
        <v>2060319.9999999995</v>
      </c>
      <c r="AH85" s="19"/>
      <c r="AI85" s="19">
        <f t="shared" si="25"/>
        <v>2060319.9999999995</v>
      </c>
    </row>
    <row r="86" spans="5:35" x14ac:dyDescent="0.3">
      <c r="E86" s="17">
        <v>12</v>
      </c>
      <c r="F86" s="19"/>
      <c r="G86" s="19"/>
      <c r="H86" s="29">
        <f t="shared" si="30"/>
        <v>4381600</v>
      </c>
      <c r="I86" s="19"/>
      <c r="J86" s="19">
        <f t="shared" si="26"/>
        <v>4381600</v>
      </c>
      <c r="M86" s="19"/>
      <c r="N86" s="19"/>
      <c r="O86" s="29">
        <f t="shared" si="31"/>
        <v>1865631.9999999995</v>
      </c>
      <c r="P86" s="19"/>
      <c r="Q86" s="19">
        <f t="shared" si="27"/>
        <v>1865631.9999999995</v>
      </c>
      <c r="T86" s="11"/>
      <c r="W86" s="17">
        <v>13</v>
      </c>
      <c r="X86" s="19"/>
      <c r="Y86" s="19"/>
      <c r="Z86" s="29">
        <f t="shared" si="28"/>
        <v>4756000</v>
      </c>
      <c r="AA86" s="19"/>
      <c r="AB86" s="19">
        <f t="shared" si="24"/>
        <v>4756000</v>
      </c>
      <c r="AE86" s="19"/>
      <c r="AF86" s="19"/>
      <c r="AG86" s="29">
        <f t="shared" si="29"/>
        <v>2060319.9999999995</v>
      </c>
      <c r="AH86" s="19"/>
      <c r="AI86" s="19">
        <f t="shared" si="25"/>
        <v>2060319.9999999995</v>
      </c>
    </row>
    <row r="87" spans="5:35" x14ac:dyDescent="0.3">
      <c r="E87" s="17">
        <v>13</v>
      </c>
      <c r="F87" s="19"/>
      <c r="G87" s="19"/>
      <c r="H87" s="29">
        <f t="shared" si="30"/>
        <v>4381600</v>
      </c>
      <c r="I87" s="19"/>
      <c r="J87" s="19">
        <f t="shared" si="26"/>
        <v>4381600</v>
      </c>
      <c r="M87" s="19"/>
      <c r="N87" s="19"/>
      <c r="O87" s="29">
        <f t="shared" si="31"/>
        <v>1865631.9999999995</v>
      </c>
      <c r="P87" s="19"/>
      <c r="Q87" s="19">
        <f t="shared" si="27"/>
        <v>1865631.9999999995</v>
      </c>
      <c r="T87" s="11"/>
      <c r="W87" s="17">
        <v>14</v>
      </c>
      <c r="X87" s="19"/>
      <c r="Y87" s="19"/>
      <c r="Z87" s="29">
        <f t="shared" si="28"/>
        <v>4756000</v>
      </c>
      <c r="AA87" s="19"/>
      <c r="AB87" s="19">
        <f t="shared" si="24"/>
        <v>4756000</v>
      </c>
      <c r="AE87" s="19"/>
      <c r="AF87" s="19"/>
      <c r="AG87" s="29">
        <f t="shared" si="29"/>
        <v>2060319.9999999995</v>
      </c>
      <c r="AH87" s="19"/>
      <c r="AI87" s="19">
        <f t="shared" si="25"/>
        <v>2060319.9999999995</v>
      </c>
    </row>
    <row r="88" spans="5:35" x14ac:dyDescent="0.3">
      <c r="E88" s="17">
        <v>14</v>
      </c>
      <c r="F88" s="19"/>
      <c r="G88" s="19"/>
      <c r="H88" s="29">
        <f t="shared" si="30"/>
        <v>4381600</v>
      </c>
      <c r="I88" s="19"/>
      <c r="J88" s="19">
        <f t="shared" si="26"/>
        <v>4381600</v>
      </c>
      <c r="M88" s="19"/>
      <c r="N88" s="19"/>
      <c r="O88" s="29">
        <f t="shared" si="31"/>
        <v>1865631.9999999995</v>
      </c>
      <c r="P88" s="19"/>
      <c r="Q88" s="19">
        <f t="shared" si="27"/>
        <v>1865631.9999999995</v>
      </c>
      <c r="T88" s="11"/>
      <c r="W88" s="17">
        <v>15</v>
      </c>
      <c r="Z88" s="29">
        <f t="shared" si="28"/>
        <v>4756000</v>
      </c>
      <c r="AA88" s="20">
        <f>$C$17</f>
        <v>7100000</v>
      </c>
      <c r="AB88" s="19">
        <f t="shared" si="24"/>
        <v>11856000</v>
      </c>
      <c r="AG88" s="29">
        <f t="shared" si="29"/>
        <v>2060319.9999999995</v>
      </c>
      <c r="AH88" s="20">
        <f>$C$17</f>
        <v>7100000</v>
      </c>
      <c r="AI88" s="19">
        <f t="shared" si="25"/>
        <v>9160320</v>
      </c>
    </row>
    <row r="89" spans="5:35" x14ac:dyDescent="0.3">
      <c r="E89" s="17">
        <v>15</v>
      </c>
      <c r="H89" s="29">
        <f t="shared" si="30"/>
        <v>4381600</v>
      </c>
      <c r="I89" s="20">
        <f>$C$17</f>
        <v>7100000</v>
      </c>
      <c r="J89" s="19">
        <f t="shared" si="26"/>
        <v>11481600</v>
      </c>
      <c r="O89" s="29">
        <f t="shared" si="31"/>
        <v>1865631.9999999995</v>
      </c>
      <c r="P89" s="20">
        <f>$C$17</f>
        <v>7100000</v>
      </c>
      <c r="Q89" s="19">
        <f t="shared" si="27"/>
        <v>8965632</v>
      </c>
      <c r="T89" s="11"/>
      <c r="AA89" s="30" t="s">
        <v>44</v>
      </c>
      <c r="AB89" s="52">
        <f>NPV($C$8,AB74:AB88)+AB73</f>
        <v>11572082.140422605</v>
      </c>
      <c r="AH89" s="30" t="s">
        <v>41</v>
      </c>
      <c r="AI89" s="52">
        <f>NPV($C$8,AI74:AI88)+AI73</f>
        <v>-13296949.924854405</v>
      </c>
    </row>
    <row r="90" spans="5:35" x14ac:dyDescent="0.3">
      <c r="I90" s="30" t="s">
        <v>44</v>
      </c>
      <c r="J90" s="52">
        <f>NPV($C$8,J75:J89)+J74</f>
        <v>12028872.040962592</v>
      </c>
      <c r="L90" s="30"/>
      <c r="M90" s="30"/>
      <c r="N90" s="30"/>
      <c r="O90" s="30"/>
      <c r="P90" s="30" t="s">
        <v>41</v>
      </c>
      <c r="Q90" s="52">
        <f>NPV($C$8,Q75:Q89)+Q74</f>
        <v>-11182224.553295959</v>
      </c>
      <c r="T90" s="11"/>
      <c r="AA90" s="11" t="s">
        <v>3</v>
      </c>
      <c r="AB90" s="10">
        <v>0.6</v>
      </c>
      <c r="AH90" s="11" t="s">
        <v>3</v>
      </c>
      <c r="AI90" s="10">
        <v>0.4</v>
      </c>
    </row>
    <row r="91" spans="5:35" x14ac:dyDescent="0.3">
      <c r="I91" s="11" t="s">
        <v>3</v>
      </c>
      <c r="J91" s="10">
        <v>0.6</v>
      </c>
      <c r="P91" s="11" t="s">
        <v>3</v>
      </c>
      <c r="Q91" s="10">
        <v>0.4</v>
      </c>
      <c r="T91" s="11"/>
      <c r="AC91" s="102" t="s">
        <v>38</v>
      </c>
      <c r="AD91" s="102"/>
      <c r="AE91" s="103">
        <f>AB90*AB89 + AI90*AI89</f>
        <v>1624469.3143118005</v>
      </c>
      <c r="AF91" s="103"/>
    </row>
    <row r="92" spans="5:35" x14ac:dyDescent="0.3">
      <c r="K92" s="100" t="s">
        <v>38</v>
      </c>
      <c r="L92" s="100"/>
      <c r="M92" s="101">
        <f>J91*J90 + Q91*Q90</f>
        <v>2744433.4032591712</v>
      </c>
      <c r="N92" s="101"/>
      <c r="T92" s="11"/>
    </row>
    <row r="93" spans="5:35" x14ac:dyDescent="0.3">
      <c r="T93" s="11"/>
    </row>
    <row r="94" spans="5:35" x14ac:dyDescent="0.3">
      <c r="T94" s="11"/>
    </row>
    <row r="95" spans="5:35" x14ac:dyDescent="0.3">
      <c r="T95" s="11"/>
    </row>
    <row r="96" spans="5:35" x14ac:dyDescent="0.3">
      <c r="T96" s="11"/>
    </row>
    <row r="97" spans="20:20" x14ac:dyDescent="0.3">
      <c r="T97" s="11"/>
    </row>
    <row r="98" spans="20:20" x14ac:dyDescent="0.3">
      <c r="T98" s="11"/>
    </row>
    <row r="99" spans="20:20" x14ac:dyDescent="0.3">
      <c r="T99" s="11"/>
    </row>
    <row r="100" spans="20:20" x14ac:dyDescent="0.3">
      <c r="T100" s="11"/>
    </row>
    <row r="101" spans="20:20" x14ac:dyDescent="0.3">
      <c r="T101" s="11"/>
    </row>
    <row r="102" spans="20:20" x14ac:dyDescent="0.3">
      <c r="T102" s="11"/>
    </row>
    <row r="103" spans="20:20" x14ac:dyDescent="0.3">
      <c r="T103" s="11"/>
    </row>
    <row r="104" spans="20:20" x14ac:dyDescent="0.3">
      <c r="T104" s="11"/>
    </row>
    <row r="105" spans="20:20" x14ac:dyDescent="0.3">
      <c r="T105" s="11"/>
    </row>
    <row r="106" spans="20:20" x14ac:dyDescent="0.3">
      <c r="T106" s="11"/>
    </row>
    <row r="107" spans="20:20" x14ac:dyDescent="0.3">
      <c r="T107" s="11"/>
    </row>
    <row r="108" spans="20:20" x14ac:dyDescent="0.3">
      <c r="T108" s="11"/>
    </row>
    <row r="109" spans="20:20" x14ac:dyDescent="0.3">
      <c r="T109" s="11"/>
    </row>
    <row r="110" spans="20:20" x14ac:dyDescent="0.3">
      <c r="T110" s="11"/>
    </row>
    <row r="111" spans="20:20" x14ac:dyDescent="0.3">
      <c r="T111" s="11"/>
    </row>
    <row r="112" spans="20:20" x14ac:dyDescent="0.3">
      <c r="T112" s="11"/>
    </row>
    <row r="113" spans="20:20" x14ac:dyDescent="0.3">
      <c r="T113" s="11"/>
    </row>
    <row r="114" spans="20:20" x14ac:dyDescent="0.3">
      <c r="T114" s="11"/>
    </row>
    <row r="115" spans="20:20" x14ac:dyDescent="0.3">
      <c r="T115" s="11"/>
    </row>
    <row r="116" spans="20:20" x14ac:dyDescent="0.3">
      <c r="T116" s="11"/>
    </row>
    <row r="117" spans="20:20" x14ac:dyDescent="0.3">
      <c r="T117" s="11"/>
    </row>
    <row r="118" spans="20:20" x14ac:dyDescent="0.3">
      <c r="T118" s="11"/>
    </row>
    <row r="119" spans="20:20" x14ac:dyDescent="0.3">
      <c r="T119" s="11"/>
    </row>
    <row r="120" spans="20:20" x14ac:dyDescent="0.3">
      <c r="T120" s="11"/>
    </row>
    <row r="121" spans="20:20" x14ac:dyDescent="0.3">
      <c r="T121" s="11"/>
    </row>
    <row r="122" spans="20:20" x14ac:dyDescent="0.3">
      <c r="T122" s="11"/>
    </row>
    <row r="123" spans="20:20" x14ac:dyDescent="0.3">
      <c r="T123" s="11"/>
    </row>
    <row r="124" spans="20:20" x14ac:dyDescent="0.3">
      <c r="T124" s="11"/>
    </row>
    <row r="125" spans="20:20" x14ac:dyDescent="0.3">
      <c r="T125" s="11"/>
    </row>
    <row r="126" spans="20:20" x14ac:dyDescent="0.3">
      <c r="T126" s="11"/>
    </row>
    <row r="127" spans="20:20" x14ac:dyDescent="0.3">
      <c r="T127" s="11"/>
    </row>
    <row r="128" spans="20:20" x14ac:dyDescent="0.3">
      <c r="T128" s="11"/>
    </row>
    <row r="129" spans="20:20" x14ac:dyDescent="0.3">
      <c r="T129" s="11"/>
    </row>
    <row r="130" spans="20:20" x14ac:dyDescent="0.3">
      <c r="T130" s="11"/>
    </row>
    <row r="131" spans="20:20" x14ac:dyDescent="0.3">
      <c r="T131" s="11"/>
    </row>
    <row r="132" spans="20:20" x14ac:dyDescent="0.3">
      <c r="T132" s="11"/>
    </row>
    <row r="133" spans="20:20" x14ac:dyDescent="0.3">
      <c r="T133" s="11"/>
    </row>
    <row r="134" spans="20:20" x14ac:dyDescent="0.3">
      <c r="T134" s="11"/>
    </row>
    <row r="135" spans="20:20" x14ac:dyDescent="0.3">
      <c r="T135" s="11"/>
    </row>
    <row r="136" spans="20:20" x14ac:dyDescent="0.3">
      <c r="T136" s="11"/>
    </row>
    <row r="137" spans="20:20" x14ac:dyDescent="0.3">
      <c r="T137" s="11"/>
    </row>
    <row r="138" spans="20:20" x14ac:dyDescent="0.3">
      <c r="T138" s="11"/>
    </row>
    <row r="139" spans="20:20" x14ac:dyDescent="0.3">
      <c r="T139" s="11"/>
    </row>
    <row r="140" spans="20:20" x14ac:dyDescent="0.3">
      <c r="T140" s="11"/>
    </row>
    <row r="141" spans="20:20" x14ac:dyDescent="0.3">
      <c r="T141" s="11"/>
    </row>
    <row r="142" spans="20:20" x14ac:dyDescent="0.3">
      <c r="T142" s="11"/>
    </row>
    <row r="143" spans="20:20" x14ac:dyDescent="0.3">
      <c r="T143" s="11"/>
    </row>
    <row r="144" spans="20:20" x14ac:dyDescent="0.3">
      <c r="T144" s="11"/>
    </row>
    <row r="145" spans="20:20" x14ac:dyDescent="0.3">
      <c r="T145" s="11"/>
    </row>
    <row r="146" spans="20:20" x14ac:dyDescent="0.3">
      <c r="T146" s="11"/>
    </row>
    <row r="147" spans="20:20" x14ac:dyDescent="0.3">
      <c r="T147" s="11"/>
    </row>
    <row r="148" spans="20:20" x14ac:dyDescent="0.3">
      <c r="T148" s="11"/>
    </row>
    <row r="149" spans="20:20" x14ac:dyDescent="0.3">
      <c r="T149" s="11"/>
    </row>
    <row r="150" spans="20:20" x14ac:dyDescent="0.3">
      <c r="T150" s="11"/>
    </row>
    <row r="151" spans="20:20" x14ac:dyDescent="0.3">
      <c r="T151" s="11"/>
    </row>
    <row r="152" spans="20:20" x14ac:dyDescent="0.3">
      <c r="T152" s="11"/>
    </row>
    <row r="153" spans="20:20" x14ac:dyDescent="0.3">
      <c r="T153" s="11"/>
    </row>
    <row r="154" spans="20:20" x14ac:dyDescent="0.3">
      <c r="T154" s="11"/>
    </row>
    <row r="155" spans="20:20" x14ac:dyDescent="0.3">
      <c r="T155" s="11"/>
    </row>
    <row r="156" spans="20:20" x14ac:dyDescent="0.3">
      <c r="T156" s="11"/>
    </row>
    <row r="157" spans="20:20" x14ac:dyDescent="0.3">
      <c r="T157" s="11"/>
    </row>
    <row r="158" spans="20:20" x14ac:dyDescent="0.3">
      <c r="T158" s="11"/>
    </row>
    <row r="159" spans="20:20" x14ac:dyDescent="0.3">
      <c r="T159" s="11"/>
    </row>
    <row r="160" spans="20:20" x14ac:dyDescent="0.3">
      <c r="T160" s="11"/>
    </row>
    <row r="161" spans="20:20" x14ac:dyDescent="0.3">
      <c r="T161" s="11"/>
    </row>
    <row r="162" spans="20:20" x14ac:dyDescent="0.3">
      <c r="T162" s="11"/>
    </row>
    <row r="163" spans="20:20" x14ac:dyDescent="0.3">
      <c r="T163" s="11"/>
    </row>
    <row r="164" spans="20:20" x14ac:dyDescent="0.3">
      <c r="T164" s="11"/>
    </row>
    <row r="165" spans="20:20" x14ac:dyDescent="0.3">
      <c r="T165" s="11"/>
    </row>
    <row r="166" spans="20:20" x14ac:dyDescent="0.3">
      <c r="T166" s="11"/>
    </row>
    <row r="167" spans="20:20" x14ac:dyDescent="0.3">
      <c r="T167" s="11"/>
    </row>
    <row r="168" spans="20:20" x14ac:dyDescent="0.3">
      <c r="T168" s="11"/>
    </row>
    <row r="169" spans="20:20" x14ac:dyDescent="0.3">
      <c r="T169" s="11"/>
    </row>
    <row r="170" spans="20:20" x14ac:dyDescent="0.3">
      <c r="T170" s="11"/>
    </row>
    <row r="171" spans="20:20" x14ac:dyDescent="0.3">
      <c r="T171" s="11"/>
    </row>
    <row r="172" spans="20:20" x14ac:dyDescent="0.3">
      <c r="T172" s="11"/>
    </row>
    <row r="173" spans="20:20" x14ac:dyDescent="0.3">
      <c r="T173" s="11"/>
    </row>
    <row r="174" spans="20:20" x14ac:dyDescent="0.3">
      <c r="T174" s="11"/>
    </row>
    <row r="175" spans="20:20" x14ac:dyDescent="0.3">
      <c r="T175" s="11"/>
    </row>
    <row r="176" spans="20:20" x14ac:dyDescent="0.3">
      <c r="T176" s="11"/>
    </row>
    <row r="177" spans="20:20" x14ac:dyDescent="0.3">
      <c r="T177" s="11"/>
    </row>
    <row r="178" spans="20:20" x14ac:dyDescent="0.3">
      <c r="T178" s="11"/>
    </row>
    <row r="179" spans="20:20" x14ac:dyDescent="0.3">
      <c r="T179" s="11"/>
    </row>
    <row r="180" spans="20:20" x14ac:dyDescent="0.3">
      <c r="T180" s="11"/>
    </row>
    <row r="181" spans="20:20" x14ac:dyDescent="0.3">
      <c r="T181" s="11"/>
    </row>
    <row r="182" spans="20:20" x14ac:dyDescent="0.3">
      <c r="T182" s="11"/>
    </row>
    <row r="183" spans="20:20" x14ac:dyDescent="0.3">
      <c r="T183" s="11"/>
    </row>
    <row r="184" spans="20:20" x14ac:dyDescent="0.3">
      <c r="T184" s="11"/>
    </row>
    <row r="185" spans="20:20" x14ac:dyDescent="0.3">
      <c r="T185" s="11"/>
    </row>
    <row r="186" spans="20:20" x14ac:dyDescent="0.3">
      <c r="T186" s="11"/>
    </row>
    <row r="187" spans="20:20" x14ac:dyDescent="0.3">
      <c r="T187" s="11"/>
    </row>
    <row r="188" spans="20:20" x14ac:dyDescent="0.3">
      <c r="T188" s="11"/>
    </row>
    <row r="189" spans="20:20" x14ac:dyDescent="0.3">
      <c r="T189" s="11"/>
    </row>
    <row r="190" spans="20:20" x14ac:dyDescent="0.3">
      <c r="T190" s="11"/>
    </row>
    <row r="191" spans="20:20" x14ac:dyDescent="0.3">
      <c r="T191" s="11"/>
    </row>
    <row r="192" spans="20:20" x14ac:dyDescent="0.3">
      <c r="T192" s="11"/>
    </row>
    <row r="193" spans="20:20" x14ac:dyDescent="0.3">
      <c r="T193" s="11"/>
    </row>
    <row r="194" spans="20:20" x14ac:dyDescent="0.3">
      <c r="T194" s="11"/>
    </row>
    <row r="195" spans="20:20" x14ac:dyDescent="0.3">
      <c r="T195" s="11"/>
    </row>
    <row r="196" spans="20:20" x14ac:dyDescent="0.3">
      <c r="T196" s="11"/>
    </row>
    <row r="197" spans="20:20" x14ac:dyDescent="0.3">
      <c r="T197" s="11"/>
    </row>
    <row r="198" spans="20:20" x14ac:dyDescent="0.3">
      <c r="T198" s="11"/>
    </row>
    <row r="199" spans="20:20" x14ac:dyDescent="0.3">
      <c r="T199" s="11"/>
    </row>
    <row r="200" spans="20:20" x14ac:dyDescent="0.3">
      <c r="T200" s="11"/>
    </row>
    <row r="201" spans="20:20" x14ac:dyDescent="0.3">
      <c r="T201" s="11"/>
    </row>
    <row r="202" spans="20:20" x14ac:dyDescent="0.3">
      <c r="T202" s="11"/>
    </row>
    <row r="203" spans="20:20" x14ac:dyDescent="0.3">
      <c r="T203" s="11"/>
    </row>
    <row r="204" spans="20:20" x14ac:dyDescent="0.3">
      <c r="T204" s="11"/>
    </row>
    <row r="205" spans="20:20" x14ac:dyDescent="0.3">
      <c r="T205" s="11"/>
    </row>
    <row r="206" spans="20:20" x14ac:dyDescent="0.3">
      <c r="T206" s="11"/>
    </row>
    <row r="207" spans="20:20" x14ac:dyDescent="0.3">
      <c r="T207" s="11"/>
    </row>
    <row r="208" spans="20:20" x14ac:dyDescent="0.3">
      <c r="T208" s="11"/>
    </row>
    <row r="209" spans="20:20" x14ac:dyDescent="0.3">
      <c r="T209" s="11"/>
    </row>
    <row r="210" spans="20:20" x14ac:dyDescent="0.3">
      <c r="T210" s="11"/>
    </row>
    <row r="211" spans="20:20" x14ac:dyDescent="0.3">
      <c r="T211" s="11"/>
    </row>
    <row r="212" spans="20:20" x14ac:dyDescent="0.3">
      <c r="T212" s="11"/>
    </row>
    <row r="213" spans="20:20" x14ac:dyDescent="0.3">
      <c r="T213" s="11"/>
    </row>
    <row r="214" spans="20:20" x14ac:dyDescent="0.3">
      <c r="T214" s="11"/>
    </row>
    <row r="215" spans="20:20" x14ac:dyDescent="0.3">
      <c r="T215" s="11"/>
    </row>
    <row r="216" spans="20:20" x14ac:dyDescent="0.3">
      <c r="T216" s="11"/>
    </row>
    <row r="217" spans="20:20" x14ac:dyDescent="0.3">
      <c r="T217" s="11"/>
    </row>
    <row r="218" spans="20:20" x14ac:dyDescent="0.3">
      <c r="T218" s="11"/>
    </row>
    <row r="219" spans="20:20" x14ac:dyDescent="0.3">
      <c r="T219" s="11"/>
    </row>
    <row r="220" spans="20:20" x14ac:dyDescent="0.3">
      <c r="T220" s="11"/>
    </row>
    <row r="221" spans="20:20" x14ac:dyDescent="0.3">
      <c r="T221" s="11"/>
    </row>
    <row r="222" spans="20:20" x14ac:dyDescent="0.3">
      <c r="T222" s="11"/>
    </row>
    <row r="223" spans="20:20" x14ac:dyDescent="0.3">
      <c r="T223" s="11"/>
    </row>
    <row r="224" spans="20:20" x14ac:dyDescent="0.3">
      <c r="T224" s="11"/>
    </row>
    <row r="225" spans="20:20" x14ac:dyDescent="0.3">
      <c r="T225" s="11"/>
    </row>
    <row r="226" spans="20:20" x14ac:dyDescent="0.3">
      <c r="T226" s="11"/>
    </row>
    <row r="227" spans="20:20" x14ac:dyDescent="0.3">
      <c r="T227" s="11"/>
    </row>
    <row r="228" spans="20:20" x14ac:dyDescent="0.3">
      <c r="T228" s="11"/>
    </row>
    <row r="229" spans="20:20" x14ac:dyDescent="0.3">
      <c r="T229" s="11"/>
    </row>
    <row r="230" spans="20:20" x14ac:dyDescent="0.3">
      <c r="T230" s="11"/>
    </row>
    <row r="231" spans="20:20" x14ac:dyDescent="0.3">
      <c r="T231" s="11"/>
    </row>
    <row r="232" spans="20:20" x14ac:dyDescent="0.3">
      <c r="T232" s="11"/>
    </row>
    <row r="233" spans="20:20" x14ac:dyDescent="0.3">
      <c r="T233" s="11"/>
    </row>
    <row r="234" spans="20:20" x14ac:dyDescent="0.3">
      <c r="T234" s="11"/>
    </row>
    <row r="235" spans="20:20" x14ac:dyDescent="0.3">
      <c r="T235" s="11"/>
    </row>
    <row r="236" spans="20:20" x14ac:dyDescent="0.3">
      <c r="T236" s="11"/>
    </row>
    <row r="237" spans="20:20" x14ac:dyDescent="0.3">
      <c r="T237" s="11"/>
    </row>
    <row r="238" spans="20:20" x14ac:dyDescent="0.3">
      <c r="T238" s="11"/>
    </row>
    <row r="239" spans="20:20" x14ac:dyDescent="0.3">
      <c r="T239" s="11"/>
    </row>
    <row r="240" spans="20:20" x14ac:dyDescent="0.3">
      <c r="T240" s="11"/>
    </row>
    <row r="241" spans="20:20" x14ac:dyDescent="0.3">
      <c r="T241" s="11"/>
    </row>
    <row r="242" spans="20:20" x14ac:dyDescent="0.3">
      <c r="T242" s="11"/>
    </row>
    <row r="243" spans="20:20" x14ac:dyDescent="0.3">
      <c r="T243" s="11"/>
    </row>
    <row r="244" spans="20:20" x14ac:dyDescent="0.3">
      <c r="T244" s="11"/>
    </row>
    <row r="245" spans="20:20" x14ac:dyDescent="0.3">
      <c r="T245" s="11"/>
    </row>
    <row r="246" spans="20:20" x14ac:dyDescent="0.3">
      <c r="T246" s="11"/>
    </row>
    <row r="247" spans="20:20" x14ac:dyDescent="0.3">
      <c r="T247" s="11"/>
    </row>
    <row r="248" spans="20:20" x14ac:dyDescent="0.3">
      <c r="T248" s="11"/>
    </row>
    <row r="249" spans="20:20" x14ac:dyDescent="0.3">
      <c r="T249" s="11"/>
    </row>
    <row r="250" spans="20:20" x14ac:dyDescent="0.3">
      <c r="T250" s="11"/>
    </row>
    <row r="251" spans="20:20" x14ac:dyDescent="0.3">
      <c r="T251" s="11"/>
    </row>
    <row r="252" spans="20:20" x14ac:dyDescent="0.3">
      <c r="T252" s="11"/>
    </row>
    <row r="253" spans="20:20" x14ac:dyDescent="0.3">
      <c r="T253" s="11"/>
    </row>
    <row r="254" spans="20:20" x14ac:dyDescent="0.3">
      <c r="T254" s="11"/>
    </row>
    <row r="255" spans="20:20" x14ac:dyDescent="0.3">
      <c r="T255" s="11"/>
    </row>
    <row r="256" spans="20:20" x14ac:dyDescent="0.3">
      <c r="T256" s="11"/>
    </row>
    <row r="257" spans="20:20" x14ac:dyDescent="0.3">
      <c r="T257" s="11"/>
    </row>
    <row r="258" spans="20:20" x14ac:dyDescent="0.3">
      <c r="T258" s="11"/>
    </row>
    <row r="259" spans="20:20" x14ac:dyDescent="0.3">
      <c r="T259" s="11"/>
    </row>
    <row r="260" spans="20:20" x14ac:dyDescent="0.3">
      <c r="T260" s="11"/>
    </row>
    <row r="261" spans="20:20" x14ac:dyDescent="0.3">
      <c r="T261" s="11"/>
    </row>
    <row r="262" spans="20:20" x14ac:dyDescent="0.3">
      <c r="T262" s="11"/>
    </row>
    <row r="263" spans="20:20" x14ac:dyDescent="0.3">
      <c r="T263" s="11"/>
    </row>
    <row r="264" spans="20:20" x14ac:dyDescent="0.3">
      <c r="T264" s="11"/>
    </row>
    <row r="265" spans="20:20" x14ac:dyDescent="0.3">
      <c r="T265" s="11"/>
    </row>
    <row r="266" spans="20:20" x14ac:dyDescent="0.3">
      <c r="T266" s="11"/>
    </row>
    <row r="267" spans="20:20" x14ac:dyDescent="0.3">
      <c r="T267" s="11"/>
    </row>
    <row r="268" spans="20:20" x14ac:dyDescent="0.3">
      <c r="T268" s="11"/>
    </row>
    <row r="269" spans="20:20" x14ac:dyDescent="0.3">
      <c r="T269" s="11"/>
    </row>
    <row r="270" spans="20:20" x14ac:dyDescent="0.3">
      <c r="T270" s="11"/>
    </row>
    <row r="271" spans="20:20" x14ac:dyDescent="0.3">
      <c r="T271" s="11"/>
    </row>
    <row r="272" spans="20:20" x14ac:dyDescent="0.3">
      <c r="T272" s="11"/>
    </row>
    <row r="273" spans="20:20" x14ac:dyDescent="0.3">
      <c r="T273" s="11"/>
    </row>
    <row r="274" spans="20:20" x14ac:dyDescent="0.3">
      <c r="T274" s="11"/>
    </row>
    <row r="275" spans="20:20" x14ac:dyDescent="0.3">
      <c r="T275" s="11"/>
    </row>
    <row r="276" spans="20:20" x14ac:dyDescent="0.3">
      <c r="T276" s="11"/>
    </row>
    <row r="277" spans="20:20" x14ac:dyDescent="0.3">
      <c r="T277" s="11"/>
    </row>
    <row r="278" spans="20:20" x14ac:dyDescent="0.3">
      <c r="T278" s="11"/>
    </row>
    <row r="279" spans="20:20" x14ac:dyDescent="0.3">
      <c r="T279" s="11"/>
    </row>
    <row r="280" spans="20:20" x14ac:dyDescent="0.3">
      <c r="T280" s="11"/>
    </row>
    <row r="281" spans="20:20" x14ac:dyDescent="0.3">
      <c r="T281" s="11"/>
    </row>
    <row r="282" spans="20:20" x14ac:dyDescent="0.3">
      <c r="T282" s="11"/>
    </row>
    <row r="283" spans="20:20" x14ac:dyDescent="0.3">
      <c r="T283" s="11"/>
    </row>
    <row r="284" spans="20:20" x14ac:dyDescent="0.3">
      <c r="T284" s="11"/>
    </row>
    <row r="285" spans="20:20" x14ac:dyDescent="0.3">
      <c r="T285" s="11"/>
    </row>
    <row r="286" spans="20:20" x14ac:dyDescent="0.3">
      <c r="T286" s="11"/>
    </row>
    <row r="287" spans="20:20" x14ac:dyDescent="0.3">
      <c r="T287" s="11"/>
    </row>
    <row r="288" spans="20:20" x14ac:dyDescent="0.3">
      <c r="T288" s="11"/>
    </row>
    <row r="289" spans="20:20" x14ac:dyDescent="0.3">
      <c r="T289" s="11"/>
    </row>
    <row r="290" spans="20:20" x14ac:dyDescent="0.3">
      <c r="T290" s="11"/>
    </row>
    <row r="291" spans="20:20" x14ac:dyDescent="0.3">
      <c r="T291" s="11"/>
    </row>
    <row r="292" spans="20:20" x14ac:dyDescent="0.3">
      <c r="T292" s="11"/>
    </row>
    <row r="293" spans="20:20" x14ac:dyDescent="0.3">
      <c r="T293" s="11"/>
    </row>
    <row r="294" spans="20:20" x14ac:dyDescent="0.3">
      <c r="T294" s="11"/>
    </row>
    <row r="295" spans="20:20" x14ac:dyDescent="0.3">
      <c r="T295" s="11"/>
    </row>
    <row r="296" spans="20:20" x14ac:dyDescent="0.3">
      <c r="T296" s="11"/>
    </row>
    <row r="297" spans="20:20" x14ac:dyDescent="0.3">
      <c r="T297" s="11"/>
    </row>
    <row r="298" spans="20:20" x14ac:dyDescent="0.3">
      <c r="T298" s="11"/>
    </row>
    <row r="299" spans="20:20" x14ac:dyDescent="0.3">
      <c r="T299" s="11"/>
    </row>
    <row r="300" spans="20:20" x14ac:dyDescent="0.3">
      <c r="T300" s="11"/>
    </row>
    <row r="301" spans="20:20" x14ac:dyDescent="0.3">
      <c r="T301" s="11"/>
    </row>
    <row r="302" spans="20:20" x14ac:dyDescent="0.3">
      <c r="T302" s="11"/>
    </row>
    <row r="303" spans="20:20" x14ac:dyDescent="0.3">
      <c r="T303" s="11"/>
    </row>
    <row r="304" spans="20:20" x14ac:dyDescent="0.3">
      <c r="T304" s="11"/>
    </row>
    <row r="305" spans="20:20" x14ac:dyDescent="0.3">
      <c r="T305" s="11"/>
    </row>
    <row r="306" spans="20:20" x14ac:dyDescent="0.3">
      <c r="T306" s="11"/>
    </row>
    <row r="307" spans="20:20" x14ac:dyDescent="0.3">
      <c r="T307" s="11"/>
    </row>
    <row r="308" spans="20:20" x14ac:dyDescent="0.3">
      <c r="T308" s="11"/>
    </row>
    <row r="309" spans="20:20" x14ac:dyDescent="0.3">
      <c r="T309" s="11"/>
    </row>
    <row r="310" spans="20:20" x14ac:dyDescent="0.3">
      <c r="T310" s="11"/>
    </row>
    <row r="311" spans="20:20" x14ac:dyDescent="0.3">
      <c r="T311" s="11"/>
    </row>
    <row r="312" spans="20:20" x14ac:dyDescent="0.3">
      <c r="T312" s="11"/>
    </row>
    <row r="313" spans="20:20" x14ac:dyDescent="0.3">
      <c r="T313" s="11"/>
    </row>
    <row r="314" spans="20:20" x14ac:dyDescent="0.3">
      <c r="T314" s="11"/>
    </row>
    <row r="315" spans="20:20" x14ac:dyDescent="0.3">
      <c r="T315" s="11"/>
    </row>
    <row r="316" spans="20:20" x14ac:dyDescent="0.3">
      <c r="T316" s="11"/>
    </row>
    <row r="317" spans="20:20" x14ac:dyDescent="0.3">
      <c r="T317" s="11"/>
    </row>
    <row r="318" spans="20:20" x14ac:dyDescent="0.3">
      <c r="T318" s="11"/>
    </row>
    <row r="319" spans="20:20" x14ac:dyDescent="0.3">
      <c r="T319" s="11"/>
    </row>
    <row r="320" spans="20:20" x14ac:dyDescent="0.3">
      <c r="T320" s="11"/>
    </row>
    <row r="321" spans="20:20" x14ac:dyDescent="0.3">
      <c r="T321" s="11"/>
    </row>
    <row r="322" spans="20:20" x14ac:dyDescent="0.3">
      <c r="T322" s="11"/>
    </row>
    <row r="323" spans="20:20" x14ac:dyDescent="0.3">
      <c r="T323" s="11"/>
    </row>
    <row r="324" spans="20:20" x14ac:dyDescent="0.3">
      <c r="T324" s="11"/>
    </row>
    <row r="325" spans="20:20" x14ac:dyDescent="0.3">
      <c r="T325" s="11"/>
    </row>
  </sheetData>
  <mergeCells count="47">
    <mergeCell ref="F1:P1"/>
    <mergeCell ref="F2:N2"/>
    <mergeCell ref="K92:L92"/>
    <mergeCell ref="M92:N92"/>
    <mergeCell ref="AB68:AC68"/>
    <mergeCell ref="AC91:AD91"/>
    <mergeCell ref="AD68:AE68"/>
    <mergeCell ref="AE91:AF91"/>
    <mergeCell ref="X71:AC71"/>
    <mergeCell ref="AE71:AJ71"/>
    <mergeCell ref="X70:AJ70"/>
    <mergeCell ref="T5:T6"/>
    <mergeCell ref="E72:K72"/>
    <mergeCell ref="M72:R72"/>
    <mergeCell ref="E71:R71"/>
    <mergeCell ref="L69:M69"/>
    <mergeCell ref="A13:A17"/>
    <mergeCell ref="A2:C2"/>
    <mergeCell ref="A1:E1"/>
    <mergeCell ref="A3:A5"/>
    <mergeCell ref="A9:A12"/>
    <mergeCell ref="K46:L46"/>
    <mergeCell ref="AP5:AP6"/>
    <mergeCell ref="F3:I3"/>
    <mergeCell ref="J23:K23"/>
    <mergeCell ref="H23:I23"/>
    <mergeCell ref="K3:N3"/>
    <mergeCell ref="AB23:AC23"/>
    <mergeCell ref="Z23:AA23"/>
    <mergeCell ref="X3:AA3"/>
    <mergeCell ref="AC3:AF3"/>
    <mergeCell ref="X2:AF2"/>
    <mergeCell ref="E49:J49"/>
    <mergeCell ref="L49:P49"/>
    <mergeCell ref="X25:AB25"/>
    <mergeCell ref="AD25:AH25"/>
    <mergeCell ref="X24:AH24"/>
    <mergeCell ref="X48:AB48"/>
    <mergeCell ref="AD48:AH48"/>
    <mergeCell ref="X47:AH47"/>
    <mergeCell ref="AA45:AB45"/>
    <mergeCell ref="AC45:AD45"/>
    <mergeCell ref="F25:P25"/>
    <mergeCell ref="E48:P48"/>
    <mergeCell ref="F26:J26"/>
    <mergeCell ref="L26:P26"/>
    <mergeCell ref="I46:J46"/>
  </mergeCells>
  <conditionalFormatting sqref="A21:C3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2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8:J4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1:J6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4:J8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2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:P4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1:P6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4:Q8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4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:AA2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7:AB4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50:AB6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73:AB8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:AF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7:AH4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0:AH6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73:AI8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7:AL4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93D5-AE74-4F67-9285-6D45101DFA25}">
  <dimension ref="A1:O47"/>
  <sheetViews>
    <sheetView zoomScale="85" zoomScaleNormal="85" workbookViewId="0">
      <selection activeCell="I14" sqref="I14"/>
    </sheetView>
  </sheetViews>
  <sheetFormatPr defaultRowHeight="14.4" x14ac:dyDescent="0.3"/>
  <cols>
    <col min="1" max="2" width="8.88671875" style="51"/>
    <col min="3" max="3" width="5.5546875" style="51" customWidth="1"/>
    <col min="4" max="4" width="11" style="51" customWidth="1"/>
    <col min="5" max="5" width="16.33203125" style="51" customWidth="1"/>
    <col min="6" max="6" width="18.77734375" style="51" customWidth="1"/>
    <col min="7" max="7" width="15.6640625" style="51" customWidth="1"/>
    <col min="8" max="8" width="8.88671875" style="51"/>
    <col min="9" max="9" width="18.109375" style="51" customWidth="1"/>
    <col min="10" max="10" width="19.77734375" style="51" customWidth="1"/>
    <col min="11" max="11" width="29.21875" style="51" customWidth="1"/>
    <col min="12" max="16384" width="8.88671875" style="51"/>
  </cols>
  <sheetData>
    <row r="1" spans="1:15" x14ac:dyDescent="0.3">
      <c r="A1" s="56"/>
      <c r="B1" s="56"/>
      <c r="C1" s="56"/>
      <c r="D1" s="56"/>
      <c r="E1" s="105" t="s">
        <v>57</v>
      </c>
      <c r="F1" s="105"/>
      <c r="G1" s="105"/>
      <c r="H1" s="56"/>
      <c r="I1" s="105" t="s">
        <v>58</v>
      </c>
      <c r="J1" s="105"/>
      <c r="K1" s="105"/>
      <c r="L1" s="70"/>
      <c r="M1" s="70"/>
      <c r="N1" s="70"/>
      <c r="O1" s="70"/>
    </row>
    <row r="2" spans="1:15" x14ac:dyDescent="0.3">
      <c r="A2" s="56"/>
      <c r="B2" s="56"/>
      <c r="C2" s="56"/>
      <c r="D2" s="56"/>
      <c r="E2" s="71" t="s">
        <v>59</v>
      </c>
      <c r="F2" s="71" t="s">
        <v>60</v>
      </c>
      <c r="G2" s="67" t="s">
        <v>61</v>
      </c>
      <c r="H2" s="56"/>
      <c r="I2" s="71" t="s">
        <v>59</v>
      </c>
      <c r="J2" s="71" t="s">
        <v>60</v>
      </c>
      <c r="K2" s="71" t="s">
        <v>62</v>
      </c>
      <c r="L2" s="70"/>
      <c r="M2" s="70"/>
      <c r="N2" s="70"/>
      <c r="O2" s="70"/>
    </row>
    <row r="3" spans="1:15" x14ac:dyDescent="0.3">
      <c r="A3" s="57"/>
      <c r="B3" s="57"/>
      <c r="C3" s="57"/>
      <c r="D3" s="57" t="s">
        <v>3</v>
      </c>
      <c r="E3" s="56">
        <v>40</v>
      </c>
      <c r="F3" s="56">
        <v>60</v>
      </c>
      <c r="G3" s="72"/>
      <c r="H3" s="56"/>
      <c r="I3" s="56">
        <v>30</v>
      </c>
      <c r="J3" s="56">
        <v>40</v>
      </c>
      <c r="K3" s="72"/>
      <c r="L3" s="70"/>
      <c r="M3" s="70"/>
      <c r="N3" s="70"/>
      <c r="O3" s="70"/>
    </row>
    <row r="4" spans="1:15" x14ac:dyDescent="0.3">
      <c r="A4" s="106" t="s">
        <v>52</v>
      </c>
      <c r="B4" s="106"/>
      <c r="C4" s="106"/>
      <c r="D4" s="106"/>
      <c r="E4" s="58">
        <v>49019532.726140201</v>
      </c>
      <c r="F4" s="58">
        <v>-9008208.7595061436</v>
      </c>
      <c r="G4" s="68">
        <v>14202887.834752394</v>
      </c>
      <c r="H4" s="59"/>
      <c r="I4" s="58">
        <v>53096556.118287399</v>
      </c>
      <c r="J4" s="58">
        <v>-9076024.0449051112</v>
      </c>
      <c r="K4" s="65">
        <v>9575750.0040526409</v>
      </c>
      <c r="L4" s="78"/>
      <c r="M4" s="70"/>
      <c r="N4" s="70"/>
      <c r="O4" s="70"/>
    </row>
    <row r="5" spans="1:15" x14ac:dyDescent="0.3">
      <c r="A5" s="106" t="s">
        <v>63</v>
      </c>
      <c r="B5" s="106"/>
      <c r="C5" s="106"/>
      <c r="D5" s="106"/>
      <c r="E5" s="60">
        <v>27446685.839482248</v>
      </c>
      <c r="F5" s="60">
        <v>-19046917.64819032</v>
      </c>
      <c r="G5" s="68">
        <v>10978674.335792899</v>
      </c>
      <c r="H5" s="59"/>
      <c r="I5" s="60">
        <v>31413062.445826083</v>
      </c>
      <c r="J5" s="60">
        <v>-18401512.719537396</v>
      </c>
      <c r="K5" s="68">
        <v>9423918.733747825</v>
      </c>
      <c r="L5" s="55"/>
      <c r="M5" s="70"/>
      <c r="N5" s="70"/>
      <c r="O5" s="70"/>
    </row>
    <row r="6" spans="1:15" x14ac:dyDescent="0.3">
      <c r="A6" s="61"/>
      <c r="B6" s="61"/>
      <c r="C6" s="61"/>
      <c r="D6" s="61" t="s">
        <v>3</v>
      </c>
      <c r="E6" s="56">
        <v>60</v>
      </c>
      <c r="F6" s="56">
        <v>40</v>
      </c>
      <c r="G6" s="72"/>
      <c r="H6" s="56"/>
      <c r="I6" s="56">
        <v>60</v>
      </c>
      <c r="J6" s="56">
        <v>40</v>
      </c>
      <c r="K6" s="72"/>
      <c r="L6" s="70"/>
      <c r="M6" s="70"/>
      <c r="N6" s="70"/>
      <c r="O6" s="70"/>
    </row>
    <row r="7" spans="1:15" x14ac:dyDescent="0.3">
      <c r="A7" s="106" t="s">
        <v>64</v>
      </c>
      <c r="B7" s="106"/>
      <c r="C7" s="106"/>
      <c r="D7" s="106"/>
      <c r="E7" s="62">
        <v>39019532.726140201</v>
      </c>
      <c r="F7" s="62">
        <v>-19008208.759506144</v>
      </c>
      <c r="G7" s="69">
        <v>15808436.131881664</v>
      </c>
      <c r="H7" s="58"/>
      <c r="I7" s="63">
        <v>39096556.118287399</v>
      </c>
      <c r="J7" s="62">
        <v>-23076024.044905111</v>
      </c>
      <c r="K7" s="69">
        <v>14227524.053010395</v>
      </c>
      <c r="L7" s="28"/>
      <c r="M7" s="70"/>
      <c r="N7" s="70"/>
      <c r="O7" s="70"/>
    </row>
    <row r="8" spans="1:15" x14ac:dyDescent="0.3">
      <c r="A8" s="106" t="s">
        <v>72</v>
      </c>
      <c r="B8" s="106"/>
      <c r="C8" s="106"/>
      <c r="D8" s="106"/>
      <c r="E8" s="52">
        <v>12028872.040962592</v>
      </c>
      <c r="F8" s="52">
        <v>-11182224.553295959</v>
      </c>
      <c r="G8" s="79">
        <v>2744433.4032591712</v>
      </c>
      <c r="H8" s="80"/>
      <c r="I8" s="52">
        <v>11572082.140422605</v>
      </c>
      <c r="J8" s="52">
        <v>-13296949.924854405</v>
      </c>
      <c r="K8" s="81">
        <v>1624469.3143118005</v>
      </c>
      <c r="L8" s="81"/>
      <c r="M8" s="70"/>
      <c r="N8" s="70"/>
      <c r="O8" s="70"/>
    </row>
    <row r="9" spans="1:15" x14ac:dyDescent="0.3">
      <c r="A9" s="56"/>
      <c r="B9" s="56"/>
      <c r="C9" s="56"/>
      <c r="D9" s="56"/>
      <c r="E9" s="56"/>
      <c r="F9" s="72" t="s">
        <v>65</v>
      </c>
      <c r="G9" s="64">
        <f>MAX(G4:G8)</f>
        <v>15808436.131881664</v>
      </c>
      <c r="H9" s="56"/>
      <c r="I9" s="56"/>
      <c r="J9" s="72" t="s">
        <v>66</v>
      </c>
      <c r="K9" s="64">
        <f>MAX(K4:K8)</f>
        <v>14227524.053010395</v>
      </c>
      <c r="L9" s="70"/>
      <c r="M9" s="70"/>
      <c r="N9" s="70"/>
      <c r="O9" s="70"/>
    </row>
    <row r="10" spans="1:15" x14ac:dyDescent="0.3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</row>
    <row r="11" spans="1:15" x14ac:dyDescent="0.3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</row>
    <row r="12" spans="1:15" x14ac:dyDescent="0.3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</row>
    <row r="13" spans="1:15" x14ac:dyDescent="0.3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</row>
    <row r="14" spans="1:15" x14ac:dyDescent="0.3">
      <c r="A14" s="70"/>
      <c r="B14" s="70"/>
      <c r="C14" s="70"/>
      <c r="D14" s="70"/>
      <c r="F14" s="70"/>
      <c r="G14" s="70"/>
      <c r="H14" s="70"/>
      <c r="I14" s="70"/>
      <c r="J14" s="70"/>
      <c r="K14" s="70"/>
      <c r="L14" s="70"/>
      <c r="M14" s="70"/>
      <c r="N14" s="70"/>
      <c r="O14" s="70"/>
    </row>
    <row r="15" spans="1:15" x14ac:dyDescent="0.3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</row>
    <row r="16" spans="1:15" x14ac:dyDescent="0.3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</row>
    <row r="17" spans="1:15" x14ac:dyDescent="0.3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</row>
    <row r="18" spans="1:15" x14ac:dyDescent="0.3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</row>
    <row r="19" spans="1:15" x14ac:dyDescent="0.3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</row>
    <row r="20" spans="1:15" x14ac:dyDescent="0.3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</row>
    <row r="21" spans="1:15" x14ac:dyDescent="0.3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</row>
    <row r="22" spans="1:15" x14ac:dyDescent="0.3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</row>
    <row r="23" spans="1:15" x14ac:dyDescent="0.3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</row>
    <row r="24" spans="1:15" x14ac:dyDescent="0.3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</row>
    <row r="25" spans="1:15" x14ac:dyDescent="0.3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</row>
    <row r="26" spans="1:15" x14ac:dyDescent="0.3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</row>
    <row r="27" spans="1:15" x14ac:dyDescent="0.3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</row>
    <row r="28" spans="1:15" x14ac:dyDescent="0.3">
      <c r="A28" s="70"/>
      <c r="B28" s="70"/>
      <c r="C28" s="70"/>
      <c r="D28" s="70"/>
      <c r="E28" s="70"/>
      <c r="F28" s="70"/>
      <c r="G28" s="70"/>
      <c r="H28" s="73"/>
      <c r="I28" s="73"/>
      <c r="J28" s="73"/>
      <c r="K28" s="73"/>
      <c r="L28" s="74"/>
      <c r="M28" s="73"/>
      <c r="N28" s="73"/>
      <c r="O28" s="70"/>
    </row>
    <row r="29" spans="1:15" x14ac:dyDescent="0.3">
      <c r="A29" s="70"/>
      <c r="B29" s="70"/>
      <c r="C29" s="70"/>
      <c r="D29" s="70"/>
      <c r="E29" s="70"/>
      <c r="F29" s="70"/>
      <c r="G29" s="70"/>
      <c r="H29" s="73"/>
      <c r="I29" s="73"/>
      <c r="J29" s="73"/>
      <c r="K29" s="73"/>
      <c r="L29" s="74"/>
      <c r="M29" s="74"/>
      <c r="N29" s="73"/>
      <c r="O29" s="70"/>
    </row>
    <row r="30" spans="1:15" x14ac:dyDescent="0.3">
      <c r="A30" s="70"/>
      <c r="B30" s="70"/>
      <c r="C30" s="70"/>
      <c r="D30" s="70"/>
      <c r="E30" s="70"/>
      <c r="F30" s="70"/>
      <c r="G30" s="70"/>
      <c r="H30" s="107"/>
      <c r="I30" s="107"/>
      <c r="J30" s="107"/>
      <c r="K30" s="107"/>
      <c r="L30" s="75"/>
      <c r="M30" s="75"/>
      <c r="N30" s="73"/>
      <c r="O30" s="70"/>
    </row>
    <row r="31" spans="1:15" x14ac:dyDescent="0.3">
      <c r="A31" s="70"/>
      <c r="B31" s="70"/>
      <c r="C31" s="70"/>
      <c r="D31" s="70"/>
      <c r="E31" s="70"/>
      <c r="F31" s="70"/>
      <c r="G31" s="70"/>
      <c r="H31" s="107"/>
      <c r="I31" s="107"/>
      <c r="J31" s="107"/>
      <c r="K31" s="107"/>
      <c r="L31" s="75"/>
      <c r="M31" s="75"/>
      <c r="N31" s="73"/>
      <c r="O31" s="70"/>
    </row>
    <row r="32" spans="1:15" x14ac:dyDescent="0.3">
      <c r="A32" s="70"/>
      <c r="B32" s="70"/>
      <c r="C32" s="70"/>
      <c r="D32" s="70"/>
      <c r="E32" s="70"/>
      <c r="F32" s="70"/>
      <c r="G32" s="70"/>
      <c r="H32" s="73"/>
      <c r="I32" s="73"/>
      <c r="J32" s="73"/>
      <c r="K32" s="73"/>
      <c r="L32" s="74"/>
      <c r="M32" s="74"/>
      <c r="N32" s="73"/>
      <c r="O32" s="70"/>
    </row>
    <row r="33" spans="1:15" x14ac:dyDescent="0.3">
      <c r="A33" s="70"/>
      <c r="B33" s="70"/>
      <c r="C33" s="70"/>
      <c r="D33" s="70"/>
      <c r="E33" s="70"/>
      <c r="F33" s="70"/>
      <c r="G33" s="70"/>
      <c r="H33" s="107"/>
      <c r="I33" s="107"/>
      <c r="J33" s="107"/>
      <c r="K33" s="107"/>
      <c r="L33" s="76"/>
      <c r="M33" s="76"/>
      <c r="N33" s="73"/>
      <c r="O33" s="70"/>
    </row>
    <row r="34" spans="1:15" x14ac:dyDescent="0.3">
      <c r="A34" s="70"/>
      <c r="B34" s="70"/>
      <c r="C34" s="70"/>
      <c r="D34" s="70"/>
      <c r="E34" s="70"/>
      <c r="F34" s="70"/>
      <c r="G34" s="70"/>
      <c r="H34" s="107"/>
      <c r="I34" s="107"/>
      <c r="J34" s="107"/>
      <c r="K34" s="107"/>
      <c r="L34" s="76"/>
      <c r="M34" s="76"/>
      <c r="N34" s="73"/>
      <c r="O34" s="70"/>
    </row>
    <row r="35" spans="1:15" x14ac:dyDescent="0.3">
      <c r="A35" s="70"/>
      <c r="B35" s="70"/>
      <c r="C35" s="70"/>
      <c r="D35" s="70"/>
      <c r="E35" s="70"/>
      <c r="F35" s="70"/>
      <c r="G35" s="70"/>
      <c r="H35" s="73"/>
      <c r="I35" s="73"/>
      <c r="J35" s="73"/>
      <c r="K35" s="73"/>
      <c r="L35" s="77"/>
      <c r="M35" s="73"/>
      <c r="N35" s="73"/>
      <c r="O35" s="70"/>
    </row>
    <row r="36" spans="1:15" x14ac:dyDescent="0.3">
      <c r="A36" s="70"/>
      <c r="B36" s="70"/>
      <c r="C36" s="70"/>
      <c r="D36" s="70"/>
      <c r="E36" s="70"/>
      <c r="F36" s="70"/>
      <c r="G36" s="70"/>
      <c r="H36" s="73"/>
      <c r="I36" s="73"/>
      <c r="J36" s="73"/>
      <c r="K36" s="73"/>
      <c r="L36" s="73"/>
      <c r="M36" s="73"/>
      <c r="N36" s="73"/>
      <c r="O36" s="70"/>
    </row>
    <row r="37" spans="1:15" x14ac:dyDescent="0.3">
      <c r="A37" s="70"/>
      <c r="B37" s="70"/>
      <c r="C37" s="70"/>
      <c r="D37" s="70"/>
      <c r="E37" s="70"/>
      <c r="F37" s="70"/>
      <c r="G37" s="70"/>
      <c r="H37" s="73"/>
      <c r="I37" s="73"/>
      <c r="J37" s="73"/>
      <c r="K37" s="73"/>
      <c r="L37" s="73"/>
      <c r="M37" s="73"/>
      <c r="N37" s="73"/>
      <c r="O37" s="70"/>
    </row>
    <row r="38" spans="1:15" x14ac:dyDescent="0.3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</row>
    <row r="39" spans="1:15" x14ac:dyDescent="0.3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</row>
    <row r="40" spans="1:15" x14ac:dyDescent="0.3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</row>
    <row r="41" spans="1:15" x14ac:dyDescent="0.3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</row>
    <row r="42" spans="1:15" x14ac:dyDescent="0.3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</row>
    <row r="43" spans="1:15" x14ac:dyDescent="0.3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</row>
    <row r="44" spans="1:15" x14ac:dyDescent="0.3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</row>
    <row r="45" spans="1:15" x14ac:dyDescent="0.3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</row>
    <row r="46" spans="1:15" x14ac:dyDescent="0.3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</row>
    <row r="47" spans="1:15" x14ac:dyDescent="0.3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</row>
  </sheetData>
  <mergeCells count="10">
    <mergeCell ref="H30:K30"/>
    <mergeCell ref="H31:K31"/>
    <mergeCell ref="H33:K33"/>
    <mergeCell ref="H34:K34"/>
    <mergeCell ref="A8:D8"/>
    <mergeCell ref="E1:G1"/>
    <mergeCell ref="I1:K1"/>
    <mergeCell ref="A4:D4"/>
    <mergeCell ref="A5:D5"/>
    <mergeCell ref="A7:D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A7585-9B53-4D43-B09C-EB8C52A366BC}">
  <dimension ref="A1:I19"/>
  <sheetViews>
    <sheetView workbookViewId="0">
      <selection activeCell="N23" sqref="N23"/>
    </sheetView>
  </sheetViews>
  <sheetFormatPr defaultRowHeight="14.4" x14ac:dyDescent="0.3"/>
  <cols>
    <col min="2" max="2" width="13.77734375" customWidth="1"/>
    <col min="3" max="3" width="13.109375" customWidth="1"/>
    <col min="4" max="4" width="14" customWidth="1"/>
    <col min="5" max="5" width="14.5546875" customWidth="1"/>
    <col min="6" max="6" width="11.33203125" customWidth="1"/>
    <col min="7" max="7" width="11.88671875" customWidth="1"/>
    <col min="8" max="8" width="13.44140625" customWidth="1"/>
    <col min="9" max="9" width="12.77734375" customWidth="1"/>
  </cols>
  <sheetData>
    <row r="1" spans="1:9" x14ac:dyDescent="0.3">
      <c r="A1" s="66" t="s">
        <v>0</v>
      </c>
      <c r="B1" s="108" t="s">
        <v>67</v>
      </c>
      <c r="C1" s="109"/>
      <c r="D1" s="108" t="s">
        <v>68</v>
      </c>
      <c r="E1" s="109"/>
      <c r="F1" s="108" t="s">
        <v>69</v>
      </c>
      <c r="G1" s="109"/>
      <c r="H1" s="108" t="s">
        <v>73</v>
      </c>
      <c r="I1" s="109"/>
    </row>
    <row r="2" spans="1:9" x14ac:dyDescent="0.3">
      <c r="A2" s="66"/>
      <c r="B2" s="66" t="s">
        <v>70</v>
      </c>
      <c r="C2" s="66" t="s">
        <v>71</v>
      </c>
      <c r="D2" s="66" t="s">
        <v>70</v>
      </c>
      <c r="E2" s="66" t="s">
        <v>71</v>
      </c>
      <c r="F2" s="66" t="s">
        <v>70</v>
      </c>
      <c r="G2" s="66" t="s">
        <v>71</v>
      </c>
      <c r="H2" s="66" t="s">
        <v>70</v>
      </c>
      <c r="I2" s="66" t="s">
        <v>71</v>
      </c>
    </row>
    <row r="3" spans="1:9" x14ac:dyDescent="0.3">
      <c r="B3" s="23">
        <v>-54700000</v>
      </c>
      <c r="C3" s="19">
        <v>-54700000</v>
      </c>
      <c r="D3" s="19">
        <v>-22100000</v>
      </c>
      <c r="E3" s="19">
        <v>-22100000</v>
      </c>
      <c r="F3" s="19">
        <v>-64700000</v>
      </c>
      <c r="G3" s="19">
        <v>-64700000</v>
      </c>
      <c r="H3" s="19">
        <v>-32100000</v>
      </c>
      <c r="I3" s="19">
        <v>-32100000</v>
      </c>
    </row>
    <row r="4" spans="1:9" x14ac:dyDescent="0.3">
      <c r="A4" s="66">
        <v>1</v>
      </c>
      <c r="B4" s="23">
        <v>10724000</v>
      </c>
      <c r="C4" s="19">
        <v>11248160</v>
      </c>
      <c r="D4" s="19">
        <v>4381600</v>
      </c>
      <c r="E4" s="19">
        <v>4591264.0000000009</v>
      </c>
      <c r="F4" s="19">
        <v>10724000</v>
      </c>
      <c r="G4" s="19">
        <v>11248160</v>
      </c>
      <c r="H4" s="19">
        <v>4381600</v>
      </c>
      <c r="I4" s="19">
        <v>4591264.0000000009</v>
      </c>
    </row>
    <row r="5" spans="1:9" x14ac:dyDescent="0.3">
      <c r="A5" s="66">
        <v>2</v>
      </c>
      <c r="B5" s="23">
        <v>7054880</v>
      </c>
      <c r="C5" s="19">
        <v>4958239.9999999981</v>
      </c>
      <c r="D5" s="19">
        <v>2913952.0000000005</v>
      </c>
      <c r="E5" s="19">
        <v>2075295.9999999995</v>
      </c>
      <c r="F5" s="19">
        <v>7054880</v>
      </c>
      <c r="G5" s="19">
        <v>4958239.9999999981</v>
      </c>
      <c r="H5" s="19">
        <v>2913952.0000000005</v>
      </c>
      <c r="I5" s="19">
        <v>2075295.9999999995</v>
      </c>
    </row>
    <row r="6" spans="1:9" x14ac:dyDescent="0.3">
      <c r="A6" s="66">
        <v>3</v>
      </c>
      <c r="B6" s="23">
        <v>8627360.0000000019</v>
      </c>
      <c r="C6" s="19">
        <v>3909919.9999999972</v>
      </c>
      <c r="D6" s="19">
        <v>3542944.0000000009</v>
      </c>
      <c r="E6" s="19">
        <v>1655967.9999999995</v>
      </c>
      <c r="F6" s="19">
        <v>8627360.0000000019</v>
      </c>
      <c r="G6" s="19">
        <v>3909919.9999999972</v>
      </c>
      <c r="H6" s="19">
        <v>3542944.0000000009</v>
      </c>
      <c r="I6" s="19">
        <v>1655967.9999999995</v>
      </c>
    </row>
    <row r="7" spans="1:9" x14ac:dyDescent="0.3">
      <c r="A7" s="66">
        <v>4</v>
      </c>
      <c r="B7" s="23">
        <v>13868959.999999998</v>
      </c>
      <c r="C7" s="19">
        <v>3385759.9999999972</v>
      </c>
      <c r="D7" s="19">
        <v>5639584</v>
      </c>
      <c r="E7" s="19">
        <v>1446303.9999999991</v>
      </c>
      <c r="F7" s="19">
        <v>13868959.999999998</v>
      </c>
      <c r="G7" s="19">
        <v>3385759.9999999972</v>
      </c>
      <c r="H7" s="19">
        <v>5639584</v>
      </c>
      <c r="I7" s="19">
        <v>1446303.9999999991</v>
      </c>
    </row>
    <row r="8" spans="1:9" x14ac:dyDescent="0.3">
      <c r="A8" s="66">
        <v>5</v>
      </c>
      <c r="B8" s="23">
        <v>5482399.9999999991</v>
      </c>
      <c r="C8" s="19">
        <v>-1331679.9999999991</v>
      </c>
      <c r="D8" s="19">
        <v>-37715040</v>
      </c>
      <c r="E8" s="19">
        <v>-40440672</v>
      </c>
      <c r="F8" s="19">
        <v>5482399.9999999991</v>
      </c>
      <c r="G8" s="19">
        <v>-1331679.9999999991</v>
      </c>
      <c r="H8" s="19">
        <v>2284960</v>
      </c>
      <c r="I8" s="19">
        <v>-440671.99999999965</v>
      </c>
    </row>
    <row r="9" spans="1:9" x14ac:dyDescent="0.3">
      <c r="A9" s="66">
        <v>6</v>
      </c>
      <c r="B9" s="23">
        <v>7579040</v>
      </c>
      <c r="C9" s="19">
        <v>-283359.99999999837</v>
      </c>
      <c r="D9" s="19">
        <v>7579040</v>
      </c>
      <c r="E9" s="19">
        <v>-283359.99999999837</v>
      </c>
      <c r="F9" s="19">
        <v>7579040</v>
      </c>
      <c r="G9" s="19">
        <v>-283359.99999999837</v>
      </c>
      <c r="H9" s="19">
        <v>3123616.0000000005</v>
      </c>
      <c r="I9" s="19">
        <v>-21343.999999999302</v>
      </c>
    </row>
    <row r="10" spans="1:9" x14ac:dyDescent="0.3">
      <c r="A10" s="66">
        <v>7</v>
      </c>
      <c r="B10" s="23">
        <v>9675679.9999999981</v>
      </c>
      <c r="C10" s="19">
        <v>3909919.9999999972</v>
      </c>
      <c r="D10" s="19">
        <v>9675679.9999999981</v>
      </c>
      <c r="E10" s="19">
        <v>3909919.9999999972</v>
      </c>
      <c r="F10" s="19">
        <v>9675679.9999999981</v>
      </c>
      <c r="G10" s="19">
        <v>3909919.9999999972</v>
      </c>
      <c r="H10" s="19">
        <v>3962272</v>
      </c>
      <c r="I10" s="19">
        <v>1655967.9999999995</v>
      </c>
    </row>
    <row r="11" spans="1:9" x14ac:dyDescent="0.3">
      <c r="A11" s="66">
        <v>8</v>
      </c>
      <c r="B11" s="23">
        <v>11248160</v>
      </c>
      <c r="C11" s="19">
        <v>3385759.9999999972</v>
      </c>
      <c r="D11" s="19">
        <v>11248160</v>
      </c>
      <c r="E11" s="19">
        <v>3385759.9999999972</v>
      </c>
      <c r="F11" s="19">
        <v>11248160</v>
      </c>
      <c r="G11" s="19">
        <v>3385759.9999999972</v>
      </c>
      <c r="H11" s="19">
        <v>4591264.0000000009</v>
      </c>
      <c r="I11" s="19">
        <v>1446303.9999999991</v>
      </c>
    </row>
    <row r="12" spans="1:9" x14ac:dyDescent="0.3">
      <c r="A12" s="66">
        <v>9</v>
      </c>
      <c r="B12" s="23">
        <v>10724000</v>
      </c>
      <c r="C12" s="19">
        <v>4434079.9999999981</v>
      </c>
      <c r="D12" s="19">
        <v>10724000</v>
      </c>
      <c r="E12" s="19">
        <v>4434079.9999999981</v>
      </c>
      <c r="F12" s="19">
        <v>10724000</v>
      </c>
      <c r="G12" s="19">
        <v>4434079.9999999981</v>
      </c>
      <c r="H12" s="19">
        <v>4381600</v>
      </c>
      <c r="I12" s="19">
        <v>1865631.9999999995</v>
      </c>
    </row>
    <row r="13" spans="1:9" x14ac:dyDescent="0.3">
      <c r="A13" s="66">
        <v>10</v>
      </c>
      <c r="B13" s="23">
        <v>10724000</v>
      </c>
      <c r="C13" s="19">
        <v>4434079.9999999981</v>
      </c>
      <c r="D13" s="19">
        <v>10724000</v>
      </c>
      <c r="E13" s="19">
        <v>4434079.9999999981</v>
      </c>
      <c r="F13" s="19">
        <v>10724000</v>
      </c>
      <c r="G13" s="19">
        <v>4434079.9999999981</v>
      </c>
      <c r="H13" s="19">
        <v>4381600</v>
      </c>
      <c r="I13" s="19">
        <v>1865631.9999999995</v>
      </c>
    </row>
    <row r="14" spans="1:9" x14ac:dyDescent="0.3">
      <c r="A14" s="66">
        <v>11</v>
      </c>
      <c r="B14" s="23">
        <v>10724000</v>
      </c>
      <c r="C14" s="19">
        <v>4434079.9999999981</v>
      </c>
      <c r="D14" s="19">
        <v>10724000</v>
      </c>
      <c r="E14" s="19">
        <v>4434079.9999999981</v>
      </c>
      <c r="F14" s="19">
        <v>10724000</v>
      </c>
      <c r="G14" s="19">
        <v>4434079.9999999981</v>
      </c>
      <c r="H14" s="19">
        <v>4381600</v>
      </c>
      <c r="I14" s="19">
        <v>1865631.9999999995</v>
      </c>
    </row>
    <row r="15" spans="1:9" x14ac:dyDescent="0.3">
      <c r="A15" s="66">
        <v>12</v>
      </c>
      <c r="B15" s="23">
        <v>10724000</v>
      </c>
      <c r="C15" s="19">
        <v>4434079.9999999981</v>
      </c>
      <c r="D15" s="19">
        <v>10724000</v>
      </c>
      <c r="E15" s="19">
        <v>4434079.9999999981</v>
      </c>
      <c r="F15" s="19">
        <v>10724000</v>
      </c>
      <c r="G15" s="19">
        <v>4434079.9999999981</v>
      </c>
      <c r="H15" s="19">
        <v>4381600</v>
      </c>
      <c r="I15" s="19">
        <v>1865631.9999999995</v>
      </c>
    </row>
    <row r="16" spans="1:9" x14ac:dyDescent="0.3">
      <c r="A16" s="66">
        <v>13</v>
      </c>
      <c r="B16" s="23">
        <v>10724000</v>
      </c>
      <c r="C16" s="19">
        <v>4434079.9999999981</v>
      </c>
      <c r="D16" s="19">
        <v>10724000</v>
      </c>
      <c r="E16" s="19">
        <v>4434079.9999999981</v>
      </c>
      <c r="F16" s="19">
        <v>10724000</v>
      </c>
      <c r="G16" s="19">
        <v>4434079.9999999981</v>
      </c>
      <c r="H16" s="19">
        <v>4381600</v>
      </c>
      <c r="I16" s="19">
        <v>1865631.9999999995</v>
      </c>
    </row>
    <row r="17" spans="1:9" x14ac:dyDescent="0.3">
      <c r="A17" s="66">
        <v>14</v>
      </c>
      <c r="B17" s="23">
        <v>10724000</v>
      </c>
      <c r="C17" s="19">
        <v>4434079.9999999981</v>
      </c>
      <c r="D17" s="19">
        <v>10724000</v>
      </c>
      <c r="E17" s="19">
        <v>4434079.9999999981</v>
      </c>
      <c r="F17" s="19">
        <v>10724000</v>
      </c>
      <c r="G17" s="19">
        <v>4434079.9999999981</v>
      </c>
      <c r="H17" s="19">
        <v>4381600</v>
      </c>
      <c r="I17" s="19">
        <v>1865631.9999999995</v>
      </c>
    </row>
    <row r="18" spans="1:9" x14ac:dyDescent="0.3">
      <c r="A18" s="66">
        <v>15</v>
      </c>
      <c r="B18" s="23">
        <v>19224000</v>
      </c>
      <c r="C18" s="19">
        <v>12934079.999999998</v>
      </c>
      <c r="D18" s="19">
        <v>19224000</v>
      </c>
      <c r="E18" s="19">
        <v>12934079.999999998</v>
      </c>
      <c r="F18" s="19">
        <v>19224000</v>
      </c>
      <c r="G18" s="19">
        <v>12934079.999999998</v>
      </c>
      <c r="H18" s="19">
        <v>11481600</v>
      </c>
      <c r="I18" s="19">
        <v>8965632</v>
      </c>
    </row>
    <row r="19" spans="1:9" x14ac:dyDescent="0.3">
      <c r="E19" s="31"/>
      <c r="I19" s="52"/>
    </row>
  </sheetData>
  <mergeCells count="4">
    <mergeCell ref="B1:C1"/>
    <mergeCell ref="D1:E1"/>
    <mergeCell ref="F1:G1"/>
    <mergeCell ref="H1:I1"/>
  </mergeCells>
  <conditionalFormatting sqref="B3:B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NPV Analysis</vt:lpstr>
      <vt:lpstr>Cashflows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Nabilah Afrin</dc:creator>
  <cp:lastModifiedBy>Nabilah Afrin</cp:lastModifiedBy>
  <dcterms:created xsi:type="dcterms:W3CDTF">2024-03-10T09:59:53Z</dcterms:created>
  <dcterms:modified xsi:type="dcterms:W3CDTF">2024-03-11T10:11:54Z</dcterms:modified>
</cp:coreProperties>
</file>