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pivotCache/pivotCacheDefinition2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Nabila\Project Excel\Portfolio #2\"/>
    </mc:Choice>
  </mc:AlternateContent>
  <xr:revisionPtr revIDLastSave="0" documentId="13_ncr:1_{4684C577-44EB-4932-93E7-3DE1AED460D2}" xr6:coauthVersionLast="47" xr6:coauthVersionMax="47" xr10:uidLastSave="{00000000-0000-0000-0000-000000000000}"/>
  <bookViews>
    <workbookView xWindow="-28920" yWindow="1050" windowWidth="29040" windowHeight="15720" firstSheet="1" activeTab="1" xr2:uid="{F7EC2D5A-755B-4232-953A-BAD69E348026}"/>
  </bookViews>
  <sheets>
    <sheet name="Dapur" sheetId="1" state="hidden" r:id="rId1"/>
    <sheet name="Dashboard" sheetId="2" r:id="rId2"/>
  </sheets>
  <definedNames>
    <definedName name="_xlchart.v5.0" hidden="1">Dapur!$D$25</definedName>
    <definedName name="_xlchart.v5.1" hidden="1">Dapur!$D$26:$D$29</definedName>
    <definedName name="_xlchart.v5.2" hidden="1">Dapur!$E$25</definedName>
    <definedName name="_xlchart.v5.3" hidden="1">Dapur!$E$26:$E$29</definedName>
    <definedName name="_xlchart.v5.4" hidden="1">Dapur!$D$25</definedName>
    <definedName name="_xlchart.v5.5" hidden="1">Dapur!$D$26:$D$29</definedName>
    <definedName name="_xlchart.v5.6" hidden="1">Dapur!$E$25</definedName>
    <definedName name="_xlchart.v5.7" hidden="1">Dapur!$E$26:$E$29</definedName>
    <definedName name="Slicer_Provinsi">#N/A</definedName>
    <definedName name="Timeline_Tanggal_Transaksi">#N/A</definedName>
  </definedNames>
  <calcPr calcId="191029"/>
  <pivotCaches>
    <pivotCache cacheId="1835" r:id="rId3"/>
    <pivotCache cacheId="1836" r:id="rId4"/>
    <pivotCache cacheId="1837" r:id="rId5"/>
    <pivotCache cacheId="1838" r:id="rId6"/>
    <pivotCache cacheId="1839" r:id="rId7"/>
    <pivotCache cacheId="1840" r:id="rId8"/>
    <pivotCache cacheId="1841" r:id="rId9"/>
    <pivotCache cacheId="1842" r:id="rId10"/>
    <pivotCache cacheId="1843" r:id="rId11"/>
    <pivotCache cacheId="1844" r:id="rId12"/>
    <pivotCache cacheId="1845" r:id="rId13"/>
    <pivotCache cacheId="1846" r:id="rId14"/>
    <pivotCache cacheId="1847" r:id="rId15"/>
    <pivotCache cacheId="1848" r:id="rId16"/>
    <pivotCache cacheId="1849" r:id="rId17"/>
    <pivotCache cacheId="1850" r:id="rId18"/>
    <pivotCache cacheId="1856" r:id="rId19"/>
    <pivotCache cacheId="1870" r:id="rId20"/>
    <pivotCache cacheId="1877" r:id="rId21"/>
    <pivotCache cacheId="1911" r:id="rId22"/>
  </pivotCaches>
  <extLst>
    <ext xmlns:x14="http://schemas.microsoft.com/office/spreadsheetml/2009/9/main" uri="{876F7934-8845-4945-9796-88D515C7AA90}">
      <x14:pivotCaches>
        <pivotCache cacheId="100"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1"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tCabang_89c1cc58-aca6-49a1-8aae-e349a65fc30d" name="ltCabang" connection="Query - ltCabang"/>
          <x15:modelTable id="ltKatagori_8e65d0cc-8b88-4b67-af12-5b3934f01362" name="ltKatagori" connection="Query - ltKatagori"/>
          <x15:modelTable id="ltProduk_0a701143-c774-47ad-9015-3d6f523f45c0" name="ltProduk" connection="Query - ltProduk"/>
          <x15:modelTable id="ltLiburan_a4b41624-e2dd-43a5-8e53-0c96131e8a08" name="ltLiburan" connection="Query - ltLiburan"/>
          <x15:modelTable id="dtPenjualan_345352bc-ec45-4ffa-8e1a-ebb5ee746d2c" name="dtPenjualan" connection="Query - dtPenjualan"/>
        </x15:modelTables>
        <x15:modelRelationships>
          <x15:modelRelationship fromTable="dtPenjualan" fromColumn="Kode Kat" toTable="ltKatagori" toColumn="Kode Kategori"/>
          <x15:modelRelationship fromTable="dtPenjualan" fromColumn="Kode Cabang" toTable="ltCabang" toColumn="Kode Cabang"/>
          <x15:modelRelationship fromTable="dtPenjualan" fromColumn="Kode Produk" toTable="ltProduk" toColumn="Kode Produk Final"/>
          <x15:modelRelationship fromTable="dtPenjualan" fromColumn="Tanggal Transaksi" toTable="ltLiburan" toColumn="Tanggal"/>
        </x15:modelRelationships>
        <x15:extLst>
          <ext xmlns:x16="http://schemas.microsoft.com/office/spreadsheetml/2014/11/main" uri="{9835A34E-60A6-4A7C-AAB8-D5F71C897F49}">
            <x16:modelTimeGroupings>
              <x16:modelTimeGrouping tableName="dtPenjualan" columnName="Tanggal Transaksi" columnId="Tanggal Transaksi">
                <x16:calculatedTimeColumn columnName="Tanggal Transaksi (Month Index)" columnId="Tanggal Transaksi (Month Index)" contentType="monthsindex" isSelected="1"/>
                <x16:calculatedTimeColumn columnName="Tanggal Transaksi (Month)" columnId="Tanggal Transaksi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4" i="1" l="1"/>
  <c r="I135" i="1"/>
  <c r="I136" i="1"/>
  <c r="I137" i="1"/>
  <c r="I138" i="1"/>
  <c r="I139" i="1"/>
  <c r="I140" i="1"/>
  <c r="I141" i="1"/>
  <c r="I142" i="1"/>
  <c r="I133" i="1"/>
  <c r="F98" i="1"/>
  <c r="G98" i="1"/>
  <c r="E98" i="1"/>
  <c r="F97" i="1"/>
  <c r="G97" i="1"/>
  <c r="E97" i="1"/>
  <c r="F96" i="1"/>
  <c r="G96" i="1"/>
  <c r="E96" i="1"/>
  <c r="F95" i="1"/>
  <c r="G95" i="1"/>
  <c r="E95" i="1"/>
  <c r="E91" i="1"/>
  <c r="F91" i="1"/>
  <c r="G91" i="1"/>
  <c r="E92" i="1"/>
  <c r="F92" i="1"/>
  <c r="G92" i="1"/>
  <c r="E93" i="1"/>
  <c r="F93" i="1"/>
  <c r="G93" i="1"/>
  <c r="E94" i="1"/>
  <c r="F94" i="1"/>
  <c r="G94" i="1"/>
  <c r="F90" i="1"/>
  <c r="G90" i="1"/>
  <c r="E90" i="1"/>
  <c r="G83" i="1"/>
  <c r="H83" i="1"/>
  <c r="G84" i="1"/>
  <c r="H84" i="1"/>
  <c r="G85" i="1"/>
  <c r="H85" i="1"/>
  <c r="G86" i="1"/>
  <c r="H86" i="1"/>
  <c r="H82" i="1"/>
  <c r="G82" i="1"/>
  <c r="H77" i="1"/>
  <c r="H78" i="1"/>
  <c r="H79" i="1"/>
  <c r="H80" i="1"/>
  <c r="H81" i="1"/>
  <c r="G78" i="1"/>
  <c r="G79" i="1"/>
  <c r="G80" i="1"/>
  <c r="G81" i="1"/>
  <c r="G77" i="1"/>
  <c r="E29" i="1"/>
  <c r="D29" i="1"/>
  <c r="E28" i="1"/>
  <c r="D28" i="1"/>
  <c r="E27" i="1"/>
  <c r="D27" i="1"/>
  <c r="E26" i="1"/>
  <c r="D26" i="1"/>
  <c r="E25" i="1"/>
  <c r="D25" i="1"/>
  <c r="O62" i="1"/>
  <c r="O61" i="1"/>
  <c r="O60" i="1"/>
  <c r="O59" i="1"/>
  <c r="O58" i="1"/>
  <c r="O57" i="1"/>
  <c r="O56" i="1"/>
  <c r="O55" i="1"/>
  <c r="O54" i="1"/>
  <c r="O53" i="1"/>
  <c r="O52" i="1"/>
  <c r="O51" i="1"/>
  <c r="N52" i="1"/>
  <c r="N62" i="1"/>
  <c r="N61" i="1"/>
  <c r="N60" i="1"/>
  <c r="N59" i="1"/>
  <c r="N58" i="1"/>
  <c r="N57" i="1"/>
  <c r="N56" i="1"/>
  <c r="N55" i="1"/>
  <c r="N54" i="1"/>
  <c r="N53" i="1"/>
  <c r="N51" i="1"/>
  <c r="M62" i="1"/>
  <c r="M61" i="1"/>
  <c r="M60" i="1"/>
  <c r="M59" i="1"/>
  <c r="M58" i="1"/>
  <c r="M57" i="1"/>
  <c r="M56" i="1"/>
  <c r="M55" i="1"/>
  <c r="M54" i="1"/>
  <c r="M53" i="1"/>
  <c r="M52" i="1"/>
  <c r="M51" i="1"/>
  <c r="O50" i="1"/>
  <c r="N50" i="1"/>
  <c r="M50" i="1"/>
  <c r="L60" i="1"/>
  <c r="L62" i="1"/>
  <c r="L61" i="1"/>
  <c r="L59" i="1"/>
  <c r="L58" i="1"/>
  <c r="L57" i="1"/>
  <c r="L56" i="1"/>
  <c r="L55" i="1"/>
  <c r="L54" i="1"/>
  <c r="L53" i="1"/>
  <c r="L52" i="1"/>
  <c r="L51" i="1"/>
  <c r="L50" i="1"/>
  <c r="J132" i="1"/>
  <c r="J131" i="1"/>
  <c r="J142" i="1"/>
  <c r="J141" i="1"/>
  <c r="J140" i="1"/>
  <c r="J139" i="1"/>
  <c r="J138" i="1"/>
  <c r="J137" i="1"/>
  <c r="J136" i="1"/>
  <c r="J135" i="1"/>
  <c r="J134" i="1"/>
  <c r="J133" i="1"/>
  <c r="J130" i="1"/>
  <c r="H155" i="1"/>
  <c r="O63" i="1" l="1"/>
  <c r="N63" i="1"/>
  <c r="M63" i="1"/>
  <c r="L6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56F802-B85B-4AAF-9BBE-1AFAB719D809}" name="Query - dtPenjualan" description="Connection to the 'dtPenjualan' query in the workbook." type="100" refreshedVersion="8" minRefreshableVersion="5">
    <extLst>
      <ext xmlns:x15="http://schemas.microsoft.com/office/spreadsheetml/2010/11/main" uri="{DE250136-89BD-433C-8126-D09CA5730AF9}">
        <x15:connection id="50b2f43f-090c-4cb0-bba2-1e8b6c2e28da"/>
      </ext>
    </extLst>
  </connection>
  <connection id="2" xr16:uid="{3CEE59FA-FA6D-4755-8960-C2518024A7C6}" name="Query - ltCabang" description="Connection to the 'ltCabang' query in the workbook." type="100" refreshedVersion="8" minRefreshableVersion="5">
    <extLst>
      <ext xmlns:x15="http://schemas.microsoft.com/office/spreadsheetml/2010/11/main" uri="{DE250136-89BD-433C-8126-D09CA5730AF9}">
        <x15:connection id="1f61792c-deb5-449f-b106-ba7b8f4789b0"/>
      </ext>
    </extLst>
  </connection>
  <connection id="3" xr16:uid="{4F377CB5-4DEB-46D2-B3AC-360D4177586E}" name="Query - ltKatagori" description="Connection to the 'ltKatagori' query in the workbook." type="100" refreshedVersion="8" minRefreshableVersion="5">
    <extLst>
      <ext xmlns:x15="http://schemas.microsoft.com/office/spreadsheetml/2010/11/main" uri="{DE250136-89BD-433C-8126-D09CA5730AF9}">
        <x15:connection id="d25bc9ae-1c65-437e-9139-eef3a0a97533">
          <x15:oledbPr connection="Provider=Microsoft.Mashup.OleDb.1;Data Source=$Workbook$;Location=ltKatagori;Extended Properties=&quot;&quot;">
            <x15:dbTables>
              <x15:dbTable name="ltKatagori"/>
            </x15:dbTables>
          </x15:oledbPr>
        </x15:connection>
      </ext>
    </extLst>
  </connection>
  <connection id="4" xr16:uid="{8C026165-AA1E-4928-94B0-198F8805000C}" name="Query - ltLiburan" description="Connection to the 'ltLiburan' query in the workbook." type="100" refreshedVersion="8" minRefreshableVersion="5">
    <extLst>
      <ext xmlns:x15="http://schemas.microsoft.com/office/spreadsheetml/2010/11/main" uri="{DE250136-89BD-433C-8126-D09CA5730AF9}">
        <x15:connection id="4a9d2dc9-f336-4db2-ab40-b4f59063eed3">
          <x15:oledbPr connection="Provider=Microsoft.Mashup.OleDb.1;Data Source=$Workbook$;Location=ltLiburan;Extended Properties=&quot;&quot;">
            <x15:dbTables>
              <x15:dbTable name="ltLiburan"/>
            </x15:dbTables>
          </x15:oledbPr>
        </x15:connection>
      </ext>
    </extLst>
  </connection>
  <connection id="5" xr16:uid="{1D220B13-C97E-4AC4-9AAB-FA615CB10887}" name="Query - ltProduk" description="Connection to the 'ltProduk' query in the workbook." type="100" refreshedVersion="8" minRefreshableVersion="5">
    <extLst>
      <ext xmlns:x15="http://schemas.microsoft.com/office/spreadsheetml/2010/11/main" uri="{DE250136-89BD-433C-8126-D09CA5730AF9}">
        <x15:connection id="883223c2-3e5f-4c6e-868e-0e343849bdf5"/>
      </ext>
    </extLst>
  </connection>
  <connection id="6" xr16:uid="{7C984C52-6DC2-4CCE-8C28-083255BF41B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<sst xmlns="http://schemas.openxmlformats.org/spreadsheetml/2006/main" count="264" uniqueCount="82">
  <si>
    <t>Grand Total</t>
  </si>
  <si>
    <t>Revenue</t>
  </si>
  <si>
    <t>Customer &amp; Transaction Profile</t>
  </si>
  <si>
    <t>Total Transaction</t>
  </si>
  <si>
    <t>Total Item Sold</t>
  </si>
  <si>
    <t>Average Nilai Transaction</t>
  </si>
  <si>
    <t>Transaction per Day</t>
  </si>
  <si>
    <t>Hari</t>
  </si>
  <si>
    <t>Friday</t>
  </si>
  <si>
    <t>Monday</t>
  </si>
  <si>
    <t>Saturday</t>
  </si>
  <si>
    <t>Sunday</t>
  </si>
  <si>
    <t>Thursday</t>
  </si>
  <si>
    <t>Tuesday</t>
  </si>
  <si>
    <t>Wednesday</t>
  </si>
  <si>
    <t>Branch &amp; Regional Summary</t>
  </si>
  <si>
    <t>Provinsi</t>
  </si>
  <si>
    <t>DKI Jakarta</t>
  </si>
  <si>
    <t>Jawa Timur</t>
  </si>
  <si>
    <t>Sulawesi Selatan</t>
  </si>
  <si>
    <t>Sumatera Utara</t>
  </si>
  <si>
    <t>Nama Produk</t>
  </si>
  <si>
    <t>Blus</t>
  </si>
  <si>
    <t>Celana Jeans</t>
  </si>
  <si>
    <t>Celana Panjang</t>
  </si>
  <si>
    <t>Celana Pendek</t>
  </si>
  <si>
    <t>Celana Training</t>
  </si>
  <si>
    <t>Dress</t>
  </si>
  <si>
    <t>Hot Pants</t>
  </si>
  <si>
    <t>Ikat Pinggang</t>
  </si>
  <si>
    <t>Jaket</t>
  </si>
  <si>
    <t>Jersey</t>
  </si>
  <si>
    <t>Jumpsuit</t>
  </si>
  <si>
    <t>Kacamata</t>
  </si>
  <si>
    <t>Kaftan</t>
  </si>
  <si>
    <t>Kaos Olahraga</t>
  </si>
  <si>
    <t>Kaus Kaki</t>
  </si>
  <si>
    <t>Kemeja</t>
  </si>
  <si>
    <t>Legging</t>
  </si>
  <si>
    <t>Legging Olahraga</t>
  </si>
  <si>
    <t>Maxi Dress</t>
  </si>
  <si>
    <t>Overall</t>
  </si>
  <si>
    <t>Rok</t>
  </si>
  <si>
    <t>Sweater</t>
  </si>
  <si>
    <t>Syal</t>
  </si>
  <si>
    <t>Topi</t>
  </si>
  <si>
    <t>T-shirt</t>
  </si>
  <si>
    <t>Product Performance Summary</t>
  </si>
  <si>
    <t>Kategori Harga</t>
  </si>
  <si>
    <t>Premium</t>
  </si>
  <si>
    <t>Upper-Mid</t>
  </si>
  <si>
    <t>Mid-Tier</t>
  </si>
  <si>
    <t>Budget</t>
  </si>
  <si>
    <t>Low-Mid</t>
  </si>
  <si>
    <t>Count of Kode Produk Final</t>
  </si>
  <si>
    <t>Count of Nama Produk</t>
  </si>
  <si>
    <t>Revenue Per Day</t>
  </si>
  <si>
    <t>Sales Trend &amp; Seasonality</t>
  </si>
  <si>
    <t>Status Hari</t>
  </si>
  <si>
    <t>Holiday</t>
  </si>
  <si>
    <t>Regular</t>
  </si>
  <si>
    <t>Nama Liburan</t>
  </si>
  <si>
    <t>Cuti bersama Idul Fitri 1438 Hijriyah</t>
  </si>
  <si>
    <t>Cuti bersama Natal</t>
  </si>
  <si>
    <t>Cuti bersama Tahun Baru 2017 Masehi</t>
  </si>
  <si>
    <t>Hari Kemerdekaan RI</t>
  </si>
  <si>
    <t>Hari Lahir Pancasila</t>
  </si>
  <si>
    <t>Hari Raya Idul Adha 1438 Hijriah</t>
  </si>
  <si>
    <t>Hari Raya Idul Fitri 1438 Hijriah</t>
  </si>
  <si>
    <t>Hari Raya Natal</t>
  </si>
  <si>
    <t>Hari Raya Nyepi Tahun Baru Saka 1939</t>
  </si>
  <si>
    <t>Hari Raya Waisak 2561</t>
  </si>
  <si>
    <t>Kenaikan Yesus Kristus</t>
  </si>
  <si>
    <t>Maulid Nabi Muhammad SAW</t>
  </si>
  <si>
    <t>May Day / Hari Buruh Internasional</t>
  </si>
  <si>
    <t>Tahun Baru 2017 Masehi</t>
  </si>
  <si>
    <t>Tahun Baru Imlek 2568 Kongzili</t>
  </si>
  <si>
    <t>Tahun Baru Islam 1439 Hijriah</t>
  </si>
  <si>
    <t>Sum of Harga</t>
  </si>
  <si>
    <t>Eid Al - Fitr</t>
  </si>
  <si>
    <t>Natal</t>
  </si>
  <si>
    <t>Tahun Baru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</si>
</sst>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gt;=1000000000]&quot;Rp&quot;#,##0.0,,,&quot;B&quot;;[&gt;=1000000]#,##0,,&quot;M&quot;;#,##0,&quot;rb&quot;"/>
    <numFmt numFmtId="165" formatCode="&quot;Rp&quot;#,##0,,&quot;M&quot;"/>
    <numFmt numFmtId="166" formatCode="0\ &quot;Product&quot;"/>
  </numFmts>
  <fonts count="3" x14ac:knownFonts="1">
    <font>
      <sz val="11"/>
      <color theme="1"/>
      <name val="Calibri"/>
      <family val="2"/>
      <scheme val="minor"/>
    </font>
    <font>
      <b/>
      <sz val="26"/>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tint="0.79998168889431442"/>
        <bgColor indexed="64"/>
      </patternFill>
    </fill>
  </fills>
  <borders count="3">
    <border>
      <left/>
      <right/>
      <top/>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0" fillId="0" borderId="0" xfId="0" pivotButton="1"/>
    <xf numFmtId="3" fontId="0" fillId="0" borderId="0" xfId="0" applyNumberFormat="1"/>
    <xf numFmtId="0" fontId="1" fillId="0" borderId="0" xfId="0" applyFont="1"/>
    <xf numFmtId="164" fontId="0" fillId="0" borderId="0" xfId="0" applyNumberFormat="1"/>
    <xf numFmtId="165" fontId="0" fillId="0" borderId="0" xfId="0" applyNumberFormat="1"/>
    <xf numFmtId="0" fontId="2" fillId="2" borderId="1" xfId="0" applyFont="1" applyFill="1" applyBorder="1"/>
    <xf numFmtId="1" fontId="0" fillId="0" borderId="0" xfId="0" applyNumberFormat="1"/>
    <xf numFmtId="166" fontId="0" fillId="0" borderId="0" xfId="0" applyNumberFormat="1"/>
    <xf numFmtId="3" fontId="0" fillId="0" borderId="0" xfId="0" applyNumberFormat="1" applyAlignment="1">
      <alignment vertical="center"/>
    </xf>
    <xf numFmtId="0" fontId="2" fillId="0" borderId="0" xfId="0" applyFont="1"/>
    <xf numFmtId="164" fontId="0" fillId="0" borderId="2" xfId="0" applyNumberFormat="1" applyBorder="1"/>
    <xf numFmtId="164" fontId="0" fillId="3" borderId="0" xfId="0" applyNumberFormat="1" applyFill="1"/>
    <xf numFmtId="164" fontId="2" fillId="0" borderId="0" xfId="0" applyNumberFormat="1" applyFont="1"/>
    <xf numFmtId="164" fontId="2" fillId="4" borderId="0" xfId="0" applyNumberFormat="1" applyFont="1" applyFill="1"/>
  </cellXfs>
  <cellStyles count="1">
    <cellStyle name="Normal" xfId="0" builtinId="0"/>
  </cellStyles>
  <dxfs count="43">
    <dxf>
      <font>
        <color rgb="FF006100"/>
      </font>
      <fill>
        <patternFill>
          <bgColor rgb="FFC6EFCE"/>
        </patternFill>
      </fill>
    </dxf>
    <dxf>
      <font>
        <color rgb="FF9C0006"/>
      </font>
      <fill>
        <patternFill>
          <bgColor rgb="FFFFC7CE"/>
        </patternFill>
      </fill>
    </dxf>
    <dxf>
      <fill>
        <patternFill>
          <bgColor theme="4" tint="0.3999450666829432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gt;=1000000000]&quot;Rp&quot;#,##0.0,,,&quot;B&quot;;[&gt;=1000000]#,##0,,&quot;M&quot;;#,##0,&quot;rb&quot;"/>
    </dxf>
    <dxf>
      <font>
        <color rgb="FF006100"/>
      </font>
      <fill>
        <patternFill>
          <bgColor rgb="FFC6EFCE"/>
        </patternFill>
      </fill>
    </dxf>
    <dxf>
      <font>
        <color rgb="FF9C0006"/>
      </font>
      <fill>
        <patternFill>
          <bgColor rgb="FFFFC7CE"/>
        </patternFill>
      </fill>
    </dxf>
    <dxf>
      <fill>
        <patternFill>
          <bgColor theme="4"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165" formatCode="&quot;Rp&quot;#,##0,,&quot;M&quot;"/>
    </dxf>
    <dxf>
      <numFmt numFmtId="166" formatCode="0\ &quot;Product&quot;"/>
    </dxf>
    <dxf>
      <numFmt numFmtId="3" formatCode="#,##0"/>
    </dxf>
    <dxf>
      <numFmt numFmtId="164" formatCode="[&gt;=1000000000]&quot;Rp&quot;#,##0.0,,,&quot;B&quot;;[&gt;=1000000]#,##0,,&quot;M&quot;;#,##0,&quot;rb&quot;"/>
    </dxf>
    <dxf>
      <numFmt numFmtId="164" formatCode="[&gt;=1000000000]&quot;Rp&quot;#,##0.0,,,&quot;B&quot;;[&gt;=1000000]#,##0,,&quot;M&quot;;#,##0,&quot;rb&quot;"/>
    </dxf>
    <dxf>
      <numFmt numFmtId="165" formatCode="&quot;Rp&quot;#,##0,,&quot;M&quot;"/>
    </dxf>
    <dxf>
      <numFmt numFmtId="3" formatCode="#,##0"/>
    </dxf>
    <dxf>
      <numFmt numFmtId="3" formatCode="#,##0"/>
    </dxf>
    <dxf>
      <numFmt numFmtId="1" formatCode="0"/>
    </dxf>
    <dxf>
      <numFmt numFmtId="164" formatCode="[&gt;=1000000000]&quot;Rp&quot;#,##0.0,,,&quot;B&quot;;[&gt;=1000000]#,##0,,&quot;M&quot;;#,##0,&quot;rb&quot;"/>
    </dxf>
    <dxf>
      <numFmt numFmtId="164" formatCode="[&gt;=1000000000]&quot;Rp&quot;#,##0.0,,,&quot;B&quot;;[&gt;=1000000]#,##0,,&quot;M&quot;;#,##0,&quot;rb&quot;"/>
    </dxf>
    <dxf>
      <numFmt numFmtId="164" formatCode="[&gt;=1000000000]&quot;Rp&quot;#,##0.0,,,&quot;B&quot;;[&gt;=1000000]#,##0,,&quot;M&quot;;#,##0,&quot;rb&quot;"/>
    </dxf>
    <dxf>
      <numFmt numFmtId="3" formatCode="#,##0"/>
    </dxf>
    <dxf>
      <numFmt numFmtId="1" formatCode="0"/>
    </dxf>
    <dxf>
      <numFmt numFmtId="164" formatCode="[&gt;=1000000000]&quot;Rp&quot;#,##0.0,,,&quot;B&quot;;[&gt;=1000000]#,##0,,&quot;M&quot;;#,##0,&quot;rb&quot;"/>
    </dxf>
    <dxf>
      <font>
        <b/>
        <i val="0"/>
        <sz val="11"/>
        <color theme="0"/>
      </font>
      <border>
        <vertical/>
        <horizontal/>
      </border>
    </dxf>
    <dxf>
      <font>
        <b/>
        <i val="0"/>
        <color theme="0"/>
      </font>
      <fill>
        <patternFill>
          <bgColor theme="2" tint="-0.749961851863155"/>
        </patternFill>
      </fill>
      <border diagonalUp="0" diagonalDown="0">
        <left/>
        <right/>
        <top/>
        <bottom/>
        <vertical/>
        <horizontal/>
      </border>
    </dxf>
    <dxf>
      <font>
        <b val="0"/>
        <i val="0"/>
        <sz val="11"/>
        <color theme="2" tint="-0.749961851863155"/>
        <name val="Segoe UI Variable Small"/>
        <scheme val="none"/>
      </font>
      <border>
        <vertical/>
        <horizontal/>
      </border>
    </dxf>
    <dxf>
      <font>
        <b val="0"/>
        <i val="0"/>
        <color theme="0"/>
        <name val="Segoe UI Variable Small"/>
        <scheme val="none"/>
      </font>
      <fill>
        <patternFill>
          <bgColor theme="0"/>
        </patternFill>
      </fill>
      <border diagonalUp="0" diagonalDown="0">
        <left/>
        <right/>
        <top/>
        <bottom/>
        <vertical/>
        <horizontal/>
      </border>
    </dxf>
    <dxf>
      <font>
        <b/>
        <color theme="1"/>
      </font>
      <border>
        <bottom style="thin">
          <color theme="4"/>
        </bottom>
        <vertical/>
        <horizontal/>
      </border>
    </dxf>
    <dxf>
      <font>
        <color theme="1"/>
      </font>
      <border>
        <left/>
        <right/>
        <top/>
        <bottom/>
        <vertical/>
        <horizontal/>
      </border>
    </dxf>
  </dxfs>
  <tableStyles count="3" defaultTableStyle="TableStyleMedium2" defaultPivotStyle="PivotStyleLight16">
    <tableStyle name="SlicerStyleLight1 2" pivot="0" table="0" count="10" xr9:uid="{E3EC20E9-5DBD-41E2-AF5C-F70D2EA8FE11}">
      <tableStyleElement type="wholeTable" dxfId="42"/>
      <tableStyleElement type="headerRow" dxfId="41"/>
    </tableStyle>
    <tableStyle name="TimeSlicerStyleLight1 2" pivot="0" table="0" count="9" xr9:uid="{53EF94F6-184A-4ADA-8049-A198AA652F00}">
      <tableStyleElement type="wholeTable" dxfId="40"/>
      <tableStyleElement type="headerRow" dxfId="39"/>
    </tableStyle>
    <tableStyle name="TimeSlicerStyleLight1 2 2" pivot="0" table="0" count="9" xr9:uid="{36FEA0C2-569E-4F59-B75D-59DC06ED6DCB}">
      <tableStyleElement type="wholeTable" dxfId="38"/>
      <tableStyleElement type="headerRow" dxfId="37"/>
    </tableStyle>
  </tableStyles>
  <colors>
    <mruColors>
      <color rgb="FFA29BE7"/>
      <color rgb="FF333F50"/>
      <color rgb="FF81B2DF"/>
      <color rgb="FFD6EDD9"/>
      <color rgb="FFE8E0F5"/>
      <color rgb="FF239BCB"/>
      <color rgb="FF1A759A"/>
      <color rgb="FF66A2D8"/>
      <color rgb="FF4B91D1"/>
      <color rgb="FF2D72B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E8E0F5"/>
              <bgColor theme="4" tint="0.79995117038483843"/>
            </patternFill>
          </fill>
          <border>
            <left style="thin">
              <color rgb="FFCCCCCC"/>
            </left>
            <right style="thin">
              <color rgb="FFCCCCCC"/>
            </right>
            <top style="thin">
              <color rgb="FFCCCCCC"/>
            </top>
            <bottom style="thin">
              <color rgb="FFCCCCCC"/>
            </bottom>
            <vertical/>
            <horizontal/>
          </border>
        </dxf>
        <dxf>
          <font>
            <b/>
            <i val="0"/>
            <sz val="10"/>
            <color theme="2" tint="-0.749961851863155"/>
            <name val="Segoe UI Variable Small"/>
            <scheme val="none"/>
          </font>
          <fill>
            <patternFill patternType="solid">
              <fgColor rgb="FFE8E0F5"/>
              <bgColor rgb="FFDDEBF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E8E0F5"/>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patternFill patternType="solid">
              <fgColor auto="1"/>
              <bgColor theme="0"/>
            </patternFill>
          </fill>
          <border>
            <vertical/>
            <horizontal/>
          </border>
        </dxf>
        <dxf>
          <fill>
            <patternFill patternType="solid">
              <fgColor auto="1"/>
              <bgColor theme="8" tint="0.79998168889431442"/>
            </patternFill>
          </fill>
          <border>
            <vertical/>
            <horizontal/>
          </border>
        </dxf>
        <dxf>
          <font>
            <b/>
            <i val="0"/>
            <sz val="9"/>
            <color theme="0"/>
          </font>
          <border>
            <left/>
            <right/>
            <top/>
            <bottom/>
            <vertical/>
            <horizontal/>
          </border>
        </dxf>
        <dxf>
          <font>
            <b/>
            <i val="0"/>
            <sz val="9"/>
            <color theme="0"/>
          </font>
          <border>
            <left/>
            <right/>
            <top/>
            <bottom/>
            <vertical/>
            <horizontal/>
          </border>
        </dxf>
        <dxf>
          <font>
            <b/>
            <i val="0"/>
            <sz val="9"/>
            <color theme="0"/>
          </font>
          <border>
            <left/>
            <right/>
            <top/>
            <bottom/>
            <vertical/>
            <horizontal/>
          </border>
        </dxf>
        <dxf>
          <font>
            <sz val="10"/>
            <color rgb="FFA29BE7"/>
          </font>
          <border>
            <left/>
            <right/>
            <top/>
            <bottom/>
            <vertical/>
            <horizontal/>
          </border>
        </dxf>
        <dxf>
          <fill>
            <patternFill patternType="solid">
              <fgColor theme="4" tint="0.39997558519241921"/>
              <bgColor theme="4" tint="0.39997558519241921"/>
            </patternFill>
          </fill>
          <border>
            <vertical/>
            <horizontal/>
          </border>
        </dxf>
        <dxf>
          <fill>
            <patternFill patternType="solid">
              <fgColor auto="1"/>
              <bgColor theme="0"/>
            </patternFill>
          </fill>
          <border>
            <vertical/>
            <horizontal/>
          </border>
        </dxf>
        <dxf>
          <fill>
            <patternFill patternType="solid">
              <fgColor auto="1"/>
              <bgColor rgb="FFDDEBF7"/>
            </patternFill>
          </fill>
          <border>
            <vertical/>
            <horizontal/>
          </border>
        </dxf>
        <dxf>
          <font>
            <b/>
            <i val="0"/>
            <sz val="9"/>
            <color theme="2" tint="-0.749961851863155"/>
          </font>
          <border>
            <left/>
            <right/>
            <top/>
            <bottom/>
            <vertical/>
            <horizontal/>
          </border>
        </dxf>
        <dxf>
          <font>
            <b/>
            <i val="0"/>
            <sz val="9"/>
            <color theme="2" tint="-0.749961851863155"/>
          </font>
          <border>
            <left/>
            <right/>
            <top/>
            <bottom/>
            <vertical/>
            <horizontal/>
          </border>
        </dxf>
        <dxf>
          <font>
            <b/>
            <i val="0"/>
            <sz val="9"/>
            <color theme="2" tint="-0.749961851863155"/>
          </font>
          <border>
            <left/>
            <right/>
            <top/>
            <bottom/>
            <vertical/>
            <horizontal/>
          </border>
        </dxf>
        <dxf>
          <font>
            <sz val="10"/>
            <color rgb="FF8980E0"/>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6.xml"/><Relationship Id="rId26" Type="http://schemas.microsoft.com/office/2011/relationships/timelineCache" Target="timelineCaches/timelineCache1.xml"/><Relationship Id="rId39" Type="http://schemas.openxmlformats.org/officeDocument/2006/relationships/customXml" Target="../customXml/item7.xml"/><Relationship Id="rId21" Type="http://schemas.openxmlformats.org/officeDocument/2006/relationships/pivotCacheDefinition" Target="pivotCache/pivotCacheDefinition19.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68" Type="http://schemas.openxmlformats.org/officeDocument/2006/relationships/customXml" Target="../customXml/item36.xml"/><Relationship Id="rId76" Type="http://schemas.openxmlformats.org/officeDocument/2006/relationships/customXml" Target="../customXml/item44.xml"/><Relationship Id="rId7" Type="http://schemas.openxmlformats.org/officeDocument/2006/relationships/pivotCacheDefinition" Target="pivotCache/pivotCacheDefinition5.xml"/><Relationship Id="rId71" Type="http://schemas.openxmlformats.org/officeDocument/2006/relationships/customXml" Target="../customXml/item39.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styles" Target="styles.xml"/><Relationship Id="rId11" Type="http://schemas.openxmlformats.org/officeDocument/2006/relationships/pivotCacheDefinition" Target="pivotCache/pivotCacheDefinition9.xml"/><Relationship Id="rId24" Type="http://schemas.microsoft.com/office/2007/relationships/slicerCache" Target="slicerCaches/slicerCache1.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74" Type="http://schemas.openxmlformats.org/officeDocument/2006/relationships/customXml" Target="../customXml/item42.xml"/><Relationship Id="rId79" Type="http://schemas.openxmlformats.org/officeDocument/2006/relationships/customXml" Target="../customXml/item47.xml"/><Relationship Id="rId5" Type="http://schemas.openxmlformats.org/officeDocument/2006/relationships/pivotCacheDefinition" Target="pivotCache/pivotCacheDefinition3.xml"/><Relationship Id="rId61" Type="http://schemas.openxmlformats.org/officeDocument/2006/relationships/customXml" Target="../customXml/item29.xml"/><Relationship Id="rId10" Type="http://schemas.openxmlformats.org/officeDocument/2006/relationships/pivotCacheDefinition" Target="pivotCache/pivotCacheDefinition8.xml"/><Relationship Id="rId19" Type="http://schemas.openxmlformats.org/officeDocument/2006/relationships/pivotCacheDefinition" Target="pivotCache/pivotCacheDefinition17.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73" Type="http://schemas.openxmlformats.org/officeDocument/2006/relationships/customXml" Target="../customXml/item41.xml"/><Relationship Id="rId78" Type="http://schemas.openxmlformats.org/officeDocument/2006/relationships/customXml" Target="../customXml/item46.xml"/><Relationship Id="rId81" Type="http://schemas.openxmlformats.org/officeDocument/2006/relationships/customXml" Target="../customXml/item4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ivotCacheDefinition" Target="pivotCache/pivotCacheDefinition20.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77" Type="http://schemas.openxmlformats.org/officeDocument/2006/relationships/customXml" Target="../customXml/item45.xml"/><Relationship Id="rId8" Type="http://schemas.openxmlformats.org/officeDocument/2006/relationships/pivotCacheDefinition" Target="pivotCache/pivotCacheDefinition6.xml"/><Relationship Id="rId51" Type="http://schemas.openxmlformats.org/officeDocument/2006/relationships/customXml" Target="../customXml/item19.xml"/><Relationship Id="rId72" Type="http://schemas.openxmlformats.org/officeDocument/2006/relationships/customXml" Target="../customXml/item40.xml"/><Relationship Id="rId80" Type="http://schemas.openxmlformats.org/officeDocument/2006/relationships/customXml" Target="../customXml/item4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pivotCacheDefinition" Target="pivotCache/pivotCacheDefinition22.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8.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 Id="rId75"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pivotCacheDefinition" Target="pivotCache/pivotCacheDefinition21.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DQLab - Data Visualization 1 (version 2).xlsx]Dapur!PivotTable4</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949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949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949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25564618793907E-2"/>
          <c:y val="0.14061420243354003"/>
          <c:w val="0.91186225973250346"/>
          <c:h val="0.63234647995288529"/>
        </c:manualLayout>
      </c:layout>
      <c:lineChart>
        <c:grouping val="standard"/>
        <c:varyColors val="0"/>
        <c:ser>
          <c:idx val="0"/>
          <c:order val="0"/>
          <c:tx>
            <c:strRef>
              <c:f>Dapur!$B$12</c:f>
              <c:strCache>
                <c:ptCount val="1"/>
                <c:pt idx="0">
                  <c:v>Total</c:v>
                </c:pt>
              </c:strCache>
            </c:strRef>
          </c:tx>
          <c:spPr>
            <a:ln w="28575" cap="rnd">
              <a:solidFill>
                <a:srgbClr val="6949A4"/>
              </a:solidFill>
              <a:round/>
            </a:ln>
            <a:effectLst/>
          </c:spPr>
          <c:marker>
            <c:symbol val="none"/>
          </c:marker>
          <c:cat>
            <c:strRef>
              <c:f>Dapur!$A$13:$A$20</c:f>
              <c:strCache>
                <c:ptCount val="7"/>
                <c:pt idx="0">
                  <c:v>Sunday</c:v>
                </c:pt>
                <c:pt idx="1">
                  <c:v>Monday</c:v>
                </c:pt>
                <c:pt idx="2">
                  <c:v>Tuesday</c:v>
                </c:pt>
                <c:pt idx="3">
                  <c:v>Wednesday</c:v>
                </c:pt>
                <c:pt idx="4">
                  <c:v>Thursday</c:v>
                </c:pt>
                <c:pt idx="5">
                  <c:v>Friday</c:v>
                </c:pt>
                <c:pt idx="6">
                  <c:v>Saturday</c:v>
                </c:pt>
              </c:strCache>
            </c:strRef>
          </c:cat>
          <c:val>
            <c:numRef>
              <c:f>Dapur!$B$13:$B$20</c:f>
              <c:numCache>
                <c:formatCode>#,##0</c:formatCode>
                <c:ptCount val="7"/>
                <c:pt idx="0">
                  <c:v>17497</c:v>
                </c:pt>
                <c:pt idx="1">
                  <c:v>16544</c:v>
                </c:pt>
                <c:pt idx="2">
                  <c:v>16493</c:v>
                </c:pt>
                <c:pt idx="3">
                  <c:v>16959</c:v>
                </c:pt>
                <c:pt idx="4">
                  <c:v>16881</c:v>
                </c:pt>
                <c:pt idx="5">
                  <c:v>16952</c:v>
                </c:pt>
                <c:pt idx="6">
                  <c:v>17192</c:v>
                </c:pt>
              </c:numCache>
            </c:numRef>
          </c:val>
          <c:smooth val="0"/>
          <c:extLst>
            <c:ext xmlns:c16="http://schemas.microsoft.com/office/drawing/2014/chart" uri="{C3380CC4-5D6E-409C-BE32-E72D297353CC}">
              <c16:uniqueId val="{00000000-FEE2-4B39-A310-AEDBEEB31E46}"/>
            </c:ext>
          </c:extLst>
        </c:ser>
        <c:dLbls>
          <c:showLegendKey val="0"/>
          <c:showVal val="0"/>
          <c:showCatName val="0"/>
          <c:showSerName val="0"/>
          <c:showPercent val="0"/>
          <c:showBubbleSize val="0"/>
        </c:dLbls>
        <c:smooth val="0"/>
        <c:axId val="1206865472"/>
        <c:axId val="1206866192"/>
      </c:lineChart>
      <c:catAx>
        <c:axId val="1206865472"/>
        <c:scaling>
          <c:orientation val="minMax"/>
        </c:scaling>
        <c:delete val="0"/>
        <c:axPos val="b"/>
        <c:numFmt formatCode="General" sourceLinked="1"/>
        <c:majorTickMark val="none"/>
        <c:minorTickMark val="none"/>
        <c:tickLblPos val="nextTo"/>
        <c:spPr>
          <a:noFill/>
          <a:ln w="9525" cap="flat" cmpd="sng" algn="ctr">
            <a:solidFill>
              <a:schemeClr val="bg2">
                <a:lumMod val="2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06866192"/>
        <c:crosses val="autoZero"/>
        <c:auto val="1"/>
        <c:lblAlgn val="ctr"/>
        <c:lblOffset val="100"/>
        <c:noMultiLvlLbl val="0"/>
      </c:catAx>
      <c:valAx>
        <c:axId val="1206866192"/>
        <c:scaling>
          <c:orientation val="minMax"/>
        </c:scaling>
        <c:delete val="1"/>
        <c:axPos val="l"/>
        <c:numFmt formatCode="#,##0" sourceLinked="1"/>
        <c:majorTickMark val="none"/>
        <c:minorTickMark val="none"/>
        <c:tickLblPos val="nextTo"/>
        <c:crossAx val="120686547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6949A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151574983217315E-2"/>
          <c:y val="9.6954613122783639E-2"/>
          <c:w val="0.94821281714785655"/>
          <c:h val="0.62477212325593656"/>
        </c:manualLayout>
      </c:layout>
      <c:barChart>
        <c:barDir val="col"/>
        <c:grouping val="clustered"/>
        <c:varyColors val="0"/>
        <c:ser>
          <c:idx val="0"/>
          <c:order val="0"/>
          <c:tx>
            <c:v>Revenue</c:v>
          </c:tx>
          <c:spPr>
            <a:solidFill>
              <a:schemeClr val="accent5">
                <a:lumMod val="50000"/>
              </a:schemeClr>
            </a:solidFill>
            <a:ln>
              <a:noFill/>
            </a:ln>
            <a:effectLst/>
          </c:spPr>
          <c:invertIfNegative val="0"/>
          <c:dPt>
            <c:idx val="1"/>
            <c:invertIfNegative val="0"/>
            <c:bubble3D val="0"/>
            <c:spPr>
              <a:solidFill>
                <a:srgbClr val="2B6CA7"/>
              </a:solidFill>
              <a:ln>
                <a:noFill/>
              </a:ln>
              <a:effectLst/>
            </c:spPr>
            <c:extLst>
              <c:ext xmlns:c16="http://schemas.microsoft.com/office/drawing/2014/chart" uri="{C3380CC4-5D6E-409C-BE32-E72D297353CC}">
                <c16:uniqueId val="{00000003-8033-499A-8CCE-11B78D59EA4A}"/>
              </c:ext>
            </c:extLst>
          </c:dPt>
          <c:dPt>
            <c:idx val="2"/>
            <c:invertIfNegative val="0"/>
            <c:bubble3D val="0"/>
            <c:spPr>
              <a:solidFill>
                <a:srgbClr val="317CC1"/>
              </a:solidFill>
              <a:ln>
                <a:noFill/>
              </a:ln>
              <a:effectLst/>
            </c:spPr>
            <c:extLst>
              <c:ext xmlns:c16="http://schemas.microsoft.com/office/drawing/2014/chart" uri="{C3380CC4-5D6E-409C-BE32-E72D297353CC}">
                <c16:uniqueId val="{00000000-8033-499A-8CCE-11B78D59EA4A}"/>
              </c:ext>
            </c:extLst>
          </c:dPt>
          <c:dPt>
            <c:idx val="3"/>
            <c:invertIfNegative val="0"/>
            <c:bubble3D val="0"/>
            <c:spPr>
              <a:solidFill>
                <a:srgbClr val="4B91D1"/>
              </a:solidFill>
              <a:ln>
                <a:noFill/>
              </a:ln>
              <a:effectLst/>
            </c:spPr>
            <c:extLst>
              <c:ext xmlns:c16="http://schemas.microsoft.com/office/drawing/2014/chart" uri="{C3380CC4-5D6E-409C-BE32-E72D297353CC}">
                <c16:uniqueId val="{00000001-8033-499A-8CCE-11B78D59EA4A}"/>
              </c:ext>
            </c:extLst>
          </c:dPt>
          <c:dPt>
            <c:idx val="4"/>
            <c:invertIfNegative val="0"/>
            <c:bubble3D val="0"/>
            <c:spPr>
              <a:solidFill>
                <a:srgbClr val="66A2D8"/>
              </a:solidFill>
              <a:ln>
                <a:noFill/>
              </a:ln>
              <a:effectLst/>
            </c:spPr>
            <c:extLst>
              <c:ext xmlns:c16="http://schemas.microsoft.com/office/drawing/2014/chart" uri="{C3380CC4-5D6E-409C-BE32-E72D297353CC}">
                <c16:uniqueId val="{00000002-8033-499A-8CCE-11B78D59EA4A}"/>
              </c:ext>
            </c:extLst>
          </c:dPt>
          <c:dPt>
            <c:idx val="5"/>
            <c:invertIfNegative val="0"/>
            <c:bubble3D val="0"/>
            <c:spPr>
              <a:solidFill>
                <a:srgbClr val="81B2DF"/>
              </a:solidFill>
              <a:ln>
                <a:noFill/>
              </a:ln>
              <a:effectLst/>
            </c:spPr>
            <c:extLst>
              <c:ext xmlns:c16="http://schemas.microsoft.com/office/drawing/2014/chart" uri="{C3380CC4-5D6E-409C-BE32-E72D297353CC}">
                <c16:uniqueId val="{00000005-8033-499A-8CCE-11B78D59EA4A}"/>
              </c:ext>
            </c:extLst>
          </c:dPt>
          <c:dPt>
            <c:idx val="6"/>
            <c:invertIfNegative val="0"/>
            <c:bubble3D val="0"/>
            <c:spPr>
              <a:solidFill>
                <a:srgbClr val="1A759A"/>
              </a:solidFill>
              <a:ln>
                <a:noFill/>
              </a:ln>
              <a:effectLst/>
            </c:spPr>
            <c:extLst>
              <c:ext xmlns:c16="http://schemas.microsoft.com/office/drawing/2014/chart" uri="{C3380CC4-5D6E-409C-BE32-E72D297353CC}">
                <c16:uniqueId val="{00000006-8033-499A-8CCE-11B78D59EA4A}"/>
              </c:ext>
            </c:extLst>
          </c:dPt>
          <c:dPt>
            <c:idx val="7"/>
            <c:invertIfNegative val="0"/>
            <c:bubble3D val="0"/>
            <c:spPr>
              <a:solidFill>
                <a:srgbClr val="239BCB"/>
              </a:solidFill>
              <a:ln>
                <a:noFill/>
              </a:ln>
              <a:effectLst/>
            </c:spPr>
            <c:extLst>
              <c:ext xmlns:c16="http://schemas.microsoft.com/office/drawing/2014/chart" uri="{C3380CC4-5D6E-409C-BE32-E72D297353CC}">
                <c16:uniqueId val="{00000007-8033-499A-8CCE-11B78D59EA4A}"/>
              </c:ext>
            </c:extLst>
          </c:dPt>
          <c:dLbls>
            <c:dLbl>
              <c:idx val="7"/>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7-8033-499A-8CCE-11B78D59EA4A}"/>
                </c:ext>
              </c:extLst>
            </c:dLbl>
            <c:dLbl>
              <c:idx val="8"/>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2-FAD8-4C26-B9DD-1752D5430B3F}"/>
                </c:ext>
              </c:extLst>
            </c:dLbl>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Dapur!$F$90:$F$98</c:f>
              <c:numCache>
                <c:formatCode>[&gt;=1000000000]"Rp"#,##0.0,,,"B";[&gt;=1000000]#,##0,,"M";#,##0,"rb"</c:formatCode>
                <c:ptCount val="9"/>
                <c:pt idx="0">
                  <c:v>7639938000</c:v>
                </c:pt>
                <c:pt idx="1">
                  <c:v>6478245000</c:v>
                </c:pt>
                <c:pt idx="2">
                  <c:v>5780154000</c:v>
                </c:pt>
                <c:pt idx="3">
                  <c:v>3746238000</c:v>
                </c:pt>
                <c:pt idx="4">
                  <c:v>2746368000</c:v>
                </c:pt>
                <c:pt idx="5">
                  <c:v>2392143000</c:v>
                </c:pt>
                <c:pt idx="6">
                  <c:v>2271423000</c:v>
                </c:pt>
                <c:pt idx="7">
                  <c:v>1631616000</c:v>
                </c:pt>
                <c:pt idx="8">
                  <c:v>201810000</c:v>
                </c:pt>
              </c:numCache>
            </c:numRef>
          </c:val>
          <c:extLst>
            <c:ext xmlns:c16="http://schemas.microsoft.com/office/drawing/2014/chart" uri="{C3380CC4-5D6E-409C-BE32-E72D297353CC}">
              <c16:uniqueId val="{00000000-FAD8-4C26-B9DD-1752D5430B3F}"/>
            </c:ext>
          </c:extLst>
        </c:ser>
        <c:dLbls>
          <c:showLegendKey val="0"/>
          <c:showVal val="0"/>
          <c:showCatName val="0"/>
          <c:showSerName val="0"/>
          <c:showPercent val="0"/>
          <c:showBubbleSize val="0"/>
        </c:dLbls>
        <c:gapWidth val="45"/>
        <c:overlap val="-27"/>
        <c:axId val="294007575"/>
        <c:axId val="294007215"/>
      </c:barChart>
      <c:lineChart>
        <c:grouping val="standard"/>
        <c:varyColors val="0"/>
        <c:ser>
          <c:idx val="1"/>
          <c:order val="1"/>
          <c:tx>
            <c:v>Item Sold</c:v>
          </c:tx>
          <c:spPr>
            <a:ln w="28575" cap="rnd">
              <a:solidFill>
                <a:schemeClr val="accent1">
                  <a:lumMod val="60000"/>
                  <a:lumOff val="40000"/>
                </a:schemeClr>
              </a:solidFill>
              <a:round/>
            </a:ln>
            <a:effectLst/>
          </c:spPr>
          <c:marker>
            <c:symbol val="diamond"/>
            <c:size val="10"/>
            <c:spPr>
              <a:solidFill>
                <a:srgbClr val="C00000"/>
              </a:solidFill>
              <a:ln w="9525">
                <a:noFill/>
              </a:ln>
              <a:effectLst/>
            </c:spPr>
          </c:marker>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Dapur!$G$90:$G$98</c:f>
              <c:numCache>
                <c:formatCode>#,##0</c:formatCode>
                <c:ptCount val="9"/>
                <c:pt idx="0">
                  <c:v>9538</c:v>
                </c:pt>
                <c:pt idx="1">
                  <c:v>9189</c:v>
                </c:pt>
                <c:pt idx="2">
                  <c:v>9682</c:v>
                </c:pt>
                <c:pt idx="3">
                  <c:v>9319</c:v>
                </c:pt>
                <c:pt idx="4">
                  <c:v>9536</c:v>
                </c:pt>
                <c:pt idx="5">
                  <c:v>9607</c:v>
                </c:pt>
                <c:pt idx="6">
                  <c:v>9833</c:v>
                </c:pt>
                <c:pt idx="7">
                  <c:v>9712</c:v>
                </c:pt>
                <c:pt idx="8">
                  <c:v>9610</c:v>
                </c:pt>
              </c:numCache>
            </c:numRef>
          </c:val>
          <c:smooth val="1"/>
          <c:extLst>
            <c:ext xmlns:c16="http://schemas.microsoft.com/office/drawing/2014/chart" uri="{C3380CC4-5D6E-409C-BE32-E72D297353CC}">
              <c16:uniqueId val="{00000001-FAD8-4C26-B9DD-1752D5430B3F}"/>
            </c:ext>
          </c:extLst>
        </c:ser>
        <c:dLbls>
          <c:showLegendKey val="0"/>
          <c:showVal val="0"/>
          <c:showCatName val="0"/>
          <c:showSerName val="0"/>
          <c:showPercent val="0"/>
          <c:showBubbleSize val="0"/>
        </c:dLbls>
        <c:marker val="1"/>
        <c:smooth val="0"/>
        <c:axId val="1060053488"/>
        <c:axId val="1060052768"/>
      </c:lineChart>
      <c:catAx>
        <c:axId val="294007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25000"/>
                  </a:schemeClr>
                </a:solidFill>
                <a:latin typeface="Segoe UI Variable Small" pitchFamily="2" charset="0"/>
                <a:ea typeface="+mn-ea"/>
                <a:cs typeface="+mn-cs"/>
              </a:defRPr>
            </a:pPr>
            <a:endParaRPr lang="en-US"/>
          </a:p>
        </c:txPr>
        <c:crossAx val="294007215"/>
        <c:crosses val="autoZero"/>
        <c:auto val="1"/>
        <c:lblAlgn val="ctr"/>
        <c:lblOffset val="100"/>
        <c:noMultiLvlLbl val="0"/>
      </c:catAx>
      <c:valAx>
        <c:axId val="294007215"/>
        <c:scaling>
          <c:orientation val="minMax"/>
        </c:scaling>
        <c:delete val="0"/>
        <c:axPos val="l"/>
        <c:numFmt formatCode="[&gt;=1000000000]&quot;Rp&quot;#,##0.0,,,&quot;B&quot;;[&gt;=1000000]#,##0,,&quot;M&quot;;#,##0,&quot;rb&quot;"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94007575"/>
        <c:crosses val="autoZero"/>
        <c:crossBetween val="between"/>
      </c:valAx>
      <c:valAx>
        <c:axId val="10600527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60053488"/>
        <c:crosses val="max"/>
        <c:crossBetween val="between"/>
      </c:valAx>
      <c:catAx>
        <c:axId val="1060053488"/>
        <c:scaling>
          <c:orientation val="minMax"/>
        </c:scaling>
        <c:delete val="1"/>
        <c:axPos val="b"/>
        <c:numFmt formatCode="General" sourceLinked="1"/>
        <c:majorTickMark val="out"/>
        <c:minorTickMark val="none"/>
        <c:tickLblPos val="nextTo"/>
        <c:crossAx val="1060052768"/>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DQLab - Data Visualization 1 (version 2).xlsx]Dapur!PivotTable1</c:name>
    <c:fmtId val="13"/>
  </c:pivotSource>
  <c:chart>
    <c:autoTitleDeleted val="0"/>
    <c:pivotFmts>
      <c:pivotFmt>
        <c:idx val="0"/>
        <c:spPr>
          <a:solidFill>
            <a:srgbClr val="81B2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8E0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B2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E0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29B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B2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52983293556086E-2"/>
          <c:y val="1.4613776303358982E-2"/>
          <c:w val="0.94749403341288785"/>
          <c:h val="0.69554726694333979"/>
        </c:manualLayout>
      </c:layout>
      <c:barChart>
        <c:barDir val="col"/>
        <c:grouping val="clustered"/>
        <c:varyColors val="0"/>
        <c:ser>
          <c:idx val="0"/>
          <c:order val="0"/>
          <c:tx>
            <c:strRef>
              <c:f>Dapur!$B$130:$B$131</c:f>
              <c:strCache>
                <c:ptCount val="1"/>
                <c:pt idx="0">
                  <c:v>Holiday</c:v>
                </c:pt>
              </c:strCache>
            </c:strRef>
          </c:tx>
          <c:spPr>
            <a:solidFill>
              <a:srgbClr val="A29B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Dapur!$A$132:$A$139</c:f>
              <c:strCache>
                <c:ptCount val="7"/>
                <c:pt idx="0">
                  <c:v>Sunday</c:v>
                </c:pt>
                <c:pt idx="1">
                  <c:v>Monday</c:v>
                </c:pt>
                <c:pt idx="2">
                  <c:v>Tuesday</c:v>
                </c:pt>
                <c:pt idx="3">
                  <c:v>Wednesday</c:v>
                </c:pt>
                <c:pt idx="4">
                  <c:v>Thursday</c:v>
                </c:pt>
                <c:pt idx="5">
                  <c:v>Friday</c:v>
                </c:pt>
                <c:pt idx="6">
                  <c:v>Saturday</c:v>
                </c:pt>
              </c:strCache>
            </c:strRef>
          </c:cat>
          <c:val>
            <c:numRef>
              <c:f>Dapur!$B$132:$B$139</c:f>
              <c:numCache>
                <c:formatCode>[&gt;=1000000000]"Rp"#,##0.0,,,"B";[&gt;=1000000]#,##0,,"M";#,##0,"rb"</c:formatCode>
                <c:ptCount val="7"/>
                <c:pt idx="0">
                  <c:v>594165000</c:v>
                </c:pt>
                <c:pt idx="1">
                  <c:v>617226000</c:v>
                </c:pt>
                <c:pt idx="2">
                  <c:v>461418000</c:v>
                </c:pt>
                <c:pt idx="3">
                  <c:v>139407000</c:v>
                </c:pt>
                <c:pt idx="4">
                  <c:v>987579000</c:v>
                </c:pt>
                <c:pt idx="5">
                  <c:v>464370000</c:v>
                </c:pt>
                <c:pt idx="6">
                  <c:v>154092000</c:v>
                </c:pt>
              </c:numCache>
            </c:numRef>
          </c:val>
          <c:extLst>
            <c:ext xmlns:c16="http://schemas.microsoft.com/office/drawing/2014/chart" uri="{C3380CC4-5D6E-409C-BE32-E72D297353CC}">
              <c16:uniqueId val="{00000000-0324-4060-9DC4-4FEE5D019987}"/>
            </c:ext>
          </c:extLst>
        </c:ser>
        <c:ser>
          <c:idx val="1"/>
          <c:order val="1"/>
          <c:tx>
            <c:strRef>
              <c:f>Dapur!$C$130:$C$131</c:f>
              <c:strCache>
                <c:ptCount val="1"/>
                <c:pt idx="0">
                  <c:v>Regular</c:v>
                </c:pt>
              </c:strCache>
            </c:strRef>
          </c:tx>
          <c:spPr>
            <a:solidFill>
              <a:srgbClr val="81B2D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Dapur!$A$132:$A$139</c:f>
              <c:strCache>
                <c:ptCount val="7"/>
                <c:pt idx="0">
                  <c:v>Sunday</c:v>
                </c:pt>
                <c:pt idx="1">
                  <c:v>Monday</c:v>
                </c:pt>
                <c:pt idx="2">
                  <c:v>Tuesday</c:v>
                </c:pt>
                <c:pt idx="3">
                  <c:v>Wednesday</c:v>
                </c:pt>
                <c:pt idx="4">
                  <c:v>Thursday</c:v>
                </c:pt>
                <c:pt idx="5">
                  <c:v>Friday</c:v>
                </c:pt>
                <c:pt idx="6">
                  <c:v>Saturday</c:v>
                </c:pt>
              </c:strCache>
            </c:strRef>
          </c:cat>
          <c:val>
            <c:numRef>
              <c:f>Dapur!$C$132:$C$139</c:f>
              <c:numCache>
                <c:formatCode>[&gt;=1000000000]"Rp"#,##0.0,,,"B";[&gt;=1000000]#,##0,,"M";#,##0,"rb"</c:formatCode>
                <c:ptCount val="7"/>
                <c:pt idx="0">
                  <c:v>8257449000</c:v>
                </c:pt>
                <c:pt idx="1">
                  <c:v>7762032000</c:v>
                </c:pt>
                <c:pt idx="2">
                  <c:v>7884291000</c:v>
                </c:pt>
                <c:pt idx="3">
                  <c:v>8457702000</c:v>
                </c:pt>
                <c:pt idx="4">
                  <c:v>7592859000</c:v>
                </c:pt>
                <c:pt idx="5">
                  <c:v>8139411000</c:v>
                </c:pt>
                <c:pt idx="6">
                  <c:v>8449821000</c:v>
                </c:pt>
              </c:numCache>
            </c:numRef>
          </c:val>
          <c:extLst>
            <c:ext xmlns:c16="http://schemas.microsoft.com/office/drawing/2014/chart" uri="{C3380CC4-5D6E-409C-BE32-E72D297353CC}">
              <c16:uniqueId val="{00000003-0324-4060-9DC4-4FEE5D019987}"/>
            </c:ext>
          </c:extLst>
        </c:ser>
        <c:dLbls>
          <c:dLblPos val="outEnd"/>
          <c:showLegendKey val="0"/>
          <c:showVal val="1"/>
          <c:showCatName val="0"/>
          <c:showSerName val="0"/>
          <c:showPercent val="0"/>
          <c:showBubbleSize val="0"/>
        </c:dLbls>
        <c:gapWidth val="20"/>
        <c:overlap val="-27"/>
        <c:axId val="42412567"/>
        <c:axId val="42411127"/>
      </c:barChart>
      <c:catAx>
        <c:axId val="42412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1127"/>
        <c:crosses val="autoZero"/>
        <c:auto val="1"/>
        <c:lblAlgn val="ctr"/>
        <c:lblOffset val="100"/>
        <c:noMultiLvlLbl val="0"/>
      </c:catAx>
      <c:valAx>
        <c:axId val="42411127"/>
        <c:scaling>
          <c:orientation val="minMax"/>
        </c:scaling>
        <c:delete val="1"/>
        <c:axPos val="l"/>
        <c:numFmt formatCode="[&gt;=1000000000]&quot;Rp&quot;#,##0.0,,,&quot;B&quot;;[&gt;=1000000]#,##0,,&quot;M&quot;;#,##0,&quot;rb&quot;" sourceLinked="1"/>
        <c:majorTickMark val="none"/>
        <c:minorTickMark val="none"/>
        <c:tickLblPos val="nextTo"/>
        <c:crossAx val="42412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DQLab - Data Visualization 1 (version 2).xlsx]Dapur!PivotTable10</c:name>
    <c:fmtId val="20"/>
  </c:pivotSource>
  <c:chart>
    <c:autoTitleDeleted val="1"/>
    <c:pivotFmts>
      <c:pivotFmt>
        <c:idx val="0"/>
        <c:spPr>
          <a:solidFill>
            <a:srgbClr val="D6EDD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81B2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D6EDD9"/>
          </a:solidFill>
          <a:ln w="19050">
            <a:solidFill>
              <a:schemeClr val="lt1"/>
            </a:solidFill>
          </a:ln>
          <a:effectLst/>
        </c:spPr>
        <c:dLbl>
          <c:idx val="0"/>
          <c:layout>
            <c:manualLayout>
              <c:x val="6.0754155730533735E-2"/>
              <c:y val="-0.283403913257942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D6EDD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81B2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D6EDD9"/>
          </a:solidFill>
          <a:ln w="19050">
            <a:solidFill>
              <a:schemeClr val="lt1"/>
            </a:solidFill>
          </a:ln>
          <a:effectLst/>
        </c:spPr>
        <c:dLbl>
          <c:idx val="0"/>
          <c:layout>
            <c:manualLayout>
              <c:x val="6.0754155730533735E-2"/>
              <c:y val="-0.283403913257942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D6EDD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rgbClr val="81B2DF"/>
          </a:solidFill>
          <a:ln w="19050">
            <a:noFill/>
          </a:ln>
          <a:effectLst/>
        </c:spPr>
        <c:dLbl>
          <c:idx val="0"/>
          <c:layout>
            <c:manualLayout>
              <c:x val="-3.1995267493284456E-2"/>
              <c:y val="1.936609921894644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rgbClr val="333F50"/>
          </a:solidFill>
          <a:ln w="19050">
            <a:noFill/>
          </a:ln>
          <a:effectLst/>
        </c:spPr>
        <c:dLbl>
          <c:idx val="0"/>
          <c:layout>
            <c:manualLayout>
              <c:x val="0.20976400186717067"/>
              <c:y val="-7.712386649953538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Lst>
        </c:dLbl>
      </c:pivotFmt>
    </c:pivotFmts>
    <c:plotArea>
      <c:layout>
        <c:manualLayout>
          <c:layoutTarget val="inner"/>
          <c:xMode val="edge"/>
          <c:yMode val="edge"/>
          <c:x val="0.15615423230666689"/>
          <c:y val="1.6431929438448515E-2"/>
          <c:w val="0.66076888897180153"/>
          <c:h val="0.98356807056155149"/>
        </c:manualLayout>
      </c:layout>
      <c:pieChart>
        <c:varyColors val="1"/>
        <c:ser>
          <c:idx val="0"/>
          <c:order val="0"/>
          <c:tx>
            <c:strRef>
              <c:f>Dapur!$B$142</c:f>
              <c:strCache>
                <c:ptCount val="1"/>
                <c:pt idx="0">
                  <c:v>Total</c:v>
                </c:pt>
              </c:strCache>
            </c:strRef>
          </c:tx>
          <c:spPr>
            <a:solidFill>
              <a:srgbClr val="D6EDD9"/>
            </a:solidFill>
            <a:ln>
              <a:noFill/>
            </a:ln>
          </c:spPr>
          <c:dPt>
            <c:idx val="0"/>
            <c:bubble3D val="0"/>
            <c:explosion val="22"/>
            <c:spPr>
              <a:solidFill>
                <a:srgbClr val="81B2DF"/>
              </a:solidFill>
              <a:ln w="19050">
                <a:noFill/>
              </a:ln>
              <a:effectLst/>
            </c:spPr>
            <c:extLst>
              <c:ext xmlns:c16="http://schemas.microsoft.com/office/drawing/2014/chart" uri="{C3380CC4-5D6E-409C-BE32-E72D297353CC}">
                <c16:uniqueId val="{00000001-60E5-41E0-B316-B07C6B4BDCAA}"/>
              </c:ext>
            </c:extLst>
          </c:dPt>
          <c:dPt>
            <c:idx val="1"/>
            <c:bubble3D val="0"/>
            <c:spPr>
              <a:solidFill>
                <a:srgbClr val="333F50"/>
              </a:solidFill>
              <a:ln w="19050">
                <a:noFill/>
              </a:ln>
              <a:effectLst/>
            </c:spPr>
            <c:extLst>
              <c:ext xmlns:c16="http://schemas.microsoft.com/office/drawing/2014/chart" uri="{C3380CC4-5D6E-409C-BE32-E72D297353CC}">
                <c16:uniqueId val="{00000003-60E5-41E0-B316-B07C6B4BDCAA}"/>
              </c:ext>
            </c:extLst>
          </c:dPt>
          <c:dLbls>
            <c:dLbl>
              <c:idx val="0"/>
              <c:layout>
                <c:manualLayout>
                  <c:x val="-3.1995267493284456E-2"/>
                  <c:y val="1.936609921894644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0E5-41E0-B316-B07C6B4BDCAA}"/>
                </c:ext>
              </c:extLst>
            </c:dLbl>
            <c:dLbl>
              <c:idx val="1"/>
              <c:layout>
                <c:manualLayout>
                  <c:x val="0.20976400186717067"/>
                  <c:y val="-7.712386649953538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 xmlns:c16="http://schemas.microsoft.com/office/drawing/2014/chart" uri="{C3380CC4-5D6E-409C-BE32-E72D297353CC}">
                  <c16:uniqueId val="{00000003-60E5-41E0-B316-B07C6B4BDCA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Dapur!$A$143:$A$145</c:f>
              <c:strCache>
                <c:ptCount val="2"/>
                <c:pt idx="0">
                  <c:v>Holiday</c:v>
                </c:pt>
                <c:pt idx="1">
                  <c:v>Regular</c:v>
                </c:pt>
              </c:strCache>
            </c:strRef>
          </c:cat>
          <c:val>
            <c:numRef>
              <c:f>Dapur!$B$143:$B$145</c:f>
              <c:numCache>
                <c:formatCode>[&gt;=1000000000]"Rp"#,##0.0,,,"B";[&gt;=1000000]#,##0,,"M";#,##0,"rb"</c:formatCode>
                <c:ptCount val="2"/>
                <c:pt idx="0">
                  <c:v>3418257000</c:v>
                </c:pt>
                <c:pt idx="1">
                  <c:v>56543565000</c:v>
                </c:pt>
              </c:numCache>
            </c:numRef>
          </c:val>
          <c:extLst>
            <c:ext xmlns:c16="http://schemas.microsoft.com/office/drawing/2014/chart" uri="{C3380CC4-5D6E-409C-BE32-E72D297353CC}">
              <c16:uniqueId val="{00000004-60E5-41E0-B316-B07C6B4BDCAA}"/>
            </c:ext>
          </c:extLst>
        </c:ser>
        <c:dLbls>
          <c:showLegendKey val="0"/>
          <c:showVal val="0"/>
          <c:showCatName val="0"/>
          <c:showSerName val="0"/>
          <c:showPercent val="0"/>
          <c:showBubbleSize val="0"/>
          <c:showLeaderLines val="1"/>
        </c:dLbls>
        <c:firstSliceAng val="7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DQLab - Data Visualization 1 (version 2).xlsx]Dapur!PivotTable10</c:name>
    <c:fmtId val="23"/>
  </c:pivotSource>
  <c:chart>
    <c:autoTitleDeleted val="1"/>
    <c:pivotFmts>
      <c:pivotFmt>
        <c:idx val="0"/>
        <c:spPr>
          <a:solidFill>
            <a:srgbClr val="D6EDD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81B2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D6EDD9"/>
          </a:solidFill>
          <a:ln w="19050">
            <a:solidFill>
              <a:schemeClr val="lt1"/>
            </a:solidFill>
          </a:ln>
          <a:effectLst/>
        </c:spPr>
        <c:dLbl>
          <c:idx val="0"/>
          <c:layout>
            <c:manualLayout>
              <c:x val="6.0754155730533735E-2"/>
              <c:y val="-0.283403913257942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D6EDD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81B2D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D6EDD9"/>
          </a:solidFill>
          <a:ln w="19050">
            <a:solidFill>
              <a:schemeClr val="lt1"/>
            </a:solidFill>
          </a:ln>
          <a:effectLst/>
        </c:spPr>
        <c:dLbl>
          <c:idx val="0"/>
          <c:layout>
            <c:manualLayout>
              <c:x val="6.0754155730533735E-2"/>
              <c:y val="-0.283403913257942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D6EDD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rgbClr val="81B2DF"/>
          </a:solidFill>
          <a:ln w="19050">
            <a:noFill/>
          </a:ln>
          <a:effectLst/>
        </c:spPr>
        <c:dLbl>
          <c:idx val="0"/>
          <c:layout>
            <c:manualLayout>
              <c:x val="-1.0798300500547992E-2"/>
              <c:y val="-0.1855981421586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tx2">
              <a:lumMod val="75000"/>
            </a:schemeClr>
          </a:solidFill>
          <a:ln w="19050">
            <a:noFill/>
          </a:ln>
          <a:effectLst/>
        </c:spPr>
        <c:dLbl>
          <c:idx val="0"/>
          <c:layout>
            <c:manualLayout>
              <c:x val="0.20976400186717067"/>
              <c:y val="-7.71238664995353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Lst>
        </c:dLbl>
      </c:pivotFmt>
      <c:pivotFmt>
        <c:idx val="9"/>
        <c:spPr>
          <a:solidFill>
            <a:srgbClr val="D6EDD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rgbClr val="81B2DF"/>
          </a:solidFill>
          <a:ln w="19050">
            <a:noFill/>
          </a:ln>
          <a:effectLst/>
        </c:spPr>
        <c:dLbl>
          <c:idx val="0"/>
          <c:layout>
            <c:manualLayout>
              <c:x val="-1.0798300500547992E-2"/>
              <c:y val="-0.1855981421586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tx2">
              <a:lumMod val="75000"/>
            </a:schemeClr>
          </a:solidFill>
          <a:ln w="19050">
            <a:noFill/>
          </a:ln>
          <a:effectLst/>
        </c:spPr>
        <c:dLbl>
          <c:idx val="0"/>
          <c:layout>
            <c:manualLayout>
              <c:x val="0.20976400186717067"/>
              <c:y val="-7.71238664995353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Lst>
        </c:dLbl>
      </c:pivotFmt>
      <c:pivotFmt>
        <c:idx val="12"/>
        <c:spPr>
          <a:solidFill>
            <a:srgbClr val="D6EDD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rgbClr val="81B2DF"/>
          </a:solidFill>
          <a:ln w="19050">
            <a:noFill/>
          </a:ln>
          <a:effectLst/>
        </c:spPr>
        <c:dLbl>
          <c:idx val="0"/>
          <c:layout>
            <c:manualLayout>
              <c:x val="-1.0798300500547992E-2"/>
              <c:y val="-0.1855981421586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tx2">
              <a:lumMod val="75000"/>
            </a:schemeClr>
          </a:solidFill>
          <a:ln w="19050">
            <a:noFill/>
          </a:ln>
          <a:effectLst/>
        </c:spPr>
        <c:dLbl>
          <c:idx val="0"/>
          <c:layout>
            <c:manualLayout>
              <c:x val="0.20976400186717067"/>
              <c:y val="-7.71238664995353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Lst>
        </c:dLbl>
      </c:pivotFmt>
    </c:pivotFmts>
    <c:plotArea>
      <c:layout>
        <c:manualLayout>
          <c:layoutTarget val="inner"/>
          <c:xMode val="edge"/>
          <c:yMode val="edge"/>
          <c:x val="0.15615423230666689"/>
          <c:y val="1.6431929438448515E-2"/>
          <c:w val="0.66076888897180153"/>
          <c:h val="0.98356807056155149"/>
        </c:manualLayout>
      </c:layout>
      <c:pieChart>
        <c:varyColors val="1"/>
        <c:ser>
          <c:idx val="0"/>
          <c:order val="0"/>
          <c:tx>
            <c:strRef>
              <c:f>Dapur!$B$142</c:f>
              <c:strCache>
                <c:ptCount val="1"/>
                <c:pt idx="0">
                  <c:v>Total</c:v>
                </c:pt>
              </c:strCache>
            </c:strRef>
          </c:tx>
          <c:spPr>
            <a:solidFill>
              <a:srgbClr val="D6EDD9"/>
            </a:solidFill>
            <a:ln>
              <a:noFill/>
            </a:ln>
          </c:spPr>
          <c:dPt>
            <c:idx val="0"/>
            <c:bubble3D val="0"/>
            <c:explosion val="22"/>
            <c:spPr>
              <a:solidFill>
                <a:srgbClr val="81B2DF"/>
              </a:solidFill>
              <a:ln w="19050">
                <a:noFill/>
              </a:ln>
              <a:effectLst/>
            </c:spPr>
            <c:extLst>
              <c:ext xmlns:c16="http://schemas.microsoft.com/office/drawing/2014/chart" uri="{C3380CC4-5D6E-409C-BE32-E72D297353CC}">
                <c16:uniqueId val="{00000001-B691-4C29-9338-8A4B1188A96E}"/>
              </c:ext>
            </c:extLst>
          </c:dPt>
          <c:dPt>
            <c:idx val="1"/>
            <c:bubble3D val="0"/>
            <c:spPr>
              <a:solidFill>
                <a:schemeClr val="tx2">
                  <a:lumMod val="75000"/>
                </a:schemeClr>
              </a:solidFill>
              <a:ln w="19050">
                <a:noFill/>
              </a:ln>
              <a:effectLst/>
            </c:spPr>
            <c:extLst>
              <c:ext xmlns:c16="http://schemas.microsoft.com/office/drawing/2014/chart" uri="{C3380CC4-5D6E-409C-BE32-E72D297353CC}">
                <c16:uniqueId val="{00000003-B691-4C29-9338-8A4B1188A96E}"/>
              </c:ext>
            </c:extLst>
          </c:dPt>
          <c:dLbls>
            <c:dLbl>
              <c:idx val="0"/>
              <c:layout>
                <c:manualLayout>
                  <c:x val="-1.0798300500547992E-2"/>
                  <c:y val="-0.18559814215861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691-4C29-9338-8A4B1188A96E}"/>
                </c:ext>
              </c:extLst>
            </c:dLbl>
            <c:dLbl>
              <c:idx val="1"/>
              <c:layout>
                <c:manualLayout>
                  <c:x val="0.20976400186717067"/>
                  <c:y val="-7.712386649953538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282426158162125"/>
                      <c:h val="0.38565738392038668"/>
                    </c:manualLayout>
                  </c15:layout>
                </c:ext>
                <c:ext xmlns:c16="http://schemas.microsoft.com/office/drawing/2014/chart" uri="{C3380CC4-5D6E-409C-BE32-E72D297353CC}">
                  <c16:uniqueId val="{00000003-B691-4C29-9338-8A4B1188A96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Dapur!$A$143:$A$145</c:f>
              <c:strCache>
                <c:ptCount val="2"/>
                <c:pt idx="0">
                  <c:v>Holiday</c:v>
                </c:pt>
                <c:pt idx="1">
                  <c:v>Regular</c:v>
                </c:pt>
              </c:strCache>
            </c:strRef>
          </c:cat>
          <c:val>
            <c:numRef>
              <c:f>Dapur!$B$143:$B$145</c:f>
              <c:numCache>
                <c:formatCode>[&gt;=1000000000]"Rp"#,##0.0,,,"B";[&gt;=1000000]#,##0,,"M";#,##0,"rb"</c:formatCode>
                <c:ptCount val="2"/>
                <c:pt idx="0">
                  <c:v>3418257000</c:v>
                </c:pt>
                <c:pt idx="1">
                  <c:v>56543565000</c:v>
                </c:pt>
              </c:numCache>
            </c:numRef>
          </c:val>
          <c:extLst>
            <c:ext xmlns:c16="http://schemas.microsoft.com/office/drawing/2014/chart" uri="{C3380CC4-5D6E-409C-BE32-E72D297353CC}">
              <c16:uniqueId val="{00000004-B691-4C29-9338-8A4B1188A96E}"/>
            </c:ext>
          </c:extLst>
        </c:ser>
        <c:dLbls>
          <c:showLegendKey val="0"/>
          <c:showVal val="0"/>
          <c:showCatName val="0"/>
          <c:showSerName val="0"/>
          <c:showPercent val="0"/>
          <c:showBubbleSize val="0"/>
          <c:showLeaderLines val="1"/>
        </c:dLbls>
        <c:firstSliceAng val="7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151574983217315E-2"/>
          <c:y val="9.6954613122783639E-2"/>
          <c:w val="0.94821281714785655"/>
          <c:h val="0.62477212325593656"/>
        </c:manualLayout>
      </c:layout>
      <c:barChart>
        <c:barDir val="col"/>
        <c:grouping val="clustered"/>
        <c:varyColors val="0"/>
        <c:ser>
          <c:idx val="0"/>
          <c:order val="0"/>
          <c:tx>
            <c:v>Revenue</c:v>
          </c:tx>
          <c:spPr>
            <a:solidFill>
              <a:schemeClr val="accent5">
                <a:lumMod val="50000"/>
              </a:schemeClr>
            </a:solidFill>
            <a:ln>
              <a:noFill/>
            </a:ln>
            <a:effectLst/>
          </c:spPr>
          <c:invertIfNegative val="0"/>
          <c:dPt>
            <c:idx val="1"/>
            <c:invertIfNegative val="0"/>
            <c:bubble3D val="0"/>
            <c:spPr>
              <a:solidFill>
                <a:srgbClr val="2B6CA7"/>
              </a:solidFill>
              <a:ln>
                <a:noFill/>
              </a:ln>
              <a:effectLst/>
            </c:spPr>
            <c:extLst>
              <c:ext xmlns:c16="http://schemas.microsoft.com/office/drawing/2014/chart" uri="{C3380CC4-5D6E-409C-BE32-E72D297353CC}">
                <c16:uniqueId val="{00000001-93BB-45EB-BE76-628342A3E496}"/>
              </c:ext>
            </c:extLst>
          </c:dPt>
          <c:dPt>
            <c:idx val="2"/>
            <c:invertIfNegative val="0"/>
            <c:bubble3D val="0"/>
            <c:spPr>
              <a:solidFill>
                <a:srgbClr val="317CC1"/>
              </a:solidFill>
              <a:ln>
                <a:noFill/>
              </a:ln>
              <a:effectLst/>
            </c:spPr>
            <c:extLst>
              <c:ext xmlns:c16="http://schemas.microsoft.com/office/drawing/2014/chart" uri="{C3380CC4-5D6E-409C-BE32-E72D297353CC}">
                <c16:uniqueId val="{00000003-93BB-45EB-BE76-628342A3E496}"/>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5-93BB-45EB-BE76-628342A3E496}"/>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7-93BB-45EB-BE76-628342A3E496}"/>
              </c:ext>
            </c:extLst>
          </c:dPt>
          <c:dPt>
            <c:idx val="5"/>
            <c:invertIfNegative val="0"/>
            <c:bubble3D val="0"/>
            <c:spPr>
              <a:solidFill>
                <a:schemeClr val="bg1">
                  <a:lumMod val="85000"/>
                </a:schemeClr>
              </a:solidFill>
              <a:ln>
                <a:noFill/>
              </a:ln>
              <a:effectLst/>
            </c:spPr>
            <c:extLst>
              <c:ext xmlns:c16="http://schemas.microsoft.com/office/drawing/2014/chart" uri="{C3380CC4-5D6E-409C-BE32-E72D297353CC}">
                <c16:uniqueId val="{00000009-93BB-45EB-BE76-628342A3E496}"/>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B-93BB-45EB-BE76-628342A3E496}"/>
              </c:ext>
            </c:extLst>
          </c:dPt>
          <c:dPt>
            <c:idx val="7"/>
            <c:invertIfNegative val="0"/>
            <c:bubble3D val="0"/>
            <c:spPr>
              <a:solidFill>
                <a:schemeClr val="bg1">
                  <a:lumMod val="85000"/>
                </a:schemeClr>
              </a:solidFill>
              <a:ln>
                <a:noFill/>
              </a:ln>
              <a:effectLst/>
            </c:spPr>
            <c:extLst>
              <c:ext xmlns:c16="http://schemas.microsoft.com/office/drawing/2014/chart" uri="{C3380CC4-5D6E-409C-BE32-E72D297353CC}">
                <c16:uniqueId val="{0000000D-93BB-45EB-BE76-628342A3E496}"/>
              </c:ext>
            </c:extLst>
          </c:dPt>
          <c:dPt>
            <c:idx val="8"/>
            <c:invertIfNegative val="0"/>
            <c:bubble3D val="0"/>
            <c:spPr>
              <a:solidFill>
                <a:schemeClr val="bg1">
                  <a:lumMod val="85000"/>
                </a:schemeClr>
              </a:solidFill>
              <a:ln>
                <a:noFill/>
              </a:ln>
              <a:effectLst/>
            </c:spPr>
            <c:extLst>
              <c:ext xmlns:c16="http://schemas.microsoft.com/office/drawing/2014/chart" uri="{C3380CC4-5D6E-409C-BE32-E72D297353CC}">
                <c16:uniqueId val="{0000000E-93BB-45EB-BE76-628342A3E496}"/>
              </c:ext>
            </c:extLst>
          </c:dPt>
          <c:dLbls>
            <c:dLbl>
              <c:idx val="3"/>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5-93BB-45EB-BE76-628342A3E496}"/>
                </c:ext>
              </c:extLst>
            </c:dLbl>
            <c:dLbl>
              <c:idx val="4"/>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7-93BB-45EB-BE76-628342A3E496}"/>
                </c:ext>
              </c:extLst>
            </c:dLbl>
            <c:dLbl>
              <c:idx val="5"/>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9-93BB-45EB-BE76-628342A3E496}"/>
                </c:ext>
              </c:extLst>
            </c:dLbl>
            <c:dLbl>
              <c:idx val="6"/>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B-93BB-45EB-BE76-628342A3E496}"/>
                </c:ext>
              </c:extLst>
            </c:dLbl>
            <c:dLbl>
              <c:idx val="7"/>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D-93BB-45EB-BE76-628342A3E496}"/>
                </c:ext>
              </c:extLst>
            </c:dLbl>
            <c:dLbl>
              <c:idx val="8"/>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E-93BB-45EB-BE76-628342A3E496}"/>
                </c:ext>
              </c:extLst>
            </c:dLbl>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Dapur!$F$90:$F$98</c:f>
              <c:numCache>
                <c:formatCode>[&gt;=1000000000]"Rp"#,##0.0,,,"B";[&gt;=1000000]#,##0,,"M";#,##0,"rb"</c:formatCode>
                <c:ptCount val="9"/>
                <c:pt idx="0">
                  <c:v>7639938000</c:v>
                </c:pt>
                <c:pt idx="1">
                  <c:v>6478245000</c:v>
                </c:pt>
                <c:pt idx="2">
                  <c:v>5780154000</c:v>
                </c:pt>
                <c:pt idx="3">
                  <c:v>3746238000</c:v>
                </c:pt>
                <c:pt idx="4">
                  <c:v>2746368000</c:v>
                </c:pt>
                <c:pt idx="5">
                  <c:v>2392143000</c:v>
                </c:pt>
                <c:pt idx="6">
                  <c:v>2271423000</c:v>
                </c:pt>
                <c:pt idx="7">
                  <c:v>1631616000</c:v>
                </c:pt>
                <c:pt idx="8">
                  <c:v>201810000</c:v>
                </c:pt>
              </c:numCache>
            </c:numRef>
          </c:val>
          <c:extLst>
            <c:ext xmlns:c16="http://schemas.microsoft.com/office/drawing/2014/chart" uri="{C3380CC4-5D6E-409C-BE32-E72D297353CC}">
              <c16:uniqueId val="{0000000F-93BB-45EB-BE76-628342A3E496}"/>
            </c:ext>
          </c:extLst>
        </c:ser>
        <c:dLbls>
          <c:showLegendKey val="0"/>
          <c:showVal val="0"/>
          <c:showCatName val="0"/>
          <c:showSerName val="0"/>
          <c:showPercent val="0"/>
          <c:showBubbleSize val="0"/>
        </c:dLbls>
        <c:gapWidth val="45"/>
        <c:overlap val="-27"/>
        <c:axId val="294007575"/>
        <c:axId val="294007215"/>
      </c:barChart>
      <c:lineChart>
        <c:grouping val="standard"/>
        <c:varyColors val="0"/>
        <c:ser>
          <c:idx val="1"/>
          <c:order val="1"/>
          <c:tx>
            <c:v>Item Sold</c:v>
          </c:tx>
          <c:spPr>
            <a:ln w="28575" cap="rnd">
              <a:solidFill>
                <a:schemeClr val="accent1">
                  <a:lumMod val="60000"/>
                  <a:lumOff val="40000"/>
                </a:schemeClr>
              </a:solidFill>
              <a:round/>
            </a:ln>
            <a:effectLst/>
          </c:spPr>
          <c:marker>
            <c:symbol val="diamond"/>
            <c:size val="10"/>
            <c:spPr>
              <a:solidFill>
                <a:srgbClr val="C00000"/>
              </a:solidFill>
              <a:ln w="9525">
                <a:noFill/>
              </a:ln>
              <a:effectLst/>
            </c:spPr>
          </c:marker>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Dapur!$G$90:$G$98</c:f>
              <c:numCache>
                <c:formatCode>#,##0</c:formatCode>
                <c:ptCount val="9"/>
                <c:pt idx="0">
                  <c:v>9538</c:v>
                </c:pt>
                <c:pt idx="1">
                  <c:v>9189</c:v>
                </c:pt>
                <c:pt idx="2">
                  <c:v>9682</c:v>
                </c:pt>
                <c:pt idx="3">
                  <c:v>9319</c:v>
                </c:pt>
                <c:pt idx="4">
                  <c:v>9536</c:v>
                </c:pt>
                <c:pt idx="5">
                  <c:v>9607</c:v>
                </c:pt>
                <c:pt idx="6">
                  <c:v>9833</c:v>
                </c:pt>
                <c:pt idx="7">
                  <c:v>9712</c:v>
                </c:pt>
                <c:pt idx="8">
                  <c:v>9610</c:v>
                </c:pt>
              </c:numCache>
            </c:numRef>
          </c:val>
          <c:smooth val="1"/>
          <c:extLst>
            <c:ext xmlns:c16="http://schemas.microsoft.com/office/drawing/2014/chart" uri="{C3380CC4-5D6E-409C-BE32-E72D297353CC}">
              <c16:uniqueId val="{00000010-93BB-45EB-BE76-628342A3E496}"/>
            </c:ext>
          </c:extLst>
        </c:ser>
        <c:dLbls>
          <c:showLegendKey val="0"/>
          <c:showVal val="0"/>
          <c:showCatName val="0"/>
          <c:showSerName val="0"/>
          <c:showPercent val="0"/>
          <c:showBubbleSize val="0"/>
        </c:dLbls>
        <c:marker val="1"/>
        <c:smooth val="0"/>
        <c:axId val="1060053488"/>
        <c:axId val="1060052768"/>
      </c:lineChart>
      <c:catAx>
        <c:axId val="294007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25000"/>
                  </a:schemeClr>
                </a:solidFill>
                <a:latin typeface="Segoe UI Variable Small" pitchFamily="2" charset="0"/>
                <a:ea typeface="+mn-ea"/>
                <a:cs typeface="+mn-cs"/>
              </a:defRPr>
            </a:pPr>
            <a:endParaRPr lang="en-US"/>
          </a:p>
        </c:txPr>
        <c:crossAx val="294007215"/>
        <c:crosses val="autoZero"/>
        <c:auto val="1"/>
        <c:lblAlgn val="ctr"/>
        <c:lblOffset val="100"/>
        <c:noMultiLvlLbl val="0"/>
      </c:catAx>
      <c:valAx>
        <c:axId val="294007215"/>
        <c:scaling>
          <c:orientation val="minMax"/>
        </c:scaling>
        <c:delete val="0"/>
        <c:axPos val="l"/>
        <c:numFmt formatCode="[&gt;=1000000000]&quot;Rp&quot;#,##0.0,,,&quot;B&quot;;[&gt;=1000000]#,##0,,&quot;M&quot;;#,##0,&quot;rb&quot;"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94007575"/>
        <c:crosses val="autoZero"/>
        <c:crossBetween val="between"/>
      </c:valAx>
      <c:valAx>
        <c:axId val="10600527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60053488"/>
        <c:crosses val="max"/>
        <c:crossBetween val="between"/>
      </c:valAx>
      <c:catAx>
        <c:axId val="1060053488"/>
        <c:scaling>
          <c:orientation val="minMax"/>
        </c:scaling>
        <c:delete val="1"/>
        <c:axPos val="b"/>
        <c:numFmt formatCode="General" sourceLinked="1"/>
        <c:majorTickMark val="out"/>
        <c:minorTickMark val="none"/>
        <c:tickLblPos val="nextTo"/>
        <c:crossAx val="1060052768"/>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151574983217315E-2"/>
          <c:y val="9.6954613122783639E-2"/>
          <c:w val="0.94821281714785655"/>
          <c:h val="0.62477212325593656"/>
        </c:manualLayout>
      </c:layout>
      <c:barChart>
        <c:barDir val="col"/>
        <c:grouping val="clustered"/>
        <c:varyColors val="0"/>
        <c:ser>
          <c:idx val="0"/>
          <c:order val="0"/>
          <c:tx>
            <c:v>Revenue</c:v>
          </c:tx>
          <c:spPr>
            <a:solidFill>
              <a:schemeClr val="accent5">
                <a:lumMod val="50000"/>
              </a:schemeClr>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11-63A5-466E-A61C-9D1213BD5D79}"/>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1-63A5-466E-A61C-9D1213BD5D79}"/>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3-63A5-466E-A61C-9D1213BD5D79}"/>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5-63A5-466E-A61C-9D1213BD5D79}"/>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7-63A5-466E-A61C-9D1213BD5D79}"/>
              </c:ext>
            </c:extLst>
          </c:dPt>
          <c:dPt>
            <c:idx val="5"/>
            <c:invertIfNegative val="0"/>
            <c:bubble3D val="0"/>
            <c:spPr>
              <a:solidFill>
                <a:srgbClr val="81B2DF"/>
              </a:solidFill>
              <a:ln>
                <a:noFill/>
              </a:ln>
              <a:effectLst/>
            </c:spPr>
            <c:extLst>
              <c:ext xmlns:c16="http://schemas.microsoft.com/office/drawing/2014/chart" uri="{C3380CC4-5D6E-409C-BE32-E72D297353CC}">
                <c16:uniqueId val="{00000009-63A5-466E-A61C-9D1213BD5D79}"/>
              </c:ext>
            </c:extLst>
          </c:dPt>
          <c:dPt>
            <c:idx val="6"/>
            <c:invertIfNegative val="0"/>
            <c:bubble3D val="0"/>
            <c:spPr>
              <a:solidFill>
                <a:srgbClr val="1A759A"/>
              </a:solidFill>
              <a:ln>
                <a:noFill/>
              </a:ln>
              <a:effectLst/>
            </c:spPr>
            <c:extLst>
              <c:ext xmlns:c16="http://schemas.microsoft.com/office/drawing/2014/chart" uri="{C3380CC4-5D6E-409C-BE32-E72D297353CC}">
                <c16:uniqueId val="{0000000B-63A5-466E-A61C-9D1213BD5D79}"/>
              </c:ext>
            </c:extLst>
          </c:dPt>
          <c:dPt>
            <c:idx val="7"/>
            <c:invertIfNegative val="0"/>
            <c:bubble3D val="0"/>
            <c:spPr>
              <a:solidFill>
                <a:srgbClr val="239BCB"/>
              </a:solidFill>
              <a:ln>
                <a:noFill/>
              </a:ln>
              <a:effectLst/>
            </c:spPr>
            <c:extLst>
              <c:ext xmlns:c16="http://schemas.microsoft.com/office/drawing/2014/chart" uri="{C3380CC4-5D6E-409C-BE32-E72D297353CC}">
                <c16:uniqueId val="{0000000D-63A5-466E-A61C-9D1213BD5D79}"/>
              </c:ext>
            </c:extLst>
          </c:dPt>
          <c:dLbls>
            <c:dLbl>
              <c:idx val="0"/>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11-63A5-466E-A61C-9D1213BD5D79}"/>
                </c:ext>
              </c:extLst>
            </c:dLbl>
            <c:dLbl>
              <c:idx val="1"/>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1-63A5-466E-A61C-9D1213BD5D79}"/>
                </c:ext>
              </c:extLst>
            </c:dLbl>
            <c:dLbl>
              <c:idx val="2"/>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3-63A5-466E-A61C-9D1213BD5D79}"/>
                </c:ext>
              </c:extLst>
            </c:dLbl>
            <c:dLbl>
              <c:idx val="3"/>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5-63A5-466E-A61C-9D1213BD5D79}"/>
                </c:ext>
              </c:extLst>
            </c:dLbl>
            <c:dLbl>
              <c:idx val="4"/>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7-63A5-466E-A61C-9D1213BD5D79}"/>
                </c:ext>
              </c:extLst>
            </c:dLbl>
            <c:dLbl>
              <c:idx val="7"/>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D-63A5-466E-A61C-9D1213BD5D79}"/>
                </c:ext>
              </c:extLst>
            </c:dLbl>
            <c:dLbl>
              <c:idx val="8"/>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2">
                          <a:lumMod val="25000"/>
                        </a:schemeClr>
                      </a:solidFill>
                      <a:latin typeface="+mn-lt"/>
                      <a:ea typeface="+mn-ea"/>
                      <a:cs typeface="+mn-cs"/>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E-63A5-466E-A61C-9D1213BD5D79}"/>
                </c:ext>
              </c:extLst>
            </c:dLbl>
            <c:spPr>
              <a:noFill/>
              <a:ln>
                <a:noFill/>
              </a:ln>
              <a:effectLst/>
            </c:spPr>
            <c:txPr>
              <a:bodyPr rot="0" spcFirstLastPara="1" vertOverflow="ellipsis" vert="horz" wrap="square" lIns="38100" tIns="19050" rIns="38100" bIns="19050" anchor="ctr" anchorCtr="1">
                <a:spAutoFit/>
              </a:bodyPr>
              <a:lstStyle/>
              <a:p>
                <a:pPr>
                  <a:defRPr sz="7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Dapur!$F$90:$F$98</c:f>
              <c:numCache>
                <c:formatCode>[&gt;=1000000000]"Rp"#,##0.0,,,"B";[&gt;=1000000]#,##0,,"M";#,##0,"rb"</c:formatCode>
                <c:ptCount val="9"/>
                <c:pt idx="0">
                  <c:v>7639938000</c:v>
                </c:pt>
                <c:pt idx="1">
                  <c:v>6478245000</c:v>
                </c:pt>
                <c:pt idx="2">
                  <c:v>5780154000</c:v>
                </c:pt>
                <c:pt idx="3">
                  <c:v>3746238000</c:v>
                </c:pt>
                <c:pt idx="4">
                  <c:v>2746368000</c:v>
                </c:pt>
                <c:pt idx="5">
                  <c:v>2392143000</c:v>
                </c:pt>
                <c:pt idx="6">
                  <c:v>2271423000</c:v>
                </c:pt>
                <c:pt idx="7">
                  <c:v>1631616000</c:v>
                </c:pt>
                <c:pt idx="8">
                  <c:v>201810000</c:v>
                </c:pt>
              </c:numCache>
            </c:numRef>
          </c:val>
          <c:extLst>
            <c:ext xmlns:c16="http://schemas.microsoft.com/office/drawing/2014/chart" uri="{C3380CC4-5D6E-409C-BE32-E72D297353CC}">
              <c16:uniqueId val="{0000000F-63A5-466E-A61C-9D1213BD5D79}"/>
            </c:ext>
          </c:extLst>
        </c:ser>
        <c:dLbls>
          <c:showLegendKey val="0"/>
          <c:showVal val="0"/>
          <c:showCatName val="0"/>
          <c:showSerName val="0"/>
          <c:showPercent val="0"/>
          <c:showBubbleSize val="0"/>
        </c:dLbls>
        <c:gapWidth val="45"/>
        <c:overlap val="-27"/>
        <c:axId val="294007575"/>
        <c:axId val="294007215"/>
      </c:barChart>
      <c:lineChart>
        <c:grouping val="standard"/>
        <c:varyColors val="0"/>
        <c:ser>
          <c:idx val="1"/>
          <c:order val="1"/>
          <c:tx>
            <c:v>Item Sold</c:v>
          </c:tx>
          <c:spPr>
            <a:ln w="28575" cap="rnd">
              <a:solidFill>
                <a:schemeClr val="accent1">
                  <a:lumMod val="60000"/>
                  <a:lumOff val="40000"/>
                </a:schemeClr>
              </a:solidFill>
              <a:round/>
            </a:ln>
            <a:effectLst/>
          </c:spPr>
          <c:marker>
            <c:symbol val="diamond"/>
            <c:size val="10"/>
            <c:spPr>
              <a:solidFill>
                <a:srgbClr val="C00000"/>
              </a:solidFill>
              <a:ln w="9525">
                <a:noFill/>
              </a:ln>
              <a:effectLst/>
            </c:spPr>
          </c:marker>
          <c:cat>
            <c:strRef>
              <c:f>Dapur!$E$90:$E$98</c:f>
              <c:strCache>
                <c:ptCount val="9"/>
                <c:pt idx="0">
                  <c:v>Jaket</c:v>
                </c:pt>
                <c:pt idx="1">
                  <c:v>Maxi Dress</c:v>
                </c:pt>
                <c:pt idx="2">
                  <c:v>Dress</c:v>
                </c:pt>
                <c:pt idx="3">
                  <c:v>Celana Jeans</c:v>
                </c:pt>
                <c:pt idx="4">
                  <c:v>Rok</c:v>
                </c:pt>
                <c:pt idx="5">
                  <c:v>Kemeja</c:v>
                </c:pt>
                <c:pt idx="6">
                  <c:v>Sweater</c:v>
                </c:pt>
                <c:pt idx="7">
                  <c:v>Celana Panjang</c:v>
                </c:pt>
                <c:pt idx="8">
                  <c:v>Kaus Kaki</c:v>
                </c:pt>
              </c:strCache>
            </c:strRef>
          </c:cat>
          <c:val>
            <c:numRef>
              <c:f>Dapur!$G$90:$G$98</c:f>
              <c:numCache>
                <c:formatCode>#,##0</c:formatCode>
                <c:ptCount val="9"/>
                <c:pt idx="0">
                  <c:v>9538</c:v>
                </c:pt>
                <c:pt idx="1">
                  <c:v>9189</c:v>
                </c:pt>
                <c:pt idx="2">
                  <c:v>9682</c:v>
                </c:pt>
                <c:pt idx="3">
                  <c:v>9319</c:v>
                </c:pt>
                <c:pt idx="4">
                  <c:v>9536</c:v>
                </c:pt>
                <c:pt idx="5">
                  <c:v>9607</c:v>
                </c:pt>
                <c:pt idx="6">
                  <c:v>9833</c:v>
                </c:pt>
                <c:pt idx="7">
                  <c:v>9712</c:v>
                </c:pt>
                <c:pt idx="8">
                  <c:v>9610</c:v>
                </c:pt>
              </c:numCache>
            </c:numRef>
          </c:val>
          <c:smooth val="1"/>
          <c:extLst>
            <c:ext xmlns:c16="http://schemas.microsoft.com/office/drawing/2014/chart" uri="{C3380CC4-5D6E-409C-BE32-E72D297353CC}">
              <c16:uniqueId val="{00000010-63A5-466E-A61C-9D1213BD5D79}"/>
            </c:ext>
          </c:extLst>
        </c:ser>
        <c:dLbls>
          <c:showLegendKey val="0"/>
          <c:showVal val="0"/>
          <c:showCatName val="0"/>
          <c:showSerName val="0"/>
          <c:showPercent val="0"/>
          <c:showBubbleSize val="0"/>
        </c:dLbls>
        <c:marker val="1"/>
        <c:smooth val="0"/>
        <c:axId val="1060053488"/>
        <c:axId val="1060052768"/>
      </c:lineChart>
      <c:catAx>
        <c:axId val="294007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25000"/>
                  </a:schemeClr>
                </a:solidFill>
                <a:latin typeface="Segoe UI Variable Small" pitchFamily="2" charset="0"/>
                <a:ea typeface="+mn-ea"/>
                <a:cs typeface="+mn-cs"/>
              </a:defRPr>
            </a:pPr>
            <a:endParaRPr lang="en-US"/>
          </a:p>
        </c:txPr>
        <c:crossAx val="294007215"/>
        <c:crosses val="autoZero"/>
        <c:auto val="1"/>
        <c:lblAlgn val="ctr"/>
        <c:lblOffset val="100"/>
        <c:noMultiLvlLbl val="0"/>
      </c:catAx>
      <c:valAx>
        <c:axId val="294007215"/>
        <c:scaling>
          <c:orientation val="minMax"/>
        </c:scaling>
        <c:delete val="0"/>
        <c:axPos val="l"/>
        <c:numFmt formatCode="[&gt;=1000000000]&quot;Rp&quot;#,##0.0,,,&quot;B&quot;;[&gt;=1000000]#,##0,,&quot;M&quot;;#,##0,&quot;rb&quot;"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94007575"/>
        <c:crosses val="autoZero"/>
        <c:crossBetween val="between"/>
      </c:valAx>
      <c:valAx>
        <c:axId val="10600527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60053488"/>
        <c:crosses val="max"/>
        <c:crossBetween val="between"/>
      </c:valAx>
      <c:catAx>
        <c:axId val="1060053488"/>
        <c:scaling>
          <c:orientation val="minMax"/>
        </c:scaling>
        <c:delete val="1"/>
        <c:axPos val="b"/>
        <c:numFmt formatCode="General" sourceLinked="1"/>
        <c:majorTickMark val="out"/>
        <c:minorTickMark val="none"/>
        <c:tickLblPos val="nextTo"/>
        <c:crossAx val="1060052768"/>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47625" cap="rnd">
              <a:solidFill>
                <a:schemeClr val="bg2">
                  <a:lumMod val="25000"/>
                </a:schemeClr>
              </a:solidFill>
              <a:round/>
            </a:ln>
            <a:effectLst/>
          </c:spPr>
          <c:marker>
            <c:symbol val="diamond"/>
            <c:size val="13"/>
            <c:spPr>
              <a:solidFill>
                <a:srgbClr val="A29BE7"/>
              </a:solidFill>
              <a:ln w="9525">
                <a:noFill/>
              </a:ln>
              <a:effectLst/>
            </c:spPr>
          </c:marker>
          <c:dPt>
            <c:idx val="0"/>
            <c:marker>
              <c:symbol val="diamond"/>
              <c:size val="13"/>
              <c:spPr>
                <a:solidFill>
                  <a:srgbClr val="C00000"/>
                </a:solidFill>
                <a:ln w="9525">
                  <a:noFill/>
                </a:ln>
                <a:effectLst/>
              </c:spPr>
            </c:marker>
            <c:bubble3D val="0"/>
            <c:extLst>
              <c:ext xmlns:c16="http://schemas.microsoft.com/office/drawing/2014/chart" uri="{C3380CC4-5D6E-409C-BE32-E72D297353CC}">
                <c16:uniqueId val="{00000004-001F-4BFA-B0DC-215F703210C3}"/>
              </c:ext>
            </c:extLst>
          </c:dPt>
          <c:dLbls>
            <c:dLbl>
              <c:idx val="1"/>
              <c:layout>
                <c:manualLayout>
                  <c:x val="-1.5857245030052237E-2"/>
                  <c:y val="-5.32677621554547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1F-4BFA-B0DC-215F703210C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Dapur!$I$130:$I$142</c:f>
              <c:strCache>
                <c:ptCount val="13"/>
                <c:pt idx="0">
                  <c:v>Eid Al - Fitr</c:v>
                </c:pt>
                <c:pt idx="1">
                  <c:v>Natal</c:v>
                </c:pt>
                <c:pt idx="2">
                  <c:v>Tahun Baru 2017</c:v>
                </c:pt>
                <c:pt idx="3">
                  <c:v>Hari Lahir Pancasila</c:v>
                </c:pt>
                <c:pt idx="4">
                  <c:v>Hari Raya Waisak 2561</c:v>
                </c:pt>
                <c:pt idx="5">
                  <c:v>Kenaikan Yesus Kristus</c:v>
                </c:pt>
                <c:pt idx="6">
                  <c:v>Hari Kemerdekaan RI</c:v>
                </c:pt>
                <c:pt idx="7">
                  <c:v>May Day / Hari Buruh Internasional</c:v>
                </c:pt>
                <c:pt idx="8">
                  <c:v>Hari Raya Idul Adha 1438 Hijriah</c:v>
                </c:pt>
                <c:pt idx="9">
                  <c:v>Tahun Baru Islam 1439 Hijriah</c:v>
                </c:pt>
                <c:pt idx="10">
                  <c:v>Maulid Nabi Muhammad SAW</c:v>
                </c:pt>
                <c:pt idx="11">
                  <c:v>Tahun Baru Imlek 2568 Kongzili</c:v>
                </c:pt>
                <c:pt idx="12">
                  <c:v>Hari Raya Nyepi Tahun Baru Saka 1939</c:v>
                </c:pt>
              </c:strCache>
            </c:strRef>
          </c:cat>
          <c:val>
            <c:numRef>
              <c:f>Dapur!$J$130:$J$142</c:f>
              <c:numCache>
                <c:formatCode>[&gt;=1000000000]"Rp"#,##0.0,,,"B";[&gt;=1000000]#,##0,,"M";#,##0,"rb"</c:formatCode>
                <c:ptCount val="13"/>
                <c:pt idx="0">
                  <c:v>1230195000</c:v>
                </c:pt>
                <c:pt idx="1">
                  <c:v>300540000</c:v>
                </c:pt>
                <c:pt idx="2">
                  <c:v>289530000</c:v>
                </c:pt>
                <c:pt idx="3">
                  <c:v>172179000</c:v>
                </c:pt>
                <c:pt idx="4">
                  <c:v>165762000</c:v>
                </c:pt>
                <c:pt idx="5">
                  <c:v>162771000</c:v>
                </c:pt>
                <c:pt idx="6">
                  <c:v>162126000</c:v>
                </c:pt>
                <c:pt idx="7">
                  <c:v>162051000</c:v>
                </c:pt>
                <c:pt idx="8">
                  <c:v>158691000</c:v>
                </c:pt>
                <c:pt idx="9">
                  <c:v>156243000</c:v>
                </c:pt>
                <c:pt idx="10">
                  <c:v>155562000</c:v>
                </c:pt>
                <c:pt idx="11">
                  <c:v>154092000</c:v>
                </c:pt>
                <c:pt idx="12">
                  <c:v>148515000</c:v>
                </c:pt>
              </c:numCache>
            </c:numRef>
          </c:val>
          <c:smooth val="0"/>
          <c:extLst>
            <c:ext xmlns:c16="http://schemas.microsoft.com/office/drawing/2014/chart" uri="{C3380CC4-5D6E-409C-BE32-E72D297353CC}">
              <c16:uniqueId val="{00000000-001F-4BFA-B0DC-215F703210C3}"/>
            </c:ext>
          </c:extLst>
        </c:ser>
        <c:dLbls>
          <c:dLblPos val="t"/>
          <c:showLegendKey val="0"/>
          <c:showVal val="1"/>
          <c:showCatName val="0"/>
          <c:showSerName val="0"/>
          <c:showPercent val="0"/>
          <c:showBubbleSize val="0"/>
        </c:dLbls>
        <c:marker val="1"/>
        <c:smooth val="0"/>
        <c:axId val="608564695"/>
        <c:axId val="608572255"/>
      </c:lineChart>
      <c:catAx>
        <c:axId val="608564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08572255"/>
        <c:crosses val="autoZero"/>
        <c:auto val="1"/>
        <c:lblAlgn val="ctr"/>
        <c:lblOffset val="100"/>
        <c:noMultiLvlLbl val="0"/>
      </c:catAx>
      <c:valAx>
        <c:axId val="608572255"/>
        <c:scaling>
          <c:orientation val="minMax"/>
        </c:scaling>
        <c:delete val="1"/>
        <c:axPos val="l"/>
        <c:numFmt formatCode="[&gt;=1000000000]&quot;Rp&quot;#,##0.0,,,&quot;B&quot;;[&gt;=1000000]#,##0,,&quot;M&quot;;#,##0,&quot;rb&quot;" sourceLinked="1"/>
        <c:majorTickMark val="none"/>
        <c:minorTickMark val="none"/>
        <c:tickLblPos val="nextTo"/>
        <c:crossAx val="608564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703218587507404E-2"/>
          <c:y val="0"/>
          <c:w val="0.9602521515835728"/>
          <c:h val="0.64223631786149471"/>
        </c:manualLayout>
      </c:layout>
      <c:barChart>
        <c:barDir val="col"/>
        <c:grouping val="stacked"/>
        <c:varyColors val="0"/>
        <c:ser>
          <c:idx val="0"/>
          <c:order val="0"/>
          <c:tx>
            <c:strRef>
              <c:f>Dapur!$K$50</c:f>
              <c:strCache>
                <c:ptCount val="1"/>
                <c:pt idx="0">
                  <c:v>Eid Al - Fitr</c:v>
                </c:pt>
              </c:strCache>
            </c:strRef>
          </c:tx>
          <c:spPr>
            <a:solidFill>
              <a:schemeClr val="accent1"/>
            </a:solidFill>
            <a:ln>
              <a:noFill/>
            </a:ln>
            <a:effectLst/>
          </c:spPr>
          <c:invertIfNegative val="0"/>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E-CFE6-4432-AA66-5FFDEE5A5DA5}"/>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F-CFE6-4432-AA66-5FFDEE5A5DA5}"/>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10-CFE6-4432-AA66-5FFDEE5A5DA5}"/>
              </c:ext>
            </c:extLst>
          </c:dPt>
          <c:dLbls>
            <c:dLbl>
              <c:idx val="1"/>
              <c:delete val="1"/>
              <c:extLst>
                <c:ext xmlns:c15="http://schemas.microsoft.com/office/drawing/2012/chart" uri="{CE6537A1-D6FC-4f65-9D91-7224C49458BB}"/>
                <c:ext xmlns:c16="http://schemas.microsoft.com/office/drawing/2014/chart" uri="{C3380CC4-5D6E-409C-BE32-E72D297353CC}">
                  <c16:uniqueId val="{0000000E-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0F-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0-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Dapur!$L$50:$O$50</c:f>
              <c:numCache>
                <c:formatCode>[&gt;=1000000000]"Rp"#,##0.0,,,"B";[&gt;=1000000]#,##0,,"M";#,##0,"rb"</c:formatCode>
                <c:ptCount val="4"/>
                <c:pt idx="0">
                  <c:v>341739000</c:v>
                </c:pt>
                <c:pt idx="1">
                  <c:v>304251000</c:v>
                </c:pt>
                <c:pt idx="2">
                  <c:v>298596000</c:v>
                </c:pt>
                <c:pt idx="3">
                  <c:v>285609000</c:v>
                </c:pt>
              </c:numCache>
            </c:numRef>
          </c:val>
          <c:extLst>
            <c:ext xmlns:c16="http://schemas.microsoft.com/office/drawing/2014/chart" uri="{C3380CC4-5D6E-409C-BE32-E72D297353CC}">
              <c16:uniqueId val="{00000000-CFE6-4432-AA66-5FFDEE5A5DA5}"/>
            </c:ext>
          </c:extLst>
        </c:ser>
        <c:ser>
          <c:idx val="1"/>
          <c:order val="1"/>
          <c:tx>
            <c:strRef>
              <c:f>Dapur!$K$51</c:f>
              <c:strCache>
                <c:ptCount val="1"/>
                <c:pt idx="0">
                  <c:v>Natal</c:v>
                </c:pt>
              </c:strCache>
            </c:strRef>
          </c:tx>
          <c:spPr>
            <a:solidFill>
              <a:schemeClr val="accent2"/>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11-CFE6-4432-AA66-5FFDEE5A5DA5}"/>
              </c:ext>
            </c:extLst>
          </c:dPt>
          <c:dPt>
            <c:idx val="2"/>
            <c:invertIfNegative val="0"/>
            <c:bubble3D val="0"/>
            <c:spPr>
              <a:solidFill>
                <a:schemeClr val="bg1">
                  <a:lumMod val="95000"/>
                </a:schemeClr>
              </a:solidFill>
              <a:ln>
                <a:noFill/>
              </a:ln>
              <a:effectLst/>
            </c:spPr>
            <c:extLst>
              <c:ext xmlns:c16="http://schemas.microsoft.com/office/drawing/2014/chart" uri="{C3380CC4-5D6E-409C-BE32-E72D297353CC}">
                <c16:uniqueId val="{00000012-CFE6-4432-AA66-5FFDEE5A5DA5}"/>
              </c:ext>
            </c:extLst>
          </c:dPt>
          <c:dPt>
            <c:idx val="3"/>
            <c:invertIfNegative val="0"/>
            <c:bubble3D val="0"/>
            <c:spPr>
              <a:solidFill>
                <a:schemeClr val="bg1">
                  <a:lumMod val="95000"/>
                </a:schemeClr>
              </a:solidFill>
              <a:ln>
                <a:noFill/>
              </a:ln>
              <a:effectLst/>
            </c:spPr>
            <c:extLst>
              <c:ext xmlns:c16="http://schemas.microsoft.com/office/drawing/2014/chart" uri="{C3380CC4-5D6E-409C-BE32-E72D297353CC}">
                <c16:uniqueId val="{00000013-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1-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12-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3-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Dapur!$L$51:$O$51</c:f>
              <c:numCache>
                <c:formatCode>[&gt;=1000000000]"Rp"#,##0.0,,,"B";[&gt;=1000000]#,##0,,"M";#,##0,"rb"</c:formatCode>
                <c:ptCount val="4"/>
                <c:pt idx="0">
                  <c:v>65820000</c:v>
                </c:pt>
                <c:pt idx="1">
                  <c:v>85932000</c:v>
                </c:pt>
                <c:pt idx="2">
                  <c:v>68175000</c:v>
                </c:pt>
                <c:pt idx="3">
                  <c:v>80613000</c:v>
                </c:pt>
              </c:numCache>
            </c:numRef>
          </c:val>
          <c:extLst>
            <c:ext xmlns:c16="http://schemas.microsoft.com/office/drawing/2014/chart" uri="{C3380CC4-5D6E-409C-BE32-E72D297353CC}">
              <c16:uniqueId val="{00000001-CFE6-4432-AA66-5FFDEE5A5DA5}"/>
            </c:ext>
          </c:extLst>
        </c:ser>
        <c:ser>
          <c:idx val="2"/>
          <c:order val="2"/>
          <c:tx>
            <c:strRef>
              <c:f>Dapur!$K$52</c:f>
              <c:strCache>
                <c:ptCount val="1"/>
                <c:pt idx="0">
                  <c:v>Tahun Baru 2017</c:v>
                </c:pt>
              </c:strCache>
            </c:strRef>
          </c:tx>
          <c:spPr>
            <a:solidFill>
              <a:srgbClr val="A29BE7"/>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14-CFE6-4432-AA66-5FFDEE5A5DA5}"/>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15-CFE6-4432-AA66-5FFDEE5A5DA5}"/>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16-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4-CFE6-4432-AA66-5FFDEE5A5DA5}"/>
                </c:ext>
              </c:extLst>
            </c:dLbl>
            <c:dLbl>
              <c:idx val="1"/>
              <c:delete val="1"/>
              <c:extLst>
                <c:ext xmlns:c15="http://schemas.microsoft.com/office/drawing/2012/chart" uri="{CE6537A1-D6FC-4f65-9D91-7224C49458BB}"/>
                <c:ext xmlns:c16="http://schemas.microsoft.com/office/drawing/2014/chart" uri="{C3380CC4-5D6E-409C-BE32-E72D297353CC}">
                  <c16:uniqueId val="{00000015-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6-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Dapur!$L$52:$O$52</c:f>
              <c:numCache>
                <c:formatCode>[&gt;=1000000000]"Rp"#,##0.0,,,"B";[&gt;=1000000]#,##0,,"M";#,##0,"rb"</c:formatCode>
                <c:ptCount val="4"/>
                <c:pt idx="0">
                  <c:v>62130000</c:v>
                </c:pt>
                <c:pt idx="1">
                  <c:v>70953000</c:v>
                </c:pt>
                <c:pt idx="2">
                  <c:v>84336000</c:v>
                </c:pt>
                <c:pt idx="3">
                  <c:v>72111000</c:v>
                </c:pt>
              </c:numCache>
            </c:numRef>
          </c:val>
          <c:extLst>
            <c:ext xmlns:c16="http://schemas.microsoft.com/office/drawing/2014/chart" uri="{C3380CC4-5D6E-409C-BE32-E72D297353CC}">
              <c16:uniqueId val="{00000002-CFE6-4432-AA66-5FFDEE5A5DA5}"/>
            </c:ext>
          </c:extLst>
        </c:ser>
        <c:ser>
          <c:idx val="4"/>
          <c:order val="4"/>
          <c:tx>
            <c:strRef>
              <c:f>Dapur!$K$54</c:f>
              <c:strCache>
                <c:ptCount val="1"/>
                <c:pt idx="0">
                  <c:v>Hari Raya Waisak 2561</c:v>
                </c:pt>
              </c:strCache>
            </c:strRef>
          </c:tx>
          <c:spPr>
            <a:solidFill>
              <a:schemeClr val="accent5"/>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19-CFE6-4432-AA66-5FFDEE5A5DA5}"/>
              </c:ext>
            </c:extLst>
          </c:dPt>
          <c:dPt>
            <c:idx val="2"/>
            <c:invertIfNegative val="0"/>
            <c:bubble3D val="0"/>
            <c:spPr>
              <a:solidFill>
                <a:schemeClr val="bg1">
                  <a:lumMod val="95000"/>
                </a:schemeClr>
              </a:solidFill>
              <a:ln>
                <a:noFill/>
              </a:ln>
              <a:effectLst/>
            </c:spPr>
            <c:extLst>
              <c:ext xmlns:c16="http://schemas.microsoft.com/office/drawing/2014/chart" uri="{C3380CC4-5D6E-409C-BE32-E72D297353CC}">
                <c16:uniqueId val="{0000001D-CFE6-4432-AA66-5FFDEE5A5DA5}"/>
              </c:ext>
            </c:extLst>
          </c:dPt>
          <c:dPt>
            <c:idx val="3"/>
            <c:invertIfNegative val="0"/>
            <c:bubble3D val="0"/>
            <c:spPr>
              <a:solidFill>
                <a:schemeClr val="bg1">
                  <a:lumMod val="95000"/>
                </a:schemeClr>
              </a:solidFill>
              <a:ln>
                <a:noFill/>
              </a:ln>
              <a:effectLst/>
            </c:spPr>
            <c:extLst>
              <c:ext xmlns:c16="http://schemas.microsoft.com/office/drawing/2014/chart" uri="{C3380CC4-5D6E-409C-BE32-E72D297353CC}">
                <c16:uniqueId val="{0000001F-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9-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1D-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F-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Dapur!$L$54:$O$54</c:f>
              <c:numCache>
                <c:formatCode>[&gt;=1000000000]"Rp"#,##0.0,,,"B";[&gt;=1000000]#,##0,,"M";#,##0,"rb"</c:formatCode>
                <c:ptCount val="4"/>
                <c:pt idx="0">
                  <c:v>37122000</c:v>
                </c:pt>
                <c:pt idx="1">
                  <c:v>49194000</c:v>
                </c:pt>
                <c:pt idx="2">
                  <c:v>37137000</c:v>
                </c:pt>
                <c:pt idx="3">
                  <c:v>42309000</c:v>
                </c:pt>
              </c:numCache>
            </c:numRef>
          </c:val>
          <c:extLst>
            <c:ext xmlns:c16="http://schemas.microsoft.com/office/drawing/2014/chart" uri="{C3380CC4-5D6E-409C-BE32-E72D297353CC}">
              <c16:uniqueId val="{00000004-CFE6-4432-AA66-5FFDEE5A5DA5}"/>
            </c:ext>
          </c:extLst>
        </c:ser>
        <c:ser>
          <c:idx val="7"/>
          <c:order val="7"/>
          <c:tx>
            <c:strRef>
              <c:f>Dapur!$K$57</c:f>
              <c:strCache>
                <c:ptCount val="1"/>
                <c:pt idx="0">
                  <c:v>May Day / Hari Buruh Internasional</c:v>
                </c:pt>
              </c:strCache>
            </c:strRef>
          </c:tx>
          <c:spPr>
            <a:solidFill>
              <a:schemeClr val="accent2">
                <a:lumMod val="60000"/>
              </a:schemeClr>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18-CFE6-4432-AA66-5FFDEE5A5DA5}"/>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1A-CFE6-4432-AA66-5FFDEE5A5DA5}"/>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1B-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8-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1A-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B-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Dapur!$L$57:$O$57</c:f>
              <c:numCache>
                <c:formatCode>[&gt;=1000000000]"Rp"#,##0.0,,,"B";[&gt;=1000000]#,##0,,"M";#,##0,"rb"</c:formatCode>
                <c:ptCount val="4"/>
                <c:pt idx="0">
                  <c:v>43698000</c:v>
                </c:pt>
                <c:pt idx="1">
                  <c:v>47046000</c:v>
                </c:pt>
                <c:pt idx="2">
                  <c:v>35955000</c:v>
                </c:pt>
                <c:pt idx="3">
                  <c:v>35352000</c:v>
                </c:pt>
              </c:numCache>
            </c:numRef>
          </c:val>
          <c:extLst>
            <c:ext xmlns:c16="http://schemas.microsoft.com/office/drawing/2014/chart" uri="{C3380CC4-5D6E-409C-BE32-E72D297353CC}">
              <c16:uniqueId val="{00000007-CFE6-4432-AA66-5FFDEE5A5DA5}"/>
            </c:ext>
          </c:extLst>
        </c:ser>
        <c:ser>
          <c:idx val="10"/>
          <c:order val="10"/>
          <c:tx>
            <c:strRef>
              <c:f>Dapur!$K$60</c:f>
              <c:strCache>
                <c:ptCount val="1"/>
                <c:pt idx="0">
                  <c:v>Maulid Nabi Muhammad SAW</c:v>
                </c:pt>
              </c:strCache>
            </c:strRef>
          </c:tx>
          <c:spPr>
            <a:solidFill>
              <a:schemeClr val="accent5">
                <a:lumMod val="60000"/>
              </a:schemeClr>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17-CFE6-4432-AA66-5FFDEE5A5DA5}"/>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1C-CFE6-4432-AA66-5FFDEE5A5DA5}"/>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1E-CFE6-4432-AA66-5FFDEE5A5DA5}"/>
              </c:ext>
            </c:extLst>
          </c:dPt>
          <c:dLbls>
            <c:dLbl>
              <c:idx val="0"/>
              <c:delete val="1"/>
              <c:extLst>
                <c:ext xmlns:c15="http://schemas.microsoft.com/office/drawing/2012/chart" uri="{CE6537A1-D6FC-4f65-9D91-7224C49458BB}"/>
                <c:ext xmlns:c16="http://schemas.microsoft.com/office/drawing/2014/chart" uri="{C3380CC4-5D6E-409C-BE32-E72D297353CC}">
                  <c16:uniqueId val="{00000017-CFE6-4432-AA66-5FFDEE5A5DA5}"/>
                </c:ext>
              </c:extLst>
            </c:dLbl>
            <c:dLbl>
              <c:idx val="2"/>
              <c:delete val="1"/>
              <c:extLst>
                <c:ext xmlns:c15="http://schemas.microsoft.com/office/drawing/2012/chart" uri="{CE6537A1-D6FC-4f65-9D91-7224C49458BB}"/>
                <c:ext xmlns:c16="http://schemas.microsoft.com/office/drawing/2014/chart" uri="{C3380CC4-5D6E-409C-BE32-E72D297353CC}">
                  <c16:uniqueId val="{0000001C-CFE6-4432-AA66-5FFDEE5A5DA5}"/>
                </c:ext>
              </c:extLst>
            </c:dLbl>
            <c:dLbl>
              <c:idx val="3"/>
              <c:delete val="1"/>
              <c:extLst>
                <c:ext xmlns:c15="http://schemas.microsoft.com/office/drawing/2012/chart" uri="{CE6537A1-D6FC-4f65-9D91-7224C49458BB}"/>
                <c:ext xmlns:c16="http://schemas.microsoft.com/office/drawing/2014/chart" uri="{C3380CC4-5D6E-409C-BE32-E72D297353CC}">
                  <c16:uniqueId val="{0000001E-CFE6-4432-AA66-5FFDEE5A5D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Dapur!$L$49:$O$49</c:f>
              <c:strCache>
                <c:ptCount val="4"/>
                <c:pt idx="0">
                  <c:v>Sumatera Utara</c:v>
                </c:pt>
                <c:pt idx="1">
                  <c:v>Jawa Timur</c:v>
                </c:pt>
                <c:pt idx="2">
                  <c:v>Sulawesi Selatan</c:v>
                </c:pt>
                <c:pt idx="3">
                  <c:v>DKI Jakarta</c:v>
                </c:pt>
              </c:strCache>
            </c:strRef>
          </c:cat>
          <c:val>
            <c:numRef>
              <c:f>Dapur!$L$60:$O$60</c:f>
              <c:numCache>
                <c:formatCode>[&gt;=1000000000]"Rp"#,##0.0,,,"B";[&gt;=1000000]#,##0,,"M";#,##0,"rb"</c:formatCode>
                <c:ptCount val="4"/>
                <c:pt idx="0">
                  <c:v>38496000</c:v>
                </c:pt>
                <c:pt idx="1">
                  <c:v>44862000</c:v>
                </c:pt>
                <c:pt idx="2">
                  <c:v>35418000</c:v>
                </c:pt>
                <c:pt idx="3">
                  <c:v>36786000</c:v>
                </c:pt>
              </c:numCache>
            </c:numRef>
          </c:val>
          <c:extLst>
            <c:ext xmlns:c16="http://schemas.microsoft.com/office/drawing/2014/chart" uri="{C3380CC4-5D6E-409C-BE32-E72D297353CC}">
              <c16:uniqueId val="{0000000A-CFE6-4432-AA66-5FFDEE5A5DA5}"/>
            </c:ext>
          </c:extLst>
        </c:ser>
        <c:dLbls>
          <c:dLblPos val="ctr"/>
          <c:showLegendKey val="0"/>
          <c:showVal val="1"/>
          <c:showCatName val="0"/>
          <c:showSerName val="0"/>
          <c:showPercent val="0"/>
          <c:showBubbleSize val="0"/>
        </c:dLbls>
        <c:gapWidth val="70"/>
        <c:overlap val="100"/>
        <c:axId val="392269863"/>
        <c:axId val="392275623"/>
        <c:extLst>
          <c:ext xmlns:c15="http://schemas.microsoft.com/office/drawing/2012/chart" uri="{02D57815-91ED-43cb-92C2-25804820EDAC}">
            <c15:filteredBarSeries>
              <c15:ser>
                <c:idx val="3"/>
                <c:order val="3"/>
                <c:tx>
                  <c:strRef>
                    <c:extLst>
                      <c:ext uri="{02D57815-91ED-43cb-92C2-25804820EDAC}">
                        <c15:formulaRef>
                          <c15:sqref>Dapur!$K$53</c15:sqref>
                        </c15:formulaRef>
                      </c:ext>
                    </c:extLst>
                    <c:strCache>
                      <c:ptCount val="1"/>
                      <c:pt idx="0">
                        <c:v>Hari Lahir Pancasila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c:ext uri="{02D57815-91ED-43cb-92C2-25804820EDAC}">
                        <c15:formulaRef>
                          <c15:sqref>Dapur!$L$53:$O$53</c15:sqref>
                        </c15:formulaRef>
                      </c:ext>
                    </c:extLst>
                    <c:numCache>
                      <c:formatCode>[&gt;=1000000000]"Rp"#,##0.0,,,"B";[&gt;=1000000]#,##0,,"M";#,##0,"rb"</c:formatCode>
                      <c:ptCount val="4"/>
                      <c:pt idx="0">
                        <c:v>35418000</c:v>
                      </c:pt>
                      <c:pt idx="1">
                        <c:v>32592000</c:v>
                      </c:pt>
                      <c:pt idx="2">
                        <c:v>50958000</c:v>
                      </c:pt>
                      <c:pt idx="3">
                        <c:v>53211000</c:v>
                      </c:pt>
                    </c:numCache>
                  </c:numRef>
                </c:val>
                <c:extLst>
                  <c:ext xmlns:c16="http://schemas.microsoft.com/office/drawing/2014/chart" uri="{C3380CC4-5D6E-409C-BE32-E72D297353CC}">
                    <c16:uniqueId val="{00000003-CFE6-4432-AA66-5FFDEE5A5DA5}"/>
                  </c:ext>
                </c:extLst>
              </c15:ser>
            </c15:filteredBarSeries>
            <c15:filteredBarSeries>
              <c15:ser>
                <c:idx val="5"/>
                <c:order val="5"/>
                <c:tx>
                  <c:strRef>
                    <c:extLst>
                      <c:ext xmlns:c15="http://schemas.microsoft.com/office/drawing/2012/chart" uri="{02D57815-91ED-43cb-92C2-25804820EDAC}">
                        <c15:formulaRef>
                          <c15:sqref>Dapur!$K$55</c15:sqref>
                        </c15:formulaRef>
                      </c:ext>
                    </c:extLst>
                    <c:strCache>
                      <c:ptCount val="1"/>
                      <c:pt idx="0">
                        <c:v>Kenaikan Yesus Kristus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c:ext xmlns:c15="http://schemas.microsoft.com/office/drawing/2012/chart" uri="{02D57815-91ED-43cb-92C2-25804820EDAC}">
                        <c15:formulaRef>
                          <c15:sqref>Dapur!$L$55:$O$55</c15:sqref>
                        </c15:formulaRef>
                      </c:ext>
                    </c:extLst>
                    <c:numCache>
                      <c:formatCode>[&gt;=1000000000]"Rp"#,##0.0,,,"B";[&gt;=1000000]#,##0,,"M";#,##0,"rb"</c:formatCode>
                      <c:ptCount val="4"/>
                      <c:pt idx="0">
                        <c:v>41520000</c:v>
                      </c:pt>
                      <c:pt idx="1">
                        <c:v>39828000</c:v>
                      </c:pt>
                      <c:pt idx="2">
                        <c:v>36819000</c:v>
                      </c:pt>
                      <c:pt idx="3">
                        <c:v>44604000</c:v>
                      </c:pt>
                    </c:numCache>
                  </c:numRef>
                </c:val>
                <c:extLst>
                  <c:ext xmlns:c16="http://schemas.microsoft.com/office/drawing/2014/chart" uri="{C3380CC4-5D6E-409C-BE32-E72D297353CC}">
                    <c16:uniqueId val="{00000005-CFE6-4432-AA66-5FFDEE5A5DA5}"/>
                  </c:ext>
                </c:extLst>
              </c15:ser>
            </c15:filteredBarSeries>
            <c15:filteredBarSeries>
              <c15:ser>
                <c:idx val="6"/>
                <c:order val="6"/>
                <c:tx>
                  <c:strRef>
                    <c:extLst>
                      <c:ext xmlns:c15="http://schemas.microsoft.com/office/drawing/2012/chart" uri="{02D57815-91ED-43cb-92C2-25804820EDAC}">
                        <c15:formulaRef>
                          <c15:sqref>Dapur!$K$56</c15:sqref>
                        </c15:formulaRef>
                      </c:ext>
                    </c:extLst>
                    <c:strCache>
                      <c:ptCount val="1"/>
                      <c:pt idx="0">
                        <c:v>Hari Kemerdekaan RI</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c:ext xmlns:c15="http://schemas.microsoft.com/office/drawing/2012/chart" uri="{02D57815-91ED-43cb-92C2-25804820EDAC}">
                        <c15:formulaRef>
                          <c15:sqref>Dapur!$L$56:$O$56</c15:sqref>
                        </c15:formulaRef>
                      </c:ext>
                    </c:extLst>
                    <c:numCache>
                      <c:formatCode>[&gt;=1000000000]"Rp"#,##0.0,,,"B";[&gt;=1000000]#,##0,,"M";#,##0,"rb"</c:formatCode>
                      <c:ptCount val="4"/>
                      <c:pt idx="0">
                        <c:v>45252000</c:v>
                      </c:pt>
                      <c:pt idx="1">
                        <c:v>31740000</c:v>
                      </c:pt>
                      <c:pt idx="2">
                        <c:v>46977000</c:v>
                      </c:pt>
                      <c:pt idx="3">
                        <c:v>38157000</c:v>
                      </c:pt>
                    </c:numCache>
                  </c:numRef>
                </c:val>
                <c:extLst>
                  <c:ext xmlns:c16="http://schemas.microsoft.com/office/drawing/2014/chart" uri="{C3380CC4-5D6E-409C-BE32-E72D297353CC}">
                    <c16:uniqueId val="{00000006-CFE6-4432-AA66-5FFDEE5A5DA5}"/>
                  </c:ext>
                </c:extLst>
              </c15:ser>
            </c15:filteredBarSeries>
            <c15:filteredBarSeries>
              <c15:ser>
                <c:idx val="8"/>
                <c:order val="8"/>
                <c:tx>
                  <c:strRef>
                    <c:extLst>
                      <c:ext xmlns:c15="http://schemas.microsoft.com/office/drawing/2012/chart" uri="{02D57815-91ED-43cb-92C2-25804820EDAC}">
                        <c15:formulaRef>
                          <c15:sqref>Dapur!$K$58</c15:sqref>
                        </c15:formulaRef>
                      </c:ext>
                    </c:extLst>
                    <c:strCache>
                      <c:ptCount val="1"/>
                      <c:pt idx="0">
                        <c:v>Hari Raya Idul Adha 1438 Hijriah</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c:ext xmlns:c15="http://schemas.microsoft.com/office/drawing/2012/chart" uri="{02D57815-91ED-43cb-92C2-25804820EDAC}">
                        <c15:formulaRef>
                          <c15:sqref>Dapur!$L$58:$O$58</c15:sqref>
                        </c15:formulaRef>
                      </c:ext>
                    </c:extLst>
                    <c:numCache>
                      <c:formatCode>[&gt;=1000000000]"Rp"#,##0.0,,,"B";[&gt;=1000000]#,##0,,"M";#,##0,"rb"</c:formatCode>
                      <c:ptCount val="4"/>
                      <c:pt idx="0">
                        <c:v>47484000</c:v>
                      </c:pt>
                      <c:pt idx="1">
                        <c:v>39300000</c:v>
                      </c:pt>
                      <c:pt idx="2">
                        <c:v>42441000</c:v>
                      </c:pt>
                      <c:pt idx="3">
                        <c:v>29466000</c:v>
                      </c:pt>
                    </c:numCache>
                  </c:numRef>
                </c:val>
                <c:extLst>
                  <c:ext xmlns:c16="http://schemas.microsoft.com/office/drawing/2014/chart" uri="{C3380CC4-5D6E-409C-BE32-E72D297353CC}">
                    <c16:uniqueId val="{00000008-CFE6-4432-AA66-5FFDEE5A5DA5}"/>
                  </c:ext>
                </c:extLst>
              </c15:ser>
            </c15:filteredBarSeries>
            <c15:filteredBarSeries>
              <c15:ser>
                <c:idx val="9"/>
                <c:order val="9"/>
                <c:tx>
                  <c:strRef>
                    <c:extLst>
                      <c:ext xmlns:c15="http://schemas.microsoft.com/office/drawing/2012/chart" uri="{02D57815-91ED-43cb-92C2-25804820EDAC}">
                        <c15:formulaRef>
                          <c15:sqref>Dapur!$K$59</c15:sqref>
                        </c15:formulaRef>
                      </c:ext>
                    </c:extLst>
                    <c:strCache>
                      <c:ptCount val="1"/>
                      <c:pt idx="0">
                        <c:v>Tahun Baru Islam 1439 Hijriah</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c:ext xmlns:c15="http://schemas.microsoft.com/office/drawing/2012/chart" uri="{02D57815-91ED-43cb-92C2-25804820EDAC}">
                        <c15:formulaRef>
                          <c15:sqref>Dapur!$L$59:$O$59</c15:sqref>
                        </c15:formulaRef>
                      </c:ext>
                    </c:extLst>
                    <c:numCache>
                      <c:formatCode>[&gt;=1000000000]"Rp"#,##0.0,,,"B";[&gt;=1000000]#,##0,,"M";#,##0,"rb"</c:formatCode>
                      <c:ptCount val="4"/>
                      <c:pt idx="0">
                        <c:v>45720000</c:v>
                      </c:pt>
                      <c:pt idx="1">
                        <c:v>41580000</c:v>
                      </c:pt>
                      <c:pt idx="2">
                        <c:v>34599000</c:v>
                      </c:pt>
                      <c:pt idx="3">
                        <c:v>34344000</c:v>
                      </c:pt>
                    </c:numCache>
                  </c:numRef>
                </c:val>
                <c:extLst>
                  <c:ext xmlns:c16="http://schemas.microsoft.com/office/drawing/2014/chart" uri="{C3380CC4-5D6E-409C-BE32-E72D297353CC}">
                    <c16:uniqueId val="{00000009-CFE6-4432-AA66-5FFDEE5A5DA5}"/>
                  </c:ext>
                </c:extLst>
              </c15:ser>
            </c15:filteredBarSeries>
            <c15:filteredBarSeries>
              <c15:ser>
                <c:idx val="11"/>
                <c:order val="11"/>
                <c:tx>
                  <c:strRef>
                    <c:extLst>
                      <c:ext xmlns:c15="http://schemas.microsoft.com/office/drawing/2012/chart" uri="{02D57815-91ED-43cb-92C2-25804820EDAC}">
                        <c15:formulaRef>
                          <c15:sqref>Dapur!$K$61</c15:sqref>
                        </c15:formulaRef>
                      </c:ext>
                    </c:extLst>
                    <c:strCache>
                      <c:ptCount val="1"/>
                      <c:pt idx="0">
                        <c:v>Tahun Baru Imlek 2568 Kongzili</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c:ext xmlns:c15="http://schemas.microsoft.com/office/drawing/2012/chart" uri="{02D57815-91ED-43cb-92C2-25804820EDAC}">
                        <c15:formulaRef>
                          <c15:sqref>Dapur!$L$61:$O$61</c15:sqref>
                        </c15:formulaRef>
                      </c:ext>
                    </c:extLst>
                    <c:numCache>
                      <c:formatCode>[&gt;=1000000000]"Rp"#,##0.0,,,"B";[&gt;=1000000]#,##0,,"M";#,##0,"rb"</c:formatCode>
                      <c:ptCount val="4"/>
                      <c:pt idx="0">
                        <c:v>37908000</c:v>
                      </c:pt>
                      <c:pt idx="1">
                        <c:v>34857000</c:v>
                      </c:pt>
                      <c:pt idx="2">
                        <c:v>46233000</c:v>
                      </c:pt>
                      <c:pt idx="3">
                        <c:v>35094000</c:v>
                      </c:pt>
                    </c:numCache>
                  </c:numRef>
                </c:val>
                <c:extLst>
                  <c:ext xmlns:c16="http://schemas.microsoft.com/office/drawing/2014/chart" uri="{C3380CC4-5D6E-409C-BE32-E72D297353CC}">
                    <c16:uniqueId val="{0000000B-CFE6-4432-AA66-5FFDEE5A5DA5}"/>
                  </c:ext>
                </c:extLst>
              </c15:ser>
            </c15:filteredBarSeries>
            <c15:filteredBarSeries>
              <c15:ser>
                <c:idx val="12"/>
                <c:order val="12"/>
                <c:tx>
                  <c:strRef>
                    <c:extLst>
                      <c:ext xmlns:c15="http://schemas.microsoft.com/office/drawing/2012/chart" uri="{02D57815-91ED-43cb-92C2-25804820EDAC}">
                        <c15:formulaRef>
                          <c15:sqref>Dapur!$K$62</c15:sqref>
                        </c15:formulaRef>
                      </c:ext>
                    </c:extLst>
                    <c:strCache>
                      <c:ptCount val="1"/>
                      <c:pt idx="0">
                        <c:v>Hari Raya Nyepi Tahun Baru Saka 1939</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c:ext xmlns:c15="http://schemas.microsoft.com/office/drawing/2012/chart" uri="{02D57815-91ED-43cb-92C2-25804820EDAC}">
                        <c15:formulaRef>
                          <c15:sqref>Dapur!$L$62:$O$62</c15:sqref>
                        </c15:formulaRef>
                      </c:ext>
                    </c:extLst>
                    <c:numCache>
                      <c:formatCode>[&gt;=1000000000]"Rp"#,##0.0,,,"B";[&gt;=1000000]#,##0,,"M";#,##0,"rb"</c:formatCode>
                      <c:ptCount val="4"/>
                      <c:pt idx="0">
                        <c:v>45435000</c:v>
                      </c:pt>
                      <c:pt idx="1">
                        <c:v>38574000</c:v>
                      </c:pt>
                      <c:pt idx="2">
                        <c:v>30480000</c:v>
                      </c:pt>
                      <c:pt idx="3">
                        <c:v>34026000</c:v>
                      </c:pt>
                    </c:numCache>
                  </c:numRef>
                </c:val>
                <c:extLst>
                  <c:ext xmlns:c16="http://schemas.microsoft.com/office/drawing/2014/chart" uri="{C3380CC4-5D6E-409C-BE32-E72D297353CC}">
                    <c16:uniqueId val="{0000000C-CFE6-4432-AA66-5FFDEE5A5DA5}"/>
                  </c:ext>
                </c:extLst>
              </c15:ser>
            </c15:filteredBarSeries>
            <c15:filteredBarSeries>
              <c15:ser>
                <c:idx val="13"/>
                <c:order val="13"/>
                <c:tx>
                  <c:strRef>
                    <c:extLst>
                      <c:ext xmlns:c15="http://schemas.microsoft.com/office/drawing/2012/chart" uri="{02D57815-91ED-43cb-92C2-25804820EDAC}">
                        <c15:formulaRef>
                          <c15:sqref>Dapur!$K$63</c15:sqref>
                        </c15:formulaRef>
                      </c:ext>
                    </c:extLst>
                    <c:strCache>
                      <c:ptCount val="1"/>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ormulaRef>
                          <c15:sqref>Dapur!$L$49:$O$49</c15:sqref>
                        </c15:formulaRef>
                      </c:ext>
                    </c:extLst>
                    <c:strCache>
                      <c:ptCount val="4"/>
                      <c:pt idx="0">
                        <c:v>Sumatera Utara</c:v>
                      </c:pt>
                      <c:pt idx="1">
                        <c:v>Jawa Timur</c:v>
                      </c:pt>
                      <c:pt idx="2">
                        <c:v>Sulawesi Selatan</c:v>
                      </c:pt>
                      <c:pt idx="3">
                        <c:v>DKI Jakarta</c:v>
                      </c:pt>
                    </c:strCache>
                  </c:strRef>
                </c:cat>
                <c:val>
                  <c:numRef>
                    <c:extLst>
                      <c:ext xmlns:c15="http://schemas.microsoft.com/office/drawing/2012/chart" uri="{02D57815-91ED-43cb-92C2-25804820EDAC}">
                        <c15:formulaRef>
                          <c15:sqref>Dapur!$L$63:$O$63</c15:sqref>
                        </c15:formulaRef>
                      </c:ext>
                    </c:extLst>
                    <c:numCache>
                      <c:formatCode>[&gt;=1000000000]"Rp"#,##0.0,,,"B";[&gt;=1000000]#,##0,,"M";#,##0,"rb"</c:formatCode>
                      <c:ptCount val="4"/>
                      <c:pt idx="0">
                        <c:v>887742000</c:v>
                      </c:pt>
                      <c:pt idx="1">
                        <c:v>860709000</c:v>
                      </c:pt>
                      <c:pt idx="2">
                        <c:v>848124000</c:v>
                      </c:pt>
                      <c:pt idx="3">
                        <c:v>821682000</c:v>
                      </c:pt>
                    </c:numCache>
                  </c:numRef>
                </c:val>
                <c:extLst>
                  <c:ext xmlns:c16="http://schemas.microsoft.com/office/drawing/2014/chart" uri="{C3380CC4-5D6E-409C-BE32-E72D297353CC}">
                    <c16:uniqueId val="{0000000D-CFE6-4432-AA66-5FFDEE5A5DA5}"/>
                  </c:ext>
                </c:extLst>
              </c15:ser>
            </c15:filteredBarSeries>
          </c:ext>
        </c:extLst>
      </c:barChart>
      <c:catAx>
        <c:axId val="392269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92275623"/>
        <c:crosses val="autoZero"/>
        <c:auto val="1"/>
        <c:lblAlgn val="ctr"/>
        <c:lblOffset val="100"/>
        <c:noMultiLvlLbl val="0"/>
      </c:catAx>
      <c:valAx>
        <c:axId val="392275623"/>
        <c:scaling>
          <c:orientation val="minMax"/>
        </c:scaling>
        <c:delete val="1"/>
        <c:axPos val="l"/>
        <c:numFmt formatCode="[&gt;=1000000000]&quot;Rp&quot;#,##0.0,,,&quot;B&quot;;[&gt;=1000000]#,##0,,&quot;M&quot;;#,##0,&quot;rb&quot;" sourceLinked="1"/>
        <c:majorTickMark val="none"/>
        <c:minorTickMark val="none"/>
        <c:tickLblPos val="nextTo"/>
        <c:crossAx val="392269863"/>
        <c:crosses val="autoZero"/>
        <c:crossBetween val="between"/>
      </c:valAx>
      <c:spPr>
        <a:noFill/>
        <a:ln>
          <a:noFill/>
        </a:ln>
        <a:effectLst/>
      </c:spPr>
    </c:plotArea>
    <c:legend>
      <c:legendPos val="b"/>
      <c:layout>
        <c:manualLayout>
          <c:xMode val="edge"/>
          <c:yMode val="edge"/>
          <c:x val="1.2602626085250283E-2"/>
          <c:y val="0.76247706407519045"/>
          <c:w val="0.95572861881526872"/>
          <c:h val="0.18669289646158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DQLab - Data Visualization 1 (version 2).xlsx]Dapur!PivotTable4</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949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Small" pitchFamily="2"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25564618793907E-2"/>
          <c:y val="0.14061420243354003"/>
          <c:w val="0.91186225973250346"/>
          <c:h val="0.63234647995288529"/>
        </c:manualLayout>
      </c:layout>
      <c:lineChart>
        <c:grouping val="standard"/>
        <c:varyColors val="0"/>
        <c:ser>
          <c:idx val="0"/>
          <c:order val="0"/>
          <c:tx>
            <c:strRef>
              <c:f>Dapur!$B$12</c:f>
              <c:strCache>
                <c:ptCount val="1"/>
                <c:pt idx="0">
                  <c:v>Total</c:v>
                </c:pt>
              </c:strCache>
            </c:strRef>
          </c:tx>
          <c:spPr>
            <a:ln w="28575" cap="rnd">
              <a:solidFill>
                <a:srgbClr val="6949A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Variable Small"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Dapur!$A$13:$A$20</c:f>
              <c:strCache>
                <c:ptCount val="7"/>
                <c:pt idx="0">
                  <c:v>Sunday</c:v>
                </c:pt>
                <c:pt idx="1">
                  <c:v>Monday</c:v>
                </c:pt>
                <c:pt idx="2">
                  <c:v>Tuesday</c:v>
                </c:pt>
                <c:pt idx="3">
                  <c:v>Wednesday</c:v>
                </c:pt>
                <c:pt idx="4">
                  <c:v>Thursday</c:v>
                </c:pt>
                <c:pt idx="5">
                  <c:v>Friday</c:v>
                </c:pt>
                <c:pt idx="6">
                  <c:v>Saturday</c:v>
                </c:pt>
              </c:strCache>
            </c:strRef>
          </c:cat>
          <c:val>
            <c:numRef>
              <c:f>Dapur!$B$13:$B$20</c:f>
              <c:numCache>
                <c:formatCode>#,##0</c:formatCode>
                <c:ptCount val="7"/>
                <c:pt idx="0">
                  <c:v>17497</c:v>
                </c:pt>
                <c:pt idx="1">
                  <c:v>16544</c:v>
                </c:pt>
                <c:pt idx="2">
                  <c:v>16493</c:v>
                </c:pt>
                <c:pt idx="3">
                  <c:v>16959</c:v>
                </c:pt>
                <c:pt idx="4">
                  <c:v>16881</c:v>
                </c:pt>
                <c:pt idx="5">
                  <c:v>16952</c:v>
                </c:pt>
                <c:pt idx="6">
                  <c:v>17192</c:v>
                </c:pt>
              </c:numCache>
            </c:numRef>
          </c:val>
          <c:smooth val="0"/>
          <c:extLst>
            <c:ext xmlns:c16="http://schemas.microsoft.com/office/drawing/2014/chart" uri="{C3380CC4-5D6E-409C-BE32-E72D297353CC}">
              <c16:uniqueId val="{00000000-EB25-422D-8E3B-CB6674B8CB8D}"/>
            </c:ext>
          </c:extLst>
        </c:ser>
        <c:dLbls>
          <c:dLblPos val="t"/>
          <c:showLegendKey val="0"/>
          <c:showVal val="1"/>
          <c:showCatName val="0"/>
          <c:showSerName val="0"/>
          <c:showPercent val="0"/>
          <c:showBubbleSize val="0"/>
        </c:dLbls>
        <c:smooth val="0"/>
        <c:axId val="1206865472"/>
        <c:axId val="1206866192"/>
      </c:lineChart>
      <c:catAx>
        <c:axId val="1206865472"/>
        <c:scaling>
          <c:orientation val="minMax"/>
        </c:scaling>
        <c:delete val="0"/>
        <c:axPos val="b"/>
        <c:numFmt formatCode="General" sourceLinked="1"/>
        <c:majorTickMark val="none"/>
        <c:minorTickMark val="none"/>
        <c:tickLblPos val="nextTo"/>
        <c:spPr>
          <a:noFill/>
          <a:ln w="9525" cap="flat" cmpd="sng" algn="ctr">
            <a:solidFill>
              <a:schemeClr val="bg2">
                <a:lumMod val="2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Variable Small" pitchFamily="2" charset="0"/>
                <a:ea typeface="+mn-ea"/>
                <a:cs typeface="+mn-cs"/>
              </a:defRPr>
            </a:pPr>
            <a:endParaRPr lang="en-US"/>
          </a:p>
        </c:txPr>
        <c:crossAx val="1206866192"/>
        <c:crosses val="autoZero"/>
        <c:auto val="1"/>
        <c:lblAlgn val="ctr"/>
        <c:lblOffset val="100"/>
        <c:noMultiLvlLbl val="0"/>
      </c:catAx>
      <c:valAx>
        <c:axId val="1206866192"/>
        <c:scaling>
          <c:orientation val="minMax"/>
        </c:scaling>
        <c:delete val="1"/>
        <c:axPos val="l"/>
        <c:numFmt formatCode="#,##0" sourceLinked="1"/>
        <c:majorTickMark val="none"/>
        <c:minorTickMark val="none"/>
        <c:tickLblPos val="nextTo"/>
        <c:crossAx val="120686547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DQLab - Data Visualization 1 (version 2).xlsx]Dapur!PivotTable6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980E0"/>
          </a:solidFill>
          <a:ln>
            <a:noFill/>
          </a:ln>
          <a:effectLst/>
        </c:spPr>
      </c:pivotFmt>
      <c:pivotFmt>
        <c:idx val="4"/>
        <c:spPr>
          <a:solidFill>
            <a:srgbClr val="8980E0"/>
          </a:solidFill>
          <a:ln>
            <a:noFill/>
          </a:ln>
          <a:effectLst/>
        </c:spPr>
      </c:pivotFmt>
      <c:pivotFmt>
        <c:idx val="5"/>
        <c:spPr>
          <a:solidFill>
            <a:srgbClr val="A29BE7"/>
          </a:solidFill>
          <a:ln>
            <a:noFill/>
          </a:ln>
          <a:effectLst/>
        </c:spPr>
      </c:pivotFmt>
      <c:pivotFmt>
        <c:idx val="6"/>
        <c:spPr>
          <a:solidFill>
            <a:srgbClr val="C9E2FB"/>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fld id="{CC558C1A-C2FB-4006-8D5B-179CEA0C6E1E}" type="VALUE">
                  <a:rPr lang="en-US">
                    <a:solidFill>
                      <a:schemeClr val="bg2">
                        <a:lumMod val="25000"/>
                      </a:schemeClr>
                    </a:solidFill>
                  </a:rPr>
                  <a:pPr>
                    <a:defRPr sz="800" b="0" i="0" u="none" strike="noStrike" kern="1200" baseline="0">
                      <a:solidFill>
                        <a:schemeClr val="bg1"/>
                      </a:solidFill>
                      <a:latin typeface="Segoe UI Variable Small" pitchFamily="2"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980E0"/>
          </a:solidFill>
          <a:ln>
            <a:noFill/>
          </a:ln>
          <a:effectLst/>
        </c:spPr>
      </c:pivotFmt>
      <c:pivotFmt>
        <c:idx val="9"/>
        <c:spPr>
          <a:solidFill>
            <a:srgbClr val="8980E0"/>
          </a:solidFill>
          <a:ln>
            <a:noFill/>
          </a:ln>
          <a:effectLst/>
        </c:spPr>
      </c:pivotFmt>
      <c:pivotFmt>
        <c:idx val="10"/>
        <c:spPr>
          <a:solidFill>
            <a:srgbClr val="A29BE7"/>
          </a:solidFill>
          <a:ln>
            <a:noFill/>
          </a:ln>
          <a:effectLst/>
        </c:spPr>
      </c:pivotFmt>
      <c:pivotFmt>
        <c:idx val="11"/>
        <c:spPr>
          <a:solidFill>
            <a:srgbClr val="C9E2FB"/>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fld id="{CC558C1A-C2FB-4006-8D5B-179CEA0C6E1E}" type="VALUE">
                  <a:rPr lang="en-US">
                    <a:solidFill>
                      <a:schemeClr val="bg2">
                        <a:lumMod val="25000"/>
                      </a:schemeClr>
                    </a:solidFill>
                  </a:rPr>
                  <a:pPr>
                    <a:defRPr sz="800" b="0" i="0" u="none" strike="noStrike" kern="1200" baseline="0">
                      <a:solidFill>
                        <a:schemeClr val="bg1"/>
                      </a:solidFill>
                      <a:latin typeface="Segoe UI Variable Small" pitchFamily="2"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949A4"/>
          </a:solidFill>
          <a:ln>
            <a:noFill/>
          </a:ln>
          <a:effectLst/>
        </c:spPr>
      </c:pivotFmt>
      <c:pivotFmt>
        <c:idx val="15"/>
        <c:spPr>
          <a:solidFill>
            <a:srgbClr val="8980E0"/>
          </a:solidFill>
          <a:ln>
            <a:noFill/>
          </a:ln>
          <a:effectLst/>
        </c:spPr>
      </c:pivotFmt>
      <c:pivotFmt>
        <c:idx val="16"/>
        <c:spPr>
          <a:solidFill>
            <a:srgbClr val="A29BE7"/>
          </a:solidFill>
          <a:ln>
            <a:solidFill>
              <a:srgbClr val="E8E0F5"/>
            </a:solidFill>
          </a:ln>
          <a:effectLst/>
        </c:spPr>
      </c:pivotFmt>
      <c:pivotFmt>
        <c:idx val="17"/>
        <c:spPr>
          <a:solidFill>
            <a:srgbClr val="DDEBF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Segoe UI Variable Small" pitchFamily="2" charset="0"/>
                  <a:ea typeface="+mn-ea"/>
                  <a:cs typeface="+mn-cs"/>
                </a:defRPr>
              </a:pPr>
              <a:endParaRPr lang="en-US"/>
            </a:p>
          </c:txPr>
          <c:dLblPos val="inEnd"/>
          <c:showLegendKey val="1"/>
          <c:showVal val="1"/>
          <c:showCatName val="0"/>
          <c:showSerName val="0"/>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Dapur!$B$36</c:f>
              <c:strCache>
                <c:ptCount val="1"/>
                <c:pt idx="0">
                  <c:v>Total</c:v>
                </c:pt>
              </c:strCache>
            </c:strRef>
          </c:tx>
          <c:spPr>
            <a:solidFill>
              <a:schemeClr val="accent1"/>
            </a:solidFill>
            <a:ln>
              <a:noFill/>
            </a:ln>
            <a:effectLst/>
          </c:spPr>
          <c:invertIfNegative val="0"/>
          <c:dPt>
            <c:idx val="0"/>
            <c:invertIfNegative val="0"/>
            <c:bubble3D val="0"/>
            <c:spPr>
              <a:solidFill>
                <a:srgbClr val="6949A4"/>
              </a:solidFill>
              <a:ln>
                <a:noFill/>
              </a:ln>
              <a:effectLst/>
            </c:spPr>
            <c:extLst>
              <c:ext xmlns:c16="http://schemas.microsoft.com/office/drawing/2014/chart" uri="{C3380CC4-5D6E-409C-BE32-E72D297353CC}">
                <c16:uniqueId val="{00000001-4C02-470C-8E51-60030D1650A4}"/>
              </c:ext>
            </c:extLst>
          </c:dPt>
          <c:dPt>
            <c:idx val="1"/>
            <c:invertIfNegative val="0"/>
            <c:bubble3D val="0"/>
            <c:spPr>
              <a:solidFill>
                <a:srgbClr val="8980E0"/>
              </a:solidFill>
              <a:ln>
                <a:noFill/>
              </a:ln>
              <a:effectLst/>
            </c:spPr>
            <c:extLst>
              <c:ext xmlns:c16="http://schemas.microsoft.com/office/drawing/2014/chart" uri="{C3380CC4-5D6E-409C-BE32-E72D297353CC}">
                <c16:uniqueId val="{00000002-4C02-470C-8E51-60030D1650A4}"/>
              </c:ext>
            </c:extLst>
          </c:dPt>
          <c:dPt>
            <c:idx val="2"/>
            <c:invertIfNegative val="0"/>
            <c:bubble3D val="0"/>
            <c:spPr>
              <a:solidFill>
                <a:srgbClr val="A29BE7"/>
              </a:solidFill>
              <a:ln>
                <a:solidFill>
                  <a:srgbClr val="E8E0F5"/>
                </a:solidFill>
              </a:ln>
              <a:effectLst/>
            </c:spPr>
            <c:extLst>
              <c:ext xmlns:c16="http://schemas.microsoft.com/office/drawing/2014/chart" uri="{C3380CC4-5D6E-409C-BE32-E72D297353CC}">
                <c16:uniqueId val="{00000003-4C02-470C-8E51-60030D1650A4}"/>
              </c:ext>
            </c:extLst>
          </c:dPt>
          <c:dPt>
            <c:idx val="3"/>
            <c:invertIfNegative val="0"/>
            <c:bubble3D val="0"/>
            <c:spPr>
              <a:solidFill>
                <a:srgbClr val="DDEBF7"/>
              </a:solidFill>
              <a:ln>
                <a:noFill/>
              </a:ln>
              <a:effectLst/>
            </c:spPr>
            <c:extLst>
              <c:ext xmlns:c16="http://schemas.microsoft.com/office/drawing/2014/chart" uri="{C3380CC4-5D6E-409C-BE32-E72D297353CC}">
                <c16:uniqueId val="{00000004-4C02-470C-8E51-60030D1650A4}"/>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Segoe UI Variable Small" pitchFamily="2" charset="0"/>
                      <a:ea typeface="+mn-ea"/>
                      <a:cs typeface="+mn-cs"/>
                    </a:defRPr>
                  </a:pPr>
                  <a:endParaRPr lang="en-US"/>
                </a:p>
              </c:txPr>
              <c:dLblPos val="inEnd"/>
              <c:showLegendKey val="1"/>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4-4C02-470C-8E51-60030D1650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Variable Small"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Dapur!$A$37:$A$41</c:f>
              <c:strCache>
                <c:ptCount val="4"/>
                <c:pt idx="0">
                  <c:v>Sumatera Utara</c:v>
                </c:pt>
                <c:pt idx="1">
                  <c:v>DKI Jakarta</c:v>
                </c:pt>
                <c:pt idx="2">
                  <c:v>Sulawesi Selatan</c:v>
                </c:pt>
                <c:pt idx="3">
                  <c:v>Jawa Timur</c:v>
                </c:pt>
              </c:strCache>
            </c:strRef>
          </c:cat>
          <c:val>
            <c:numRef>
              <c:f>Dapur!$B$37:$B$41</c:f>
              <c:numCache>
                <c:formatCode>[&gt;=1000000000]"Rp"#,##0.0,,,"B";[&gt;=1000000]#,##0,,"M";#,##0,"rb"</c:formatCode>
                <c:ptCount val="4"/>
                <c:pt idx="0">
                  <c:v>15211275000</c:v>
                </c:pt>
                <c:pt idx="1">
                  <c:v>15191007000</c:v>
                </c:pt>
                <c:pt idx="2">
                  <c:v>15034449000</c:v>
                </c:pt>
                <c:pt idx="3">
                  <c:v>14525091000</c:v>
                </c:pt>
              </c:numCache>
            </c:numRef>
          </c:val>
          <c:extLst>
            <c:ext xmlns:c16="http://schemas.microsoft.com/office/drawing/2014/chart" uri="{C3380CC4-5D6E-409C-BE32-E72D297353CC}">
              <c16:uniqueId val="{00000000-4C02-470C-8E51-60030D1650A4}"/>
            </c:ext>
          </c:extLst>
        </c:ser>
        <c:dLbls>
          <c:dLblPos val="inEnd"/>
          <c:showLegendKey val="0"/>
          <c:showVal val="1"/>
          <c:showCatName val="0"/>
          <c:showSerName val="0"/>
          <c:showPercent val="0"/>
          <c:showBubbleSize val="0"/>
        </c:dLbls>
        <c:gapWidth val="30"/>
        <c:overlap val="1"/>
        <c:axId val="726066832"/>
        <c:axId val="726069352"/>
      </c:barChart>
      <c:catAx>
        <c:axId val="7260668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Segoe UI Variable Small" pitchFamily="2" charset="0"/>
                <a:ea typeface="+mn-ea"/>
                <a:cs typeface="+mn-cs"/>
              </a:defRPr>
            </a:pPr>
            <a:endParaRPr lang="en-US"/>
          </a:p>
        </c:txPr>
        <c:crossAx val="726069352"/>
        <c:crosses val="autoZero"/>
        <c:auto val="1"/>
        <c:lblAlgn val="ctr"/>
        <c:lblOffset val="100"/>
        <c:noMultiLvlLbl val="0"/>
      </c:catAx>
      <c:valAx>
        <c:axId val="726069352"/>
        <c:scaling>
          <c:orientation val="minMax"/>
        </c:scaling>
        <c:delete val="1"/>
        <c:axPos val="t"/>
        <c:numFmt formatCode="[&gt;=1000000000]&quot;Rp&quot;#,##0.0,,,&quot;B&quot;;[&gt;=1000000]#,##0,,&quot;M&quot;;#,##0,&quot;rb&quot;" sourceLinked="1"/>
        <c:majorTickMark val="none"/>
        <c:minorTickMark val="none"/>
        <c:tickLblPos val="nextTo"/>
        <c:crossAx val="72606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DQLab - Data Visualization 1 (version 2).xlsx]Dapur!PivotTable9</c:name>
    <c:fmtId val="11"/>
  </c:pivotSource>
  <c:chart>
    <c:autoTitleDeleted val="1"/>
    <c:pivotFmts>
      <c:pivotFmt>
        <c:idx val="0"/>
        <c:spPr>
          <a:solidFill>
            <a:schemeClr val="accent5"/>
          </a:solidFill>
          <a:ln w="19050">
            <a:noFill/>
          </a:ln>
          <a:effectLst>
            <a:outerShdw blurRad="63500" sx="102000" sy="102000" algn="ctr"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w="19050">
            <a:noFill/>
          </a:ln>
          <a:effectLst>
            <a:outerShdw blurRad="63500" sx="102000" sy="102000" algn="ctr"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hade val="53000"/>
            </a:schemeClr>
          </a:solidFill>
          <a:ln w="19050">
            <a:noFill/>
          </a:ln>
          <a:effectLst>
            <a:outerShdw blurRad="63500" sx="102000" sy="102000" algn="ctr" rotWithShape="0">
              <a:prstClr val="black">
                <a:alpha val="40000"/>
              </a:prstClr>
            </a:outerShdw>
          </a:effectLst>
        </c:spPr>
      </c:pivotFmt>
      <c:pivotFmt>
        <c:idx val="3"/>
        <c:spPr>
          <a:solidFill>
            <a:schemeClr val="accent5">
              <a:shade val="76000"/>
            </a:schemeClr>
          </a:solidFill>
          <a:ln w="19050">
            <a:noFill/>
          </a:ln>
          <a:effectLst>
            <a:outerShdw blurRad="63500" sx="102000" sy="102000" algn="ctr" rotWithShape="0">
              <a:prstClr val="black">
                <a:alpha val="40000"/>
              </a:prstClr>
            </a:outerShdw>
          </a:effectLst>
        </c:spPr>
      </c:pivotFmt>
      <c:pivotFmt>
        <c:idx val="4"/>
        <c:spPr>
          <a:solidFill>
            <a:schemeClr val="accent5"/>
          </a:solidFill>
          <a:ln w="19050">
            <a:noFill/>
          </a:ln>
          <a:effectLst>
            <a:outerShdw blurRad="63500" sx="102000" sy="102000" algn="ctr" rotWithShape="0">
              <a:prstClr val="black">
                <a:alpha val="40000"/>
              </a:prstClr>
            </a:outerShdw>
          </a:effectLst>
        </c:spPr>
      </c:pivotFmt>
      <c:pivotFmt>
        <c:idx val="5"/>
        <c:spPr>
          <a:solidFill>
            <a:schemeClr val="accent5">
              <a:tint val="77000"/>
            </a:schemeClr>
          </a:solidFill>
          <a:ln w="19050">
            <a:noFill/>
          </a:ln>
          <a:effectLst>
            <a:outerShdw blurRad="63500" sx="102000" sy="102000" algn="ctr" rotWithShape="0">
              <a:prstClr val="black">
                <a:alpha val="40000"/>
              </a:prstClr>
            </a:outerShdw>
          </a:effectLst>
        </c:spPr>
      </c:pivotFmt>
      <c:pivotFmt>
        <c:idx val="6"/>
        <c:spPr>
          <a:solidFill>
            <a:schemeClr val="accent5">
              <a:tint val="54000"/>
            </a:schemeClr>
          </a:solidFill>
          <a:ln w="19050">
            <a:noFill/>
          </a:ln>
          <a:effectLst>
            <a:outerShdw blurRad="63500" sx="102000" sy="102000" algn="ctr" rotWithShape="0">
              <a:prstClr val="black">
                <a:alpha val="40000"/>
              </a:prstClr>
            </a:outerShdw>
          </a:effectLst>
        </c:spPr>
      </c:pivotFmt>
      <c:pivotFmt>
        <c:idx val="7"/>
        <c:spPr>
          <a:solidFill>
            <a:schemeClr val="accent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rgbClr val="8980E0"/>
          </a:solidFill>
          <a:ln w="19050">
            <a:noFill/>
          </a:ln>
          <a:effectLst/>
        </c:spPr>
      </c:pivotFmt>
      <c:pivotFmt>
        <c:idx val="9"/>
        <c:spPr>
          <a:solidFill>
            <a:schemeClr val="accent1">
              <a:lumMod val="60000"/>
              <a:lumOff val="40000"/>
            </a:schemeClr>
          </a:solidFill>
          <a:ln w="19050">
            <a:noFill/>
          </a:ln>
          <a:effectLst/>
        </c:spPr>
        <c:dLbl>
          <c:idx val="0"/>
          <c:layout>
            <c:manualLayout>
              <c:x val="-0.2107876964817601"/>
              <c:y val="-8.001342161775243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75000"/>
                    </a:schemeClr>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2489368604205373"/>
                  <c:h val="0.19849454187544741"/>
                </c:manualLayout>
              </c15:layout>
            </c:ext>
          </c:extLst>
        </c:dLbl>
      </c:pivotFmt>
      <c:pivotFmt>
        <c:idx val="10"/>
        <c:spPr>
          <a:solidFill>
            <a:schemeClr val="accent1">
              <a:lumMod val="40000"/>
              <a:lumOff val="60000"/>
            </a:schemeClr>
          </a:solidFill>
          <a:ln w="19050">
            <a:noFill/>
          </a:ln>
          <a:effectLst/>
        </c:spPr>
        <c:dLbl>
          <c:idx val="0"/>
          <c:layout>
            <c:manualLayout>
              <c:x val="0.20800652727397839"/>
              <c:y val="-0.12916293843951335"/>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75000"/>
                    </a:schemeClr>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rgbClr val="8980E0"/>
          </a:solidFill>
          <a:ln w="19050">
            <a:noFill/>
          </a:ln>
          <a:effectLst/>
        </c:spPr>
      </c:pivotFmt>
      <c:pivotFmt>
        <c:idx val="12"/>
        <c:spPr>
          <a:solidFill>
            <a:srgbClr val="8980E0"/>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layout>
                <c:manualLayout>
                  <c:w val="0.13024099598527514"/>
                  <c:h val="0.26944745771006312"/>
                </c:manualLayout>
              </c15:layout>
            </c:ext>
          </c:extLst>
        </c:dLbl>
      </c:pivotFmt>
    </c:pivotFmts>
    <c:plotArea>
      <c:layout>
        <c:manualLayout>
          <c:layoutTarget val="inner"/>
          <c:xMode val="edge"/>
          <c:yMode val="edge"/>
          <c:x val="0.16784147757753232"/>
          <c:y val="2.5406897972799616E-2"/>
          <c:w val="0.69865182868449105"/>
          <c:h val="0.90472413260200135"/>
        </c:manualLayout>
      </c:layout>
      <c:pieChart>
        <c:varyColors val="1"/>
        <c:ser>
          <c:idx val="0"/>
          <c:order val="0"/>
          <c:tx>
            <c:strRef>
              <c:f>Dapur!$K$77</c:f>
              <c:strCache>
                <c:ptCount val="1"/>
                <c:pt idx="0">
                  <c:v>Total</c:v>
                </c:pt>
              </c:strCache>
            </c:strRef>
          </c:tx>
          <c:spPr>
            <a:ln>
              <a:noFill/>
            </a:ln>
            <a:effectLst/>
          </c:spPr>
          <c:dPt>
            <c:idx val="0"/>
            <c:bubble3D val="0"/>
            <c:spPr>
              <a:solidFill>
                <a:srgbClr val="8980E0"/>
              </a:solidFill>
              <a:ln w="19050">
                <a:noFill/>
              </a:ln>
              <a:effectLst/>
            </c:spPr>
            <c:extLst>
              <c:ext xmlns:c16="http://schemas.microsoft.com/office/drawing/2014/chart" uri="{C3380CC4-5D6E-409C-BE32-E72D297353CC}">
                <c16:uniqueId val="{00000001-A91C-47E3-A2C5-B4A9D16C9D19}"/>
              </c:ext>
            </c:extLst>
          </c:dPt>
          <c:dPt>
            <c:idx val="1"/>
            <c:bubble3D val="0"/>
            <c:spPr>
              <a:solidFill>
                <a:schemeClr val="accent1">
                  <a:lumMod val="60000"/>
                  <a:lumOff val="40000"/>
                </a:schemeClr>
              </a:solidFill>
              <a:ln w="19050">
                <a:noFill/>
              </a:ln>
              <a:effectLst/>
            </c:spPr>
            <c:extLst>
              <c:ext xmlns:c16="http://schemas.microsoft.com/office/drawing/2014/chart" uri="{C3380CC4-5D6E-409C-BE32-E72D297353CC}">
                <c16:uniqueId val="{00000003-A91C-47E3-A2C5-B4A9D16C9D19}"/>
              </c:ext>
            </c:extLst>
          </c:dPt>
          <c:dPt>
            <c:idx val="2"/>
            <c:bubble3D val="0"/>
            <c:spPr>
              <a:solidFill>
                <a:schemeClr val="accent1">
                  <a:lumMod val="40000"/>
                  <a:lumOff val="60000"/>
                </a:schemeClr>
              </a:solidFill>
              <a:ln w="19050">
                <a:noFill/>
              </a:ln>
              <a:effectLst/>
            </c:spPr>
            <c:extLst>
              <c:ext xmlns:c16="http://schemas.microsoft.com/office/drawing/2014/chart" uri="{C3380CC4-5D6E-409C-BE32-E72D297353CC}">
                <c16:uniqueId val="{00000005-A91C-47E3-A2C5-B4A9D16C9D19}"/>
              </c:ext>
            </c:extLst>
          </c:dPt>
          <c:dPt>
            <c:idx val="3"/>
            <c:bubble3D val="0"/>
            <c:spPr>
              <a:solidFill>
                <a:srgbClr val="8980E0"/>
              </a:solidFill>
              <a:ln w="19050">
                <a:noFill/>
              </a:ln>
              <a:effectLst/>
            </c:spPr>
            <c:extLst>
              <c:ext xmlns:c16="http://schemas.microsoft.com/office/drawing/2014/chart" uri="{C3380CC4-5D6E-409C-BE32-E72D297353CC}">
                <c16:uniqueId val="{00000007-A91C-47E3-A2C5-B4A9D16C9D19}"/>
              </c:ext>
            </c:extLst>
          </c:dPt>
          <c:dPt>
            <c:idx val="4"/>
            <c:bubble3D val="0"/>
            <c:spPr>
              <a:solidFill>
                <a:srgbClr val="8980E0"/>
              </a:solidFill>
              <a:ln w="19050">
                <a:noFill/>
              </a:ln>
              <a:effectLst/>
            </c:spPr>
            <c:extLst>
              <c:ext xmlns:c16="http://schemas.microsoft.com/office/drawing/2014/chart" uri="{C3380CC4-5D6E-409C-BE32-E72D297353CC}">
                <c16:uniqueId val="{00000009-A91C-47E3-A2C5-B4A9D16C9D19}"/>
              </c:ext>
            </c:extLst>
          </c:dPt>
          <c:dLbls>
            <c:dLbl>
              <c:idx val="1"/>
              <c:layout>
                <c:manualLayout>
                  <c:x val="-0.2107876964817601"/>
                  <c:y val="-8.001342161775243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75000"/>
                        </a:schemeClr>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2489368604205373"/>
                      <c:h val="0.19849454187544741"/>
                    </c:manualLayout>
                  </c15:layout>
                </c:ext>
                <c:ext xmlns:c16="http://schemas.microsoft.com/office/drawing/2014/chart" uri="{C3380CC4-5D6E-409C-BE32-E72D297353CC}">
                  <c16:uniqueId val="{00000003-A91C-47E3-A2C5-B4A9D16C9D19}"/>
                </c:ext>
              </c:extLst>
            </c:dLbl>
            <c:dLbl>
              <c:idx val="2"/>
              <c:layout>
                <c:manualLayout>
                  <c:x val="0.20800652727397839"/>
                  <c:y val="-0.12916293843951335"/>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75000"/>
                        </a:schemeClr>
                      </a:solidFill>
                      <a:latin typeface="Segoe UI Variable Small" pitchFamily="2" charset="0"/>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91C-47E3-A2C5-B4A9D16C9D19}"/>
                </c:ext>
              </c:extLst>
            </c:dLbl>
            <c:dLbl>
              <c:idx val="4"/>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15:layout>
                    <c:manualLayout>
                      <c:w val="0.13024099598527514"/>
                      <c:h val="0.26944745771006312"/>
                    </c:manualLayout>
                  </c15:layout>
                </c:ext>
                <c:ext xmlns:c16="http://schemas.microsoft.com/office/drawing/2014/chart" uri="{C3380CC4-5D6E-409C-BE32-E72D297353CC}">
                  <c16:uniqueId val="{00000009-A91C-47E3-A2C5-B4A9D16C9D19}"/>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Segoe UI Variable Small" pitchFamily="2" charset="0"/>
                    <a:ea typeface="+mn-ea"/>
                    <a:cs typeface="+mn-cs"/>
                  </a:defRPr>
                </a:pPr>
                <a:endParaRPr lang="en-US"/>
              </a:p>
            </c:txPr>
            <c:dLblPos val="in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Dapur!$J$78:$J$83</c:f>
              <c:strCache>
                <c:ptCount val="5"/>
                <c:pt idx="0">
                  <c:v>Budget</c:v>
                </c:pt>
                <c:pt idx="1">
                  <c:v>Low-Mid</c:v>
                </c:pt>
                <c:pt idx="2">
                  <c:v>Mid-Tier</c:v>
                </c:pt>
                <c:pt idx="3">
                  <c:v>Premium</c:v>
                </c:pt>
                <c:pt idx="4">
                  <c:v>Upper-Mid</c:v>
                </c:pt>
              </c:strCache>
            </c:strRef>
          </c:cat>
          <c:val>
            <c:numRef>
              <c:f>Dapur!$K$78:$K$83</c:f>
              <c:numCache>
                <c:formatCode>0</c:formatCode>
                <c:ptCount val="5"/>
                <c:pt idx="0">
                  <c:v>2</c:v>
                </c:pt>
                <c:pt idx="1">
                  <c:v>11</c:v>
                </c:pt>
                <c:pt idx="2">
                  <c:v>8</c:v>
                </c:pt>
                <c:pt idx="3">
                  <c:v>2</c:v>
                </c:pt>
                <c:pt idx="4">
                  <c:v>2</c:v>
                </c:pt>
              </c:numCache>
            </c:numRef>
          </c:val>
          <c:extLst>
            <c:ext xmlns:c16="http://schemas.microsoft.com/office/drawing/2014/chart" uri="{C3380CC4-5D6E-409C-BE32-E72D297353CC}">
              <c16:uniqueId val="{0000000A-A91C-47E3-A2C5-B4A9D16C9D1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2C70D0E-77F3-417A-8588-EDF57781EF3D}">
          <cx:tx>
            <cx:txData>
              <cx:f>_xlchart.v5.2</cx:f>
              <cx:v>Revenue</cx:v>
            </cx:txData>
          </cx:tx>
          <cx:dataId val="0"/>
          <cx:layoutPr>
            <cx:geography cultureLanguage="en-US" cultureRegion="ID" attribution="Powered by Bing">
              <cx:geoCache provider="{E9337A44-BEBE-4D9F-B70C-5C5E7DAFC167}">
                <cx:binary>5HzZbtxItu2vGH6+dMU8NLr6IciklJIlD/JQ7hdCJdscg0EyOH/92ZRcVcq0Wmr1beDi4BqFMqRM
ckfEntde4b/fzH+7qb5ddy9mW9X+bzfzry+zvm/+9ssv/ib7Zq/9K5vfdM677/2rG2d/cd+/5zff
fvnaXU95nf5CEGa/3GTXXf9tfvmPv8Pb0m/utbu57nNXvxu+dcv7b36oev/IZw9+9OLGDXW/PZ7C
m359ua+/uvqbz69fvvhW93m/fFiab7++PPjWyxe/HL/rJ7kvKlhaP3yFZwP0SiskqcYK/fjDXr6o
XJ3++ALG7BXGmCJOqL7984fwy2sLL/i31nS7ouuvX7tv3r/48ffBowdbOPgk9y68O4XQbQveR7c7
/OXwlP/x96NfwJ6PfnNPEccH9NRHsGSb11Hu+y6/6fGvL68Ge91/665ffOyvuyNtHHz3mdogr7Am
lGOF745aqwNdaP2KKkyw1OJOV/hQF5eu67MXt4t7fFUP6+Po8YONwJ4/BiDuf5miovP9i7PrElzz
v6ilQLzCkjPEEf3hMvRATRiJV4pILDGFD+489c5ZrppvN/l19eLmusl7+PvOsV+47//OIh9W2r/x
yiNFnp0HhPyv0+TVUF1PEPteXH2D6HVd/3GwdyHwYIvPdLqAvhKMCQmud6hGrF9pJrHSP6nRDbd+
dreix1byL3R29PzB6sHTLoNN4v8yVzu7nq5ffMjt0D12IM/MTvKV0BKy0494h9CxisgrpjHDQh95
2u7a9+BU46Nu/7B27j16pJiz/f8Tz/nXiezPzB6BS+xuS4J7uezxT283D4XK0aMHlcXB/v9Q6/7r
ry8lRVgpUMafxcb2moNYd5RN7sLgwbPfQEe/vsQIvWKEcIQERpD7uHj5AhwdPtHyFeJaYcY4xYS/
fFFv+e3Xl+wV0YoLLaQmAhFO9csXfnOp23JGUEUhfQqNpSRMIP1nSfbWVUvq6j+P5cfPL+rBvnV5
3XtYDGypufva7VKV1JQIISAra4gRSEIKbG6u30PZt337/9BVL5w7mcSFrcfzvk/VvqZ9+2VsZbPv
PU52lg7TheCDereUS2b62hcx7XQZLbnCX++d4APLgaM4Wg3HTBGKhYAEJBGUB/dXkxa50qPASaxw
mr7VM3ZfGt9klwkqsq906vuPj8uD0u8neZDoJAGZCHMKOrgvr5O8TVnjk3gI2mHvSr7EY1tY838n
Zdv1vTMe586JYeiSuNGZfadQRYxkJfr8PCkKMaQE7IMhjbmW217vSVlomquG8Sn2xZSd5L75TdCZ
hs8XArZHkQRTIZTKQyFdkDau4OUcM4Xaf9pEJh/gV/kTUo7NALaCEQFnUfAH/OdILTiovHNZMMWL
rHIzr/NlsTRfE7t+lxn65+M7EhBID2zgVhgYG4bDE0wcbwkvrC1Rlk5xV6t03LmcDEFY2sKtlzMZ
2GoYoiQz2SKJjJrGW3ea2gLRndMr8ma2Y3uRV2VXm7nQSbl3CyWf0jGrSuPqKs+iJAgybZrZVb+B
S6d0n4zDUF+mVBe7oBrnWHDUfGoGS0mYlq7tTFAn2ofzkC7WiI4zu5vdWl2zmaVfJlG492XdJctu
TsvhQz4jSnd0pOic1uvMI8z8nBi3ZLY3HeXN1RqU/Dqw6IzVne5jr1pS7ssxm5t90GT6g04nXF+U
RbpObwIyu+Iks4l/p1syD5HPFLwt4TYTEV/1FPGynrJoRcmQX4p07NK4LmsrIlu23Y1QqqEmFxqN
pk2X4n1QdJUP26LykMj+jLUPRIrNBO7HrU1rmILSIBQqzsim1XvWnvplcJVkS7woVu1omhThkDMd
EobI7nFRx0FCQZAWmDCodrFGWKJDUU0rA9zm7RRrV88nyzKSqOU5fyJI4O01hzuCIoCwLfNIzSg+
8l/iWJE2Ax1jL4vf7bTOX8nkbSxSHYT5sjav02Fxr33v1hC0RN7UqH5yET+fqoD9QQjmcLpSQ245
ONVJ0qFMm3aMqzmvTFro4XM2Smp6keSXzz1VQRCiimOMtu0eJZ5S6NZaX4+xYMNgkCtUtKZ6iR6X
8sCGCOJYg3+DDI6PzITRLqiLFjaUkKI2BV/J+3UtqCFFS87+E1GQrCEyCq23pH3fIlFQ+j5tPIgq
xup9WuWjoeNQf0HBVPwnuxKEQMCCiKX1tut7xq8knoImb8a49bk/cWKxvzWEc/BHbMsn7HKL6Edm
SZCAakRB4cH0cYpEc6ESzQeQpfUux3k8lOpK98kbnhFnZMWSJwQ+pLLbOKwInCPYxuHmVimHRYtN
oENpBJmg2tWIzac1I/zZ5ygpVZJQwiCjSXLk2W3O2qXGZIz7LCmMqtrCWJ7JnW3mNX7cOm4t7fAc
FRRzmkKWQaAgdSRLd3LImnYmsa1nn5uiKNPVVNUqUzNT3rcGDW0bGMi6jpqCLPllkAxda4jj03tI
LDrdFZKQ0TRp81QO/PnIYW0c6lOpoCEUx7649owFRMHaaLvi1CTBuhq19P0+k9P47DMH6IBTaHvA
7zXe+pr7tju0ea+SbqWxD/LMyF6RcHQlNc3kgmdbkiKwIQ6KhUwBaj4UVfuqAiENifXSfdBD1Z1m
kJCN5Do9eVy7m00eK1ezLcoIDJU7P1Luwvus6eaexDOuhreV8DxMK5U/YUMPSFGEQ6fACVOSsaPq
GNdUBTzvghjSYR2mDScnkEbIu2fuBUovBW4nBdWcCHkkpcwgkJarJbHzwbxbVsSNTNQYPlcKRlyC
i4PvISLFUbQcyZjk0us1rmehwp5NczhpJc8fl4J/smyAdqEqllRSoTDmR5Gy6rHOihrNsfdlP4YB
7rEyAvWoDidbjOWeUOYnUww5lHh1UOOThmTpeNkTVotQjhySH5RarQyhQZvaCOo8dxF0sh93j6/0
pzC7YdC3WYoSSZU6KqzHpu+Ssaxgocy+pkTzaOLiotL47VRXQyS0d094B9HbGR9YLchU0GkhyohG
4jjSEpSJvFjJGq+U0DIqKZ4zY0tdM/DLAIsQGi69mNn3ATdzDjXnrkLYZydpVrL3NfRpQ1z3RHtT
+4a8Ty3p6jBDiUfxYpesCFWSBIlRtazKUBfTbI1OpVhNkMnFRqq1xDjeLWOUzGWzRk2Hc2SwwMub
nGHlI565+Sp1c+3DdGHjGFo1dGHTBOM+6QmHhC6yNjfBOLgQzWv3oYSi4qPlnSsjXIxFiJCXX7sq
X3RY4mG8zIcaIaMl6QLT8KZZ9pBjinhcepmfusLynQg6xSM2z2MejqRuPsLXVB6muHazWUlhB6Oa
ZG7DOdHZB7V4UhqS9BQ2ZX3zyU7wZDhXvkVRHeT2C5rtxOO68TIzopB0jBpJIPCRQMj0tBpZWkak
gUL6xMogSyNZeH3VIJsvUc6Y+8DE2MAOk6qmRlmqf/NdoD6oHCWp8X7kJ8PKVxsubFm4SafZ1aHF
ef2xCmbmDF+ZFbtWzEtpcmJJE5ZDZtkOqSWo4dygNw6ln9F3l3AsTOIc/t7RAv1zmdK6u2gcwPg7
1y9FHTVkbiAbsXpZ9sEyzRjqbTfbmCVt0V3Qamr6nZLj/HFmQTOFfMDJGtksYWnolK9bg4pa5BE0
4cKH3SCWtwGHnBwH8ODVWEJhbLK0k0WY6okOIZkWXMRu7sdPXYM7t+v1kIkQr8HYGZToIjPJ2mSZ
Gb3zZTwVBGzMNaJbLzFOg/1sE6xNXhKiosBZtJ141b9zY95a06x1F7xpO1xB00aG0Z8XKOH1G50k
vjnDo7afWtWNRZSVYspP8FIH6UXrXRvXWpflBzAwOYcz99ieLx4V67mYqvlttyoBzVs3yPzzNGyL
c2U5NWE+1vwSjaOeT3Wwus4AxKGHcKJ4JZHl1bRExI1aG42D9WSZBO7DeQmWdLf20CBHcrb9Avor
8iZqSmWvIDSshVlYJ95UaUq+tKT2F1I5YU27NHUbNn01lgYaJx/1PNefFivdHHFfV4kRQYHGMJ20
+zwLHcwxJdjdoHWiBmAidsE7zW7sXEANME0yvcy6HFJAnkJjEC2t15GnA03Dtc2m5nSmKPgdBeAk
oZdjG6sp0dOOuAS3oSp60Z10KaBcUYtRLy4QmcbflBSqMk2Zd72Zmo65KBvaIjApZnUZSjfKNCrm
So8Rs31iwyAo5y990WZtWCTDUr+euLddFLT1+nuvqyI34P4s2DWsZVfpOPCbbEgWHCq2JHNIEmhl
TpYyJ1WUYtEHhttcVbtSYY+NX0qVG5hJ8VBgCrVBkS7eG5HR6iqbS9zvaoJbHeE8Z+erFVWzg56b
lLu+qYYkWhrSB2eDDfSHoutKuZuy3id7kc51cZqmZQ16zJpl3aXBmI4G5VUKcIYSKA2rWUsUTRAK
PgZt2RdvhxG6F0NXwqGXtkWP3+FVTmlEalBYmDVV+Tavuq1kauvqd01wTg2f0qkCg5u6dwAWBF9X
D6/aMagJsnBc5inOZd8U+26o3GKc0t1l36ytC3W1JipKWGFpCIclPvm5Ffg8EXPVGdwmNYt6Odkd
tq63ZxrnWbnP5USzy4UXeI5BI8F+6fq8NJ0U+V4Gmqgz7fpZmIJ6/EnXGX8z+ymAYFta96FqdckN
JOk0izrdzRcFUfJdrtfsjNEyaEyVukGEii7JAN6RiB7wkqEVZipgA1FZU/ybzmRaPFGFHMGfSkBD
wxDCWkAtAgDocX9Yz2OCJoyHuJcu2HW2VRcBaZJTCArjO90P5I3l7L0UMzvlQ1OGg5shzNRD+5qM
lF88XgMcFit3i1FQhoOiYboGSf6wXp3qZFrYOo1xp3Edp/Now2ls89e5W+WzqvA/RAFgCHAD0kId
lcY0LTIBDjLGU093M6X+jcP9+H5Y2RMnfFiz3gkCIBvab0YlV/QI+0w9jKZKr2BPfS6hxCt6Yxfa
PCFlq0n/qmR+SIEOH+A7xQnXR/V31lBSagtSfM/S83RmPA5y6kOgBYiw8jp5J1wwn/douHpcZYcl
1K1gjghg6GBCAtCtI8Gty9eCzNkUp5gGJ7wfs9bQvkEnSMxdVBQtOk16hOMUpnORqFj6BIrygMlw
BM2r4ApyBhjzocm0eoAKbgX5PRSvBk1lGfq8Xs5sDX7/+FZvAaijQ+aIA+ZLpaIwGz4yzyZgHc2r
BlDZuiNxkhB9EtTdeEJZ6iOAqVYz4HU5BxQUQZCrJaAFNogW1UvD8exOB5v7uF5L+eHxhT1gYtAU
Eeitt2kJPdZBVkI3OY0FnEFf492aKmfGsU6ix6XcNsHH27/tvWBWAiODbZh6v3HFUAuUqh6mmHV9
fVYnJbpkKHNhsfokKidamrTy4gSqgj4MfNPtUk0K6Nm7/v3jKzlEx+9s7rZtguod5vTH3fpcBr1P
bT3FMsmEqbQKztuqxJARkz4em2B5wrkesjEYXUGY5AxKMkQPN552wVJOSw44dV40kU5LBop2TTjo
+imo9WdREkAtDuECfEmDzENRfl1xMGMKW+PT+oZWpf5oXVXuCk388ET/87As4AVRIYiEyHEoi2O3
FNmsprhgbR+2PpCToWUOOCt0dx8fV9nGPzgKULAxGLHBZEYBTiW3xdxD7KZ+QDitsiUO/ECdcdSi
G0xyOhudZY00rkmDJg66lp4Pch6ysBga94HyRdPTdmxTqDVKJd6iNdE5pH1VhrzGvA3TQK9NmFU2
qIziteUnaqxsBskD4auuXkT6ZtZtJZ7AOn92ORh2ANIB3AFAJGDidLgd5qxo6CKnOOFV+U5V1bjL
tJ7ePH5qD0ohMIYFGJABKn0kpWI26HoNUtbaDmdU1MQ0SPdPOPaDUjSMGyF3IMnRMRAt01HwtZjj
ddHfazZUoWZz8QRARA77+81pIdNC0NAwoYMW53jO2kEmamCMsMR6AtWaNhNsN6q2bgxr3NoDBugB
55eNF7OZSiZL+EpdVjB8Skp7UjU07U5EAdn0BJVFczGWtm/DquMuDNaMRhXLkjjQYnqtO5VJM8Co
EWyL0XaB3tDWi1lGizGYuc/fp23JZpM2UI1fACYJffLjenvAsyhgxoyAzQPAelt03TP2cV1J1jV0
ju2sPi+rIDuWTV+KnE5PCHpAdRScCVIvwGFgJ0cZiU6oqZhKZjB3AA8b68vQJvNTUn6Ot5Jtlg7d
jwQQ5Xg7E25n4ctuiafN77rVnUlkz2HktBre0ydqwAfsBGpSaDgUgsmnlEdbSu3MmqURSwwebUM5
KFIbr+i643wpzkvC07j0Y/7lVmM/iBVv79LYHS/gxjVLl6fQiNwSJP788R8Xf1BAb4mFf/1+43v+
9dOb5lt91XffvvUX183xNzd5f34V3v9D/kadOPjhJybHv+Bq3NFK/8WH/y6RA2hPAsLxn8PFn4gc
V7dspfPrKrfX9T3m1R2X48fjP7gcWL7iQlDGCQzJtor2Dy7HRiPdys/NVIAYp7ZPftA5Avxqo3dI
GFSCw1EIaGBhf/A52CvQNjBUAXTdRkeQ/J5F57gd/dyvUmBR0MUACwC4HEBhOW5oSF+VotUq3UPf
nRYQRAZk/a5eMeSFqJtoMJQwzfUVBkBEItdGjc3db9kQZHTXB3JIwqGnC4Yu07fiTEAQKkIpi0Kb
NciDPJwmV37H4zC6vc6AqFGMDEBTxCY/7dEi+QcOGYFHKZ90Gompm4IorwgmF8lQZ3MYZAXKzTIx
1kbLXMvfeNUB0DB0I01NNjFizTQH+amYMTRaheLLYIY+zdrdrBs97FzBAmYoJMcEav2KJgYG8qwK
x6qvghBlA3TvLMkrf5Z3IG/fBRl+va5WoRDLot0wvTaDck1v+Fk3q0BFxTLT3DDL6y7sSaNsCO0M
AKGVkwusSQbpu6TK6Pza8Zngz77QAoDFlTIa86YeAcRAlX7TJtVCQ9YhAFJ7tIrW9HJo19MJUssV
bqVsdznK8844284nmKRDGkJFWwfQ+srxEwyg6i8r8IQKAEcV/57iKXcGIZXiM4DJuTPJ4pPRLCKh
KgTmhPMm6VcKMAf07BaAUAfQIm07uUbFxHBhHMz5b+Z0Ct4qUeWf86xh3qxsrmuTbyoK+6lVLmSp
SD8lLYxKQtzavja0GNPrtQWUwdQaEFJTugEVhvkEAS46FAEKk0mTLnSDGsaozNm0hktVuMn4xDtt
LAtsBkCdI1OY83oIzDD77DPTrhhDJrK8BtiHra9Xt/IpFOvkYMDA3DSf1EVaj9HctcVgKh6MfjcH
2chCjzkAZMtqHJsgq5Ck8yoGyH4uTJ8i+ba1rEamzjrAcsac2tNKdtkF+PHwtdOZhloJMICzPK14
aSoERtA3XF72QZW+HmdR9CEVLYcxnPbNlQN8O63MUrai2C3WZUM0w/AdvR9nEpSRbBN7OQwFdhEF
QLHbrY0nza6rykSFIhAAe8khzz4vXLjPRTfOn/2UiN/E2rU8BJr6dFJVfTHtuBy68w2q4wa1tIld
kgHTBOqd9rRQLZ4NILYL4HiAxr+R09DlJ2DbbjBLQdrX0zzlsFxrK/W28gwoJop3VIA9D2sDSd8h
dCKmtR52epmbyaB6nJtwzjNy1deKTecZDGSc0WNDs8guARcGOB082WUIBy4EwBAvUQsYqY4DCkXy
ZNZuml93aTbMuyYg7FzUTrsnkvlx1aCYhMmZBu7BbSt7PI3QVOa1HWe7B5B+2NVpkoSNWj5yQfz+
Xnj/kezuk94ekgTzQAUcKQjVnBxNuGiu0ADjIrufsMsusFy/rDIfoXJaPj9fENQNXACFRDLY2mGZ
nDPlMEqbeh/IfAqTBCmIxDMLMy67+HFRx3WDAsKVkJBlsACJtxnvfoMxzyVq0rqCqFxrfsFRDxOP
yn/STT/vx7Kju4rx74+LPK6+gA1AINfBvYrNf4Bydrg71E+A8zJq90kyyQgw4WGP5UifrSxIkNDd
M8qBdgZ0yUMpJQoG6wtZ79e2yvNwmfrqLJvWYIlok6ZP2OC25MPsqRmMJAGsgvoLBsdbKXivck05
QKVpvbp9M5UIBgcCgpzp8OBPfaV1YUi1IEM7jquTul64Ddk69E/0pQ8cK7SkALHAQA6ov8fQHOtg
i+U8uL10lQBCQueAitO3isy7x/X3sxsAZIWAmQqVM9BA0WZS9zY7t7N2MFgC+FYN/XnpSSviTA/d
P5VVlj2xqweEwQBeakxhiisZ2nZ9TxgUta2inS32fQ19Tpr5IlIwstnZrnwee1ABbik2Kh8CzHGz
zmO7bJKk73E/FfvAQn1TMj18wLj10Shy+inRKnnCaB7YGnBj9LY3GOHyW2LXva31YmH9mg7FXnTD
tKvWaapNImr0urd18OXZOlNALwDmBIBQUIgeGWg2Z0InAgOmv3SpBxaJsyEEA/QhGzN+9VxZMIgG
ogEkA+heoXI9VBlXgxW2YdV+yTQ984Sul/nUBudTDvO9x0UdsWM2nYEsaOSA/gvTCeh9DmWVZJlK
MIxq3wGPogmLgtrL2bWOvSWVX4nJ2ySBmRNJ5NvCFoGPmNedjoBFUBavx8xV74e+w9LgxOfq2aYr
YUkcYHKA5YGcB83EfdNd6VguKV7tngIVeZeLbPiE+8ICawAoUE/45M/OLzlwCiAFwrwVTv7ITYKg
doAhp/W+Wcc0nr3gMP3LxRPJgj0kRgC5A7wRMw7Q/OGWEliCgHGw3TuIpDJCYliuypHCoGmxCPCA
Hng5HywbWRlS6VELs8ohbw0QkOrfgc0syxNImHmzwwT1eQSlb8FMD+PuKqoRLnOzLkp8xDANgxFm
AanWlE2dvu5RA9/GQcDquAcm7UffOp2cZop1dZSgtX8bqD6l113F8LlNS+CYr1Uw0BMh5dJGpE8H
YbK1a1LD23lxp4sNoKKeJBCldoCigEMsMLoD3L0e8GD8WEkO04ZCfMGN4pDgV5gE7Bis/84r//9p
n2/u38O8fw8CGCL3PPmn1vmny5Fbz3z7zI9+meFXMF27bXqhAoIpyR/9subwAUZQrUCaRQfXH/gr
oFASQFqAHiqgMd6c4I92GcP7oEyGDzcInkPn/Jx2+TDdSwCNONDlN0Lehi4C6nLoBrxTLOGD5rG1
fa8igdMB2mJgOVfnU4MbCxy1DM2XEzRj9rTNkA1C1Vfp+lT024DMv8qOu3UAmABkR7hxJ2HPh+vI
JCrmJhlYPNJKkpOsdFN9icRYAoSXt+j7UlvwPoD3q5uValgQX3IXoarNru5p74HKeEsfBwsBZh4H
RhbUA1Bsse0CzP1QN5NU+3b2LCatuwmAon8DPdP0Jah7vBt0MT+x8Z/OH8RJ0CfgHkDOusVM7otL
iAp6qHVYnPWSXJaFZNCatGsOLXVGLwM0j1DFlsH6uwSw+1SwRL17fL+HcRAOflsAhSaAQcXH5XG9
50lWiZZNLGZQ38W6Gqr3MMyyJ/+BFAizMP7c7mYcB3VJ60EtE4ZTrTr32Ykq2aXQBT6BHB6WIbd7
AfQIuHswBgPokB+Vcw6MN02nlsZu8v5sQn4JB1SJcJ77p0YnPx+bwFB9bPdMOBBojjOi18WyOqik
YXpclee88+I8B1znw+PH9vOG4KxgxgCXnOAWCIBjh8ZYT7jRYxfAjFoW/U44JM/6gI0mGcrqLoDf
3aF+wO5/2pDeiJIaMHoq4D9xJKoFrkZQcR/EJTBlQuRKC3wyGMs8c0PbhPKvu1biqMj5666VX/LA
7bqs3VKlVy4L/427VD/v6f5dKmDuHB7fX3epiqFmwAdpUzeF/4U7VEd291+63QTBHsaPkBd+3NQ6
Orv/8KbWsclBHoCBKgMAQknoaumRlDYrKBnhgkssbbNcpGM5hkCJqD+lMM/YP88YQBRMbxlgA1D7
QgbalnKvayjq1JZF18N1rQRokHMaVK3p0IB+g86wfsphb2fz9wP7Jo1hDnwPaNQljKMOpVkr+yxD
/Qzzd5oD9zpzRQLYJk/Oy+2SwicmOlRE2//YWQGsPXLOfMPHy2ECdDGk2YBppPw6IZMnaJhN4dfm
M2OAA4eiaOrhE/wzB6698qrUG6m7lIOxuGwXAxfSmnVHZdW8c1CtqahjgEns+1bmXzDQ1qYT1gNN
JRy6oZvjya64Ps+bRid7i2CavmZcDyeNnDCgNSLoh8mUIwKUbCFl/YmgsXstcFf3puopEDyeqyIg
jtNtvgTBhwM59/DQhgEujaQWTbFN4MpICzSZiLW5iueieqrp3151qJ+Noy435rUEEOx4GL0EKqtT
wqa4bHFwPvaw9WRsgR0NRMW3qFHuPGBUv3/2/qACg2wB8wIBvnVkFDC5a2eX+SUWZYB2eTo44Kix
BJ/KobHZM4OfQjAy2W7B3vGNtovO9+3dpx44YUzOQA2eB2DPTvN+OwfA8uHmz7P3dduvEWiSoabC
R3rzJVwsSeH6WbwEOjspAET9IoB8fDpVnj5xe3ALCEd6g2EQCIGcoWDmeZQ4YIow0rGZgRLHiynS
S6XPmkmupwBlktcOBfNnDTC5M2QpgmcHEIAAoE+EiQ8MlgCAOzzQYmwqqeAySQyoCioj6oqmCpVv
lzUEAuv0FEH959AIrrAl5G34BWjRkbgW2IPEDSMCxndDdjQT77pt8Gzh8t/ucfVtZnd4pnApB+4i
Q0UG7QEEyMONCZXnpUjgagAZ+Fff8yTugYHybN8GIbARCMFi6wKOzBGKcAHcdodilzeZaTvRnwLB
eAhTNMhnFpkKgsh9UUfNtvOiSXPoq+NmxAyYUVlzMgMv7dnmAFKguoCeHkBSKY6QIahzYcjVKyDz
LxY4aLwfTqqsaQxwhNwTZ/eAggDwhSu60LfRzQYPFeSboFjhRiSK4d4d3dXA5TZAvn3qctZxLwLH
tv27B3A5BGpZoEQeuZbugh55iJcxKYoaKF1iosTUDcp/7/Did3SBgeSzAweIBEo75ElAnMGzDjcG
2UQg2woUK08+pkHen8sq+yeRvnu+sv6HuDPbkdtYtvYTEeA83BarmtXdmqzB0w2hLduc55lP/3+p
jY3TzOJfRGsf4fhCNmDYUZmMjIyMWGsFz04Ap1R7NPxPMmQVSwc6eFAf7DJZPo9LNDyNax8HixMv
B6dp59ySYMCB4UHHG8uSTpNpTGkGIGN5MKM09K5R7NQ6ILW+BXRkGOF8ffXh5R1HZcnmbUDxVfpq
xeCCtq+sFUa9N/tN2/zRT5V98G7ccY2NESkWpdw1ieGuRAgtnsC5V412bkR3eVjWz0ablQd+IUEf
HXCdVCdFb4qHlcFHkzYRestKaxWmTGt0bX4Ky3yaLqE1rvOp0WJ78I2itFzaoIPO2ast2/ETMwYv
TN83/xRqavZsJkM1Xejo2uGfIPfrP16771v2v3CDF+nkz2H/S9vwM9j/VLolK/8V+/97wXx72RDH
yDv+w/6XYtkx+3+Mi2oK/s37r0DmVG++M/5btVX0D1GV1fm7wmk9u/cHxWjH5/8fg39QLc4BIOV6
fkRrw1qu/6br97aa6MF3ov6gtGZ0KpoxSmL/OzXfbhp6GaeBPk3y9G9C/qpmyfiX3tq14kLW2iPd
W0OUHRWmb8OIueHbS/v0M/n20tX8s/j20rX8f8K3l1z9Z/LtpcD8k/j20rf7iXx7S4p4P41vzwta
uq5/Kt9esvXz+fbSPv5Mvr10b/9XfHvhz9vAvuHby0DKH+DbL9oKGV13zXV5ZWmWfuZLfr0sq/Ez
+fVypedn8uslz/l5/Hq5EvOT+PXSHfe/xa8H1kfVHP4MmFEo9tK9kziVsSpTFwV0fWATQykG1x4p
1VQF91PC2yvbM0STF10HFFypcG9TQquovSy2ojjoyip5slszvQz88WyvoX26b+q2fIUpHjR00cBc
AD/cmjKzxggXZY0Coyl106+XAWUepcspZCLUqv06TNoAC9MsDhcpwuH2mItOoFDMgWJI70O61pQ5
Cz3TTpIgRb4pPcVlk8y8Epfq4f4Kb+xsVRHkcu1PUkWQ9vEHVRE8ec/o0L4URZDqY8eiCFQ6PeXv
lxoIYzMaevJar+F3vNQ8kFdb/9eaB7dfUaBLaDeanisYJVK+NVJq6BebyoUxu00wLrB/+tmI3rzS
V6AjaJBJqAuKIyEraNjlqJW2WtrBUAgZAKfhRAAKOvDIm+MtSA8q4B40qWgtyuSHpEIzovBWK6iH
JT61iQu9Um//AgOonO+vZ8+S810qgtI06EIpkExFo8EgoTHtFPpfNnpAv1UOqsYpVLuDypLY/81p
Zk1U/JBB4w84P1IEbpS4RU4iN4K4MtVTPlfJebYcmnFFunwqAKo+G+rSvJnr6tVlku+WWRv9bzBP
crpQD106zlVlBHpn54iKRe51XIryPKT9EZNQLOJmkQ7ijnSDWaLQg3z5VJ9dfTUGFVPxpGVvF29S
/YoG05dYafInex2zb/c/343TC14qtAS2lGsHYNHWXr9OpZlajRG4htKf7bErLsYMcei+le9VdWlZ
BGBKG0JMxEHVdGumg68c6gbFpT5U2tS368xRL4vbDOgdlHB+Qf2XsXKa8trLH9Sosd6t1tL8tiaw
yR6dotDdE7oza+Jr4AK+VVNTRFCX1Ko6zXpmDe+tvBuPAAg7ni0kggiHSP9BOpSeK5YRjib6l3qg
FHMf1OD8L3GoRs9WZx6hyPa+AqwMcVpFh1mXvvripbj+OulBqAw5UIOlv9pKpr62sMi3pm5J8Zyg
YIJp2X4ERwfGqbmNif6jVp6GqPBOpUXFCrRWer3/wff2joYA1TDwxpouR7kONboi0Woz8NBJOedG
Vp/KBBL05E0HJOe9reOYiAIc2EdkJ7eLise2nUO9MIO8stenxkxMsM1a8cvr1wMaCaERBJYQp5Ks
pFkRE2UVIzCXaTxlk+OeLBWuiBfnykGYk+CO1BP5TChgQSZDk0615LbR0g3d5HWpGaSV3cMrs71L
vy7axYy07qJrc/msZEb1xu7W9HNatcv7Op6qs6MQ9hTDWk+IopkHQX4nKtE1AOHIHpOVmtJRcBVv
iULSrACB2eS9ac32H7nSzFeumcgvV6U/uCT37UGE5EwQbmWqb6nnWpNFiRVokHFg1ZXvBkc5DwnM
ijRJ/rr/bfc8CJllvh+tBJArUgj0Bm9QRiWygphmHB332PjYo6l2sKS9EwEkHnQaPGnCiZRdJNlU
rhEVxSCx2uLduKK+UlMuviL+oR2Y2lmQpwuRCA25fP5JpHgvyr2RV471MmLKyXs7gCuI75SGffCC
uEnr4RIIsjuoNNuzcIqtFbNOoeHMRJMyc9pz5UwzTM6k+LwaRfVYxWb9DO/oqNG4kwOIBgx3lkcr
nFfS1qiVgumu2gwmfbbCN0+Hof7XwE/pkDeY2/Yxzd1shB+jh19VJ10P6ug735AnGYQ8gR7nYSFt
LBwvN50Lk9xN7ynx13H9qbAVM4gdOGj3nVL8r6QL0wP7CKQFWQVOnnQjcAWjCy4WmqF1a1y6BoEZ
P+vBATxXaGvpSKeE8HTbVB8+wNrp5mCIUWY9+BW72+3ireiwofrmSk4bVyCOq0WzA3ups+yU5uGQ
n7N8jd+qWjhVCLw0w0eEyeqzM5fGw/0t2NttPqeBA9NCh/i6/dYgGlH+cWonGHu9C7q2nq6qYtvQ
jtb0YJ17J+alKcmXu3EEqF90TjCUrQ1/b9ZPWoT40P0F7Vlx6RUZJm1l/iYW/OJcJtM6GiUdocAJ
0+Vqarn3qKe65/+AFXII/rKE50hrSbyp7Nycb+YV5vLYGenvonZ1cPh3l/LCiLSUyViddqlnO7Bi
w3xQrfmTurrRwVfZizDMH+AWEDhcpOi2+2UsAE5NAfTJpv4N8TsUzLs3SE/GiJklX80hGw5cbm9Z
KEsgLwF6ESiDdOr01E3atuRxBig4gZ1eZ28mhLPLg7et2B35cKPHItC0dA4NmRRSKnFipEmOmcSZ
n+waze9mDZWHWK30gxXdmuL2BCotyjwIJcg+F5VG4Sxo+QVlQjIh4L3nArjjCdrrX/f9btcS+QrI
INIxikrbrzXH/TwXmWIFiT41F7tUkHeB23rum/JIuFd8hu3+sSjIT4ItTYIuvyZytNHSmZtcyKF1
aMrxuo1XLTwPg4b2jN0njz+wNCwRCDVqZTIUPK9ad+UqtYMoU/uPol14BtU+vRuBBx/4/K0HChVp
HakaBAWol0mZFtKHZZEXFa6R5vFVbWoFQa5KPd9f0K4VqO8Qk4BY35wsB85q260sKI2y5QoLfHzb
TFN+IARye4dR40DRwhbPZjIE6fym6KB3gA7sQFsNBApjR4VXjJhhmSbTQz6Nhj/NXet37aRfJw0F
zvuL3PMSZJD/DdlAl1Rswotwi0olSqjORIzKJ80vwRae1G5o3oZJ2ATukoUHifvtZYn8AyA9DXa9
EGiQLsuqLaqKx5AVWG4Ldmiu1CoHoh9lf7UjWp1ncBbuL8ADw3fQk5yjmHIbLIV11LrAN8BNlNGp
GtMjXK+fOH6etYyPGdnD9DhPjVkEYRtb+bkfPPsvZ+l4it3f5x1n+q72T2JkUnGSqWAwSdFE4OUR
6Hrpnj27Ds/qfEjc2wkvGucdSi6vME6/WP+Lr2mmGSyMPLaCjqXiOABI9NLUfB1hpwPH2TNlUIiH
eMLR0C3pDMIYa9UcJbFATyenPkG1LB+91Vs/xUudH1yku7ZEiodqK/QOGWqWZAUPwbawgzg0Vj9X
svxNMnHl1cl8xCTZNQUSEbwP0OIbGl2p1AIoXdtB06rzubKQi84a0iuH+saBS+wdBWiqghpHGgJB
cPuxUOr0oAS2ZDq9s7zVo0k/62Fk+OPkml9Ms6yvTYEqKlzBo5iz54wo5AqSHO0NBLG3lhcV6bFx
IW9ezcS6tFVTBKmtNgfr27NCNizEAamZYW9rJa8dNFjpdATauE6XZurc8zRlR2Lnu1Y82hboKAm0
lHSj8qoY4ia3rCBv0+R9a5rFW0UbjU+vP75Q+rh28HT8QlrL5MamSag2g0iJ4GuoU3K2M7U9CI47
zod0uHAHUHv/Hir18viWQ214lWqlgZ45MXqaYeI7QH5xgfXV28aVRvphk4cg40AGvP04aJUnUDm6
NPAqFE29KWYkTTkfFWpvPg5WTJMLTlAxCb2SFVJ8nQvNiQOCUnOdnCU9e6ubHVS3brYNKyIRFVLl
gMtkzlXU6WrZOksckHiN+WnOw/7b1ETuOU/U7kh9fW9J4PJQOOb88Jmk+3qcsg7OFfNhmjCpvhWD
qLIzCSQ9ODy3BS5QEuwa/UCY+zympSy7Cu3Ry/osCZBDDvUvjZs6Wn1akmZJf1UML2rPhYKm6z91
HcHR1BY0nn0PNaXm0lT2PF+tNVSVh3SGs/1+sby6+f3+iZDU/KjAUeUjvSR+cM/QCzK2HqROBYIx
Hc7azEXJjKN0Kv9G0aw1zp4zj1rrx401ql9WjlT7gOL0kn5aSjUxPvZohk7+qNllHx9cSrcwQwSz
iARCYYgJCOQR2x/VILNTeG6aBGB2k/k89E0+nswqDJePFAxd+2PiduO3Niws7bdcScfm99pyatOP
9MRJ3oAlTaMLgjeh/bQm5IXPmlPVR4j3m4xPKPSh0oy3IpYGHnL7G5XGHeLKUpMgavusuiRhpI0+
7Np69kvGJpQfNFTorNNIbW+EU8BunZ14Ur3zwQcUdjYPBB7XlGu5whFKAJAuxTQd/kfTFmMWVFnV
t+cywatPrhGG+R9hNMzOZ23WKzSNFT1J4/ykl4aVf60qtflXUwIR1S73f89NJsrPoZpLOED3jCAr
bUuWqIqRuVUW6NZS0IdGwdVf11B7ryXR8rbvwyPJ09uTDG9a3LxkFLS+5UIVAPLBrZFQDzzFit4X
vZZ/w9NfXc8QuvnoFoKG5pTQHdt+bQYjocqPvGBgJON8hqW7nupU7R/ub973vFn6mIwAgKHEQaTo
J2teVOlqOn2ppgE5IFXF3E6c5dQMY4Hoj5m0enS1UBt0fSsPNeuZUlidP5oclG9DiZb3+7lAnOBa
uaNX+5HjKPCT9HgoYIwbY3NJFc3k00+piqrFaPROe5Qr3J4Jur3sEYAOyr+8sLe7tCCbZVt1WwSJ
HVWe72nRkpyiIrTQSnJrSC4UUZ3xouh51DDyqdMRMjfQST+IH7c3Ce9WQR+m8UMYsaWUDNUe01zI
a4PBWtrr1HbfGi9Kn2BtHb1EdrwdRNP3Xi21bvoG2wX36rimkAuyIB/t4gvUz/iMZn32BR0H+7wO
pXLgIDvOLqaGoNLM6SKDEf/+xctgzYqmbtcoC1I1jj/0S2itFzvV1vz1p1iojnLZwwOFECWti/5z
Gk2pVQQWOJLLotp2LCa1LG/mtF//HPPsqCp5+8n4VBani8xJPJ+lhSm9UeqhuVZBM2j5u9lYlAuK
aPm19FCRvX/I9kwhbeNBZKPBTs9gu4eTjnAIYmRVMNhJfLEX14J8Wlmw/sa0fG0qCDIBdAXVB4YV
IlQiBecmasfIRVguWN1SiDIMyaW3oDn2PCTPP7CsF6bE2XzhGoWirIvVZuzgWjp+qU/zyZn0miOn
Wgc7eOv1rArCBiechN2TxwXNM8+Fym6rILPyxh+s/CnTmEYgZmWcssw50t29dXphzqUXKaj4vPu3
KzO7ghpOU1dB2jNhIEWf58QLtTtIP79f2NvYuzUjRY1hJaeYmc8NKamNz92Uhl/dmZkcqxk1p5ym
nG+QsU2nyE6XJ28s+z8nhMcOtnbPOemD8DhGX5o3hLTWhekcCj1HHGZNhvf5AiR+UdTx2ppafXDG
90yZjJik8EZqfyNrs8QVaE0hqpra6QfYr22gtUx5GWfXe7jvmnv+wlAgNF85DtSMjO0HbIc4dxXN
y4N1YEpBrxWI6aXVO7JghNzM5ICKuLcui9IlAmqEyZvY5SHtZtl1UQSM9dDParJoV5XJoNd+1OOD
LdzzzJemJJfJ+sgJ7SoW9x1id+eFWU/FeURvxT6II3s7iFouEm2UnZiLIMUsR2s9vXCjIoD4G32m
0ND+06PV8aAr3fzMhJcjYRwRl+SzYKGhgFQVqdXNHq5KGjH9kT2sc7U6K0yTeXTKsP3QeWr0Nyke
mtTDOD4x/No6KKTubikdCYAbuN+NzBkSlOk8KHhl6w3OG2NOUB+ZJwz9wKcTkivwVR0xaF3KU9dS
sWILmZFgiTv0Kp0QHGqfLgeeLxxA3kchDydef0w1lI9zW1cUYAsHKyTNZ6Oz7M8LJ/+jprUapYcO
eZ/aHY7whHt7CPSILJUciL61dN5Qy7agMNt5oKGK/dDSyLy0PKE/3z/Ve+eMhgSNft7sJKvCZ19c
OHlmIhKQsbYyHbuvFoNf8q9xBFDpA9X2JDvft7Z3AoDuUuli4hE4P+l64wQgWBm7eTDZev4FiYr8
mnlWi/x+1f2mF6ke3Le3cwLghNPuF0VuWv/SidMKppm0UZoHzEtTi09NsVT1b0rqpbxpkGotTsWo
rOZjN65l/JXZHPXRJbvzEcHeUFr/rmDL2PLt9pIQUSpbhjyo3MV+UtOufmeW1dEy96yA+uLtyMMG
b5Hqbsh9ZCaTE4oAZMFXE8os0jvKq+e1ASEQpCl6PVw3pF7bpRgZMjtWpROR64yRF0bo6k88s8Lq
4EzveCR2sEK1koKGjDtB+TXUY8DVQaZ2uT/ri/7MvBvv1CVN9njfPXb3zUSNhXcGIAk5seORqzhx
NxVB5BjAytKqgsyPfEoVXX/AkGvRISO3Q5Zd+kDzUtaumXLKmLoUXpSojN6Ckhh/eb0VtJLJvEkH
EF+S8lQS2HwBcErUBU7j93FaP5SGc9TL3Ns0HR0bBh4SFMkct35A2aArDZVbJRmL+J0VgZUHmjdN
3en+anZihSi/ajBUERulpLi10zA/UkOftwyovHfnQjWbUQwRq2M/mmteMugUKvpB4ra3NuQj6D7T
eGZx0g6aXeNOWU322Cm6ysjiZLpkSWYe3Ce7VugKkbDR6kYQaLuy2UoYY8czNlBHaj0K0nWnqdSO
hCN3ioJoZ9NwNuncc0lqkpnVQHhriPoyYFjnm8UpFl8xPQBx0yc96j8zduN5GM2nyrCu67IgBW8g
i33/E+4ulHsTz6fejGLGdqFpN3dGka5lYBhFfxlX3hl9rNQHh2svYJD+CjFDwK2g/bZWitUdVC/P
yyBnwQ/1UHfv6oaOfmWnRyjRvQVxtOg+kNsLhcytKUufUwoIbRmkU22fhtZ2TjP6hgdeuLsgUIRi
+A+3pFyUbPVhSZexwfO7zLX82AiT/l0VLUP4rCxW+ffrPxLq7zxXhEgAkwG2a1oyNaPWWvIwIz87
1WPSvqlLYzm4iXfX9D9W5EwN5ErdaQyHCBqzGh9WDf3X3JoT3x7mozt3J13T0JoVTQ7030xZVRTy
OsU/M68CfXS0d2jN9fOpcsLw1NWhi+q2a3ziWBw1K/esgkqnkc6oMwNFse02opeerUmmlEFtMLb4
0s992n2uxnz91V4L78+FYlt7mgdVa34g6vMqo0qLfAroCMkwZjKFj8b3S/PBT4BJjKfBcvojVtSe
74OTYRYGVsAbSbm2F2drPztQntqGcY55FnWXXB+GA9/fjVqEC4NHixDJUqXTDMI4UxxjrAIlLbQP
g5mVl7AwGr/xOvuzUkQL0t+T+pjXyvSHGVOrqNZxCXrmMh38kt0P+uKHSOHTiNUGDDXFrGIZf0eL
rjgpnvIxU9rf+myqmSA6//r6g0jhzEPAmCwL0sjWgwgGY4oDVYFZN/F56pg6b3XNETJ67zMCo4Ee
APJD5D5bK2ESN3at4afU12efQXx/IPif/MBpf2lE8kkbcKWNJlgVWHoSXiZz6XyNZ9S1dbTm9U9N
NEc8lHwgzeGV0mcCt58ktkZgMWzF+0L5JzsZepgeBMmdFiDyLS/MCG958U6KzCasNQQPg3GYvmqr
7Zeu/slTkz8dtbs0CnKw3fA+nvtTqPfvcmNiXuo/lX30rt6Loghpi8tcdNbkq85WFt1WtIr8ZJnC
59RjboU2ZvXTABz0YF/FvkmPXo0mO/5IAxwJcemqU4fKUmgQMa3H6P9RjVE5MWjzUSvnXxlemR6c
tV1j1EVogcOJoDi+3V3NZsJa3MZlsDKpIz15DMBpHifFWUt/TBN9vKYZedkP5A3kl8DobV6jtiyc
77Sj27f1Iuo+6+o7TAz3u4IxpdGkTgfnYe/Qidscqp4KuExuVMd9rtfmSEulmOsO1tBaMfnXcphT
8HA/huw5CEBdkW3RTKQvvt3IxYb0lVtpGczkDL90TJi45H1V+YuxtAffbHdNwBlBagq8tRyow8bR
Y3gPZdD3TH03ykh5sNbcOqiZ7S2Iu40L3SZkcalvF9TGXj/OelcGCOWVwTjPMQNoEUjuCmU9yFb3
TYEnANtEbeIG/VctfV6tdQn8rmFodNSAV/ejsaETqzN++NWwZ8BGqiVKL7ADBC50uzI1a+LYcIcy
MLOQmL/oi+9O5nrwxN1ZFC9C5L5BxMN+kMOjNq1Qf4Dj0GuyxbC1Yarqx26oDN1X2zk7OsjiR0tR
g2YC4A/KxBQJZGrKjG57kaxjGqxZlCtvKca7TJ2Jsrb27SY08ndV7dn5tckcu70aYex2Bydtb72C
hwskGrQL3YbtrkYW9NFUN9JALZbhQ98u82OiOO5VJ/P69f5Z2zkAPAS+VyqERK0hBa1SmxVdgVQS
NJZWxI9NaVW/ETviI1T5zpLAuBhMpwAkyXRM6cYWA4INJ2NIQ79AjHFqNwzc1jb8FJ3XgyOwtyQo
sd+PGsAneW57ri1M18nNPJh1ixUxv+RaefOrsfig+fBHEjyB877hKRa6XZlzi5U0rwt/zAzLB176
ukl4AhMjrAiiHRXAW8U1c5hb0XvFCrDLb3C+Ct/KQuef+06w93HEJCzeTbyeuEi2/pYO9qD2ClXa
sPDST3TGXeOU6+3wmDPx+iDTFw4lHS6SNnJD7NA4lvvUC/ncME1JHoxWV7+Jy5Y3bkXQfGi8Mbz0
Gk9DqO6Hcqs7S7QFZ4pc3BPsLCnxn77DfJKMxk+eTn6X1qlfGlPpMxNvOt/fzb32HQoP4ovRlKRx
IRKFF2lWY5RlN6ZhziND+5eixcBOavvrWLa/u1PhnFZ6eO803zy4ZHbcXkCgIdNBQYGIIn1ED5mR
dFhmynPl6DystqJfbKN1Xp9RCVlNKnOo8iGVK8ULD9lZlQ5rHiTOmp3UtWJ0lLc+JhMFNKMIf+As
A7wChUm3Dq+Ri8LO4IxgePWMWUtu9cEpbDPxC0ptR4NX9jYPn/wOrBET4aR7bAIZ5ZpQOGlxRsMJ
kGH1CDCkP4jrR1akKoWimnMEUjsP1Loyrm4YZs+GnU2vJSLSJBO1su+gQtDp0icq4q4uOqsk1DIR
3c+6pWa82NAdePnegXppRdqx0Z756VpOzBhCFIcTlNTSmQHlerQeDaq53TZCBTUQWsR03ancb8/T
uJSJ6uS2ATV3pnIfNc6vJWoR3+4f2z0rHtmtoP/Bp5HlROqxj6Nl6vQgKnCBdDW6S5ImR7LPO8GB
Ph/kGaGlAMbEkRZTMpAmm5RECyLVPJXK8sHOy4elb/tTotZBpqdvHTO7dnYRANP07y9RBJ5t7GUs
J2Xv73g4Hg2y/0VxBXQaPnWuuM7wkPVG9quBBLSJmoNZPoVFFh1Jhu7sqsC0UtTkjrQp72y/nW4O
PL8iTLqD11+LIpsvxRr3Bwnid02Z7cqoWXFXAvQDsnvj866XRoOnJ03gNSnoUE9kZX4eDV0WxAxm
js8AmfI2mIF0pEEPgbU9G9kQtgzuNfL0NDHrdzmp8Zz3T1XO3PBrPFaZejJ7PWuv5rSQD0EQ6LxT
4mRj+5wmavM1qZbqn1Fb6uIcKTP/fWEy6+ZE/tsufsysw/hUULoQA1CZmPPglWmbXbrKyL7VFpDf
g8m8t2IPFFtBLPFtSUcA7Um3zkDqNlC+o9RDty7148quokelsXoIKX0fRcwFDKPJb9Yped8bddUz
OHJdP4cZyqFn0oIIVKg25ek5NcqsP3fNMBgnSpCR9hyOlZP4emH0R7Pob6OI+NF0iMkG4JzKKDJT
qYwkCj0qqovqPHfxlJzKcYwfVG3IDpz/1hMxhXuQAQgOgVz6s3oAzGVvVIFjNPU5H9bBb8eiPbgf
963Qq6ALLdTkJX/Pq0mp51apAjvv64DeRv8uDmv11SmuGG3FbAkxA8m8GZLhjSOPucStghw5iTeL
Z9mIu2bhazXShEdBeKZWA2SMb7Q9u0Zaq167spYyo2JZVSUjC9aSmYjU+M73I9NtVogp2GIEeJ47
tB+2pnLGLjfDWtVB0uft23FWtU9dmw6XyJqWoNVCw0+SrjxIRcX/VAoaAt4hulfcK8Cnt0broll0
EBF1ME6z/snmcr52XRUhHhp5p0hVuoeByb2+5yjW9f5ydwrEAu5HCEZbhxkKcqG98ZxOCSGsBXqY
5/U166os8ml/U0uZ+qb73bRC648i5sRcp5GBTujYhql9mVe1cfyOFoR9uf+Lbq8GfhBcKCAGJHbU
x7d70ZtOPNOIq0BezRBjCy8E566V/RcKZfnDVOfzn/+dQSldVTUmGqQlzqU62S/DWFrvo3AaP6pW
trxj0OSBf+0uT0AfUUzAzxjpu0nJaz202nZgeXFW9h+B0Q+/mMhBfR7V4RLm03DwffeiAJITQoub
98YNv0xbzbgsY8KaO1bhbx1QKX9CI/YgY9kLniRFQpKbU0r3f7soNV0MN1QJMxpdwksyZ8qnbDa6
t8usRL+//mvBoVdJK9Hi5kG6NRUmtQmm0sUUggB/MdC8vDKHyTux4W7gzlFxAIHcWxq9PHRIKGpy
m4kNfvGE8hpoKU3UVEFd2PnbOnR0HxUt46KpqXWQO+y5hsDWUDwlKYNBvDWlJOGoWC6195iuxgDG
cvWQdYAgOJ8YduNET2qleOnBbb3nINSjSVcEYhu5ha3ROFT0rC9o7xXG2HWnFr3i+nlS1aX8/PoP
R5JBSGUOIsdaOmZKsUzLkBV14Cph4Wd2FH22YjU/K2jAXBQtXw8WtrebSHJznUMUp8kmfbh0XZtw
1DloLbVUv6BL1PilZlfnAiji04JAyhGx6dYitzl+CX0IBQFbxuTGyzovXilcs+yZwNx4CzOVoSHY
y5cBftBBFrFnzaAxi3MyHhFFtO2Ha+cm7o2pQ6lu1cUc7na2zqO3OH9ZSuZ+mVPF/nD/A96eBLxD
NCxBqSB+Ip+8OqxqdjJtA6NTzIvZqd3Hrp7acwyn+8t9U3trg7si5t/QdoYvuF2bbXQmIdmqgxp0
1Kcwn3sGk4eqyawMbsRHh+E4xasTGSiWYNsEIQ1Mgi1W/+KcN+3qqEnDx0N4K7lYs8l8wXk1Dqzs
7SF1LWp1Yg4pSeDWCpk8lEHmuQURrPkxUKZ5+Vo0irueQ8NIDz7Y7dEGhCV6n3wuav3y0S6tIh9H
up9BXIaOH8bVfG5R/Xx1nrm1Ip0zx0aCK1WqJjAQ5jiXZmKc0znLDzbuNi3DCqRKPpHOyF/5bM3m
mrTNPOPtRpM+Zouu/TZoiXmZrLb6ZVG0dgL0E84HMWR3B2EciWG7QCBkoFk8wQ9X8rIJIgYYNSdt
tJDztyJobuf7Dr/nF4La9B9DUuivjMjIzL5ogqIP86eqs5TLgIjjr15/qDV3m2uyk7wIyLCY1ILg
29YFnSGzLWu068BatLi4IFKv+bPWmedSU+jNmO7gPgy5yRTPsVgPspHdryhkZ0WfS2CAt7btETSx
EaUNaiTWY2Gof0eMC0GuqQ+aNn1Iounr/W3d/X4v7EmX2zA43po02LPDejibbgLIXg+PqJm7VsRo
VsiiTGaWb7axRCapdPh449iWCE2A4B8iQ3u4v5Y9FwHFwAcDK0VnV/yKFwHKSVbdyGuzZrj0EF3p
FhKqoFd+aqm+fbpvam9BL01JUYpZBdVS2LjIUESp5RsgNwa/aMzw8w/YYVAn2TAZFujU7ZI0q3XA
MQ1NkPMw/wOAZWb7yhQeDs7du05IPRBXBHRLa1C6KpVhHtPCJESpVbN8YxBITu0ud6mz2I0TKO1i
HIWrvY9FRkGXCbouQj/iF734WJFmT/mo4xIA2WOGObTW1ayi+VnvdOvj/U3cWZzQp2QLmUVGBJEW
5yShoYa89IPKrHvo0urYvakHFHLO9Jn7b00VMu79vskd/0CcGik7hscIBRkphAxqktMjArdXFLP9
tVzmITq5plIejQXbKVGSToHYEzkjTyH5Me6oA5HInMtAyQbvo1bbyaV1k+bZVJvwDVgD99esa9IH
c7bdANid96u1KMlrJzOSF1MK4G1MhYN3lPy4iQxjAd8K7NLOgXTGg1I9LGMUJycldOZXvzY2tmTJ
qzK0U6dKNHZ2MhR/8TKbPLKv/LWF1Hj/I+64qHhC0TkRqGPA5lsXNUr0zrK4qwLmkvXX1uq7Rz1K
wi9hXKcHq9rzF4GPEm8bgd6XUn+jWod8TRfYhQk8Nd0Jq49z7cWv7jYIbdP/sSJdLgnEVicpBkGX
TO3r7FTz76UyugfHbXct+CKtIFD7cPC22zavTmaYGWuxnHE6NW5oXAbneOa5OLXbihAFte+alOI5
gfNvzZgFn6bWcTrGKH5eLKX9Rae5S+8hPg329NS008OkwWXWbMVfjbY/uKh3Vol5sEqk+SDT5cum
7Yp26VGJDZR8TDoh1OKdzXyom4NIshO8yOggW4g3hQZ0aLvMqWdojtuBbAP/FQeeuzaXvFPdE8hx
4zFs89cznJgZyxMG6TD2lHRfssdIeHJztwS3rWVf59RTP6rL6pzvH6293XtpRfp4agiNvLXDMojH
sL4MUz36fdH+83ojMKg0jhTEDj7TdilDPitWFTlloDeh/qZUR/uCM7xaT4eigKCCQXlDKAxzWysN
swLTvCTUayBRnse8j99Yw2wfJBziwpC9nbQe0Q0k6ugYS++9cF3thIIi2HqIEv/K0nT8XdNz78+x
j5r2I0MRlBZF8cx9JrOdvOD+Ru75IKMEgXjRseDVKflEaI6ONaUFJWzPeC7XMPLrcn6n68PvVUem
cN/Ynms4VDaBiNPdo2a23U/HKlOgeaBSkyKrmWNvm09lp6XV6b6ZneBO9ZrUiryASqrc7II5Ndbx
CJ9bK+Plz6lVTL9R8+wcq4n3+jcSZSOhl0IOR9FDSgY8bxyyTsXZqzUq/oT+oz0WcE0vr1+QEA8C
7seqeLls900prLxIcwM/7HXlTTi11nkqRuMdM+Wig5i094koGcFLBU4mpEy2pppao4xoYMpsquJc
MHb2vGaHGaJwadnl+TqwvEilkPaRXD4OGeMeh14JycydzrOX+KPhnOoufG877d+8qtMT3V/jxNjQ
10MZvsuACyk1TdSOpL30YOhqcc0Xqzvk91pt1P9UUAM/ONO724ij/ceKtI3RqsRr3rLAfLZSpmgm
ZvJspkV0UL3f3UfSQ2CaIjzJk57KBol2q4biH5f1BLxAXVohIx89JPEwfzCVOH7HBJDuKfdG8kbT
HtwDz9yJXaKcT3WdtRrUpLfu0tuDtiC9S5c8S7y3VaSll1FV1F+WdrLflgmq8a5TOQH/sRe9/pSD
SaGwDZ3VIjeVUv84YQJlpwBP7T2nfadDGvu90Gbrzwrq9evjFtERBDOocHq7MpStVSymzSkJmFHP
ZhzwoFfv1FS3v9w/5Ts+s7EixRLmXsaGlgGCXes2e47UJrKutvf/ODuPHsmNZQv/IgL0ZssyXcUe
0xqjq9GGkK6u6H3S/vr3ZestpshCESVooM1gOjqTkZlhTpxTt9H5X9jh8uW+kmRx74rYP6VnXp8M
XdawmmK0hG8w9NH62RzPe7z+8tuvDjmpGfraKp8IsNfqpNW1WrkTjZ6XXlSnfK7Nkzum/6mb6nnU
EG3ed3JxKBIQWFhtnKYvGs6AoSQuvde4az6HmufsBNj3VoNULJQdTAJJOPStp7uEAUm/MLJqqBwl
Ufef7cWOj0Wfzn89/j4yQFrvG/EZc80UgUn+VpdjNcyDXnUalprhEPZMGx2MSjVOWS9Ef8g1t0Qq
F0ap62Oz99yP2qzEMaIsCRDjdoG2rvbcJYlkf5hs39Xq7GhCMfD8+2KTUnJfySE7Wlm3VvLFywrF
Ab1upUV6aAx9PCfObgRwby2Uo8DT6jD+UIpYWenBphiNKF5c+Bh8p+mrt9GIsp0C253bl3IKtVHm
6lF5Wq9F2Hldg+nAipcPH5RZqNaJhNP9Lcr66hDFjfsdBqrsYMWRUvhuk2o7m3nHJylsIzEB0Ayc
7fr2VdpFIyMH0L4szBoUPTNw0HZMr3ODGvzT3nFjahUnVpaXGmnMACizf87RbZ0/DF7wf2UEjBKq
6yA2157fF2adC7pFsCjnDVj27o9BjezLv1iJQ1kKpBKSFusAoNY6vRjRIn0p1Rig0shroRHlnx5b
ufdpEAaSdLRSQ37dxDEKA3aOlP3q8giNZi8RymGwcvEhaZXx+2Nbd7xd6h3QeZaCEZs0JTEasxs1
0mUhGvqKnhwvU6P667+wQhMdym4AvKA1bs9Uo8xtDRgDZxsRbPE1s8lfslld/nxs5s6hAvhH9g0E
kOGd9VisKsypTpOBWDcV89syx3bf+G02MrBqQjHU+YUa9/PR67umOWVx3L8OfTgm087Ruren3IR0
PVBaB1m+ukFqdI3jagyLl2WK/pzTRPvkakmx0z26t1Y6plyDTGyCllttadGp4BsNHi6vN2IfQkAX
krbhV8sSv8S68cFIh4+D0IWfacsOSvmee/KScdBYH6ib1ZM5MkQ9aEXBca4t50g6pp4iUYEBb7I9
5rC7i3wHfNNzARe9WiQD/kut2cxjhZb4q8kh3+2c9ux44W+Ls5yVZII5xvhRmPnOqZBLWD2j7z0J
GgYyi1/Lvos+jJosY+gsLLumODRWtPwwGr376rZK63yNhZra54QhnfZEMWFedh6HuzvMMwoKmnrL
hlQMMhAliTOvgE3ftVExNJThoGr5cLJAoOj+40NzJ4uX0uJMLNLbIjiR3+CnkA6hqKxxDGJhLVGt
IwprRsvM0WD4kUlq72SWtVedvnc+5PGQhQMpZr/6qnNo6ks+4rpTJekaZsUajkWoGmJnZXftkEYx
4CQf9DU3GyNovTIrbvEyaF6J4MiwHFywis/XaB0wYGRAZNkw5q9WY/a1wXIA+1YJ43uKVdcfonTa
Y8K8txZ55giGea9JfW+/krl0caULXKJS1AwS2zp6cc3M+fLYF+453s9W5G/xky9kdkebfTCgv+y8
9K+qhnzC86Lo9zwc1efzIsjWKR8xRqIhNbkyZRVKX1PH5eP0nXccmzo6LgB2n89XIDfkGBs0QRg/
kwv+aUFq6OZVabFtdHSzvyDyCn27co3/Pd62e0eITgaT/vyhGrf6OFQ9YgR/uS4AzvzOgOUXbei8
Q94qg59Oe0iIOyE+S6IUZsmgasPawUSA6ubwWbzMQ/cpduvwo1LY8y88iPZXJgUAeRh7ggD33IIW
AdwnqA5QwV+5eDHWjgJpeflCR6s5QCNk+XWsLQeJON45s/dWR0UCNBw6RURYq7JprGVDEyk6j0vS
918TrS1zX+hWdOrCJfyPQHHuBJvI06cLF2TcxyO1wDLzPrdusqTDFI9OV14ct6s/G1nhHKrcaU+P
3WRzhrFC1gxXJPVLiZG9tUJJqVXRcC0uvWtM+Se9HsXy5thhvqcauPleGJKM/5gwaQ+s0RfKAAa8
S/L8whBdy5yqGSMY61V+mnV7r8edNUnoBcMQYGGJdlau3yWKPqa2m1/SsPdcdCLU9NxOhv7sCaNI
+j5tDoMzNHzrgRi6SeDdmzi74DpxUI5W+APy0O4QWQjxHTLNro+Pv9V2C6lMSbJtme1xD639sO8m
a+qb9GLFcfvFU9Txv2Ez9lemH7wdjPYWSUzzGViTJFcjZiVtv/WL0prFEKdtetEmJn1RkRxfh1Sf
Pw+z2v9oK8M9qUrvvXrD2L2WtcguVVcmbxEwpZ1Fbz8mV6WkMYcph2+57lkMhdWFVlGwaIi8AxUm
6nOSptqOlc0Rl8TgTPnylEDMDXzhdrkQo1uDqN3k0qq6AkXI5H4ZvWE+RMnS/9lO6vxWjYv6dO1W
WqWPClacguFGecCFioTawZxc1H5uv/aGOn1pqTK/PXabezuIHTTOQGBv6y8KPJ9ubpnJpYEM7ZA1
ovcbihY7O7h5b1iLjJ+gkuOAM2V/u4OuXdRaNFrJBT3F4q01YhSeSi82cyDvzfg/ywQi+nhd7+JX
NxExJiWFI4RbcGHiqLcmk2LoYcCt0wsT1174PS7zdPBtrTWMzwqV4+XiLrVRHAxofpdD7wzuH+gM
teGRfooantQ6a8WrTt9feTH4xOahLUSf+Us4TLnfcyvqPQX7tCo+q72bIjsx6nOpfA1NT4SfNMQv
x9cccj470ESmJKc0TIb2+niJ2xNPBEeLRO4npcD1TUY63i6qESsvio0s5AF2mewPrykjILdO2v14
bGyTYMi4hwMmc2EUutYpfjwadURqk8JEUtdnZxH161K67We36oYPZh6qf80AwagZe8PLY8tbD7WA
nriQapOcIpcrfeuniMgeNUT/bDW5aErunuyuBACCyvezzziNEp5UqDTYSTnOemvFytzG1jqbMx55
i3glSdSzM9NNXeMD7kdxClxFn10aOwdJ9+QCyZloa3AGOX/yzN+aLoyInx0q0cVT7FD1s0HRjznc
xePhsZ2Nv0CSD8ZWRmCMdzO5dmsnmZTEttoluRhD5r5RLkLtTCSufhaDAEP02NjmxL8z8jPezytB
0XDtnI1k86uNPrkok/ZfZEMZ65q1T6OnfF6Udsc37y0MvVtyGQIIA2u3C2u9pa+Uyo4vlR62J5GH
9oWruXkNQT+eHy9r8xRQ+pRDUJI0kv71GtYYVtCGIxnBRTanWvqxGxPL+jJmuvsHwh4JF8wcG6lf
CqfY6b3eWSP1C2avSA0BDK8Ng1jWiwnVzcvQDdrBbrmnB+Fmh8md9qgoNgeONUoVGr4b+H0GPVbb
OY0xrQeOgptCfYeKVOuH2rgnOHlvQfg9GTxtXlkBu7UC25zpQuWeXphNjU95pLAWQ01PS1btofW3
C2LTmFMndyPwoxF7a2pUlqXyZjO61MU0nJbZ1b7kXrsHcdwuiOjfATrBNUVdct0BKuwmWlo31l9y
kWV/5i55u2fU6feopeP7rBdiCuoESddBS/l9LPOnK7EkzqtViNR5mqxvRRsFdZ98KUvt92YuP3Vt
/fT5MiWgS97+XI+byT81obrLVIP2UsfCvYQ9elWppddBDvnszrVxZxNxCIA5BAq4uS0/5U8rawH+
xcD/tRe1dL4hsrNcwZpnvqaIeOdZuWOJeQPaMjIL4FpcOUXPZBZzyZr2ks+FgcJ43R/s2lZfUDnY
E2TY3oUkHHggXLp8MkbBbhdVtnM+2i7ktVU0iEPPEIyWZ/91U+XY0gXY8Y07zs51K8cbiIk1pvJv
jdlGpKsdgLKXTnWMz2oypB+EimD0Yw+8a4UEnZFfqV64BkJr4GhrZnq0F9HZ86cEjpyTGqd7We7d
bwQCmtBRstKsASdwQyMqznzRi1cyP+Qzs0upr/HC5L9NY3d7ndX71iQhGhAr3pPVzsVuxPBX7Wgw
LY7OQRu19rygOXTO6+e55EhBidkIbCC2pVK8cvPOMEslAZby4sat9Zo0ZXop5/ZpdmNpRSZGEKZK
zdtV3btLPDfzUovtG7Tx2pVmfw6Xpt3JILZPIm4GPpihVsACZJ+3DheHzeRGcaYznSRJDtVCLbrz
4ljFBz2cSs0fCqbO/BCR5nnH1bcfzJLKqpTZKYbB37xaHxxISpK2JiSGaeS9FpA0+GLy3CBe6qfJ
/3ijgJxIHBfoDx7I20Uq0xQ6vTkxF9zS39dcYR00d97TvN6eKglvwSGY4aGYtEZ5APlUqWN780sR
5aPvJKL282LeY2W/Z4U2iPxUOoqgayt1XCwwpMcLYzzxeCDB14+1cPdqR5uEgQFw4BYQvmpSImqN
91RqxfW6fJoYlTCNVzcs7b/NHhWH0q2SH+2yuMcu9srf8kroO3fT1i24MZhTB2pKvER+dPutVES9
YoO5l5cumtpLMUTLoe2d5lTU6dOIIHk58VZxQ8ETQoZ0ayoPW2eMGYV/6VxGYpnNtVyf/nh+nbuu
OaBh4ZzlL1McxJRqvz17BYOQI0onGOU//tzaNvVqgfstsXnAtPCvhLkpBMBE89fTVijMET1hinfZ
Xd1Ujpo6Q1j2FpRTsQ0jmVsM30Vam3utjzsfDXATwCpZWgKttorhc69I46aIjJeyi9UT06/DsZ3n
4piA7dnxj5X/8zpKNB5Ia3l7yJflduOUvpoj1YzhSXTicPFnY4iiQ6nOe0Xou3aQDERgRJ6FdY02
a7l6K8BUV2N2lYMWx+YpZopi5xJcXb//rMZj5oUyI1KIGwqZalmmOMVKW6b9f5nrcpBHCqOhPaqF
Pv89FG5mXJPZtYodw3eX95Ph1ZUY8byACbLraw2b29ecUsg3QRN5Jy+/ZwXxRRYnVUaZ7r39WJVg
+npChulaOiRzpSi8S9wq8x9Pefn7Jv5sZbUWxUFfpyuK5mqZ/fIxrlzvLYVCY08gbBUI/mOGmTzi
JemAa2JxfQyrRaBsfk3j4YMtxq8lKztYPXJqUw3f3/OL4mWkDU2EC2RmtSg3ysMlFYW4MvFoTkfw
aDUCePOi7g3U3nNBoltuQmxRxVidXfBbwnCqTEBy2gGkKhV4I2j7VdP8S9w3Q/lRDeOoPqFxZc6X
x2u8s6MWEC5ABbRfgD+tLuDKHDKTKlx/7QTwpMOgAg05O1MBvXIrQsP6MyvyEYTXY6t3FowzMjMB
uxBt6DWTf2VrzWLxpFzzNEr9zLLDF4cIIfGJFNF605r01VXM7kn5Zek+QLAQK6Z3KyURVon5MrVR
NuYLZnVlREWr8pLXIl70L49Xd+fIUWjDO2kv8UnVlRkPMb3MS+L2aoVd2PtLR0zyPU7maI8L5a4h
QKQU8KGsptxwe7YhfirNIbE524OT+FMENZ4yTE/KLshdo1VGe4lbn1vSkL/FzynlXKPlA5Hm1dCr
D5Pi9BdLW8KXx3u2inYwwni+vEE4BZTr1yc76x09bOauuU6WyF6duvuzbxrKQcifvbq5vtRvYRRa
8TEv9WqPW397BgDlkaBT2WBGhHf6doGVp3dCoTh7Teux+1LXOVprijbOUP45DvoEVtRVT3Y939cr
8ZoS8kF0t87TLbtQndFgvWZFIHJoKOZ/qQtGX051Ps5X0xnEkd6n+PPxNt9bKhqXhMiA2RheXoV2
rSISRkr09qrRuG5f1GkGOVqYhGEQPuSJ7vdlZc4752F72gG0kOLw/MiSy3qtDI5qbgT393VOp/ZT
7fW99ksJMUH+UfHgt/KZElOSS10tXvufx8vdHhBZsgXrKN2XytXqgIBHsaduKKprJMLiNUSRig5G
/eSklPyWDK6CGaKNTfaxlvBmPLC153Gsrn0zZS+K3jRvo2j2WnV3Pp0cj+V5QKiU+2X16cAZu2Wa
59VVhS/s1S5K72+UAYcjaWVZABYqnlRG/WdZwBtUanGk8+uKqWvm4PJ1vbq20ZjBjdajp5ugOPz4
E63i1v+3QqZDTZajt85BGUyxTJFBJ17Zc3WoIrv39RDInlGFe2Wku97AuIpEmHPLrO/lVg01g8EY
dnC0+rPbj+XVyKe9qOHugmjVMGcMonjj7TyosQZ4orqGKfFQlLTLcTCH8cvYJt358d7ddQm+jxxz
pxS3LlU1qeV0jMRUVz0el9EvwlY/IyAM8YI2W84HLaz156ro/3wtqtoUMuGkB6t/e1XqUUWcihjT
dTIy53cLEm6/Up3kS+E5e4pd974W9yN+wUgdD9wqKELlAeEqdcYxdG04wXRlH2MAXf7jLbz3tZgG
YISf6EsqINwuqJPDIpMZ1Vemf/vvad7aX4bI64KoUfemz++ZAhfPgeKoAuFclccGRdhNm2MqJuU+
RF3Wn2ZRWse5L+OdqO7e3v1sSv79T082udnS0PKrrp6RNtWRSredHmsCwZ3n5J4dECAcKV5QiiGr
b6SV2qJNWlRd7cKYzlls2S+tCdvr898ItARQI3oqsph5u5qqAcjcNCmKA2Vdhx+YKS7Ng8aAQ/g6
lqga/guXgHBQImlwcuedtvKnzUvVUbils+B4c18fzciLL6neFP6sZ/nOAb63f8SI/0wfyt7i7cqY
3IDMo+NOZ9eWY2UUi9/Wojk+vX+yK8ozKMs6cDXfWhGV8LDTcGiFMlqomPTiV8h79eEjFR0t2rF2
57UHgkSATe0ULp21ZmGaWlGplx53a+iol7SAfjPSZ3+OXD9DKv6QmVG24+6be5CGLNPXEkQmpx7X
lZxEYWICYrjy6hSK+mann+r6UKuLOI4QpZ8eb+ZdW7SneEdoVFHKvN3MwdRrpXVxeXeJiZqUvG/r
c1W2fLUuSo23VnHGnUt34yUkESSGhKe0CyRe4dZknVuxGdLAuapzMn/MqQwfckQ/fnm8sM31RKAg
2zm0EymEYOfWihJOZu6KHCuVFR30VpifqmouL6nXzDvXxj1TcpSduSowJkxX3JpKxkot3RLm+mmK
Kp/id3uu5dUu0iR6Drr+ThUpQQGIFHGeeSNvTanloJf50kXXpsitS6io3ie9d/IPrbDVZ4NNWcDn
1Zc9Hdq+6w00ajWunNmKrlHqIOaqNL+W2bynhbhxP6nkQSgLFB90K7W72/XkZR46STc4F91aPhWa
FiTh6PpIl3wblPDJ/gB3Os0hGlTkyqi+0Am5NRaC9ygNVDyuKeH9yRZhnPtumIbHhn/25MzQuzFK
AjKG/gd3dGvM1EQktWXKa2ql+rGMF89fjHIPKPlenP8J1iTN8F6RzAIEkOXf1WPCHPNYeeBbr64u
wsHPy76rD3GfFOYlt9yuCgT8JdMrAN/82Na8bn45JvGnJtaEtYMj33xLmexyYSGeDFaYy+t2xdYi
9Whcl+2dSw8h7NBTL+D+rB9u2k4fO4hj5p2nbWuRS5mqrYwYJZPp6iWoVScUZSPyayLs9rfO0cIP
zP8WWeD2mVMcgc8k2o7JzeUFWRFznbL86EEXt56G9YRwrbY282vLBLVfJIV2cCdzb1Bwc6NAn8wM
Omgu8LYgnVaeGnc48RRaw3Wc6cYQqaAMLZjYrhZrj5L4/TW59SBydnilyMJkWrRekZtzGqKuEde4
j6aPpjaj49PEXYRFNf3g5QgAuprV+wZqoi+1XpYfyNucP8bIcvwkNJMnhyvwaGppMGhDdAW+cjOh
yzAHANKmaK9lKdof4Ah1v/VEtuOs2+9IDg044z2M0AFA3Tqr2mnhMnlRd+0Hs49Pk20oiD9BZ/Bs
sCfTaHIzSWhL/30dUi5hgjBq3Ikrkt/ic1FZ+Xk2uuwHorn68fGLt10SLTzwVVQDWRjd5NslMRYw
5qMylNcqhSzZtxfF+tLp6vTtsZmtbxK5gieghewgorIGFs95YxDoLZgRtnkggoGjvifDTRbIgR+b
2pxvSgOsRBIygy8mcb9d0by4DXOQ1XJtorHx43qIUEo3siPNyhbN+erHY3OblYEWA83Lu0fnBKTa
KhbqzAYQl2f012xB1zivhQbDJbQ7PO57EOI7pgjwGOmQtzaE4Cv3a/pIdWdrHq5VH81Hh5V+6gut
ea3q8OmikURD0z+mEk8aQLJ7u4lxV9qQ4aX6tS9gJIDerWYKyy52AhP5C9/cIvS1GISih2aDXNxA
Mxa79upGy3WyQRGd4zF0EEPNkj8GE+kxq6z1D0XDjbpzuuQX2VilEEdTWdIyrXMbYzI8ZfYm/aoO
Rnhq47Y9LcJNzl6Tj5+0RQyvTmkWn1o7D/+C12OvYLE5cRR4QMZJdnI6euq63WtWdcrQhTdfldZW
jxD6T5AMdk8ncFgh/4BXFhwUPrPK6UFkunmmcQq6ciqP82D/bXWNfhxtba8mt14P4RGJoqTBh5Jc
gmxvXSVksD/Ppk4NmMxRPo+c86A2zL0W3tpV3q1QWYRWSDILrR+cibC28BJ3CULVrSW89Vtrjr/o
wBt8EVu/g2I+Pz7X62tEGiQ6p1hL0Mx7ujpsSDKkswP1fpAX9uRHTmwf5yl2fNPIf+3K+Otja3c2
UQ5d6ORvKHhtKAfbxqptJ2umoGe0/2i2SngQiWh2rkb5KX72fMId6H1oxFOg5TJe98cVGVEDvxuD
KCurv6xKM4/VtAwvUxPml7DpjN/yNC3PotoN2e9ZRkCLSpJsceD9t04ijLApLCcdA1NLm+PULd1R
b7ruyK8zn93Cqd66CT6bsGm97493dn1pyjUTF9G4gStKDpbfWm7zqV6McRyCTJTqCSi+ckC4QfXL
cHn2fkZTi7Yakle8X6Sr68hySoCh6H0pgr5e7G9QHTD53Wjxt9qZ9ib83n/W7aek5EQBXFLwywRy
dUF7IlfjZND6YDLsVEUPdSniIFU6e/jO45gnx9gci/SbO7ZRdJkHI178bipS95M2eLF28FRQQgFB
VaSc5lydoqNlolG0c9Nu996gyiwRajxa2xGf0TTHUZ+mPmCOCtwH0oH15yF1q7PX53tQoXu2yAuB
SeDE9HFXG2INVZJ2KOIGSWFXh55S2oexGGPOUj19f+xS28OKIwNJR06et39DoZlFsVYycY5LZXX3
1XOF/n3O0yd12mgXAV9FXgR2FjmAsgYtqGFRdW5kd8HQe+Ehye38ENmm2PlE72d+5UhkJOTRvPYk
7GszjbdAP54jH1NDXHnWR7W+qIia/j1F8GgKkYpTVtvza4wsyJmmtHrKKjU/e9Yy7lyBdz4gs27v
dEH0xxjxvz2oRWgtU+qqXZClavnJCuv0Y6uLiXpWMe2wCNwxRVRDzMZQIvf7upiU89xPcNZ6QZOK
PNBT8DSNpfQvS2Q+yQ7GV6SzSeGeKiDVEEK321XpSyG6ISzcQM1rzY/aLj1HUR3uPFbrkEZa4Y3n
mpNdam66lRXHBB1ELB/ETh+dEWt2wSWl1QVm7fDcdUP23STqCbyiSM71bGcvjw/E9nanrsp0m0wI
SdbXzc2lKAf070InaAAFfpx7+0ND2H0lwVnOhAzNeRk07bPBsMPxseHtI83HkzO+kmuKCd2Vz+ih
6CxrSd3AdPLf4gaidIhsMxgu89nvInUvCNkefE48HPNcZRIDsH4/YflpM1JQJ1CSDB7PqB+Djlfn
9HhR72NCt0eSEgFeI+nxqBusS4NxE6pEwaoeNJM2/84oShcfdAO1OtCHsTUExK1qf3RANXORe1P8
v842Kg0q5MatPpeuMNprUbRVAmqSl4gWutC1z1nROskVxHr4nzFpbN2f3alXLl1bhR+XvIIb2mdq
woqgkUv2uDO2/gF8mKAGPnbeLJLbW/ekNDmTDllaQOuHcZM5FKqBcteUj581Si/juVQ6C6RBo1B7
cu251naGTbd+QrJOFwMfRa6HZPf2FxjDRcB7HelBrqFX7aPFKtzvUenO/3Enx1kOMRvS71wyG2fB
lhSIYiTMlrBOeQn91EJRiBAYbxVp0C759JJ5cXLuQENcHjvLPSukuRJcSa67YW6czbCyaAVlgVkr
cXg1w6avD3AmzPnOQ3HHEKPBDNlwAFjOGorLJJjQsmXMgtytGaNTS3Fqojb+9vRyJAMQaCi8RY77
325aW5WMOxpxHqTRNPpGaogDQffe+Pbm/qf4x1QStWNwHgBQ5Fp/+jR1m1jmNIZJUI1QM9lprX+s
dHgyDD1/UtOQYESaokImgV5MKK26W12eIUdup2kArGg5Ks0UHlCjcZ4sML5bkQAPgBdUGNd8bl3Z
xhXtmiTAWEOOouVVc8imuNq7ATdpGMvhlZZQXsodfKfbnSvdIS+9okyCYWzdX0S2mKc8bayXyVSj
j6OjNC/0SLUnywRydfSnwXhJ1l8yl1ujlMKbKUX9LYgRe/2DeY75j9wd4g+xM6RfG8Me31Ib1s2n
PfG9jMRHk9iPdTVVtYbZ1DIzDQpdKc5hk6jAe7k2n7fCHCCTgEABASMZt0vzFpfqrJlkgZMmxsmM
IL0MNXMPZXvH3/Fz4kmA3jR0189kHMdZPxdOFjT6OKYvaIWZy9nIujg6FF6xi2O7Z44yH0V2lG14
v1bHy4EXxDWUsQ6aNgqDceLZdzstPoM6Kncu2c3LQr2XS5bXGCwsWfrqkq3moe5EUzdB6BljffRA
ZOSfmYywiwMgZh3N2sSrdUKupR9eIqOGCfDxB9yuFYUREGwUr2Skt+70DrVu9S4DMYExWMuRnf5L
revmEA/L3hnfHj0ssaHvLJS0MFZXYxS1JUSGoglgWQk/1opiosruOL80wjWO2WR5F8tZkuc4HGUu
BakG7zYzltBCrGtl8QCk2UpERQa3TC9MPnaHZgIUODRZuXPg7uwkEGKojhnlpHVmrk55mKmhp4V2
FTQaKuIUW/QlPYz62HUnTaihshOz3tlOWq+Ey0xIce7WTgpUABk7j3iD52Y8a6GYP4C0md8cxh/f
7CXX3hB/2hM+28TppKbcZlKigGCdvOv2uKOhO2Rl2KWBQ1rwCdo246SWXNVTVkIsUNZxj4p1ttT5
LwhDqcNJFIWzs83y8N0El4yu8vIRX9LNlERmt7/CzOy7MQ6ucoU8LUHF3HF9Ho+9FuMdKzx5XNWe
FL6nandrpZl1ui9JG16XJorfGLP7lYHWdCdjvGdEtqBkUZxHVl0ZyfRFWI2Vh9cyKfJzOefiYGSw
tD57wg1GIsCKSugByc1qwzKulFg3yyiYNcgtFugrg6pgvDO2lD2So+0R4NKkfiTzfpLGNQbeYzym
tIyxCgpmw6aDjYARjM6WYiUQ84zwcT9e2dYbSWNwfXSloGwHGHP7kZS8GWa7dfOgznL9WOSGEeQ4
38mIpuljgoLcWXNi51h30Xgao/FJjm4OAhkrTwRj4FzIlFRuzRe5fHeVfgkQzsqVY2Ua4EdMyh6D
jwLFvMeqt/UWzFG1YVCS3QXbc2suZ9A9EU61BEU+m5e49twjGiTJ6fGebj8hs0D0g8CMUhwiiL21
IogZxnyOlyAKbRonreF0vicKGkIhZF97ZcC71lDNljtI8WtT5RcT0t+KMwea2nQvlj0g99PgpR1i
Tb8+Xth2+3jjEDpDCRmADC3724V5STnCqD8N1MONJqIgnqYMCplAwx/b2S5JvqWmR9jMcwNh1MpO
CViPTG0IjHBQfdQUq0sOUcFZ9OqevNS9JZGikZm+F/rXlDxeh9jTApAkcJS+uKhe2Z8jBfbbxwuS
G3N74cqfTwJoSjmTzbtWT8pkMMaiBY4Kqh4KMaNErStGohuS83EazgTr6pNjyJwtiY4mVgbiQTK1
bhU6ZaxNoVtrQQZk45iimn2I2sQ59F72pMj5uymau5QpKMGAUl15fFsUi7oUiRYYEw3deciLM0qD
2c652n4reR8Sur6vCaz5rVtYej1DCmyowUDJ9NRGGuRe9bynq3bXClhEJFBlMLcu8MSJBmdP5KqB
k4X9eW6sxTdEu0fK9J703boEWyXJdiRggwbkajHzskAGM0xqsDhtNJ3xbzP5e8oLvXwtJ10YLw6l
GPNNKPPQHNrWgixnUOD+OXH1xOPnXO2b+FKXde9eoswCoBlbYawovlo0ncUAZ5G7v2pzmRUnFf51
/sFQIlqSdjGRqdXV3p581b1tk/PTGppcECuv2XXSSW9bQsOZ2ns6/aozcP8qgfp7J2l7NTBKRAUO
RBaPBhXcWx+ICFJzMfdz4IRKeVZLT/aPMvdgRM1exequKRm4gIZmWnud/fFZwgRVTi5WswJUXo9M
oUE/5RtN2709vh/ubB61aHxN9nMA9q4uVrPWE6fo0jlQO6T15rnRfWdw9xCpdxYEbICaIsKtDPKt
z0+SzxGkL/MUiKptLnMLc0lSF/GhmsWeksPWFHQBENfRZiRy2nBsW6bi9VUaNgFXg/4pz1Xt99Sb
jFeGbpQdQM49U5SbiV+g0rkTMM3J5DmT0QYdYfsFWZbqIAYLeura3UGGbtMFeF8Yg8QWfR9CiFvf
QwMj1tO+bQJdB2PlZ1Gh2L7SDkrjA0esivMwaXF1Bnucek+/iFL6k9yIjiIg8zU5ZCUq1+o58kFT
zdoVoKI4dYrmnIuEvtBjX9y+VYiNAjySlQhm9tbDgRGqbGZc223Qlkpx6ZzcuwitLA9FXwyHoVft
nfR96/s0nHjvif6oytI+vd1VKr3W2FdmEcSjV1wBgZunSBm+PV7U1kkwwjejyUjPlFf41siYFYXZ
lEsRlLMa//Ci0TnOjKxcqSeMp+dNkZDIHj48lBukLUDoRCW3KgIaV/0hzhvLz9swOpZVHP8LU4C9
GXski6Xit1pVJgnlxnAsgt62/mcsrX5hvCw6RrUwdxKgrVMQjIH2pqdNE33DwuXNepUjTNwEIy3R
PwvHLKsALY9+Pqtal8YBCa9mHR9v5D2bODy5o4ReAPW9/WYg4Mw6RVwhiJa4/wblWndMCyM5R2md
/I4ss7dj746PyMwAt6c/ABvNqkwbWZWqLkpZB5Nn5opf6LWz+GajNhmZl1r//fTqIGunbMQfmuPr
GHeYRtrmNAeCOleguzb13G9c7ddwUq7TMtXnx9burA2Yvry9WNgWEGcno1kbsJvRq0Iz61z3pdae
0A1oowt4TLEnPHrnTIMlpCVHtkylYd1cdftu8eo8AWTi5tM3NSKFHeu2/Pp4UXcchM44LCfvQpab
dGScTfhaRNjT8ay8s2YnMUFQbb0IwMzXDCHSp19pUDmSvQpQJrIB626OWSZUh/poCEAZuH5kWHNg
1VG3857d2TvJlQuOigkOcIwrt3fGsjJ0pjWDKR0AxBVed01pVl0e7932LWPmgJ/OBSXjqDUYJ6VR
oCdKNgQKcNZf1WUejuaS2S8idKojqu7dR2U2tGevenxCzjazjVwhkEvdnuhSTVI7gecxGFvN+Jro
RvzWNs6Pxyvb7B9GmAGX6mzEoXyvWyPR7CaijJUhiObRvcxpWhzKLN5jyb1nhTyYeJdKAniTVROk
0I3ZU4jNAzer8qMozME3vWWvhLY5tvIQQZhGPx9CSVput2uBVsfpK+jF6NrPzmcERNEDcJr081gW
0fPfhnoIUGPKofL1X5lKY6VviqwdA2VUOj1QvUJMxxiBo2fnG7h+yHco7/L9Kcasy4LCVEa+fDkG
HDPzq6MMjW8gt/v9aS94n+EhWiJXoBRzu3OMNqB13+Jq1hTNgoJ131+FbVvJTma/8QNuN95Fdk62
wuBAv7XT9+EgeEqmIMG3jySP04cirttnr2+scMu9w5lpu7qr1TDU7A209NVAm/PksIxd7FeDl59q
sctxuHE5aYpDStAOuJ8DdLugNDL6edZyNbDhESv8wg0Hglw+EAFvTBHm9Pg7beqPFkM1tKP4P+Ht
/3F2nr1uG90W/kUE2MtXUhJ1intJ7C+EnTjs5LCXX3+fOXmBa1GCiBMgMAIE8dYMZ/bsstba1D0v
zc0rY7CtlJUBd8xOajco38dpMD/3ZZqcEoIS8J3afDCM6FeLJu7Dfes3Fkt8QR1cju4jmZRf9/cm
8KxUM9gU9TFNNPPJrh2PCWJVGqRG2uw8HlcOl4VadC+lSgWgri0FP7OtbHCgCTyqVAaDpRreTa55
VPR8OjpO+byW9Z5W8vXRlKxDLrQk9IJR26TKqVGXxgIa4rFth7nxbUX7C76e91qUsZwj6oFNM6T4
IYzH7dlcjCzjGqiPiiGAHI4ON7umb6EJp9t5tK4/FxpVkrEDYEu2MDcJWIZkQs54Z+1Rraro19TP
07ESTh0YYlB3+s03TJEkS2lydk9iBC5PhleNq1K6bfQYzXXa+Kk6W0cV5rofxd7yWj0WtlBm5DRi
JDqGmt2lMaY64v69LCIxV9J/7MooHw29eeU8Prq/vPfcaeBLYMWoq15aaQuYjWWUO495OlXHQehS
hbqtdzKF63MOXwBAhcTxccq3Y8xd4KdJpOb2o9Kk9SlP47z37Sl3j1BL0odomOaAgsGry7gMFaBB
DymCcJN/35z1Ko77nGfHeTSEMfmcnjpUTLHsrO0q4OQdoQskDVBTZUMvd3A0NYDTkW48Go2hH22j
ST5kCb2T2FCcZzc26te+ybLSDlpbAiJJFra6NonsQxIVdE9GwwRzSJQ16iRR8ccrnSDvo4QsA5/n
jYHJdbmqKKomhXGbWMnj6Hu/mJXvle30PA/rtLOBly6J+4TrA6FEjiVlZ6/Ac7QbI4SVtOEk3LnE
DGg6w5+1Sdmjh15e338NEUK/DDiU5JzNl5qqiOxgncZT62nVKZ5HsABjkz4zuWivmXrbFFkIrQoJ
299cXiPOEnoZy3iaeuM4G0b3rtb68eOw7iGpb20eLyRQb4mnpjVy+Z3iDrJH3rmsqaeKP3lZ75eL
sad2It/3/69L/7tzpAYQMokFeZY3y0mY6cP8Jax0vRk/xbNpnZTU6AJAYXZQADv4YNfK/NSrw042
dxkJvBgmH+ah4ngAD9wew4YhQpnOMJJTrBlKCLQ6ITDshRqq9twesqxRz2AGtROTaL2DXZh704xu
fEcZAMsOGg/aVXehYcJntq7Y7yul8tUpz4MurZbHshLZTtixQe7/b610XWl9yqb1VlBVKGZrpIWY
TkuFVEkU6V6oVO0YGmbcHWyE4/1BW5cnOWxcTq10jqnGKIXF7R3f0ub6PJRoqFRr7ny+7wpuHDHI
oxQYZZ9b5oWXRyzJW3gSY8Ye9JV2XGO39sexig73rWzw5v8uH4fGm/aicrX91FqS27lbDdPJbEED
VcA+3pqQxpnX3UWHfDJyPy46O5ytrg+UjlFjsadnx8xp+4/3f8mlQ//fD4F8BgefEhNoiMv1zrnS
d3FZTScnSmy/8FzlqYEyBUYv6k+jUF5HJP/Xno2yO7kCMrf2FqMXIziYTxSsT3aagVSKacQNWi1o
yVV7+gzXx1lyzAj+KMG7gDA297hbVw3FfIOlWdP6zihy70tZF/kxQ+Vr2EmCbtui0Qjphcr4tomK
OuWSJbM7nTKzIdfqkH7wQWEwDszpxy/3P9mGdiz3kIXJocJooFKJ3/ZKJprAWlxAGbK7NRJPxdjG
w9sFXu50ShKnN/5Yctd+r66Rl/rWBNTYqjSrCWLFW0VgJDG6ab6e18QpO7twfXkAkxEYoETv8lpv
kRsmiBBhLM50iqwi/+AWTK1LPO91Ihj/Lh8EGPgCMIk04TfftTBLpe09rKxVOTwadqX7QvX6nSt6
cy0UAeQrAKx3K0yYO/FoA6qfT+vi/YPecxF45pztRAMvSN7Lt4Y3E60DSVCUhKnN9Wt5U4SiNcvJ
m7JBIF0ZJU1gIoDW+7PReUqA/h3Eu7qbXHE01Sgvw0IYcRtGiIt1T9qy6OVhUJPcfE8s2ixBzrzp
9qGzKcH7izZ2e7WlGwcdjR/JNHhh6W3DzHFd9aQVSPyUs/vHsiLAbibTN2CbeyM2buw/QQt6bbAc
CQG3/QoDCk5hutFM6FIrvii7PCijec/KtfuTo6UoeaNQA2lqi5yctGa2u7xdTpO8J+0KxE8tn4wY
MVurN3bw9zI82Xxswj/gmQS0Euq6KSzETJ0QCzSiU6kUZeAMrl75nWusR8tasqecSWenvBvTb/fd
xUtefWmWvIp8BA0JWhfQjC9d/Jh5eT/QxT81fR39E8Ey7kLTzMbMr71G877x+ExfUc4pnKc6nYbY
R6c4105ep6XeMbVj82/F0xczGIqlkkMsCiN6m7WOmzGayuz6o9at0No0OVL4lzvo6zMNpuJrvzZ5
/2jWWYxwtFUx9KJRS/dJLxm97otWMeowjXT765pFSufP05To70oh1o72/gpLQM4jEmd9WGzGN0Zi
sh+HWSyxdjTmvPyloqMWhVFpCMHtsNKl3bmZ18fPBRFGqeKloUpAdblpmb6ONtxIA+bOWp2TtWwC
kuHXwaulKyMRgC3E3BuSXnvby0/MPJsdfXFOWqnmb2v4Q4+1KvbYEdcBLUEzxCudrh+QIlOu9bca
T9+0WuH0jnOqFVG+N8tZOU1KvLxNmN5+aNsx+RbB5DmYEGV2qnY3LENupwxJti3zqk1lpEbtonZH
2z2Z2ni2ZzP1F2H8ZNLYA8pdb+fIFn4UvbIiid4qDBcJJJfjeajtb4dEaJWrz5XdWqepaPXDOs3L
KW00deex23pCrEjmo6TQUb+DuX+5qzGuK6bPaZ20lnKIEqfuz34oPRrSVvKqLPhlQYwNsU2syT/s
Td6ziLbORuovJzVntgZKheOfS+au3+87iq0vZEEUeyixE8IgQbONl+KB6a+Sg3DKutayg2Fd289R
PeWT33Sz98O1hLqn631jD+UMINREqJVQ1Nq4pqmA9rnYhU3AgGrhkLbZacLNHAG47EGnbpmCsgaL
lMIuaLBNfWS0q1ZzFkyNjjH42aqPQaYiFJ1k6x6i9NZGyqOHNqJk6m9jagYGg95Ze/uUzHMRuHGu
f49Fx0QFe47eT2vtBK/+cPTA8SByNixVGfl7frvfa1VYQpNYiNyc4iBuUJS3tXwJ0XXtDgbZ4n+w
R+BFU5qwmiLkxp4Ol6GIgI6dmix1nrFSnZZyFaHtDMux1JTq8/313fh0pOPos0iFEQlevVyfmdmE
7NIeeWv1R90UaFRr1fKtdZlJd9/UVV7KJZByH1ISF1QwY9EvbWloc459U0QnZx7bPxmtFNUV4r9D
2f85uKJwP/am21poX0W1fk60DlUoAYd2erC0eHmqeTJGBOeKRD3oVWa2sm7a1js/cvs2UQcjQ+UM
0RjzqAJv/LlJ4Ug0puKcUmstDuaw9Idy6n7d34lbRmhPQXwgQCKN2jyAiOvRIkN582RmDBCAGqn4
i93v1Vrk3/J7bCKXImstNFxkwXRrZYlFkZWj4Z2KZeoepqJjcGIyqMfZGsb3Sx3FD+bqqEdn0ONP
zqh1x9cukjeR2tTLiCSJb7/82nkmxFgMWRxmEzloHhvayRb5z/tGbpwpTqd8eWl+4H+2769YC7eu
vTkOU0ZSE+tAQor9gm5nemiH1fuhRa1qhuPUe9rHyFzVKCMdtvrlABEcAeq4dhXqEVPm9c9zow+/
nMGYXjepTD4xTFaQGGpwmFBBtj6LmeNRNphxEnbzZIdGVlrh0JbiVfqF/7PCTkBh465Slrzc7yYy
ayNdiyRM+rQJ1K5IKIUn9au/KmuBPkPEAVmT8vClFRr4i7PUdRIabm349pxVwUTdcMcLXl8QEMWE
81I1CmGzLbi4BOAu0IRJwpKCOH80bjAbfbXThbmyQq0EZo4N1ZDvcqXjNM5eFJt1ixXNS48d+N8g
YwjQa9fC3wyelCnPYMRkG+tyx1wjSkSWKUmoFHaEBJynfG/6pf5x/yJsBony+V/M0Cqj0k7WpW4e
jlUx7HnomGigjqX9z+rN1vpFdxJh+QQc8fsm8or2URmVVX3OhOn+ggDe2RORCPOn/aJPp/TQzyAp
f441UxFPsafln0RmQnMbS2d8E8fz2j8aSTVl/mqtVhKOYLDTYBFZ3PmqUSFpp6rx8KFzB1jQ9xd3
9UixNmTRJGcXeveVArOsTNoRKRNra1AKNM36CTrT+qjU+R5d8pYpWu5yMjFDq4HZXX4tNc+Y7QYd
JrQKm0EJJbONUtoofualezyEbcoqZdeYWyCfXikAtH1qqsyxp6nzINE35bmXY2us0fqJO/64VPb7
gakQr97Fl9qrVN9nTtQ2IVIQVxSu2WWhldmNvzIkG/XDiElAtG1P903duFkEnBL4Q+xJFLrZxcxD
bDTLmywUuV6EntpOBys3XjeY4eXIy6iTPgKTIKWC0uW3ak2TjFjvs1CBRhsgEF8dHK2Ldg7fzbWQ
71DGgNNG7e3SijH3y6hklKdSsr/jNGlTkNkIqt7fsW02x2GQrQkiMTJWymKb2MhCW7BJUy0LRwc3
1JiV+dQWpQa1x1S63tetbvy1aFbxYKKD/+2+7VsrxC6VJ2o1KC1uXEddTnHutNgm+2kO3qQvBwU5
6Fchz/79WmRAJCRkdhiTO/BbJF03U92oisPIFRSsD3UCN3BdGT/1H9YiJSpB29Bk2KZzRWHE61iq
WZiXlho4qwNnYVW9176CRLG0kSCCUCwmyNr49Lwd+lFLijzUVyU5e+VABt4VX+4vRW77RfwGpYdm
Ov+A26eBsDEypaaxjGtThH0zIAa7Uo3pDatcfFBB6ckRrfb3fYPXvo+qDBrPDI6jd0K36vILOeUY
QQiheGQl/fhuHRbjIJSs+dvOix1XdLU0giAKJoDoaDWC2JIn8rezMCEzNKmtnofarHTqkzkNGuNo
Y9Tnz6ZOv/h5rkZ4JveXd8soDQTiI1oyaFhvlhcPKoy8BKfkNvF8WNRpCl3mQkJvhgrp93yFv+4b
vNpPVgkaUQ5rRs+AlPVylUZdOFEE4TYsZl14xyhxQB7VieOGvVkxf/e+tVvLI/7lPPJ24UA2yyOQ
jVNHXbCG4pmPmn//RXSR+xMXbbyJFPuVozK40CzvpVOM8yW23fYKehv2SozaWli2c/NGiTTtgwIM
/YdoScq1uNybLXxrgdAiyMJpGkjJr8vt7Kkg5yt4oLBalqyBu6qMxqHv4+xcTk70YW6m4uH+ll5/
QEpD5BZEolwI0ISXFuOoKBQNbaUwqla6wqj6PuZumr5TlqU+3Td1vThMeRBVEVihVL5tjHcxNK5i
NqrQ4UNBwVDFV8tJaVvkYxxVZ20R4rVlWGgRkplIt4vSF6yP7eqoPKVm2QP6HJaY2on3Bbhct5OV
3NhCSVYwXfl8si7533+76bnb6nNKHymcNRJqXxFR+n7ksfu8mvH6z/09vHrHWBAYHfhHOM3raT+Q
gppiScs6pLFjBm2O8z60jafs6Qi8qFdfeGZpSMK0wWlzGrc7ZyrJqHP6RBh7RfZpstOuC6LVTecz
4TCqcMvk5X7tpk33WLlpF7/F1cVfhJO6C+CXpnk32Lkx/BztjPpsVMQWY8dVqEx+XVhW9E5kFTyt
Imnnr6ByrDqAxBmvj1DyVuNxAdltI/Y/ttZxaDTte+0OQ1L5FABmT/iOOdWvraTLg0LSxwBdYjo5
JfDyG3rVui5F55ahMtM1G/NIeyOydP1y/+tdRUAbK/KG/HZSgDrpepUbJV/Py9CetdygLgdGrZRl
fnSRUWNfE/G5akQR3rcsHcf2c+KoQQ3BkpNlhEvLAihFFxcS/cy42zMc8fkY6UMTaLOwP6Irspwb
LU4/u3CG38SjxjH+D/YhzBEAMlLySvhImPGkIFJbyaGSJSJbZfY9UfI5KIVSvBWdngQW4+Pe9Mro
fU159l+bBlOggFfDwwFpndL05uEYQJDYa5VzRaPcfbCNcX035IQZ9xe5oaTK5wIAjqThAy6SyPbN
9+28ggYcc4FChuSJ/kFdi97y03TpjAcarWLx7VxXxr+SwVBiX62dtXwgK220R6F3turX2uTCMFXs
RAQVMH/+TMyuDkQFEdbvHGdGYL5o1DSYChPmc+dVi/2A5l6VPQ1G3to7x1Ue+stDI19Z3nW8G3n9
tofKDjFbAZQNleCx9peicIJCGT4jS7Me7+/c9dMgi93Sn+FwdCS/Lo9nm08t8opAKREttjTfSxfl
ua7MKmxEJHxj0IrXjet5+VSUEUBycheogW7DMwQG3HVGJiFc6rg4rln62WsVL/D0ZA9vce2yCXF5
Yak9Q4c2nE2iOEOZGkje6jCGlH8cJ1M9qWLcwypfuxaKSMRGAMBcTt+2naSvwl2HxBBh70XfeOnH
wBy1I35UDRC20gO9Vt4vjbkTPdz4bvKoIwUBiY5K8ua75V0sxIQ4bLiaSxqamb4EbTPWgbmW8XFc
DfH1/jm5sZcX9jZujHHJCeDhSYS506kPqzEy1Jq8Nrhv5ca5RxecmAg6AkH09jQOLgFQNi1SBqLx
0kPXFs7CjEfVOKDX4Ox45htbSAcXp4T0opQplT/mtzehTqq6N8pahHVtgFqbp39mI/6aVtWvtY9+
3l/Yje3D+dO8whVC99vGzyiDKlFeEWVVQm2DmMGgh9L09mKHaysQ5aiNSBicy+ne5PlMsDFdBlEM
YeE5nRTM7RU/ssf6tXAh9kuOLgEwCmyKaGWTbY9ZmbuOwM6od5rf2Kt2tuPCONzfs+vDQEXkBdgr
RduuFAi7JLKZ4rT2YaovehxEM8/mcbT0zAzttXT3yADXx4HGr6xecfZoV20RJf3QZkNnzkPoJHCU
fLd1u+pMzFCkb5mCm9fvRae1r2PcSmcom/u0wFgnMovbPoaiOoXdaSrTzjW7OrhtqgTFamjUvoe9
N/J6OyW2S+p/0ommALnJcOifCbXRFDWM+nEKkihND6J0u4ceQtaO7NbVOSSYo+JNBmeiB3TFNs85
7NVMVTyM22Y+9HHTnCRmcufRf4EsXbyS/PWkMyAkXgQkt5ourRYNOeMSGOI+Ve0fmo2DD7UqTrsg
yafYPA6V2f65RKbeQ4vxjHV5LrOiMs5GDn413vk112umMUJ8Q9JD4+JqTqVZNpNiDLEZegPq/1Hv
qOHkMrfh/p14IX9drhnQGYeTM2ri9rfaG86S1LYKfCscSytfj13vxO3bzFzT6kCPSnH91E6K3h+m
bFaewIN6JuG80PLnjqLbSsY3a4P2RU3bylbDdXGaEW5Ivyh/9IMKXd6laGt+qmxACkfEZSbvKRE1
BJmiAV8vmrqbSQbquF8PuaM3+ncvXZ2vLWjRIvXboRBOkKxauTxRQEcEuWScydfSzSAIj/YkhC8q
u3OOQohGOzcqSManQc20/DiOwh7elp4AWd/UYxYjaGzm42FtEl38XZdd/9UoOrPzx9hK2rDJOm30
3UaBMS6EBiYg8GgEPjJbq+8OMeW7CmaSKdyz6yxR8WGNk94mzI8W+xhpbdR/GVDmcQ5kUun0pgN5
4J0g1DAqYrWcvj1WVZF5h9mZlJVSzrxM59HU0diJikT/YnjrqnJrpG5/w5jIf0QNpPvPUkUK9kdk
RIX6XLhtVhzbaKiiv+9//+tTJrltRPMEGi/s4cs3axba3GW0AcPO68TB7rU4YFqNON+3It+J7SFD
uoiTDMWW1tImaG+HJkrwFHa4TIn4hSJ59Zy1tkD2RxTPa2Jox7xqsuN9o1f+CeQPcZRUDDcJ5Lea
JZmXLIqoTXqYKBKeJ7vWwhKCajAu1Z7q4c1dJLwmdILRdlUtTkxzhCHAJUKHZ3yugLahf6iq/2FB
si0HbAV8DpIil99qEUXSpHlkh94YS4ENuziWIPVPVbeMH+/v3a0FSeoQbEA5PWZb/p7zvtNE5dqh
wyjCtw1ako+R5YnXunWX8IV6Ki0siqvGFlnbqG0xKPWkhGNR6FArlOgA1E977baB3INiDcdGojuv
6mKJu8LimDQn7N3a+YOWZnRIG8s7zWazN7H66shhimOAlBGRGf0JGRL8FgGqY8dD6dUu79QU/dSj
cslQyNNShi0g4bDzQFwbg1PG0mjUU/IDm3xpzBVryWBvxQsr6CLhaCvuX2iz1kHSMzRyx9bVeQAZ
QRlPVtsp+JHzXtpq7Vixu9T2Qk6/AJHcUUmqG28PBX3bDNAlXiPY5Fu9KSHcDPCp4YVlOcG3tbMa
2fLIffWBYDG4XzCdkmS45Smnioc/1iIvnMxeBREgdbqysR8OIm/avaHeN5aEX6VOyvEG7rC9STCT
UpXCNktKGuGDMh6Qo873nvGbVgA60DBA/fWqEZwYOYpAdRyFY21G+SGuq/gvarPr3niE6zPHp5Hp
FJUfTtw2vCxmu0E5N7PDKEtNP9PhqFRm359nNTd3MNI3TBGtA7+i/sK52+qfMh9gQvzQ9MKuzaYj
cfYSaGlkM6pjaF99um02jUE6QIAgqG9NQdNFCiruvFB0veero+kFsbYLzrsq3BHOwXoGxC71Y8DM
Xd6hxnEHFB6qKIT6bIjnIs+VJsi62lXfCdOIQembjOg6CHPpfqymnWfH1dGVvcbL9bYCL4adjEOU
yM6tPJ211IqhZbPHnHfcrUgHM2AEthcM2S5T//pQkg5TrJP0RtK6rfpEZVVZrpCdh1rZqf0xmXK1
ZEh0bew9vzfWhDQZhsi9YYhuM62oteLWUesotIayCwqXalMpSvqB9jIf7j+MN0zh28kTaKZSY97i
mDscuzmYqhIyvQ3dsEb/NqkAOkswWa+3JEuPpPeyuQm75fK45EXeMvKric/dwKgRzRPOEZFh5zRl
yquTRtwSfGFuNPZcxnJcmhqjsakGTY/Pudl9y11wvnO3KEf5f+2USG4cCVnTImHEHOyRzZuVKBWw
73SJz7HZdkFrrUNgelN8vP+RrjJvfhnBCzhCgk7AkZtnOJtT0rFJi8+irk8KQDzfS+y/634kaale
p35Cxk2zCEi93D64qByMy82zjKqHyjEk5yQaXB/cLVX4YfZ2yt4vZ/gihCZ2xjfRz6CpSLq2+UaK
nnSWUrdKaCqGWU7+6M1p/m5REWV+v+rMAvaHrB1tCvJr1vg1Q5A+Zq03VH7eIZ4rATRVEdaJzRhk
tWdI2Y+hqBwN+GziRjvB49Ud4YEgIiHslmg4tG0ud0SbYpSj4rg8Iyj2h6gyMqiq/FYxN2ynund1
mth4fCr1B5ij1HY23zmqR/hfuajOs5cnB6fu7KPXG/XORbw6TdIKjHraSZxcWp6Xy2kXba1qC+6H
MentHCDtUPf+OiK+7yMYNBaPKz9yT0X0eg8JgXhpAcTzNiEId2l0sEVBeyJ1yZjQCQpsb6JmiRz4
vJ5Ss4/3RFWuaKg0zPBqqpQ3R9iMMvClPW/WvKSyVwc+ULm+Scs5fmwjrfxHXRAYPUK0Swd0e0eP
2c91lThnz0vrKTAUJelORgO5ZydjvHoseZxI2fB8hIEId2wCzjJKGa0A0CRc0uhHv6yhXimPVhx/
i+f8OW3tP4zGeS6NvS7zdQkIu/gMgniYOLK1fbkPbmdUXh3HHvsgNM3X4srw3TRyg6FTtXM5JN6T
5nXpU1Hr8wdtUPQ/I7O0Pt/3X1fpsvwRtLfAogG0Ao55+SOSejRN5k15oduJVD1RF3HbI8OKDOtc
Fugm+25Sd+/zpIQLdd/y9Y2i1EQhCF122b/ZKlascAlhIS1emGuNKH1LOAs939Ua/4sdnCUJM2IV
6LJsV2jXyEf2Htz21vkZ5+vwQTW6cieEvLUaYgJKhsR19EU3PpP+aKp1nK2wFo7zTCOeCe1Fuhxe
v2cUGbg6RKl4vY0VAtXC1WNyoxXkk3GcqlybDrU2T3ud12ufQKYHW5rqJIkEgx8vN222YpoLM0E+
WXMagJETT54zNIesaPa0yG/tnJxsg/IaBRuiqktTppcrQ1rkEd2ZNv3ThnMZWnmtn16/c5B95EBC
hEApu15aqbo2YnBcEoXGmC/H1MjU86Bk9s4rce2/2bbfrGy2TYD36UiIonBy0updtVr1o0hM/dSn
iv6GPrtzvL+qW7dX6j4Td0hq+3YcOwOfvJlqEBG2Zg8P9ur+yJtxDkCrwKVfHrManMx9ize+llR8
kdyFlzLKxmnBAUCHQiujME6WLnTVNjsks7d+uG/lxvGDbYIhm+4CdbzNmSgYw6VbmYhCJeriEP/n
nacyUY+cjr0p6DdN0RCiWCOVtLfCW1M/ETYYg0yVrC9LNVNZdrKWmKcqdt6Zm1tngWuWyEVIPpsj
aCo5nQ20wUMmtrb+oCtMoDAH6/UHHYkHGR5CpMG/bl7zorXtJc4qJfSKobGDyI6jZ9OQDKFXfyKp
akmQiGeV41ovLxRP/FR5VRKfgWCU75SsnJ4yRXjBMnTV9/umbtwqmiSQvwjmARRsaSJGIVY2tE/O
Q6WrT320uA+VonQf3cLuv1tO2+7VCuU1vQiAmbpMDPyyPllA3xzylncSSdI8OTMgeRb+1BhuctDb
xIQsbyvtX0SzkXuqJyupvhh577Q+Qghd+/fgDG11pLOtNpkvoq58BxfEmN4PiH6gBAZzwPKrtp6q
oHKcPvZXV4wmaKch+hEpc9IfeWxn6mtI54lDl+lx5qv5ars/7caJJAtaU5O30aTjYDTRDX0Y94Xy
l4c0gcvD1lb1Sev6xDtmeafC6I8h18B7HU3Vz6dJyQOjn/kFkzF1QxBPcfZnhXg4I4o9NS1CVymA
cd//cjeOPFhjMDQQLSURSf7334qULdBcc2bKy9mbkvojEqjZCZrOf3gVZWgOSIgskaB5cxSH0alB
6i3osteJdaS6UgbNSpHjP6zlNysb3w59yjZIXZNzpGU/zGGYD4I6xuG+kRveiEIGckbAI6gwmPIq
/LZhyE22CcV9jno+TpKULminltoxqdfXqodQjJQwXFq3OHPqRBtTjDRazLIoGCjHDJJzZpFjjCLT
Qtm429m661XRAyfSk39QPdsmlBUolyK19fScJXF6dJB/OUazN5+MFVzzazeQti3IQ9m2eNG4uNzA
AvK37RbotiIWawRz41hHL3asD71ppjse8PpwY4omrsSxgN+/YutHRWc0FijbhO6hzwvd+Nrg7SHq
b+2d5NjC26doQvf7ckFNn42VkcI5jaqUjmHmDYG+pH8glLTHm7+2JGsZSMVKSS1a7ZtHF2ZqjpSg
Wp8bZ9KyADQICp5JpU3jQS09dS+j3prj+8j3HboNXX0CwM19osmdV3bhRWHpLiiPuHqh5+c0LmLm
Y6pDsu6Ug7ahkjQH/48Ul7YJTLCNT7eE3qhOSzUNRQjQTWUqnrTRKA5dnQ5h60I37dRC3Yljti/X
i1Eu88u+Albb3DGFWh1KqehqdYuWfFKcsTsuVms+CAgMb4hy9/Rj5CJ+f7iw90IkkUUik6VuPGGE
uMIKEVyhOZiiISW6X5WufS269v3kFihaaOJUZtODWeY7SdaNj0nuI4uUEvh3JfcRNUAV4nqNz4lu
FB5TG+Ly4wJguztOqy32XPGNbZW4J6J5Ru8QjG5inGYwo1brjfisxczUm9yKiD7tGA4V5/NpGr1l
3nFg26su9xXgE+cGXMi1arjtJInSVhiMG3f2Pbdl0GdR7o3UvW3lRYqSUiKZxOVVd92mKhFBj8/m
wnhAJpm1B2Y7vpbtwVpeYK0sB8YARZhLK5pBXmdVSXq2mfsMf8+s2ifGkMXPiW2Vts9UE+v1u4fq
FvEoNGSJ/dh8LnVhTGpjdljs+/Ids0wHtDC1PRG1G0dQtjyo/sPopkS/2b0i9WZ3QaP+rBR5fVST
2Hq7KLoe6kO+V/S94UtoUJJK4ivpbmwJikoL5DbPVd6zRjQfkwSwhsBBHo2kjQp/YTByOFiNtcMY
uL7cfDmUFmiLykB4e7mtZfX0Wl2z8+Kq9Rim/aiPT2ZsaelpQjm8e5zsofirj1LmiOVaOziHuYdZ
+8pXj2Ha4K9kzQYkD9XQzfGZUsXW+qTMz72V1p+mxF0+DUMvPt5/xv/tv166Moo1HlAR7oEq696X
x3TQZ8NsDBLNfK6q9u1qFWN08pRUjJ8FI3B/KZQUlKe+qbOHOWp179xYolofshU6J5lIHxtHpQeM
/zx1ptN8KIdFL1qf5xzOfWrbrX1MmCbvhdKMOC5ZOhUEJaP311gjoxvolZgaH+KE24R617ZmoI4r
Svd1HjfVn2rU6+YhRqzH/hRZEz4BCHzjHPoV0OdDbOhj+6ytCfK/0bAmyUeUj+z8Z1wxWd2PB1NT
Sn8sFb170o3VSdBBioALoEngLmHWuUr/CbaDZhysRhXIhkRNr36P9HhZjq0+Ld0xKVOnAKmDqk6Q
w4n4MHpaCvtSVwaEKcH8kLRkUW06CcX4edBhSYpYW/ykaKf0XNVO4/7KYmGMhznRWu0ZmYDVCjph
j9VhKo2kk4PEFzXMi7pUPyQuEy8OlTer01NSqV4R5pw/5zBWNVIfnmKVxufc9mrPt5PMNAOq5HHi
Tz0jbwa/yxgI8FZKEanPFtB2hCo8ncllKLxUPxE7L4d3+Shc3Z9mtbaCvmrFr9mhCP6orcpSfmhd
F30PGixM9lAEYzcOXjbDSitt2ACHOZ9X59i7Wcp5NKOuetMopTOcFMVW9DMx5lR+WmJq6g9RG9nF
Q7vm1nSYpHDIpxnmuP4MSKtgDFSX59o3BNCcCW4zwJflLVZQ6FKBd7d/KfRj7B8IO0e45TGuqiPy
KmnlMx63Lo4L6tlJ4nszsVUMslgbpreuRfvjKFC5YARj4cWMqmlxRAldecvO3mv9YqiI9dk9Qh/d
skBkLcBO9oep0zrnTbYAHobEEgv9QCqaT+8Lq469X5AqY+9D0whNfPCMcSx81RmN3PbXUunKc24r
pvNXl9h9c5xdo2//bhWrNhY/KpM50wJhaEr9qXd6jw/gin6aH+t+MLrHIusX7bmF6lCHheKl8TES
QxYlDzmvuv4VDqau/z3NRua8tZntbjAAS9OHL7NO7e7UKhnKJUkxa9OfC+Cx/qGgr5dy19Rhzo5S
CkM8oG8+J8GKjEqm+32ccJn8MclqGg16W8//UGKY9EPDG9J9qpXINU7UUavkgyKrhqeyAwR3TOi8
ZkHsTQYh8LRo2ame+/+j7Mx248axMPxEArQvt5KqXPIWx3HsJDdC4iQSte8Ln34+9dykqgwXPJhu
TE+AZomiyMP//Mv03DVaV+8Gb0ztgDUzdT5pphmhf7LhrUx93ef7vB2N6gcsXFKEG3NxlEhXiuGz
tCvMwX2zkG48+7rbT94nWfeV+1iNGKM9qO2so7/0qlkV0u+kawMMITugoBFTZd2rE62xQ22ns/5c
WsW8hjr+8J6Pcd/2bxqwigg1kaXD9UIIg9g35mCp/uCsvXs1GcLxdoAncfWl4SjW/b43xI+mHgeD
qLCxH4w9RozpL25VRCVKrc/jg9Tk2OymhoTub4o1pNnOVQvTgvnTjeYQlOk0lztt1HsHbfmcN/sU
3kn2ydRbxUh9WjFJG2Lwame+UbjD/Gsm9miJ9BJ7tcB0qo47UjXpnRYKIWptN8dI7DB8IcD+eRo9
rfjprqpYgkmmHmZ1dHKdP1rZkVDkL6U7i6tKDFowGX1k6TOcDbdd3Z1h9e2DkcHyCKrBbpOwtu3J
C7M8TfoAX86+/ZwRa30DRjLnOx0nlomcSDsTt/HaSeFLxckzSDPeOHx2JRpYfy6rSUH1Eyc/NpAr
Fb7dzZ0MgMTi/m+mZPHTqHViuZbVGBcjNA53qorQEWVqBgA/k9v5Cd3EAd+XdaH+8cdJDGXus5dl
6p0mCnONNLMgY8RedaF+7eJmYQHEZTHJ0K5yBadaDwHwVPmamav2AzOry6j20Ah/wTXAmn8t7WgP
YTW50E79oU/b0ceTrLKvOq+0jaAah7lCi2NLwylQP2AUGhq16LPbTMZLgza76bbtW69sJQugLuYP
ouhE6jttVfzCH2tKcnTB3dCFwhlwypVWw2/rp7LBYq9fWlu7aWMlHSNpFjaz2PRdpWYs23hwfQdv
PfdalXqtXXt5WT95EF+m61Rb+8oXnkyvy3ZRlUPGrFr7Zhlb258zhgnzytC+9Z6Zj8FCjA2NOjMd
RShxurfvcg5d5V4krIjFb1U0cXeu2Vn6ddsOU3JVOZnr/MryOJP3RAxPPSdWq3f9YclWt8GQeoI2
8zm2vbj7hB5Ff/TqnIt1Jc3hxZ1M7TXGsjbxK06mOCDgZr7tk7H8Rg2RPjTTaJZ+19CfOChCtb8h
uZqe26palgAEU5q3JLo41jWdlUn4Ylmmv1krrT/xvEzZwczGNj9UJFqzLTVpr3J58iyMVe5zx1zW
506bUHBAPErcvVvKhK/ISKXtME12PD4W1mqIG3fQBPHMLedxSVJIs9h3sLGm/HeBYts0sNM0uvJZ
g1teQnTuVqcmyqyy9cnni5PlVQPxrXxM1dQd/HyIpXk14rGly4d2+4fnos5y3CmUojHHlHULk2Pv
Vd04BSrGIq+VHVuEhU1QjP2szwblTmmN4UHrQTCvFUe0yVYOWbmftYk+UllUlRoacrR+KcsgMPzJ
RGa9msSp5QERF2nzqMRWU/iWDZfsboxT0euhRdjGX23OtCe+JyV+rqauFLtV00X2N6c4XYIKKuxH
e1FUnFxqwUC4vUM5Oy3s20moelmb6cFKNHcJLfzZHxt1cdVwlapyofA8v0XQCKULwNmPmod01+Oy
U0fkCNk+Tg8uon+FF2UkTzVV2ho0kB0ucR3fGo3rA9xKl0YHJJXj0VoMjy2hmeKgtv14g4WMDLD+
0u9FXDkXgLHzyyU3FTZZvK83Q7pTKLbH4GqodUcclmr5TYnbhjVd0KsLZTu/96Roh9q9hV9sQmPQ
nePnUa0hU7qE58G1snpQHIXj1q7kz/dHOb/+w5sDbdgAh8315uSmR0XQmpAFkLc3lnhQi8R5VqxG
w0O0t/I7YbbmBUbMWwPCEYDHSTQf15ITZMzs7Hwx5jUHGbOyW71ItOuWUveagLlhXzlrG73/gG+8
K1AA3Ko3kzKcXE6WRbIiu0mUoThwpen2+jymkS60+cI0vjkKHJ/N8wF+2SmbKFMXzShJET407sSd
KCspmtS5y7+9/zBvrHGPRj9NQwAp0im3P/8H0uYCoFLPrtVBp6gNG0uxA5pk8AELww7fH+qNJzoa
6mTeNENoK9hmdSjZ++6WtKh+qO58qalxfvsHXMBzGlYj3y0Q8PEDESicNcs6lQeBjigqrZFejyat
x9Wt2mdhD2qYLbn5+aOPRlt58yLgw9p0XidrvhnVbnKyqjp02pKlYa+P8XZjUy/J8M7e1kZLha5s
A9PgGHDKHK1kw9VOa+rD4nDcJ4pb/OLkMbDJLOWX9x/p7KtiCsHu0BXiq7Kxo4/nMW+wnAZ3Gg5j
TCVoKmqO0ml+xqIfq2DjwxoNfAvRCCOltcFPSMo9QaHsRnTL7OkMR/p6kC6y3yxVsJ+3Ru0C4HU2
iezpbBTAa2CF+EeeYBfq2mekKVhQDPLV2XEDt5+8uRDX9VoMf96fxDeG4goES88AtsfV9GRdeCiO
nFEy1OBxRuWjK/yxyMVVnTWXbKvfGGrDDKGY41BDW/7kqZSlnsa0HbSDZsbkI2iUrGITPU2WuGST
5fLqj84Rg+4CuTlQkzbHz1P1s6YtTlLREDiMq6l1ETxi/Wel9k7j60mSPRupHn9OEx50V8halLv3
5/RsG9lGp0kAJwA6CsYOxwuz1JJBGCmjJyA8e2Amh7LLvkQ7e2sU6MpAloxBhs42B//si9yzGwtY
RD+oBc0ADDvHUMUV5MK+cfqRgYdyhODDDWuUg+SURMy+0WwaV/cwVZob1UYro8Ic/4zI8vfmWF2a
utM1gihla7OwGBkM+7aThxpwUHOWqowP0GDqfS3dNVSNrrtKvfSSS9zp/DEUFNX/WssGaOipw7hY
RvhCK9Ar9a8VFDBSo7Hr0gtw5/n8bRYGFJ6bYzA3he2B/3lLHibInrLY7mFJ7e9Dqt32pV37wCOf
Z1smFwY7eyTiz7edl42KXZF/OB5MVPgtx7o0DjALmjkc1o57Vi2K7Of7C/z/6Om/H9jmPorek7p6
o81j4nM8kj4UXCY8N4kKvWJr33N/m9UsUq1SbHDS2rrTi2U2o3zqW7mY35ZGrzTh8/8I455ubm6F
toVg8F4UtP/vUAumS2DFS1JFRIpI7aFMsyI/jEA9YFEeCWK7OiPh2J9htlWvUwFxIYDgrPafkHOm
S1SnNKZ2mpO1Ipj0No1DQKJUeRr0xiVJslnrfLfGhjLtakqAzPa9Qp3/jpTMZlgXeslVOW9d6zDN
RLwGdWJoM/YCY5/dyaWoxG3dtBgk1ZbH3u/m0kiDZoXxgxgwb5J7J8EAcGeN8dz5olCN9cYqkDbg
oyzoRH5yesctP6V9adgPOkmQ5MYlXVwG2rwm8J1dbu83aVm1yuNqecK8Zs049Y2ZZUnpS8NYf3ID
b9RdOjnVcq/hVO9G9Dkhl/hah0b1YCGw7/7mcgGKANY0ccCvnLgL4jzPy32KFjgLJVcrbZdUW0xL
WrjOXwh1PPWMjesYqVnZjntZroUXEBwT/0qLAtM/IyXwxF9dxSr8ebUJSxKjPrtXfaxrP1nyVUk8
sqi6gyotouwR0JGp3fbFoD7O9Wo/KfO0Fg9DEVvKTsR5/RPVlPpXDHryuGZqh+EaVqSgy8qW5Wfl
y9zjujGIrwI81Asd224fM0cuD12tjAjVrEW5HdbBmvcVKZEpHiccX74+rW0TOGWFcrawCPsOSn0q
vNu8cKxXtQSl3lGZFtoLSIu53iaNF//CPDGLQ602xRB4uZfKFJMUR7pBPln9U2U3CLYx9++6QO1K
rw01bZ7BZpGciemKvAsP32g1VZunVPXW6gYTzZn85mQtp6u5RcF3k8am8WPuTFn8spPULQ9Aa41y
sMzVKB4nj42N2AxVV/y+dbyHzpaTIYNJU1LtK+JP/aksVzPbFxjlVIlfsy3GP9ymdbM/IKrl10yk
2Xil1vlsfVoTWkWhajZ0pSuZ8UpWiVv3Y9VlfRKUikVAzyQWTXIXVWu8HpRGob2kF4N7V6VVPt7X
maL+KCXMkYOe1m42BXj9OeODt3RO8zp7VfZskvyTfJqWqv0yu6umfalQnXc0MvMVqClbpB25Xdsg
YFaduXi2vHy1wrX3NIL4wGH/LrTcJn/VR2LkSAk3VN9TFXW5rc2+bG9zZxJP2LuogsY2K983sjW2
n5a59Ia/Qo/hjS5roaZ+N8XV82yKZrhPhkmz97Y6quqV2+a2dV238E1voRZW5uesjrs7w2wsrBdt
9Mh3dZz2ItR61GcAQi34m0EXQT406B7zJwB+vsYCdFnzWV6pw0lAyXlnJW7zCWd0mhsWzgFdkBqx
5vkaHsDlrlBylNwElmELBRxdR3NCFOtOj0Fjd46Kai8QZlUa/mCoWRuCoYPSp45wX1XFkvkNwFxq
7VcO1zQYSk//jAtTYYUyLYcCIwR9wHvddQcApTnpu8CYN54YsIv7aTELOhi2s9oTwXJrA/d7NOop
EHpPf8gclX7yraEEJ2oSuzNCF9IvoSyOm2fRrLelu0kssMlrbXs4OG4sikCkCrkeYy4svFwcPUuD
jrbHb30mhcHvEIzTEgRxywIrS+QXwdmV7gyjUz8lGjfAnaGJ9h7pMrM75UMXkdDUvto9XMKdaQjz
AX14neMqLssiWBdVvrYypRFp4R8T6QZGcLt08FzgI02WvrKSmbFzsqbZYU0uX5IxKfQbY9Vj48oB
s/6TK12JkchUTxZ7sRHboZIuzssCj7kNVo4lzS/qfLijzCu/j41O6k6qZxMwrN5+1miH/cYvXf4a
qin9pg/g+0Hnpa0R9M5gM3NaXpThrHM8cFNzAEiFar3mnUi+Z7k7e8EwIEUms0afZl+R6DBDMAs3
vZnjYv3D5mk0PqyVWfNrc9HooKFbG0Mxqc2LNUrXIy5FSvQAVfriOkpchmLBc2OXjW4Gu28ifhuL
pRJcIjXbz2Zbej9no6v1YLGa8qanYyhh+afttfD0UQuXAuN30hV02fuaF89i52Wd/gvrIlz8uQQx
n6mnJJqfZ563+lYH8AkhkUb61QzCH1MQO8a80zvhegGdEUkHX7enJiygiN/EJDa8lrOcuKuKbPKZ
VdQrK/m1vwuhlmaU29qYB4Ndw0asKaE+WTkE6p1RIDULhHDc347e6F8dc1UVP2EJ00jTufCOsuw7
ODvTxAbcCgU+oRdbVijieer9gQRlcmvZvH/Eo+MYwMZq/scbZv17PBM7syv6YXyZpo4m6tQ43tci
WZ0vTjUWhM9OsriN5QjZyW3HsQuQU2fLddrXdHYUWBrfybnS+Z8zBtWh7ImWCttEW+4QjA5FOELv
Pii1x8ygYOP8dZ2O34ibRiXCMbE4MAANe43zrF5cnxWifm5Nu/ndJ5zdsB8yvQziisNn17rK+pk3
N78MfWUpvpZ1zRedhJnW7xxwWL/rEuMuSxZn2Xltn1WhCill9Gu4scTtoDV7qUmWm/xsTrdzVcWJ
i5cZt2wMU9YUO5hy6X03D5huyrRLH1UzG9IrBGVWpHO4G4hQndby+zm2071djtWXoukcfKfXAvR/
0vH5wl9rYKNZMhDKx64syx2EgLgIC7eyvrQOXUF/6HqjCJZ5tR5Fr8xYAWOu7O6lYtYOjqmF8U2R
fCE8+tiIwO3V+rlY7QFrOZwrf9dr7XYBouOJBkYsER1oI13Ym65fy58KNmQWH4vm8d3GrlB3q9Mb
zLCyrD+NUtViP7XrOt7BAc3VK1qR2CEsi05fLhdpl/vkiXEst41Zjlhz2DIPtLZqrukUrLnfzUWK
G8kEjBNgQtc/Yg6+0qCGjnuHZfOYA05breuTQ6PmYS9bVwTN6Fj9lRyZs10uzawLPJMQv2BRhvUv
9tjW1w5PuW8lLeCHyvSmnn7X1A1+59my9qt6Wjltp7z9A7Yz/lHBBzz27N54bloIAteqWqn6VTpN
za3RS+i56KM4NWVn0gqyY1vQx22q8guFV/O1zKv+uxXryHoMrZg+k/jZVntu686Xop21Fxdzdcef
ZmAQH+EAZW5WrsoXB8rA40RAMhbHXY5FgbaoKdlpqbEoOxBr41YK0+nD0pJYjteTrAZ6UpJJ6rqW
BkRs2fGy9TTb65z6ePwktMpLCIwo8sdMHVwcp5dS1w6yLuYynGZlafk8OPsCY7L13/rKFhg2nZy/
214XP2Hf6tXs6dRU/iB1slBN3NYmX+u1Vr+SvTcraWAv1loeMsMdxNWoVHyNcE/FeGgmK59fR9xM
1jsKcFMJMyOdtKd4XTB75Wm7+NC2+Sj3zFJRXi1lYvNCyc6DvjyaXfwdika6fqJwyOoX01I6ZVe5
i9kFo9dly20DH6j/jLbTbkNbnbQ4anWzMGufQEc2b3+ss8Hd1aouyiDt+jR5WZqspSHOefJqx56M
n9ESz7RdqlipdoOqzugZprwbEIFxjNxBWzLbMNE7x32ON9OtvdHoQ7Ur3aHNr8fETvXdjG2A3Ntx
rru3Jk264ac1uL2yU91c9/akqPX2K4KhkSnQlDXxk6oZC3J5uyGKM+jg362KyLF7L0kUGcl1nfWI
0MT1pWP9dF9NR2pN4udIOZq7EnGgfQ+zw3zimq0rOyYps1M/WeJqDJSO2K0IE2Svv7H7lpsOjtXV
GHWzVuU3s6IVLn6Ac+XedhbJh4EzZZa9FzltWo7rmnITdnuSBWo2NsuBIsKZAWCapgo1rlbzLxB5
xXjGkmiFAKHHmXvrUIB+bWt4+FunsuKwrDVuH5lZV1zaFDo138hpLZKnUdlyYQKF60sdlHXd188W
KlEtAGVtOeMSUkgnvD6Hcd41y6TUP9dyRHJHokzj3ZjcVo17kv2U4qpZ9XShs2ZWyj3mPKTWsRRN
nSWfumri7RZRL0VUsV1O99pSUvoZSju7NyQiz54M3RKS69eZPK81bMkaK3w9tmrrBk6M6PZZ6Vny
gFzCwnOSO3j1u9QFccOEX4/ST6wp1gKo/Ga5ryDlZqE7c4X9UphNv+K7sTr2fZ43zhjKZSCbDjaC
XP807UKLx1+qFduvpa/MdAfDy3Wvq2nJ2l2dqN1j1yu1cUVHseEm4+Y9OfBNCtXqHmhN44fKqvP2
irFm6ewTY+A113ZVe/UF+OEM69gkzEw4ciLY+vCaj0GBCQ8kTR1lHsm01Z907v3PdP2aX64yZl+I
0LyUFnwOdwD0q5uBI5CHh2rleLwmbjsjps0Rzb1iBHbjuF+aqqougB1nkBRGWypnEIxKgETO3uNR
7CquJc3sIhKwtjgnVhL+fGNoUkhEWOBeMj04fyhalZs3JAxqB3HlySQu7eJBYClEZMSSKLvUG7sf
Lo5vH1XtAphj7AATb9M1bnLa48cyGzAaGsoZbk54zyZpz2rUAUTLLr9EdD9fF6gEiKXD4YhFAbH+
eKgmjodBIwomUsq6DXPTG580re3DyRbGc+y5lyiG52/sP/Pl7dlAyaFPH4832Ks5yGTMIrtjOyjk
PFdYAVbq7VBWyvf3obA3x8I/DiQRDtdZdyoF1vNiW8uibu0SuuBZXQab/OcpnVLry0fHol0JTA+6
jOIVBO74uSx3LO2yMYsIP0rjuqerfE8BpdzMlHwXPuUNvzvG97bOKF6AqGFA69WTRZ/r65yzLoqo
HUqh7aZc6PYv0cYQ2CQI1kPX4JDxSZ/iPLud0rp4VIdmmg4fft7Nyx6RCYA6+8nJe5Sb1DLhRhgZ
fZMS6piOz9qAUMzPLI7N98c6/+xIoMcCHZMEaPYQq47nFkYOngsp8GMjp2S/9LYVOouw9++PcmZw
TZueohI5PBmpm97yZJiYn2DrpV5G9QwvCfSMJkW4luqUBfDq3KfBIyk+4h4mWr+eu2W9dbF9k5+4
WmYmRVki1YNcXfurNqcDZqc5ybXhgM+RCGNO1OWaat1tn2Mlm1VciZLcy0MvdYrlqXIap91Z7bLW
h2ZRhwWj8LGdn4gusaZbj0Is3pld/dHo1f8/MPITZlaDSrN9P//i3wZCVryfykiM1birkjgOKOa+
Av730ftze/4lYl3P/sKXgQySz+R4JEO46ggGX0azVqd3miO/S0fwZN368vGBsOdiY6HDg/XtSTdf
mG6tqZTtEbSYOYhj1d1VnHVBipTwwnrZfvPxZ8h26eg8F80DttCTnXNZcpCTqqgjr/KsOyRWXpAX
/TM2z0tElWnsIO/9ff/pzj8ENBjbNo0nCYf4GQWDS3YNeFlGcTw74WgkI9XkZHz4ZYGf0ZAGCKFH
BlPm+GXlqoL9TeZUETEcgrCjeSiuUz6JNTSw47iwmZ3P4ta8QtFqUk1Ro5yswcRCX5VUIHTbpuWG
il3jftJpY39IZJ8ABXaWVmB65a0fjajaUsOw8uUv+O6syZOGjNnxYPky1pFDjZv5ZUczxh9aV18u
bF9ni3/jG/GN4eO2fWlnNgyaaUsV5mO0xuvqmzH0PDf2qkBhh74w1NlpzgaJSnKL3YALdNZkslbY
LI6trtG61PrfZSntoBxrm6RBraVKbqbPH1yQjIP0E6UObh9c+06WSmJ0WF8oo4xGU8w71auU0DFL
88IaOVv2m3YavTufNe4L2qkhcgpGIjSVC9SEI+JrE+frN5xqRudCZ/9sKWJCiwIDIgFmPFjunuwd
1lIJfa4tNYpntDLZ4LXRWKBx9csql35G0yvxZ5HIPx+dw82+gk+O4xx6hnWyDr0cnIMwhS5aB6/b
b+m3QdMU4sNvatsymEEoTnBMTueQd2iMBZxP6n/s2/sFYLhX8kvkiPM3tR0lTCCrHALN6ddcCXCZ
3K36yDSVMVzHwQkgFPTh+zN2/qK2z4hhoLzR1jm9y5RFmwN9t32kdosTZB2WpnN+kyT5jQuBPCg6
89Iudf5dMWVbHaltqYYsk+Mt0RYm3bGFY1HJxvWx7NrhykuWbl87sRENeT1f2ILP59GhzIElti17
bjgnZwsit0GTqjZFWe8lgUO2tQ9ddvzwPFKGcxuEqMCeQQVw/FRMnoHngjNEuFckfx1hUL7h3JK0
wTgR/Hygleh91qravOSQvP2Lj47Oba/ftgsOGSRHp1b7Ux+P9bQUiBVlvf5VjanZDWklb9RVKw8r
VSA+u3lmPWtck6/eXzvnM7sNjQclKx6Z039F4D81z1CXWSZ7MUeqxxFaVOMa6RldgfdHOd/yGcX7
L/WV2yLd5OOZTfO004dymiPRabTc8We7NVq6xF4vL91J3xoKbxqIn3CgCI88WZqaS4oEF4050hvD
9NVl6XarK5ygi91LFfLZxYPXxn2bBYmwnAW6fSX/zB3GHTU1T4aoQCuy72gJk4b2ra0sAT5TpN3E
rYw/ac5o/ZzSZSoCNRnqD7I1OUD/Y0RBIGJ6oYkc/4ShI6twxk45mlN0L3t9wlD7Z6GCVzulNayf
ZjqX7QX961tLxv3/VoNKG/rr8ZjGIPRhpBMWuSa4oDoidiRgw/nwJw8RBX935MSYrp9BGSuQXzwW
jKKgANnVdUfPvhi+vL8uz+zftvnjrIGryUlgIvE7fhaH/neFb8UUpU6KMLtSenax2FpneQ9Ka45+
aQzaA/Ysq8bGqhaxv9o2XneFkyj9XqMB1F3FRQebNK2befCHpUvzHXoALbtk1MEvOd0jCLMHJCBw
CI+/k3UtFdGaSFemiIU8P6aa3f8p6klcmPX/rExOhuEzZTeArggD+LQKJIsvt1Ni+iK4rFrC3xuY
IZWK7MdP036sg1xdShFin22LQ2vK9XXWMYnYk03Sq0FtufGlu9Ibyw1qmMWmbAImsHscvyItaxdn
oO9IkV+5+9xW2xs8TLsLleL5GbrFPeMsxB3G5AJzcsI4uaSNJtg25GimCW9ZFVqwdIXu+WmLtccd
ZBLZ3liClsWFzfGtB4RsuLGUeLXsKMcPmMfQoNY4XyLH64YboPjPXlZ2H/9oKXXAtcztvgkIeTxI
ZejJPGdiiYp+xeU/1cpdq7ANv/89nW++WMpyUrMfbkDnGWSwQBlJ6hVp6kBlGKI0czLfIQDA2jnk
0H/UNhe3LpjCACEb4Xpj8h4/lEmw9ZKTSRFp1VRh31ZwgRCrbl7HqGEvmJ79t86OvgwGgxbPnYwl
gpvIyQzmVUwGbmI4Uda6zV9B86W6GofeVQ7qxM4fosFTnMeh1vJnAwc9I0ixzC+CkliFhq6tlX9P
Ye6DKa5JWn7ibHCah3XKm6+KbnZD0JZ5+kiwk4fmXrSj/dVOjOxF7aUWh9MwNcONPuR5FQiuud8n
OQs3pEVR/qY9XpRR4RXFi5FadGpnghWUEK8sRC+Wsc511OHAYkH2UHPxRF/JJCiD3mi17+zFS75J
NG9/TDkU+isBgWURjdWaTJ/1yqUMaNF/jwSBKsJ8lIRptjcjlw8YVjpV7W6UcT8EpkaLwZ8WZ7oU
M3P2UTLlJmX6lu29ATInH2U5jnOaCcOKlEH9ij2nyS47XSl5g+KxIO3VaboL+9/ZAmZENlgQGV70
Jq4/XlGWsFw5Da0d0XBftX3vsCn4CYIxERgymT5cfUE+p3LEWxrCqsEHejycMOeuWOE7RYXl4uvQ
wG4Zyvj1/Y/yrFhnEIpL8l/Y0LfD9HgQzoshnYjSjhRiJ4Ox0npBG1ofbs08bR/UMrcv7AJnGxoD
mts0coXjqzy1lMLWwWvcdOLi6JEuYcbwULDq1i+8qjdHQRGDNGbr5Jgnr2pOcw8dpqdG7pRPDwtU
ya/rnFwSZL01ChYEuFgD61ogM8eTR+M7rQ0E01Fq6O0hUyvpw2u51HU4X3ZIiDh6iIHeavBTW1Ld
S2bWW2pFyMz1nUL3NSi0Cp6AaVw66M4fSMNHdsOYwHpgL58sOQemAh+/bkXdsvULF1SAGX6+FyCK
8wcCMANB5X7IjfSsrbF5gCb6IN3IjBdRPKleThqbpWVN/hu/HfPx/RV+/kwcAxbfrMVRwLlzshQm
eh3z0rVutHmov8DxFc9Fvl5yYnlzFC7ahmE4/HVqSFmNbd808exGo+aOz+2UjjeaIpbn95/lv2/+
+JxhqVF70crjv5g0HK84km9VE1G+F4EGozJEgj+I/Ypiqw1QKRrGtWOs7p9h0fIfsdJO2VWaqMOv
SqBH20MCkhps5SLW9u//rDdeKPqAzSdzcx7mr+NfNZdF4rZxSTRgrqX2wzLLqT+UVpnLryuEqj/v
j/bGVEPYxnKKbRHk5Ewu0ydT084Lo9nCCvherL2N/U34/ihvPRPiGBLuwOERh21//s/9bUzHWs3j
3otmAnphSmZqtGB2AP91HC7UeOcnGTkcQFWoEgj45nZ6PNRWOcBS4aVaZlZeuZRivsRG5Vp0auUr
iaX+McTFj/CNWTTBnoCd8KLZdAPHg9ZNUavotOJohIEaNGpRBuo4X/I0PT9eSMbasuDg8OBdckqv
T6EmDpoRx1GKsvm+FiJ/xbUd3+wJm8QWWOjCcfbGVFJYbrbgGt0GJGLHT9XMS2xauIhEQzJ6vqLi
SqEmdvakAkWGntbpN/U8dZfSEN+aS+wYycQm3AJd3ckLVK1+SuM5i6Oq4KR23Vm98nR5SQv05igI
6DGWcui4nVrRrtiFmOQUxJEhi1esZuZd2rofvlkT1UxcCocNRwB9mu1H/LPsS7Vzcqp0JZoWVw+l
qSv7orDzS/Uy/5aTbYwKCrv4TYeLnPlkwtIWGTOHmhItpi6CTrfKfWlLZJ6y+vX+Z/zWgvh3pJMT
TbXwDkliRvIaPM4cjC5uEtXiEx5rt4SD1hNjWsRKv3t/2Dd2D/ZnACZUdhaN35NDR68IoU01prGY
RPwLDEHrg3nsWhnYc9v9/PBgKNEIb9k6k/SXT8oQqmAS70DpI5MS5MHQahi01VqGY69aFyClN9Yg
7R8qCyA0dvtTQZ8UhoRQ5MSRWLoYt5gWq4XF/qi9P+coeDjgC4cpAsJTnEF4pGP1i6lEeNpDpVUz
iOn2uBw+PG0eT4LRO+XVhnIeL/VByWs7WUVyHRt9sQXoeruy7ozbmj7Gw/tDnW+DkBDYY7lAIOJn
3R8PNY5iglsr12hc0h/mEv/xMuNRqjWZJ0V+9f5Y50uPsYh62Gxi1Y1hcTyW3hL6lUzzGiHsM+hR
YyWPZbyLG5I3h+8Pdb4aGGozxuaCjXz6tPm5Clu4uaUDMBb2HHRQBEMhh4+aZv7XzFLBnHAGALc9
7bwnTU1ltc5mVCraENZO+jpIz4YWudQXDuLz5wHfASl1+A8g2pmd2VyjZdG4m+BSIx/I48uvc69f
LqAt5y+Ic57GHFcTsCRMD45fUO7EIiUmTY/iITX3TU+srCfdyi80eSlg9o0HIo4NlS8viFa4s/35
P7s5/e7KKbvFiHCW2BxtXHjFS+5cqOfPR0EauAl8mTqqCWfbg/8ZRSyQ3XH5sKMckAPvMOfBcYgn
/+hao+7lCoQ8GiEd7eHjQXB5kkbtZE7Up9rfwUrEwcwX80Ihe35aMMj2CAgPKeNPW1dxMmMw0/RO
hOFONflGo6CJym35whVZgfeNOwquItA+P+oMuLmxk8ZKdx01Ijeik7plHhQt7zrYCUvXt4fUGf/H
2XnsyG20bfuICmAOW7LDdE+SZjSasTeE9MpmDsVY5NH/F/Vv3AHT0AfDXtiwqqtY4Ql3eNGGJrox
u8vvBOiK6JxSH/UEcFGnSxh5BSoHTU+Y0pAvtEpFgZDacOP+uTIKyeqq2wvc3aXAdjoKt1JSUlqK
DtZsV5vRrqsw7mBVfL4dKFHw55zGECvPm+sb3DX1ROPsGGlwhGTSpNGh6JXrb0Q2uvpdN+rJT1QJ
+u+xVNavyqo1sTOTfqWDI+QvvdXczJ9Bn9gA1kM3H43i0UgpGr20RSPGb2v/XuyiLBrMR4MmcLXN
3aKKvpKoes520iK938XoQwnISJo5PALQa+ydR1ssgVRZUlDTjRrORVzl3XQPjW2a96jeDNAR/dLP
t0sTu9ZG61sbyHpaD90R+c5Cf7Bnu3eKIKubLt/CKBzm/YBizXLnjHoRbTGttKw3S4jpezq1pQ2D
D1W5rw0actZdZYpk2rhtBFhcm82yUJtBjc5yVyx6YR9MRcEltLuypds1J7J7mfGXNiFyye7ftlRd
+1jXGW1Eo+3jt0kgnL0ZtWiJn/vJxPSghIvabhZu4QUWA4DijStb+9voqCa+c0xhPOMnkFH8J560
tpULueBZuUb1tTOY8WM8GWa+c1CNlneDay3T1k8LhcqQUVj+YbTQPss2SOkXc1BXAq0oPZuRHXLL
fngb03H+O2t6pKPEMhR2OGa6Xbwok74PHqPmBJWOiwe8YgEMB6Mr1F4VPp8mjxCvFkhNN13wa4Qh
Nko4asi3lV/hLib+YwIDtqQnoQv1RNkycX/NUmjFj65RKrnXe8RB9xZmVtqH4S7QwXoc7MRxNhxX
BhCJIZtBObWzZDdN6aTuaALLo6Q2+m53dZcdK2mjMwj/UJQARS3lbZZ+0oddVmFngvBeW6i9bg3Q
V0pZ2NUxszGfPbo1yOaNzWUqw3pQvbizUoQcNgmw3WqfFQR6R2HoitfP4rM8kHbP/wyzPRhPrtLh
yQmgpD9azW49agO2094tTVv1W7fqYpSrjKwZ0Rwxl69pFDleCDY+SZ+skWLDg710+nAkHh+yvZMh
nLVJgJ8ikTXhnWrDWFQoHMyNVaF3OAvVIIkn8+5elSqPwrm0eqQkamMpw3aIRBwMnZmpjXIyGxaU
LfoxWGSHUlPjYG27SmYNxbGLxKiCtMnN9s5sgSxvcpSWu62DoN/MXmk0GRKw91BKBHay44vrKz5v
DDxJhXPqeereb53Z3A3aEluIBQ5Tv52SMR73dWxDOQoqvzPGLz5tIfyKpkgTW7TAG/cjwv+0e/DH
3PtI+kx7RX3Q98M0apLqIR6RXAi0AgnToDchDob50rKfVinFMvScUUTBEsPdCcc60WUoyNgiCsCO
ysKUSsgcOgXMGQIVK1UBWFof70YKMs/VLLJXQ2/Eq4FUSvYlxl9Mf2unpVRfdPYLetP4ss9HR+bK
DapcduVf0NO7YTOCDxcbaypAuksn9oYBwrFdzG2ocICug7Q0sLxOzMn7sN1oqvepsqQJT4sm+M8+
wfETqgEsxpaa4WS9FH1S/D3Yjd7sx9acC8gF2vgdpH6Wv8wuwPNnFxrNdNdR8Gi/ofvF9087v/4u
xRjrG6h0PkwLfcKiWGJ88Jz1mOnufJQEf3T2XESPOoaSyTbjHKuf86hPeLVVHPf7ERlZqN5wZbuH
oZ8HWA9A+OoQKkwx7lfjUmfbd7Y+BZwSlhD6WuL/xTUc5XtImkMb9KuH5N3sRlZ/FyWu3+38Arv5
ULp4l/9LV6Pxwn4aYgPJzgWdVDH5OsqMFAGXB7fH4/drKh1YkfU8tcZXR0zxsh/iUZt2Zm5070vk
9tNzDP9MblOtKZrNyKfEhV3Oerstx2ZRT2keR7BxW4FhNcJlfadhMTIIazNMokKs0m5r64GnNoLh
VdKc3CX2lKsj7gpWc1+orp8OJbpz4tkfmtwK2mRyjYd8mGB+daavuoO3RMb8QMBtm/+LDFt9L5Q5
mi+2lL77ljeeqN4j6pnaq14kQ34oBi3tgmRR9rIvjap7yhbUC3ZOBnf8De+3zpZhL2dbbJxonCfe
fBVB32ebIHWJaKoHLw/xmWajwaMrIfF4rViV3IZ4VzWIFe9KGeVTqDrRG094nSzLzpuapg77Jp7Z
WAu03r3XDA4WmMXcOR/cWH39c0HJS7hhrRUVhLwmqsYdvbH+mytmaw6HxovcYydoFXA9xEty4IDr
X53FqbXtoNreuPNbfJl/QK8r2l2SUX/c0VEodDOYchEnX9IZ2V04II1d0GSyxLJTNlk2Kosk/Gjv
xctfiY2CQBcYcyTyjd1yb0KvqWr57GOf0h0dbsJnqFhN9VNTbRxtIOiR1KbEEf/QuiJl6nNvqe/A
iEksyPoUsCVs1Mr+ZaWxXAIkOep2U3A30zhF7MHuWOfFLP7h9ZHjoy884QdzW+IxIcpMT0N0aHtx
32WZw/8801vZ2jWKjwFKvH0U0AW0KYh0XkyIaYvFDf16Nr41dtkiedjV8B+XxXOfYq1zssPsLhlm
lYUl0Gsvta7Zaryd2t7xZ+KarNbw2Y75StMBZq9ph/xPXvFFGPEy7zxFOXPjyMTHy25JGk6S0oe9
lU3ie5tmg/XFnXMdb8x0MT/6OO7Tr5nwJMdyQauF20xIs/shBXJ3ScAeqcbXZRSu/+oDcodgR+fQ
3HpFS6MCZXlkBlF6der9AhH6HX8oC8YhPzLiuU9cExvHWOAtPs9itf2qCvWG/COYHO7f5QGggaUd
5iZLxaaHWNn9Sqe0xi+7Hasf0AYjlLpAZv1UcAJ/TlC6lu2SrbihyR0M7uMYwhwMWaPNdykK4r+w
HE3V1oB3lr3YiZ9WD2VcSoPgcGyMOigmyEubNfHDbqKa6/R7prK8/V6hGguT3BiBpyukalAMmMzp
C31GLMKrWS3idXYMiEhBwjv2ZoPRlS+KZF9uSvqzGWzSdn7K3aQvtkM+d/XjNI7x8OgKbVR3MH21
BwDfGLolbp8VLLNoXzptsOgTZzDl9nXXRW7oga3UQujs8KeILvlF6CpUX2MbJOZXDWdlZ+9Zyv4f
qubstqFLquQ5SmqFiZtAvuuBMti43BMdL+1dExmpeiq8rK1CpLRndx9pgz78dBFt/FIuqzwrDkrO
tK8XPR2/mGNf/ut1XqcfWqvXv4vRt4b/+VEkjW2F48v86vGvZDC1WTy/z6VADQNL83QvCU4POsIn
dgg7w56I3TLuymZoBrXrywWwfmfUFEgC2TctdkCNhzjs0UTLFoiFhAkWQlGKeGzNqE63nSbMb7FH
xW+nMG8HQLBIC98btEg9NyiFBel5sLyMK9sXdR+aXtwnf5nJ5JmvXmL3zfeuZzNAclkNjmz+vdjE
3SqDEoB6GcsHpy3KBj3NrKQuyWa1v8bW4OpPNRtOfvPixhi2MqqEta+47QFjOLO9Iys0UeHIYQXc
VyU8bmxtrHS8z6029x5g14313UrBa/4pHBkV2673hMN+LiAXj26JfHeBmmy/h68KGhMzCFUE3WAY
1Q6wr2s8G0KKaFulSYRIJqqi2vDQII2m5YHS4hJ9FxWn4t/Ci/J+V/ZqoTEkYBXvMvDhFgrT6cLp
ibVV1JP2EqJYkiutDlWmoqehkdZrLDtIonabqu5RpNhRHGKBEXAYa6J8R6mODVe0fq3toggWcTAC
ha/3UxMN6rlIYrdEEpZqHnyW0eqKr7aroJIGvaNWEfgKNPeDX+bt8nW2nZ7tJpQxvpdahZhqBhU4
CaM4W/wAbmquBXXt4tWV8BQ6q5Vo/KOZpqgKidtAFEeLn2wmk2somPWesIvHzbnlorPWZk8TS59i
PukruSX58nnfParKzC4j36f6aMb71Ec9WPWO+TibqNUgF/K1lgn6LqKcOxSWrT91vqFNAmGOegqF
lJUAclboiPt+rBuzjQ4AR8qg9kT6BPgeFz0M1J8+T6J/1x3PporkEc0SusuISJ0rigovm1wp/OjQ
IuCcBcpT/c8Y7uNrDYfdDXqjyX/UebJMQckb8+LnseaHSy7S/33+Q64sOfUwnfqRY6/NtrM5I+Wq
1WAFxQGF5TpQbi53fPR+B8en3aEwMBz8pMQOIu2SDSTpl89HX//0s1UAsEwJxl6Ncujj8N//U79C
7VvysBbxkRO2yF3fLi7kZEKa9wU5XQhNJayVW/WL8zFJZ9YGARhD0AkXMH1NTMri3o0OyC2Q8bmR
3C1ebz1ZM/onvabPN6oya23nZI6MR1UdaBImhhq4i9M56qT/nHZ2VZXSldDtxvpfX3ChZkp1G5zs
okcC9PGvzOlvEdIuyp3ryJ5OV39VHaT6fTpyhitXR8GEOk1W52GeiPkZvQf0y1F7++vzD3lRvluH
oj9BC5UmIM2406E6+sVTNdH9A6Q5fyBdUe7G1pG7Em2hfdKTvgETQzLn81GvLS1fkCYqJXcaCWeb
tyVU6j1FiynW8/fCp7eUJepeH4b/mTXJLHzyIHdQjfl81CvLCteVajgWT+hTnpfZukErBJmVOEi3
17d91BAHFq4KIhRT/y9D0T+iLrrKK563iqcMontjT+LgNpG3RbipD2Z0CKgnxLdUNy+Kei74UkrJ
vgZag+v3rHjoCNcqhBiQpZcjou0jlgfmolU3DsO1USgmUxWH9UMd6GyfiForK44JX4ySyKaCeR2C
Q7rVTbiyG1dvSJBpWCWvljmnuxERsEwZHqa+aSWytx5u64tiJc1ja2EnK6bJoySDcLVx9/nOuLIf
V+YKDRMPDA+X2um4+tIsAPji7KjhBwfNThbHbFAID9kWmphVn21jpU8vedLLG+fvck9SW14xPXjb
UGI+7w6CWXDamTrIES13FbZ5ot4Gcu+QgtEtgNclEoYzTjfIsQFfmevVdjrLSMwQelVeHU3p45SK
q2mufsSqi9OnXGt7qq59r9vHBOi7fadTK/42k/B0O+lFPcI2jomwChtR679/vvpX1sBwOZjsKk4m
YJjT3+WYa5cKLfVjqyGMTEdrjIOONiR5LmHj7vPBLrcYFx1IB7pVK+bh4rh0k6nRS8+Py2SildSN
rR8MyP/cK1QA0CkytaR8arIymm/sscsTZFDphD9HdxbE3vneTkiX2xYnxWPVSLHK3JAXELX88cXD
KD4lS4NmMBS9dfr/eZjNPEN1yMuKI2oi4i2v0mhrzsuA0Uh06+K5PDQrho9Db62sdM7P6VAdfsLw
NSlK2nWjHbMqs/YN4kzcEItEIiuFllxAWqWE8cd3EQNTIsSjjK4TO/ls4MLoIN6WxdHIxLBF2G0K
mmKO/rTn6DIKDHSgpIQdWI6fjuKONuo2aHIdUVVxfpkl5H7PXORH5A39nwI8fw+FKsPKASOCNU6H
0shbOLgMFfmtQVBDp8Hz8l+fb/x1VU7DGS5WtEE9RDpQ7D6H23mIrrWtt/C58sL7grCwsWwALVAW
znPguI1X27d0Jq5teZIBgDFgVrhY1//+n83YdbrTzVNRHEu1lH9NQ7HcuxkqUn8+MTAcaw+S9r1/
Hi3R0NJlXaXFsRk1d4cDD6nPPPOPjsjbGnPtz8djT4DEpIoFsOj8IM+t13hlmpTHNMXYcFmK7x29
zqDPx4OvZ/9+PrkrhwywmcZe51Fc7adPl9AenKFHZ5Kt4W1KV9X72ipejYQ0pzGNaDt6zUxVTd64
Ra58OADbgFppP0EKMM9eitmP+ypHZuyYi9L7aEYuQ3aluhUGXl78a84GXQh+DCiP8whb6l2Wr8KA
RzOHFjtSy98llZnfd+5yk+O7PiJn258YmZjCW/Er3jmVYlko62hz1BwlulJLUCLe0Qeajdw6FX4X
c56JNsM3rS26L+Av2x+TbEZ10KIYoxJu7qzbQASZX6scnb0gnWLfvJsH3yzu27wzjTvPXgSWSkSd
YoPvSjls3bTPp82w0FY48o42q244R2yXk0C7XqAhrbzseY1Wd+9x6Pufief3GaIbfJAwBycyb6kr
oPOam7KOj3XVx25Ie7DEtTDVk3kLU588G3FjVDOppkf5nQB1ooc2ZF8PfOdCQIG6Wlvfww2ub+TB
V3aIz+2gkXCjRoKqxem+jLzOYo9k1dGmT/OBWKb6ikvTLQPT39n02Vejv0/ffUUbQeFfj8d/bhCd
necVQ18dEW4zm3so7Z7/jksP3dl8odQeaAY6vUcagrTp+kRO/YORmnG5QWRmTje1M5r/IOPaTnsv
ahtJfXZWyXaJm/KngFxrH2QGnP+vftSSPhwowMaHz8/vlS2Oxg4cnvUVAdx2dn5LZHsjam/VUYhc
fBTswRE8m6ZvZ0fYf6wEAK+PtApkCn9jmHj2ZOHh5sw62eoRT8bhrldZvE1ds9nRERM35nX5/bmO
0EwhdyNtBEF3+mHcDvkrk0IcN8TimFu0TAYTBa9ySnafL+Dls0VlieoOg5GgXsA83MzPdC/lKlqI
i/uwKQq8W1LTDPIIhzJqnzQwPh/x8pNxvROPE9j8firPwtEaVc02n53iWHPOQkTNao4djTQcxG8h
dC5v9xWWDfQM4Ae4vfNVRE+5bCNrLo+6LNuNMT9WTRXiMUVxcC0n405arsq50Y3r/dqa+is7TgPg
REy6rsB/TlWBSVGMg0Z5jNM8C5LR26ROYYW6tN5H7vkb7+WVrWIAvUed3CWBvJBJqlY0cZV65ZFQ
IdmUnZncW0nxx5QPio+Osw5BlA055+ygLejX6Uj2NUe0RbBdM6i2Am9BbJjPGX6+Qa5MaJULWuHn
sPPIvk+XbxhjVMPF0BzHUqkvWLHFd1GONcnno1z5SGAf+dOBomF7fQ6s8pA/glpWNseu2fX6yKJV
2RRYiraOKW5siCsz4pXX3BXntELszrIGlRCq1ShTHmOqQTsJ3mKXzMX8+vmMLlOvlTZFysWyEUCd
MzEmk3c1yhzWbSbDJbTPaWXpBbw3u8bgT2lTE+bYdC03VvLKgUYLgHcQ6CBslnMcXOfKoUJquTm2
RavtFJDgwC6Fv8Fn4I8B5zxVUI5As6zZJej2061hZlo8eF1UH5NsWjaNLftNJsdbwcyVCXFuCXhJ
JinCnldflwS4xdIazXHpwSCVsfReS8Dze3PInD/Ognh4ddB9JOZwgc7t10c0q7EjaeQRHfhuS0Tj
h6XMrHDWcRT9fHtc2YSofVEEQJkOMZHzmtmKnx6ysZZHExVQC3S7L/ztbMrhVpXp2kA8jqv6EEYd
yKKcfiSl0jFD418eMT7NUL+YoIgJcSsTvzaKD4KZdwtSPDDc01GKYrZGv0duEfFk7TkRi+EhhQqk
7cayXd4TcAMhWIJPXO+kc25P3ZVoHStjOPpRFrt3ppoRR0+1Pp62s/ARo0xnV94Kay4nR9DHC4L6
HTJYpF2nk8O1lu7qXA/HrvOL40isQKOnrtP8RphxudNXFys8fsjAgbWfH93W69uuVNpwRENe7ijS
DwF8si6EQn6rOnxtSsTHjuvzF7iI9af851HsDGegEu4MgBySbDeahkJ+RdzivVydkLO+9xBFeKjO
Fg4mmgv8MR6PhT6Vj8IFaYBIs22iyCZgeH9+oi4vXHI4e3VjQkUPcZ6z22g07axrARMdR6er8s0U
T767MztB8mC7xZAeKb8b/n4uyvjLn49MZgD/nm4gj+S6af+zmIvl4EwjF3GXS7NywgrJ5mpv1T44
lnkG6/TQ9tgfbgxHjdXu86EvY6q1jMKGo7mA+Mu5sINu9YnnpXl7QIuiDdzKXN70xEZ7etHiu4UG
/ZfWMdsQvF90Y7kvdxAvp0VLHvAMFLhzBktryk6qMu8Og5DWPms6XjYjvYV7vjzvrCk31/qkrTn6
2b2ilN70IDu7Q66lr2NWYtdcNh9eUv/j2F109/liXm5X2CQrCHW1rqd2dDaYnlrAmTQHoaA2Ra1+
ieddTl6BsId+C+P/m2h2muutY62YeOqJsLXO9kycGlVkWQmqPTLu3I1MwIRsEFIftI1qUitfoZ5g
BlZIz7LBf1R7oAExDq+r7SWut0AI9T6wEmVGWMaqvkdzHmjdDhEKGqRjbK6WsZMcwWVlbvzj83X6
feGd/3jwAxSUSVGoZZ+d6yk2skmXTXPoimxJwJq2pfnFMpFR2BZF5TVpQLm9SMJJ1YV7jGB9ZmHR
mWO3SaXKgVVnI4H30szduMOzL463eU/VpAhUXOrefaO1ptV8LVVmGu8WwiHGXrRe9tPm6yxBnnB7
ovhIBr7JikTXA5BOmf0EEAL30olqdvHVwJtl3MTwelEZA++W4ZUTF83H5+twbb8Q5Nt8SI0e27mx
UjdWGuASK4elBsxFm4t3ogU7cJvmz2Mgd62/YXVI1E+R6uwRR2Y6NScAzodxLd70kzXu8dWecIKN
l+3nk7o81y7KBSiooVXI3M5r6rLzfd62qDrUPMSPoIPKTWG4xY3b4/KyJqRbW/po3ZEvnZOuSVa6
xvWwGze8ydt0s5Pet8nwYqQvvUKgEJ+Mz2d15VNBZKV/TyGTROZcsa0UwKzsZJAHaSfFR6sbS7ZB
dDXf20ZdFzdC8CtLSG9y7besrQmkx07fg3HRK3PWE4nmo/exgikPI+/9jRld3ozwntbXhuSCLu95
xR48eW2DP2lZQXu6QwF0WdC47/r0oMW59StyxCBvkPsuFxFdaJ4Z4mNi5AvaHTxJVNQbHpukyJJv
qrUm9KGFP+BkT4w57T//ZFcmuL4vKHegI0hueLbnzUlKoshVJg58yRjktiNbEITYD+zw/UwsUOgz
Te3PB702RY9mOXAPwqMLqrUhZl/2+DodmqppvkDhGF+K2pMPGeY3N6KGy10CtY7XBgYMtW4ukNNd
UlhlgzHO0h8snOL1oC1zD6Jc28757vM5XQ6ExSL0aiAWSFVdAIaEjgNciXkx7IdeD5SZg0ONzT9m
csPiJsyjjEQ8QgXk7E3wyphSs231B7yWfsS23OulepqaHubNoP15yX6NkAnHqX0QxJ5fHxK/aM1O
RH/ozb74GEBZb0EJTzdS+MvNwCi0q2nNo/FItfH0C6H3BDhVk8NhqlR1j1iaG3ixo1Zw4q2s/co3
omTKnIjIOc3n/SpXwzWLisF0mJpchAA1cLlfYfl/vBPoh3O1A6GgMnEOo1KiogtiUelHDA3PIYxE
n4W+LDfCqIu5rI299XJCJmT9RGfLlkFqcscEGHuNocZTr+VJoHe1d+MyurgeoKdyaAAM0bBYaaan
H8cqUj81hmk65KZLJWXQtS0Gfdj/iCLdT1ZsBJ+v3dXxUF8guaAXZp5H2pqW+Wg6eiiJqdh/odY+
betJNb9GI8n3Qo/gz3w+4EVozwTxHVypa2uo6J7df60osPfwzelgy9napnFyp5b0Q036nmT0WY+M
h6W0bgUa1wflZBlsxXXw01XFrEFqzeLw7TTtw3eXkFZjG3QNjkpJklaB23fPU3nLYPlSOG6dK+UD
8ghwRMQEp8PiOJh1RlurQxsD4x91bbOMoDy70sjvo16IFxyFxm+qqlIwnmVrvTjSsn6pyH77fM0v
whJ+B/nj/6/1r04Lp7+jyGYJSttRh7iyHNR3B1l+FTSa47CP9GolO1XiK+Rc8pDPB762u5D4+E3P
p1zonp0ZXQ0UigxfHYZhnLGxc35KYLgtevtBX8d/fz7Yxb3GLH2iSKpP3J+kcKezpPruTEOK7mNC
Qf55wJYFhL9wPqLI/vXHI5GVAqWCu8q9cy4uO0U9KvALsqAK05MjRlSQ2ga9OKjRcLafD3V56zAS
Oim8PagoU4k6ndSClmzR5FDofSDu7+7g5j/yVto3btArS0c/leIcV/QqL3y2dIluZHKuMu2Al2r2
pWoK974sRfTFGLvyRnxwOZRBDgrqFrIsHbXzuicpaGFWnaYOXuZO2yxqp40y4BolaT3+8doxFFgM
bu31AT/P5yhU666CSXSoRzm+ukU0vhPqpTcCusvDxWPKN6JKg04hpffTL9RMWprKPJ4P+iLn0JBe
9hanq/jbaIqdPqTguQFD3XiMrq0iqE8uUlCtlHTPwhKYfd6srHI+pDEwSB9O0veRVQ9EHS9vf7oD
6Q0ixLj29kE+nZeB4nxuOx023CGlGX5X9KBn8edQm89HuTohj2CBmBGF2nPNXX34Ldmjzwe0ob/N
yAFuwbdBf8Vm58ZIlycK7CMSqgDViLO5mU+/V2oUrpvM5nzIVbtgW+dHgdnDD/t8Ppc3H58GnB5+
EcT4F/DfBU8N5fjVcqD5/Vr3zaGnBxpUs/y3Qdvw/zIYR3fF/zKtc4Z7W+i1F0FRO/iDNyN54S7u
NwswMMwnWKNHn2DPuNFTuDo/ntI1VvFW8frTVVx5lU41TstBeZD9wsZpVSg1SC/SNzpAXdV8Y46X
G8TSaWsBHuejMd7ZgHjQePMM7uPgRVV70BER3w2+j2Nf6883oFxXhwItBsQKdUvK/qdzmzrMi71l
tg8roX9P5vIvLpxqyw3V3pjU5V5kUmi+uCv7YW1nnI7U1XMUeRIxR8MV6S6tBgsFJ2qtn+/FK/NZ
gQRrnYCmHQpHp6OkczXqg1V7JLhYho1lK35YJQwkXGLt98+HutwWLBrZH8gjj/7ZucJRXgydXVZo
3DWWDSptKKGQF6YZb3Us17B19cXb5wNeWUHkI1bHF2TRaD6fRRituWDsQ5PtsIjMfYwX0Az9Yk03
dvu1UTwuDW539/f3Ol1Bu4VkiAObezB7r+KW9avqby3Pixu3+pVhKJuum25dOzqsp8OkrZcTjVre
YS7SeCuGAgsYutJ/vunWi3aVXqNiBE7idJSs8nvsX/PooKc42+el9LcDIdyNTXdlLtyvqwkJpXTG
OfswdaUnOfU9j9RvTn7Z5eI9a3mc3ziq10dhcxvcezwbZwdIZkmr93bu4R8+949uUfubGJHsG5//
ygFaQwiQJCTOlNnOXttYZb0LO9M7aMioIYon9UdkSXEGVvktedffD91JEXrVdeUZpOygEVyeiws5
VdaIuEQiQicTirsHJDCDXrqASUBuD57+vXChR5eBhrH0mNUb1iVE+QGHrAwZzvk1wRpSzN9n75s2
d2GZPPYCJohTfkvEeySzO9fH9VGa6u9W/Pr8KF6efQLH9dKkgkD6ev4KDW6cDdguRHwLMJVm0aTH
qTHi0GwshMKj8ZbhwuW3Zzz21u9qGsf/LPAiTRXjnMElqk1P4Q1T1Rt6VLfgPes+Pf0ewO0pDFJX
oIJG8fj0tOCy1kPkWRAM7JrxQERG7yGF4R7Aefa/gELLj2bfygfcJKt3sqzphmbclVVlZA4rpdeV
p3W2wwHA1g4+AfGRPkNyQGkDl298SzfEaylPUnZL7feSHEf92mb/wd1YWzjnAtJalxouynAxfA0M
kkB3uBWAxLgCIBva2JQO+3wFL9wtPDViM0Pa/GXb5YpxSazC2/7xngIhvhaCSR95/M9mnw4ZdOu6
SI54CWub0ZqMo54JCCQIzuIi6m8+H+4ylieGWpuOtOLpQZ+jClqE8mjiJO0B+n267fXWOig1Gfe+
zOQdGNHsznOW6fvng15+YQTOYeEBOqEXQl34dIdh0elmveP3B/x7W859iiYxnEQ3dQ8YECFol9dL
d6uHzVV8sbFJwsyVLrOC1y6MCqNklUimoXqIu8ETYYpm9hi2bTd129+8hIdxrJc3TzelG5aTJrOP
xe8HZ+tAGXzuRwrXCENpOO9WCTYMORdSEuUlVxCIF6pXDTTkPEWsOoR1V9pv6dJEdTDERDxPujGa
beAMUIgOshus/Gs7F7X4qAS9C9rayh5W9/oa/6qyytrNZKdD/b9CDbFLNyDpYlK6ZijrDR2VvH2d
DWEneAwLCrJu0Y3lVpu8ZMCUGUHunQ2R6k1Mvdd+2GmS51t8Clx/68hB8/aOWkU9UBZof7UwedOd
jOEu3ufROGb8TBdSmTb6LsyvSBl4mZr6O8wQzEYRvxle0nwaBmw+6w7P6TEr9DwE6rPUeyPtNe0v
YemTuNObZelQNhXN+N2wSBXzIIoLX9s2XZTr79nke+opkSQSvzBEz1ESKONZ5f9OZtQmD0aHaMx9
vAyooxZ60U6hkToodqRjEX/P8izR93m5lEnoFRKkEqUcJ9fuE632aJ6qbM4UY+eIOblb5RWpuXNz
120Ow+iq5DXX6jhOsBn2cifMMRVu4ZUTPQXA8PTp2fcLg6Pgq1yGakwhE7aUc429nzWue8e08yE0
ey1tvkRLnxur2mjVvQ+yED6qFMbS3OEmFP0jRb+U77D3438c5ElwAkTSPX5sGt2LmtCsImjfU1fA
8S+GGlmLjkoVKlFD3clgTAdb20b0hbF0r3vTQhyl07S3jii3/+b1bay/zhSXabAlsh8Ppj13aCyh
eR2hCl+jBpNkpTtsU2Ci8stY5OPfi4mU9COP2OiHCQJB8SbTCn+htzshe4XZdNRuhgJdjm1nV1m6
x6Z2UPczMgU2EhDV3Oz41Owx0+DuuzOXunU2ba6c5Ji7WT7tNNbeDVIo5O7fdLX9+B+p9CHb6JPt
S5guRQsdtNLK+ll2aVJvFm+S5Z1s3C5/0BLN+GtJ5yJ7Sl1bJoe6VxIiSZfgYz8kaCQ/yURC4Uc5
pujDOhL6y2jNXvuQZoiQhMVkjPaTwWenD9gjzPDgGpnziFQUnu0SC9zuIaYNqu9QEhzdlxlGXvKW
1lFZPKc+eJcNMCHZf8h4Lp8QYke3pGSh+n3t6rE4JmMG7RuBFUf/Xnmt93eO8gjSyiVqZ09CAzGx
S+iMzPu8dWbkVQwvMrSgysxy2poWz6d+GLDlNd/aoU3Sb5MtZv3Zjhq0SHMIgTgYN+j1pSLAMWk2
cPLFqGanfEV3nLqUjI7KRT8qXFIksx9rMcn3lCJVZAaRWWaPTa53D2qqR3TCSxyu927bm7YIPFh/
H3T1I1VDJyn8sQhQL+PK2yC1lMQvZGBxioN2mjf+xoqF2+06vIm7evX7FcxaxHm0MwGcaU9zwe0c
RFE5RIeZ4vg7wHkvRaHKt78TaSP2D/ZxQoIoGQ0nhHIsKHQm0vM3ioKl3CiBqhayKGU7cxzzQWGa
4teIs7kzHmI6rtHYqXs2VvW9nNyDh8n1/+PsvHbjRrY1/EQEmMMt2UFNyXIaxxvCkcUcivnpz0dd
HLjZgghtzGB7gA24uooVVviDdz+qov5jCLb5fYYQWfWjoYbnXhQDL+Ov1pylv3VhJulXKEBRey+1
afgFOc7FdRwNKc8f1Vp1A8WNB/OwWPHsngdefSVMJkyOHlVvio2LaPi2H6wB24OzkhpO4Zda3Igv
8WRRmsMdsZ0OLfIYDZo5Rmde1MyNDFB3Tlm8UXkwZ8xBRmuBz9IlSKOKqhuDsY7r5eD0k2u+FUsy
/gJOOXwZxk6qj0PhZi6qbCg1+mVSzsPfl5/UZ4IYRPDX2jKbFvzQFofYpGxzUS0GBPpUPULNmg7K
YpZvcA4SFwOR1TNyUibuQ0P7ZjAbVGBc1Npe/hFPCp3XoSPMCgt4PZcLxaBtKA+grm0qYRqXrItx
2ZuWOCuOxDPQqMYBd+6Zz2nfN72ECTQWpFD/GVrj1J+1QpnfcRmVzaFMlh61D2NpR8tXIi3Dy77R
nTIVR8zWc8PxOZhlH7qu7FGUABQjf+sZZ3WcSrc/RVIOyhFQzYSNPTwu88QO8D7PjdHyqDspuC5/
6mVXBXWPitupheCgl4hc0UhrfX0yx7nw7XhwfhWjFi1vTXrz406IdxNzgSYg21lr24CGCHWvw59x
wEnPdCqTOES3eMBgc+ATrucPVqrIkJjLu/Cp9kx9bpKHp1FXaBtC+DQNNynd4JFXozplXhokzSq/
0pJk8HNppTtp8HOzg6tHmZYWGxX8TZKSGZQ8cBaxLgAZ+uHIc9AnHwYsTo1Ar6u5uvRG3g33Q2Mo
3U4wexNXIgmADiJTJG9g92ymaDXobRFLIWqyJL/6Ynxo2+Gnlzl/hYj2TP2eH2stK8BVQsxi/f//
wQo25WzVPc3TSwsDCzkgvUCMDouzIK0NuOxUWr++fLie+X6Yd4AcYoq0LrfQIeTNZktXmFypV8Ux
tlCajFvD2DnCT7CgqyNMyZtuEjZIHOWVKnU9r7HF26gqde9S2XBUj1CXTN0vdSBSgWUhuxbMKAy2
9xa6kfnBreTCk5TPkMswjFLumyTRxZ1MrNg8iFxYCUQwDzv6o7U003CInLac7027SRBrSp3BvVir
wZcd6FGBNJiSSzf53KEZYJ90RBc/IWM2QmBVY7kEPLaG/KQhENV9qsGoQ3F3e/FNaAthgJVM6t+a
lmd/idIhlherypIO4T7byQ4FqEkCQPIYFFbwdUH0r41dNQBCVHT8vlyZw1pboJPmU6PUd1aUpMsR
VbjoS20r+eB7vTclr61JgV9agQ80vwF0gMS5XudUCDMVuYowJnI+SWCjfAZPHTHJnfb67bZhHHLp
tfwF7HKLToknTe8bHc1wzZbpxeus/B4tsWpv2/Brr3fNOgoNfA04EQzuzWkwiGiB1iOlg/jodJcL
NwlMo98732vuezMK4rlrXZKC0dZpvmlbQQrL3gRhU35pkJ89mknUva8MT1xee9rWZ3RlXVKdXCGS
159nYs06dMlEWBtl/knXh2Y6OQn6sjtvwbow11NiHKjv8IBWxdlt5V1BSzVZhjIJS1wojGC9vlqf
WE6457mrEcTs7SlX/4fJrbxtmDrMjV799eRiUNcL4nxJKGNtOC5KM2OtRxT7+iV0AVND3ebE0jK8
HqWp53JZHCMJnVyMD25LXyuzpLUzl/WcbBaQfY2wERIpKnCvdf//cw/P5tjr1aik4ULbBndFDR7G
gTAShrFszWX2W2hwiz84Sm/7eVZ0O5TS2w/4xOZfEYmcLvqG1+MbFj7JZUsNEA/BKUBUFylkJ7lz
jf6Tmw97a3p7ArDXpmKiEmVROdnWy+GLyrIvUfeJmuaHpubjqYRA5C8WQPXXfr3VU5JtSR9+1ana
fD07xlCY1i5Rf55QeyuKP1Y5vhrHxN8MGZfqPw0LkG2bB9uxq0RvE0WhypeQ5gwTAXUzvJr5xihP
5WXMV2wKa5urtk8dt3HyOQ7jcsp/gi+owsnK9+SPbi9aqv8UhxwPiWpKIptRUoAXJPBOHKpZTuG6
rCLvIqS957v5zA5Ypcu5z+k3EWJvhonntpfZXIhQKYX53loM44IH1xS6Q6IfXt4Czw2FSBelWKqD
K1LiemunXd4vpXRFiPLoGKj03E9o3KaPqNHUO7vtaeNeH2N3JdWb60GGM/UELPrnGLeGROJRgzA7
ppU5HHrPrAe/LWverNzqqXaDZG7zH22ppZrtDzpqoL7nwsoMLDEj9LtYrsgfOmAI+X2zxIl2spcS
GnqJNYx+McZsEDtl6me+Nz+X07haaJHvbAIlkMdV19VaGvYmNcU7jUK1cdcvLWnoy5/hdqA17APx
oIO74SnffHHbLJa2zeI8bF1Z8U4U2TvLS/Z8rW7vsXX5acHxFNGJ2b4JWWZixoFMQ9jnavyIluTq
riwHNG81SLfIm0bNztP33LwAqqCyAXCW7snm8JtYrqYYrsLn7RcUu1DnTY5JlJqvv2Q8wJgr8JhN
DBB+s35tilOtkTiQ/qnXh1QDLzAOmp1n4Pas0CiB2UICQu5DjHJ9VlqvcbTK7KtQn0i2g9adUtTA
er1/rwKo3bNvW0/e9WlZBVe4Y8gFHPpd+vVombPMfdJBG3ar2XysISosVM57pUBIpEWLUQNenf8U
Y1FOwP0mSlPc58gevHpjrhksSRfm0yvG6fpXOEokScIo4DvSjn1ryZUH5DeV/149Ci8RcAEAVGta
sq78PzfDVCVNEdlWdGniTHsDH6XzMR0odr7felr/XdG1+YhaDZx2HiTwCZsVjdxaLaIRcjmaF31z
9qBczXdxoQ6ZjxjtMt4JF8VUv7IinH1fnuC6TJuh151D4YZ0C27DZuuoduzgpubAvnVSFwXZSaMG
r+ljh1C/I1pf8Fhp/pj0KlkKDdid4bfHkJlb8LRhDxIOwu3b3GOTOw5zURRV2BWVEnT6OAW6Osc7
betn1pcbTF0vlidg3/or/vmKsDZiHFaWKsxnrf6GeHJZBmUnh+NkkRci/awFc5rY3167tMCgVzAh
sRlXzVbHYprRoNa0sg1hof9J27n+oBXFdFTXtnC0OOkZtNAYdNJ2P7488O2iIi8JrJAthfwHva7r
6Y4qXg8Ia7RhYniYAcEpfGy6St/ZtNs7e50WTTs8Dz3qOhQhrkeplWlxSrOWIQZv3UW4NOr6ThtP
qZ6PwWwa6fm1szJon3kkREBC0PbZzKrPUTYDKl6GUqXcbnUDEHrKszuzuj0PcHOhSa3hJzPbojWQ
r3ZdobpNGMsu6nzdoqgbNLY9VQcn14JBvUuWuW0vba/uGWw9vXLXZ3GlptMcJCcHS7XV26GukPZo
g7Rh1C96/MB//XTiPD6Zq9b8QQOojT6YbNZib1vq0rczb67v0i6e7DBd6i4LqCxoug82A8sKZkgG
mXpw/47K7C7pybPnPn+zrFXp2IfaOYhT0SOA86gl9fx36WbzF9H/UFHQd1MkgONoSi+tkVtOoFoK
hV20YVt5bHEjzWGZa0l0jqamx9Uh7tRPHTVziu11gewS4M1u8tGzrsZAUd0o9ie8i51gjArDvp+j
3IveLGNnlydu1NkKpDXOuc8llcq7Pu0sDYH4Ukf0GUp4+9+EULf36EX48vhJr9Pp69rkr2FMjvhT
GUu3fDYUU6R3AMnqhuYdFpWIqYnhY10YbRlOCnrxhyKuPfN+rCY1OhhNPEUX1RzwFnAxox4eaE0Y
n6bIY92qgpLPAVUGg86GkiMSq9S29RXoaynDSZbDV1Ma9W+9URPrgLB5WwQKQhDavchdwN2pRZ0g
LMHWvVZxkRcIGyfCU8x7wHxt3yK7kl6sRQ3V59ybwyzDqdeWnfapWTr1gg1B9a5pwVT4lMD3PH22
AQYp9OqEyZjrwQDke33WM6fi+u7nNiSsTV3WrJ1/6LVdNzwN3jwse8yc27uFSAn9OLJ3GvXEhdfj
dS6dXjtqZNggU2af61Gx2gdjKewsSJrG/ijKrO92SsfPzBHNAXQGeQRX18/NHGPAUxjcLfDmNZ4i
FB1bXzHI1jJjea38GsvJ7IAgalxpMIM2j64eVTMPOrz53OJ9WPtjzV2DytKXqvZqDBq8rD+9fHk+
s6AIMFvgd9CMXKH01wtawHxdFuotoVBBJgIdhYNH8tKWxjGKTenx9FbWnjzAMyv6JGLDeqKbA0Pt
etBZpLYupDOEqYvPu59oanRUuw51pQzW3U5GdDtD++kxYrusBsZb7RerFC5p3DSGxL35e9JgfMqh
Qpwhx43v+izdi1yeGW+VcYIJir4ra7uJP6NsQh9N15dwMPUm9pMCjx+/V6Gz+4soBppIsoj2AKy3
K4pdJkQ//iEmheZ1vaJ0FRVMgQY1HC27esynMj+Xdix+tNzSO4nfc0ORlCHrBDgHGtbmedel3pn4
NughUvPJ90qRE1rrNPTD1ir7nYDldixnpdOuAiZ0DwG/X09LNNrQU6MxwsUY+wthDZfpgMvT6KBC
9tqDQLhC8EPBh+gIMZjrocxmRnwkETaKKXlE2tDPD2WrZx8WvRNHFO66V48HtJSbbNU2WOUcN3lm
NQskzk3FDnE8SX1FoMFRZPqp1vUP4Frkzh32JHt5HUKssQM5EUW6ldW2ySR6axSaAmQlTAdk+QIk
B4Y8yKM6Vz5EQx5NYIQiqVLwz+gsTFqMhPRkmlV8VlR76j+LSa2mE8Vz5+fLy74u6+Z36YjuwGeg
2k//b7NxKcFlWl8iSDB1OBYUmNecdMWJd9oN9L9ux6GvQZeR+iTUpK32I+ILkreqE+xaAdqpWnUK
72wcEoyPfZNKytttZ2PqUWIM3p3nCBDWQcK9m2kb2U39Y3SMfDlmdd07B3QVDPV917n4J4rSHf+r
ltzVP2VulhsH9laDMYyqTdZptHOXti8tHiWgIWfX93VfRnAcpqRsvnejVOs3uSGi+MQdlVWHWO/c
d1gFp94xWj2UPtl0ph/oEnN36AiZq1g6oFv+QMOqwsUN7b7xPvPMJr8nQKnCCmgX/WUCfyXAqsr9
VDjj9JPkDGzNXNPeP2Tw4U2fwnhiB2A1YsPHpwSDj3YyrN8yjxr3DihtAZaqXEZMI+IWPmrr5spy
ELh45r9zE++J31k8LP1lEEYWHWiUG2ZYRIADT0svuMPVPi2WP1WN1dFbKI1gjQVKjsXJAFvR/JS5
KJJzrxYF70zE5YzsfYRvV0dHI+HJg60zXHLI3zHm73qdjrGPVlne3ZHUm/Uh1QrzrVOlffd2TDz7
i+GU7XzCgpzGfoZegXKyJg9NFgG2w0XFoI5o6tpOFB1aoxDvccgrvXvQPBj2NC3y2JgexRP51+J8
pgKV10FOqCOPJJ9OcXGiTJqYFI5Vc4z6UVMfulyNrCOEZ6BoAnEKqB5OU+Ce6UjDQUayEV10Kj1V
PuLwhzIhUDZFOw3Qt34hf6qMQUNEqz7QdbFiuKQexl6lnDHRUV1lWY6KoPF4WE1DflpjozVnVc+b
zzNOPF5YUIf86onMbMj9U12cjcLLtaONO1X7aZngIe0cmmeOJm0YIi10xqhTbWtvztwtsWVVVWgk
RQHmp2zf2tg67eRVzxxMmrrWCrcn1QdzfX3vajIaMruN67AzQdPaSyuOUd20Z6Pcpec85WibywaC
wlo2tgGCcA9cjxVrU6VrCzlcmhio5xR6Uv1ItNVl3ULq+ffkoiZ9jHE5+aWLdLg3EvZrgyONfZhj
+n+BYWWVexp61ftgZkacAh1o0zYwc1P77PQK9fU6Qvvl4pYjpx9Zni46e1Kb9+QtnlszvsyaxK+1
kW2GnReOgLs716E1jyWuVc70bsk07ben2O5OheSZTeA8SWERIK6lvc393KQt8YbtNWHrjeYb5Eq0
kxwr5+61rwDtCfT5kMyDnctDe/1huMcGfALzJjSdqHyY3Ko4J8Sqr45c1lHYZ8S7a01tXdZ/qz2K
acnZSJuwnpL5bRy3CjDLHEwhMrKH10/IoLK01rC4l4zNshVxp1i6EG1Y91pxdAtbHggJ90Kx249D
C5iUzwAtTa1za+XrKYgIZdrUhMtUObza9FqGyBQ7scNtQMsoLj1T2jtsty31VaEAabYyoWpE4/IB
MeP5PGswKedWH+4FNd2dyOi5WXHhUPOnq8Cfm7WLLGAqQOraMLWx5Mqr2DjW6tDuzOrZUdAwNix1
ZaVuN3Y352UP7GL9Qkl6bPoC1Gft7PWBb0/q6kWAfDzbTiUZWH/FP1uOpwQoe5G2vM29fVCd3rsr
PW0I+qWKdiZ0W6BiKCqmXAsUT7lMr4cyOoPoJxn5TPTsg2IQX9whPS+jZvjqok6EJKWBM5v24eWd
/twMUWekPrVy+pGXux62y+2sjGy9pS6WpgH6pyrmldi2EtbubcTnhqKxRbrKcCvT93oopV8GLAYw
OrUUC7M09J1pDx2cYhoPL8/puR2/3qtrRgUt3tpcFLYnFHMaizbEEvuNg8wV4LykR1+zKLgxor10
+KbNSLLIG4j8L0T2VXB4c/0VXaokUmW8Mc7SBy3p8rex6/R3iod9sDmX3iHvCTMVsuYvIzD9x1FU
WHFiXvs1irvi1AMMCWIDRpzXZL1vRbGyc0E/2RlfP520q9CtXON0IFhbdOAkJz1XUmwLo6KrlpNn
ZcSkXqZ6SUCaWAJeV9s0OlkN6HbfbVqhHNrW8j4JOc4/3CWzR18oTmv56WhW45Hytz35TuxxMUYY
58W+B4kIKQhtGSd/giPf+TaWku+Tjgz24IwpiMAMKLXY+dTrntnOy1vL/0BBKB5vbZwJD6NOBVwb
Ngg8Ba4Y+2NX4Nf46g21oteQNUL5kz21qQkkwlWcyqpkOEd6dzBKkXxo0ObBz6GtvqGASgr9+gG5
cFzGxEyCws71UQHcu1hycmUYY+4A3BhPyrSezPc6Rt9/tDSKdmLFm6Op0a/BbYS8hnlSC7weryGr
BNM1D6HlwoT3Db3m6l5anCoDe3CMjy/P7knv8+qrMcpa/0O274mStTmgVSUju8FEF3FurVUfG9rP
I9yCpvAAyJllrflinHU3SCCYO8fObqziJ66QFfLt0WxrFx7VybmfOzfVjo1IM/vrUKHv5s9VUyBz
LO0Ww6RGc6LlUHXR4IWLiPCsIxWwEx0UBcj+5n6Q+QR5t0NS+43WKiP5TDxq+Cn2ovfOdVFo/YUw
shMIkMUelfUZ2LD6bprqSP4SCinj7xK/Se9TaVQkQ6aKRPGDLuysfz+2nfPb0uLyOyX5tf8FbB4h
uiTP+m8p76bEk9fIPD/HhTc6pnbuPE4gVPKPRmKmP6EEuP+ZK0nonTcvlvXQL10+PdQTZcfX3v5w
b8Cu0HDl63OO1uP1z/s2wWcB9zNoYQNW4Oh5HeDdBHAkUv17nLDbLcZQyAGjoPIkwbnZ0pCoXLyH
bS0s0jz9rykVeaCEB+ugN9J8J+q9eQDWUjoRIvJPEBpJFq6nFU8zvtVlp4XKZFp/vbETcD471/yI
/KE4l1pt7u1o/sLrDc1jA0AdVbxVtnerxqGYnQI8cTHChOujOU7zIpPjssj0nRSF9lpte247QhF4
heRAdOq3tacyYWs0lbTCLInVA0Kirt+qg/ANdfr58kkFnHg7MxYSaxuXFw6B4M3V54rJ89CKXkIi
SEX80LvJG97b6jwuR4picDSieQAvI7WukR9b6DdfFrQ/h7BI4AsFIxscPgRVLTxM+8R7kKU5UC0o
XVm3jzpILc/1pVIOyzsNfsvix2iElO/xvUyqoJwa+6Ghfp+BzkeW8LBoY2r7iqPNMDiXDOpENnZ4
B8UJOgp+bcb1BE0lj9MTwJc5O0gWpTxxxcz6h2WuhHNwtdl13/dmUyPnkHWWAX+hcIHtDzmesR0n
TD7wX2V+mhR7mt5z50dLMPQWXCG1aWX0TRiu+I5oIe2rWCxWeoq8YVTPOtrq9vdCTTwDMIhXKR+w
RHSto4IPbHyyrAXsLy6VmRc0dOyxFV6wmn+octf+UQx9EQXjOHmZny4TNAWLvPSv2tHW454oO/uM
gVA5HrzESrSLZsRDB5RgTokhCmCg2iF1ijzFVK1b0b5JrSvRH0gPmuknlTXZB1kienUqjDRJcMae
xX94puOzDN/N+9uMi7K8yas6f6wRHP1AFINVcLHMuTjmveJ8H6j+QQeM0C/xR2sgO+m7tUOViMT9
lS3qTO2kT5fEX2a11k+SrY+rb6SIXwhlRYXfgD3C6LpKEu1brIxDddRF3tvntO0XN/C6RBVB5eY5
7GwcSaBfT7b6hfCj897mOnqgb8a5z6qTm6d9enERDMpPqkACHjd5EsXR1wdN2m8toYvuaCqlh51z
QkoF83NOoYm8fBy2CJn14NHg4x8AZfTLtsUOGOc1lESbpKP2Fh4St8N72BCuCgYgL20aPeQ+M4YW
nZ6cJwODhmBo5nYPe/iUf27uG5QuLPwYueG4Uzc/BCYcXSUolqFm9Yb7Hr914d1lC7FEYPaGWp8V
8B/avVsPSUXw2eLOSSnIGtDejuP02KXlNLzFlN0tzrlVRsW5UVT8lleNmvZAE84SKxquRmPLK5Vv
RVTPBkXPIfNONX6wQ5C7XfEl6YfhC48zhmhOLwvzMJReNgXqoKj6+6aqG/19V2TGDztG+PikzKK0
giqvx+6OU2skb8ya5weP+1nOqt+VZQ9svdKadCe2uf1oNFVV1LNWQyn+3Dw8bjEgW9Tm2BhXmZP5
s1VmzkePpiPgH4xplDuzwO76lBSqkuGn3qIw4/d9YXVfX948N6Eqzys0cIAO4O1gymxirBreXpyY
nRdOmBkEHQU7Orrmnr7L+rdc7wyi+yfuNQJ7wLE3T9/kYVhXScULh2zQ5xPwUUwkFxX3W1da2YNh
lgY8jyGSzk7IervMpJAErIR1K+97SxUraf5Pbalm920zDHTlk1OnORKybXdh0AXfdVkeKjU5W3X3
5eWVfWrhXk96HZuaGRG6u4LHrt97T0xuD7gwu1f7aKDiqw/NL8VVsw92GqP5ECeq/JRWSvIFPEE9
3E2uEHWgKIhP4GpUWQ8zXdNv8DO8ErhwOeoHFzivPKK8OY1vRK92yenlX3y7F2hirKI4KzQK0O1m
TwJ+zvEuFvk9Aro93uvNdM6oz+9cV7d7gXzFo9WO3iwgty38lZqFucRKU9zHlmtVeHRVy38aNafk
ZCcqPtTV0Zum+d3LU7uNvSjRkuIDeIGKT5vx+lvYdafWo15m99gIOMdqsvWvjlEq3INN+tm06+q1
4pi4/NB3NyAIrjRF4wbplllGMkJXvtfQrql9kxsa81Zlj1/3zCd7EhRZ9dRXnt0mVCYRFuXsjtl9
baG6Nvfg+ap42gMr3H4yyvVUEKgjoNZA8Hq9el4+u/ECRmEtXs93Wh3Pbwfp1O9m2cv3WZ4MPy21
mz699pOxgDSDqTsBFkSv/XpQ6uZmr0dxce/mWXtO6lj74iKE9ctTGu1QDbW2E57fLiWqdWhVaysm
GL7Bmir8k3V0RE+yp5l+D+Kr9pOF4idhZhG8PKv1b7m+FK5HWTfqP6NkmklvCBDivZqY4q0Nxh3V
dCzTJZivty8PdUNRBX6IHyz/g5IcNdZtBUiMaZct9pzfj4Vs/9pp7/Gkiq626K8tfXbX4iQfneya
DtVxSU3RHG1bJspHCkuZG0SlzkYqE2/CyikvgKIXsTN8suy6/p50Xv6HK91ATmKmHWhIU7bHUu2b
GRAbEgKP1M9GoDSDprTBnDd97HfSLPKgKKPYAdxGb+lQaYo0jthvVz/KiaEfKdrICptq3NUjbMj7
5TPG3Wb1SNV+10Hv5kNQWbRWUT8K6ShR34iPaKMJhkyIsCUmOVgCIQzZt/qxru09mujzQz25H0Jn
oUd0/c1p/hZ4scUilHbioLtqEoBG4kdBAH1++ZPf5EXrpHjNgU3ROrphwGWJlZpeBWNC4n7kA+YV
X2wntu7MVNcOUzP3sEHG8d6dvXbngr05PU8jU8enXEMYYW/mWKBn7441yzlZnXvHEVPPHUDfnef8
uVHoGCBrhWvF2m67Xkns9LIZp0rl4sZN91i70/AmqlLnte8gc6G6jiTw+hzy7/UoCwBIBfixckGB
Onlsqqm+zztrD5b1zFwsWgRcNOszCOLtehQ4VMTHWY/2D5YCzjmpmvqdDqDHvnt5T9xc3iBzIcnT
o9LoqUFyuh4HMY0RiY40DhVbHb4jy+9+w/Wgw++gn2bn41gVcjgvVhbtPfTPbHtgNowJh5U/tgBT
UtKV1RMpUBjbFWeWiJqzXbTUBFrPS3Zuu+eWU6cqSXDJYSZb3UwzI5GdgJmGsnO84USvTK8OVmVz
57y8ns8NRHUDATcki9QbGmMdZaLIo4iBPIy2UUKRd7Rm00+vH4Xq8RNJZa2nbKYDYRYN4WKMw95R
/niNnh4zPdqjIj1zXdC0/P9B3M1x4oKHggc8l+vCnr8VnqTSZkX9cAeRXPxoks4IGs3OuCJNUvnX
T3BFWRFRQAu9aTertCaG3q3ADNfSOzk8iX6Dc/hOmvXc5ufCgE+BrBG0GP16V8RofQyNaEWoObM8
VUPVH5r6g9U8omRvnnIi4Z1pPbPpbTQJV9IuJjBQVq4HpL+EGaalJqEemeYPz2jxZJ0me9GPdDhm
7fX3PQEtdesVqE5Bft2r/0QT7RTDzPLcJJwTSl/jghYIHpn1Ycg9Gjhqqt1F1G0/p6lI452JPnMM
uLRQjsUHBvj/DTmvVBqpZYh3wXIY76DykrtYVbxzqp9ZTqyeiDhpekNf2PbwG4QZuzSBeQazUjur
1vTLADl2rNvEff18wOohGgsjhlrKFjLSCK0f+9lJw8nrm8esLtXvAJLSncv46QdfxX94PK+8v7X7
DWpr+05OHXflXKUpdCZHwSECwtkojtJaWxuT6yCdxB1O52uJDcWKg6FT5onQCdw7zc9JmfA/b0Z5
6HWb2tsiRoQ4jdSlsqQjNKYeWrP2tPuqFl13iPqOFpAK8Odz5Xrl375oBjg3XmJ+WkBHmW/SVklM
f8GieGmDeEgt+yNqAISBRTZY+sn2rLa7swsjb96V2WJ8EbEKrv/la+AmMeOBhYQABpoOAyYCm3gY
XD8vcTxiv4pXKeI5cj5IPAj9WVEfk77YIxje7idCD4yZCB4oSMCuvz4wtaBlkqKzEsoSsoCaIlSD
4WHuo3qwBwy5PSAMhfwabUXcmUg6r4eCyRg1bQ3NakC99dRaeXyuq/L3y8t3e7/RvfDQyADoyN7d
SrK2ZmVHuYIu6ly4ydH0Rvlt1N38oSoq7YAy7PiYiWFPC/LJ6Ol6E7N/qe+t0AAewi3LuDOzuaGw
AdlBZrlt+9moxPJRX/EpFyUpZSr8zBw971GbdFG8QzKrNsEaWhINilJVI/EfLqaD+llJ9Wz5VlaD
8qbNllL3J3ZvElDvbv8zzWF+qCbIhbClXCS8YlmW0h/rSEfqyCyh+6mVzL5mFcK3vkSjeDiLWCn2
ct/bNxJhhFWIgfIYUKJt5aBuR4JEu23DIbbl6OdOsZxnXajv+7ibP6tD3Z+7Ll3G+0LM0ti5Lm4R
tkSiHA3M6ChaaNwd15tI07M5N9JBhtSlEZrAKQsBKPRzIvuxTr0++9QneS0fmqxxqw8s/RxftD4r
/4DoFsYXu5GzHqgJNdgPL++72829uoDBMSf+oXy5DU88Ilavc2UR9gYFG32Wy1sNZYy/L49ye1qh
lXlAp+k40zrbmpkkzpAA4ILM6cxg+P0azGgSTDFZ7R3802XPveL2LlrBGahPQ9JdqXubxUZBRzeW
iMOErXBdHk1Xod9jgZ+tg0XY0xcrM6xfL8/w2SH5rDabi1tpC7pz67ydPFShwxbHr6AbVfvYSHc4
VWXtHps027NDena8VacC8BCP6pYlaGOeUKAPxqU0jVF9SkcRfdazsnhP55cnJmnpo+w8rM8MSfEG
X3eo9RygbZBZtapGnpPUIRBpeaeItg10oxV3WK23hwwZo534/JlNA0UdlSLiBuCvW7UZlM1q2bii
Ds05a0+als9vxqx17iXKdnvHc80Ery/Clc3K5c5RILjcehrTmjMn1e6BGOoxEJO0t2YHWoFrf5pR
U+3DVNbuu84cq3fg8ml6ZAXbNrC6zixOiWEgumg5spsxxZNjeXx5a90+DawBrSEgR5QD4PldXx2F
lFlGrbUM3aboEeo1jrJImz9UuIpgaqnGHPpR1jvx9nOL/++g673xT0CKVKxcugganIrb1UnmhXfQ
yhgpTlWr/ofvTPDpPkmrUiNcf8o/Q81I7RuQZeC6m6V2KnkvQl0t+gPW6nvCJ0816e13Jqanmktd
Bb7Ddlp0u4C3aGUYobee+I6qoCMZG9H4yPllcVtMeCpf773o7zxU7vSgL3P8jQKm2fpRnqevVUdG
KZhuBs56LncVPZlNTq+I0Wu0CJ5/jXikr3SU0ZYuea1XMqMAE1oV7qCKA9bcRDCdYowCAfEyXGSG
CallStCaTrOTwzyzZQgh1HV5CWC4Ba+/oz2aizIqDYjwWCp3KF8vXHzlEvYR9+7LR+KZV2utSBBS
ErOohJ3XQ9EWXgZh2vC/6euDU6ix665z65VaAeuyQeelroPY0QphvB4FdpSUyFigWDA2yPIrtfHY
L5k8vDwXaHT8PZtNSXWcnhbQFfrd2wJ54Q1OBCZ4DLGrypdvCZDw5bsB30E+GEVc5lWwKDzfX3OZ
KQUt36Ru5NEdFn0Iyhm70I/qomGphs3NNBztRLQKrVZMKC/tqMz63yKrjc+gAKr0TLUN93k9zdCK
NnqriYMlFcZ/qpmTtUigJO4bkvkUeVd7ajT32FoNaKIOlwX7TpST1t63Frm9T8GklAFamVnz1lba
pUp8K9USJ/ZlA94z9WWZKuI8O3qsHfIZsdVD5Q5mBZOlzBffGaw2Bwgou274rlbD7Nz1VleUYaLk
ahLoaGjXZ9MaB67YaOh62HiiKYKZyO17EeVgVutB18SHoSyc6tgRSHq+oUkrftR4m/qgTNM5/xDH
YLRKf5gSPfFTVZ+GE2Kz9oCbSGSWd2WTO/avstbnHtqYO9cXJDVL80OBfBtwaTq9zq/UUmM7dNJK
LY4QMZLoN7NtrcCQbmQDGIkMlRJ8OdgPcdJ7iK4taOeear7WG3OOZfzVbez6WzQukqJ01qBK2lI3
b85Yqo7fZ0q79cHyetv0p7HFu9xJTKW5E6bSJ+//j7Pz2pHb6Nr1FRFgDqdsdhiORqORZhR8UrAk
mzlnXv3/UBvYcLOJJuazDcMHhqqrWLVq1VpvsCakXdF4xCGydjVM+tIz+pDqt6AfoVm7ZlTGU+eh
pNuqv5tpImqhdIdGa9On1mvXzY6BCG8NiCWvEUhJohyHOjvrLNwxQrPBnR1DuDR7mlve7Gchi0x1
lWIeq5Mm5Erykk5E1tdx4G53B1Nr5hfAn5XFSqHgdADOOSk/Ko0qrtvrRvTXrEW5Cjuo18sjGjy2
9W1S8+5zKqcIzLRJ3cxPjhw26blF/GM84szKTelaXQ152h2rNm4f4qCQ2suolD1az5ZDpILvyaZz
S/AEmauRyw0nzO/U34NmzsHX+6dwKcOtzuBi80v9A6coXmKrCprSKk5t6hPoYb1UF+lnNHziwKan
Y4AklhIZdc/MBEAihxo8JEMyf9//AX/eH+tfwPsPWDtZK+DFVbQxQLZPi468Dy/fNLxxdspn0Uhx
5qa1wFG3CxNHPkyoCH2wTSmeH7t8LmtP6ydVcYsko7tj2VKt8XgK8vhgSq3ojpkeN+YBmbEqPHei
jv7qqnF+zsAL78m7bAQxU0NIlaiMNCCIiOtgmcp4HQ092doIaMStit4r0IQ6BE39gWzF2LlrNnIi
iu0EaBgHCuOu7poEuVUF9Vykhay5dg1gEV6JKPlM6V2f50cqyzttkeXJsP463NCAV8HoUHRYpv+f
JIXsLiyiLil9JMbkJ1XrcshmTYtueVpd8I+S/SmZbaBNrflwf2Ns3HUYtaCZgeI9/b912V/qzQC1
sbRkqtSLUvQEvUq0e4SHjcvbpCWM2SQy9/RjVolIlWsj0tCi9LUi7w9Sg+vfnNeSZ8vx6L5/QrgX
UFjFfobC6mopm04PqN8yVGCLoXK1WCjnPNH7nS+2tW7oi9AoWbrON8AcnYsoyxOJLxbFuHA0c4+Y
e1BUzs50Nldu0RZZCBx06lYb30EsO8eCtvLTMUHkAIV+VNCnDv6fS9Wz3AOLb0wLIAI1L4i64MTW
ZQzIcIOK12nlwz6tPDmsxJsKJ22HFn/jss3Ros5OoZYnHy6aawKMXgpzDE2kfUFgOeIFyFv7A8aI
8jkFK9/+HdBkn58JYtl8mcocV9cidiouoT7vbOOh1GIjeZomO64OTglGxK/Jb9uD1FrqN6RN1eZj
Ow1TjBosztieGelZRXlDiH+ioE8xIKgkLX412lkOn7nDtPYpnmeze6gjMNjuaPRwy2WpRfYY7Q87
8gpoR9nOudsIaLwFUS5BakijILdq3IxwcRUlNkq/C8UTDI38e6fb/2iImj3oYxJ47z0UsGMoHqic
cZ7Y65KFHZcxEnxWw3u+Th9SwKpPo9pMO3nz7ZyWLgPlcWBMNNjW1JUq0EHmIbvi52Mifi665WBo
zLT8qAhdyAdNON1f9+d1e68u0ZkwDYuT0te6rtkryIYPydj5cp9V47HTq2645HWf6cc+SYPAleBM
V5fCsrhijcbWukMidUK83v8Zt/cFZXrmzLMEXJSx9uytZXWSA7lu/T6P8RdNZf0j8GL1gFPCH3m6
6EcozOndO8gEHcV5ACGIJMIaSB04ai+CTmlhjwzx5Fex3AFUc2IpcHFwHYILENJyzwr5T7y5vqkW
uvzCmccFC8j4qlxQgWPqElg0PuculD47UVdLbyhSdN0nmER98Fo4cziBQcupUUFJxvl+VjpJbuG3
AMo8pIrezVQZsvIvkM9O/D1SaxDLNX6vwaeha037zHNS/0sWbRBB26Eo/BbpveR4xlCm40dJTFG9
U5+5DXpsHwhs6FRiOkg15Pr2FZXkzD1GFr5t4HVhDun8Kad6sXMGb+/4pdQEvB50FDvlT7X8P3d8
C0cbD6Gu8yueXl5OfKkOgjDZu3KjRd+MbExPAUpPj11oJe9vozI4j0D836iuocVwPcXeHNpulJrO
n0HCn3OKPq5pISJ1/xxsLCTdUyARwFd4c67TmDmSaBWFjGKmku5ro5J9k8tO37k9bq/EpZS+SNsi
8wWCeBU67dEJijw0WMg8nr5qZj8+8TpUL1qBYcT/MCGT4/UHLsOD/XrZQmLFoDZ658MPU9E1gHFW
aal6+h9GoQS5lD4h0q5LkQ2SdmGmhb3PpdV7QakNyNcWe5WAzY8DmBIgL+Bv6jXXc1HZfGoclr2P
oLlzipWpOWM+MP+4P5etj7M06WxuNgBGa/XmslbqOGzt3p+zunlpezUi57MK4GOGtFNAuR2KchOU
NvqBAAChZV5PSHSF1czxQPDvlPwh0+3kl2hUOBO073ayvc2hgAdjPrV0GtfSv9BLg95pwEWRRPy2
aAG7oVFRG+ilPc/Q268E6ZNS2p8dB8Z29ZUATk1toUeLYhDSHJNUIOqKSMnx/le6van/H/ILRDkP
qht5hUAdRYypyuB3ndrNXkZj5QzRopBfooBPS1ZV6bF3f8zbS5IXGZTqpYO7YJ1Xb2AA97AOUsa0
m8b8NJn95HZ5tTipqIlvamZ0kuxi72htTBTUFJJB6LDzIlj30bH1QM4Dir8vay14xhDV3hSbj5fQ
NqsPolD3HA83NgrJM8K0i2omWsSrSZrWBKOjtwdf6qCwdCZmS44oglNc9867by3ydPJoBGUo3xMR
r7d/guwITKts9BtbLS6QGMYHKKR72J+tBYSrYdJ1RyxIXlcpDb2HAJGEo18VrVlgIJJgp1N0ajT5
kWp1b9mcqu/HWCzkNyqZ8O1IJtfd97yn3WvGFQrOCRBbAZ0S1Zok1ZOd62rrYwG+4Vgj9MTkVh9r
1IsYB4B29IVW1H4SmOo513ADQDKo2tn8G8tI1sSjSl9Uq2g4XX8sc6LhIUpH9ptSMS7h1Cde2Njl
ISI4nnot73bG25jaog+LzufS3eKBfz1eZxSyWaP06cs4V/w7YYuFhqAw8kceAMbOfbw1NzSyDH0h
FlGaX37LfxKbpmiCil2h+GNVSEc7x80709PsuZjxIKjErkrybSChAcB7GEQYtD51DfZJw7StpIy2
mZrYxkeZmqenkG98z5OseBCATj+nEwJC96PXbVxemqH4U1Ar0Rd99utJFiPYN/yhBp+kWz4qsSy5
Aa4gp3ePQgFogb2SR5MrrjJR+C/xnGRY1+rVXE8XukNoT6AYUvU7ZYXb6YAGQQKMMQCEUIy9nk5r
4lWS1RzrWusggSmm+DRLUv1efR1QUqwajX8aizLN1utRMOrS4wznNL+0yWmoAOmeQKnZLQr9vcrs
3Clg2CkqgCuGwbjOoahpKiFE49Fvwa+70CJzt06U9GCZYfk/rB0YD5vwu0h1r7u5aUEFemzl0Z+h
l7udkBLEIKy96/L2BC8VHwYhcSehXiME80ZW5mZCxp7tLmF4OSiuFPXj2cSD43h/120NBV0fPju5
B+Ws1a4bbCPVrbKa/dKy6fqSeYSdC3tjSM49+Mff7x5NB6qBGPCiZwlX5HpTOCp+YiyXTK3TQWts
MjOvGQb7hH/je/XU2RTAqpCIJ1yAD1kzxJsyqZohGWS/rgPHU/GRPCBvVbx/+QAuc4a4J3lZrcE3
LWrRYxnNMhDHvDzQZ0ccNxPzWUukPX3Hm2NLL5f3wVLJ4bWgrqnaqgYrBDMzy7cpav0cx6j1yiFK
Pt//QrejQAMhtIIq5sLn2r/+QsGgJ2FZI5FZj019pko4P9ltCf3w/jA3207Doo5QCp95AX+vk+qh
S+10kBJKCQueJYsczEK1CpshY9rbCDdXFEfJ4uVNI5z/AiV1PaNOy8a6N5ze7+JGvJp90nltOivn
SU7bU9MUe2D626lxdNEXpfkO7gnRmOvxIPejP5Eqg0+DWbpokxq7Q1eGp1Fpdk7T1sx4j/AsWYS1
OVfXI00VPMDEkAc/xp76SEuLNmE0FqdSKcpveljsvYj/VAquCkBLVCJZWrTnacevp2Z18hxYNAt8
0YbBIYQO/mhlKNV1hSg+2GC9fiTdZDwiaudAq1adM53Q4TwDmfNjFVPBScv1D5o87Z3Cm6yAVcYq
A0lLhW9tWKvCVBhZXdFp0uinVjG5s67N3li0xcewzIZDjXbcFytp9+i5t9wpKmHcoBr4IWxB6O1d
L/9YGlUFG0z1O3o7zmcRd1P2mmpjm34pCjhQPwJ71tMTyGpdfaJuMSHx0lZ28ziECEAfG9EaAg+e
mqTaqXXl2RlGQz+At9JnutkZJrODWgbiV0u51XapcqbSP6YUGGlykuVRhkufxVl9CIcmci5tlNjV
scM0OP/Q4czifJtEUcYeOXDRuDz3UulniXZ16EYVp81D4icMXCwnJq33KqpT4lBQJK3fWxJgdcBr
gM9bTsINhYoeTdaTzmi+jQaoDHhA5T0U4SU8annc7ASV223AYCDBIWzxWufZcv1BRGo1WjJbi9i1
Y/6ttXYVfK7qQc89NTC0/Fzrhkh9ehzTHlHnpr7HNHkngeQgA6H8tUrxKyN3gnjCTyOubd3VnKS5
YJ0LlK3r6qemQwTzYFRlcywSU3y+H0lvAzYTBWfL0xpOF1O/njRKwNlo66XmF2iGHKDN9g+ZWUw7
zMfbUMMoyEVhhwLOntGuR1HLeUxVEel+GKhT7DqFmdSvVDxLh9EgqqNdkw3jTgq58T0xQQL0i7sH
xYp1SdGQECSdBgblKTh1h9lE9ItmtZTrh1IdpfaQomYTgNoj/jzcX9Xb+RK9sT+ntPTHzGP1QUvA
LLMx6LoPXsvUvLqIi4kOOcYCxzAPM+HqdVDV3v1Bb28OIEEL45Ai8WL/s/qUjt0BzIAHDq7JsR+a
QGcYSP0PcWbvKTnebtilB8d7hpe2Dkp/dUlpxhjVFd0MFCmxQdZU8Vyl5dswI+Kv9+FbI2HtXPT6
zi663auU2Rf5BxJAnnFre/VFw2OINXAvkwnUI8bkyOu7qHkvwJCCCN3FRd1zUQlaE/oxNZNhraEx
MVh2cxhLLTi3emC4JVqlO1/slsDPK4o0Bl+oP0ntGube6Crot7K2/UwOsurfduJ9cEiAXAFZASth
nQE/C3HKgiyyPFEHmoLIOe0IRFmMzDiPcdCVT6YmVMzJO6osl1wTZKpE8aZI0VYp8QBrjTpP9qgH
y166vsqXyg7xkgoSMOZ192yMnTDNqtzxwXk1o5/IgwG3AnZo4qWDqUSPuV0q9QELXcxsbAnnqWPT
5cHb/R1/uyGImEi8IkG08DXXn2pA4ciC0iX8WC66r0FSIuIHI+X1/ii3EPkFmQgIEgwCW57L+jp6
KfYgFoi28JFh5VABHcOD2zBSrImynnLoBQMJFHETY2kWDzlOoJ/sTkO+ZwLh1T9IXd0/qHUi7VWG
NqZvU+7Fj8kAnAdX4vp3FRnGHzP6Dn42BSBaeDM7pTtU2fDu1v7CwVi0DUAiL+Xy1XFvpyIKSrwV
HxG3TQ7K2HRnqULp5f463wRNzgC8pQWpQ2mGCsP1dIIhLfAqKSks0Ap+dqqwuZQQmD8qVtY+SmXf
7rky3EQxBkScBBwGnSDeE6tpkedKcy5RjtSHznkKW0x9zshWlYU7RS1y14WVJ//q9TwhBMTm2okz
N1+PljqQdW58vt/C6LueLgq8iZAK8Dm4v5N+53RlEWlxknwnrdlYVm4i8tpFCwal2tXdW+RZQnc1
pZ7XhrN0SlVdNK4a98UTgnOhdjK0cNy7H27hzDolSx5NhM+lm7euwyIYiof3hLD/OMRjf6jzuEqO
eR86L7YyWopr213wb4rpHjA9MHcesMjSdvGkjr+F9OOFd39rbaz1wvzCQxlfUAWfueu1TpoytDIy
TV8zGzgIRh8+iNAoL/dHWfbLVVBk0oiyLkhjYjD+ctejjFIPD7PJFb8RTXJpS9Q/6kg4vsL229k8
G1uXovrCWgGVyx2yOvoin5uMTr3iD6Pce5EZW6ipGEg4S2N20HNL84QiT8+1GewR5LcmCaYINijs
DoZeZRmxOWiBU9dozKGr9ATsd3peWGi/cnPo33vfQ4jisUg6A9hlkYy5Xs+snRoQvori12BYL+AH
rIua5ukOAXRjb9BZp0tE+Xkhsq+KShKaKRXPGM5HXJbnqFZ/Go3Qdjbgxvdi1xFnlvoLDbrV94qa
wCoiicdeYPbqMWjU8hFkK9hJrTUbd0pU60uKZdAxD5pxJ6xuDk0KvGgALE4Fq72P70wmCS1QF4Bg
+qnM0HQ3k0x5mzuz/yZjj4S7kSNADpt70ocbkQcDqEU0BuQeFfDVeRC10UaDmBU/F3r/FERNeOrb
NvqBAjXmrnP1XttAbmee8SAtqIJDVVwbCgEiVJRFuB5pfkt5yaSqw8+oirFe7MGa3j/rW7tmqYKz
Y+hIIhdxvTerNpApvWInEuBa4sVZEp6KkOzn/ih/JGFWIYV6nUZ9FX4gt/zqimomYQJl1lXfFMXj
iIpKWkoPWih9kOXgLZOMo9xb/1Sa/qkLnb+V2nZxyDh2hga9NVetQ2ju4Vu35g0OjDoinUpeVesf
pIzYo+WxSsemzQ9mK5LHDCrv5f68N4IM1+JSGOElTplvlQpIZRx2c1mhKxln2ZcuCRI/iCPjONfz
Hrxla5MuVDxQ8yz0jQ2bLFddFVsMJcPi/0mFqve1cDbfRCjih0Q47XufhnTygPGQTBI/CTmr45gK
SdZnO9H9JuuyZwr0iecgQXgoJFmcZLOy3h9El+IWZS2ERqGfr+K1EtdKgLed6mPdPGP/qqleJOvv
FqBhVgBEQCnRMOTtu/pgtdnNEZwHCjWW1CBtqsTerGami6jTnsr1xg5EnR5Uq8w/y3m/Pnmlqglo
ZpjrhE1efR6sILiU9lDsRE1luVxWJ4+mBoguYibvs5vORl8NehrImh/MrXOmHyEgT+biecqmxUhc
r9oa+RstdKUC/kbSd+I4qBhx3D8IG7uTA0A+wY1L9FrL2s01NVPcxDUwvDyFqJQ2wpdgcQDzGRys
SfV4T499a3mRxNWJOYiW33TDxkmrlQKNUVCBYvKM2FYPednOp/vzWpLb9eqCVVmK3LzdbuTXe6su
Y00NdN8wht9mKb1Wk/FET+KF6/6LHU0vO8PdvFcBzS0oDh4ygOV5zF1vGivLVG0KSgMsAnqVZxSn
+uiB99M8eC3FjNBL5xixeWtMSnKotm3PVpSm2AvNdZn/MsI4Mx8ku6tfyqA39C8A7iLbE2MfSQel
lDT7bEmD9dzCeVqy2GjEbiI3U9VvJTlV/+rTGKEikuUuemqmKHEwXdScV8Ocp/JQhimZU4P1a/sg
ZlVOzlPYGICJpd7OLvD++9aFuh7137Vq0jHAaXpJIs6LufDCsdG/l0Oa2sdRlVvb02pJBzYJowk2
LOrjtqfWPA3cWEIm1tWtUEVka7TEV758+0vJ0jHwkiqLw6MmYuQZSWyR0xpK6lYn5j+k7iSS7Itt
CfX3RA16OPSqPmXeiEMNTwdZSN/NEnrqsyGXgfpUhFnjq4FV5oeu0uuv4SREedBCubNdRHu19FLx
TvlRSjIVCbPN9NCdiJPwnxQp+Z3KfZ+ch2hUf/UCzhheP03cfzCTJspPlZplsofxWmftnLGNHW9C
DCFDARELTGt1pdGoxdAmQ8TYprXtaXGnHaDcvptQyQ5cYOssLIXQmwywyCnpOwM7PpBUw5UnuNCS
Pu2Jw2zNheuZdIuHOq+RVRzuwUxYM/ghv2660NP60TqOot9zNNgaBbAhLylSykU55fo0DVwnji0J
5mLI/essJ8P3rE+C4/1De9svYskWyhHmgnyWmyAxUlOscRaioJnriCpPS0fsqeBpQrUa9RLVw+kM
NExjhuSvc4d2pRfjcPgb28xG88IuV5PHAvnjj32j0mSXKc/Ee79x45qAGknAXFq4Mvic66UIpwI0
lQCyaqJL+y03auXzFEuWhdCIoeFlGjeyu2gU/ZzqITnRjpt8ugx7b/ytD4L6GxD6RVLshj3cBpDB
JPxWfX1s5k8J4ssfpUzTdyoJy2ddBW3akojZIRNBzWIN4J5tXaJaQu5HxPk1xSI49xz7Q9r13c6y
bswH7RSKTdCKFkDcKmmBbwC2pBKqH44DzBUjtw+ZZDU7l9DWKDbnkdMCL4wjc/3tesNIcmKt6ked
AoQwgyQzFESq+9t446oD0fr/R7nF9Q2o/taD6mfF0D+VSWZ+gYqiutkQzY9K1ZSvaV/svTc3p6bD
2iNVckgeVs+TLkjmLGwyplbYnSs1znipcsvYWcCNDQEGFJTYkixQ71hFm0AKW10tRs2PhaF6Q+B8
l+VJ86IiCXcWcTlGq62H0iS1AMvkkc7uu/5UOLTFZg1mDaI4OEypSs3p2E520pz6Jk+ezUr6kodz
/RjXQv92//ttLCVDMzt2PHtkvUs0m3dsSgPQr3k7H1MC+RGrhL1a5C3LcqkLMDk0Oki+KEdez7CS
pngsnFT306D+JAzl3z6zJRiW3cmWjJ9OFHmx9M2qpI+ExC8znVBEbNQXG6CIS37l0Xst3KAbPkfN
9NLW5nxQZmPnI2ytBNckQAhEChZC6PVP1OiCWOrEStDJwpd4mu1TEGM9dn+9t2qHlPL5o4xFK4tZ
XA9Dukjnyel0X8CkByegFxXaxf2sP0cDptAnJD2D7kNmDnn6pM4JZVNFRcPmpNNmVMiDEmvvzbY1
cV5OcCCI9KDTlyz9PzBFYPVIJEP38rMO02ccPLKjHNt7OkCboyzKkxQQ8QZcI01GilAt89P9yhjb
U6H2+inqq/p/2M7U8MFBom/Jk3cJV/+ZSzQPU4hghE5lNu2PlWzmZxNj952tchsZ4HEs4HpQOsxn
/cod+or2UVHqvt7JwalHhhlsidKeyqJ9/7ItQ4EqoQpKl2JNZpqQyE+1puAGlgMDPn0dDd+tcJcG
szUjgDnAtChsL/ze63Xr+7SLJI1Ypxl6jEBHTDEmSAyH1FUUO8+VrbF4q9AdAC6jUPa5Hgt+MtBz
k/2GinfwYay05qAPtuRPdeHsnLbb24lskSzOpgmpUyFfHbauQ7F/lAzDLwa8141AL55zvc3PYJPs
nxEAarfqW3lnD/4pOlyHc0aFgYEQEuUCmsjXE4yyNlesRjZIIHmUPc9U5/+JIycvTa8IyzyDKhPK
IU8ztXxR0WeYjyKtm+8DCOH+MDVqX7syrjkvAmGIGID3MCAGgLEDBMV+IcPzfurKk1EW3SfhhMXf
cY1qxKHT9XQ+JBCEZlfLnOClLoroxQgN5Y36aV27ahOL17LD19NVpT6WzjuRbVnM9bTxUOC7QgVZ
utiraaNKERmNY/oQRIVLC1e71MT9QyKIKHqr8BaLzc9NH2uXVGDlg18FthhjFGUfMM0rvPs/5zbe
8CvIEJbLDcTwOp2TsIk0O2SRcaapAw9vUgtS2WTvvK62Nhg5I2wDeuaKs65gqh1uIUmtmr4eSeOP
cVCbA64Y2UU0UeTPsNLdvi+dHXLnxtRorNEThg0A8mPdpOgVtdOMLkIpqQl+KFiAvNR9bn6/v34b
VzbBGk46UMclSV2jEI2m1+256YWfB4FR/5AtSUWhwUF6PkbFDUuAeezRrguCyFbPXNl64NcpZrcu
erhp0xyqTE0i1wloL79ioV58sotKTR6sWKQDeg6mEaNdP+eBH3d5arkoL2bazpbciDRcARREoKBy
5awBCOM45PwVWKgVDoWH6hx+JC30pAIJjfdfCSzXYrO1dOJuugHznM8Jp9Ai207NUyWcxpOyQjon
ZdfuDLXx+YGoMykw98SptfVF1ac9NggTswLwhfBMTV+3sPZStq1RKCYtpTnmQ1pwfZpbuXfUYMxt
X5oNQDAafi+9OoudAL0xCkUrbkseRLSp/tQp/3Nfq1mTlm24QKfoUZ1aMxrPQLb2CHFbo9AwoUSB
VjQXz+rGmUpHj+IIwFJud1jAolB6KYtxz/7hNotfkJbc1HwWrtG11+OkJ9R1ObhU2DNqqHLypofT
xdJmeGRh5EXCPNKi/vf+MV2C6iroAoqiRQOEEI2MNRq+tEyk5J3E8C0iO8dTCl8SzvJ3u84VJElC
Ptv9ATfWkvwAWA/1RhgSa7Zk32dAk+Je8hFKjw6lrsVe1JjZzsm9HQW12gU4AGseuMRa1AouCWDu
brZ8DS2DkxN0GaxZambvnQvMCIPqBlkIfYv1F6uNxmpJrh0/oG76IopRPUXwJd4/CkxMEqeFbAcz
bXUv9nU/qpOoHd9aSpMd0Me/zYS+6LvnAkWWLwPWApzvGg8YxciZNYBPfJAAwcvYWeMpnZPk7X8Y
BUv4BU+5zGgVFYbamJB6ioXfNl15mW0shUIequ/u6tBwIbJRM+ZBRip/HXvICIISBW3hz7Cq3XEG
sjwE+Z7FyO3RAV4AYxr8CAQ0KCvXo5hT2zpVZzlwLCM98uWh1j6VQaA9TQBrlJM+Oc6Xd68egIbl
gU+ViXfw6hWM2go2atRjfSBr9oOQk94zK21vV9/eemBT6IpBIgAgKq+BU9hDdX2UZsIP50IiZZzi
Uz+ViT+o8Z7D5MYxJcviCQR5eiEMrhsPjlYVtp4IX2Dt9ptOY/SxLCp7B+q6OQr9YRhq7Gwed9cf
yhFOMQ9WJdAnrFpcL8LqIqNr8nr/42wuG7WypXpNd3vd5IvtEEfQklFwsRNHWQ3CkxHN6dOwVGHf
PxTYAYB3y1EiLFxPKFSdrNDaVvBJquagqL19yIWFrXKb7qEUttaOsMDD8U8RcF1aMtpmaEuZvlqO
X/1Hex6i06xGezIqW2tHu4uCOSeJf6/2QVIpbThI5IqhsMpLUDjcPaGJSdmQdw/3125rQsQGsAmk
WkjarjZDb6gS/NhJ+Am6fGDXI+NkpX33/piNUQ/X9cI0x3xhFYHkADtGO9JoR4Zz8jXJxzeAzepO
ir0VgFBKWm4flo3XyvU26CU9i9IqEn5VatKZFl3yUSnCyI16OftiyXN+ef/SUXjhBmN/0ypclvY/
yVaI3mDZgMtDXCguvvRWqD0RJvYcerY+ENQeQKXQyxdM6fUoJjDePsYB1aecMR5n3Hp8XZ+dz/fn
srXjLDo09MkRigSrdT0K/t20JJtB+FqvRF6Au/VToKN/WWE6e7o/1OaEUEBZ+sV/etXXQ+l1gQiu
w1BgwtW/i6KeHiMgTXvrtjmj/wyzCgo1FlVx1s4EhaJVn+TIeJYKJzyXEjbS9ye0te84QEs7kLyE
PX49oUARKB41qvC7pn3rNSs+B9I4uHXRt0d0WFP3/nBbE0MtlENEaxABjNWGmCbsU4xM5zZPdOu1
6ZLqWwG9J/UEblg7U7vNwRcLVcRdeU0gP7YmYbVo9cEw64PH2TLq40RF81djdOJnFo+57prVYBiH
qZWqj1YhIaJ4f6IbGwVhNQiVxHXgKGtEXz/M0I/6HuVKtMmOORHsUzta2q93j0IpnYsDZC2U6zXi
1ZDaLFVARPthOGOMRlXiGLWFurOQG3NZKmZQbRd9YAqQ13tkqGpBeYa5KOhULRFpeAoqOdoBem6N
wmMZ1CBWPtQ3VzvRGoPSbrDs8cUc9/iejvLRrK32/QcY+xwQigQK9BPWUnHGVFZJQYHARzdtfLRD
7DAEyqY7qitbc6FVBMwSagV/r1YsmuMgapXK8rNZ791isMWxNXZR3beHCbFAHhOcWhZMXj+MHMTh
TAVvbND6M4aMeeE80aS1j2nYyu++afnz4ViDDiJdBSR0vQVweElTSS7xRbVGzZMbJDtIAYqdZdua
EExZwiuKFlyFq5y4KVUjdTRGwWbXdkPUUA5Oj3VogVv1zp5eIuj1W5mpLJkdB+ePYOb1hKRRGlQ1
ZE9Pnf2tSyS/D6vfgdU9ZRMnKZuanTrd5tQW8TPalBRr1rtbajEimUemFuayehjtof9iV6rxIdVa
y7sfFPaGWjbnf672UkFXLEmWgyTJ0+uoDjivZ3Z+btIw2pnV7e3B5sZ+BcoEgLsbZL9SVXOWJZaJ
yr/xYlj1b3SnvweN3biAiX7fn9btmVrGAuyxsKC56VfxIcND3amXAl4kOZULoqg+ds28B17ZWDya
RUsqARqHDHa1BbtudCRHHy2/gAQ/H9ALNg79MBaqRynT3jlVW4MRk0kVSCvx21olLggK23ETmJYf
BGPqSoCb3DSdf2FVrb077NFMZsPzndjvFDiu9wR6yk49hKrtT9SlD3Jq9aeaBvbOodr4RKCEl5Wj
CsVTfRUl6grroiqcbR/UvnOY0HLzpLr45937gK4Ul9Ei+MDLdrUPuPGHKFUpCCh1K7lt0WaXtFD3
nA/+cMJXAYKMlT4orRtKueusf8C6HIeQlKSSql3t50Mff66BsL8OmOSZbqVOKOE4OGN/lBJOlpfM
6RgeSgT0oQlrlaly6DL+FyXF2fu7PsyleqgtMTeuObSq5bMDyxfF6eb574C4K36liN1JrStHmlQI
d4iDMPoeFrXSHECWIzd1fxWXrXVveqtEDEmkRcjL5h1NQp75Y98Ux0gb+4dhMueXJBNvEOxGavNR
8tw0Ufrz/vAbOx9KEtXkpTwKJnkVo/TcFp1uNFg2O9D36qqMTyGC3I9Bav56/0hL9w3IG+Q9Hr7X
O7+3hTaFy+tN1rHJtHtZOlK6tiiPQuu+P9TG9icRo7uI1ABYlHWeJOy41eUol3wpyIKjwDzszBq8
WyaYmgQIeXQMlvUDZnc9IVGrs1TmkeRrZT2d7K6Ep1YFP/RW3hNj3JoPdxUlV5P2Npns9Ui9lmVp
NpmST8nV9no0NAxgQ5Dvd9ZtazPwYRY1VIiHVHmvx6EtE5ZtEQaPllUU3pw1+VfLDorLPFvDTi15
A3LBlqMxyYuXhJn6//VYWiXNFGZrxGJQRCT2fq614m0qVdxUU/japhXKrpnnn6W8PaOo+RaO016B
ZPs3ME+6URwA3pLXv4GMo6oVAC6+lprNv4Zoqx/dJM+ejTLsCTsix1VEI85JVlveYKv1i921yiEm
gl/ub9g/jc9VFKBjuXBWqDgs1+r1L7FaI5aRsq8eZ4Q/0oOOJoDzBn0zDk/TKMf633I6ip+lPknz
Q9sEaIOUZDhYTypxLgmPpBDhKjyFVVQ6pz6VXptokpCttqXaOfWhXE5ncJrSG7QYp33GuraKvgxm
J3We2epQxJNKLqpD2mZWY7jWZFUdAOBa9kswB+pHKPbEUllE9dFwIif9Pujl+BbXWh0fWhsjBVdp
R1F5mogwhzZ5y2onaZT/dKdMa36Qu3qUXmG7UgxwK6mq5w8YqobZa5SVef+pHObgJe/bwPCVTJjh
Ycpy5zWM01E5CDVInEcN363yazpNcn4AzyRhWaWFTpm5DS/P5M2AzZSfe3KGwuPhEuKXIpKyPYgi
dICkKuPQnQq7zaUnbbDS9GyXjZn4k2W0ozsamaK4hqTyKtDtDsdcxBa0yR1ooFgXyBRtYLsUAuvf
saxkzon+YeuQVimj4NeNyhjnh8LOaJmmct5Mn6wpTaoXtS7y/Ks01qOGoENrTb8SPQ7SY6qotfI8
Qnyy3Bgkfal4U2yJ/AjOIyxcO4is8dwYGd6UnlkGhv6I/laWPtmRE5VeoM4GD9nZTJU95e6NEINP
OtV9EhMq/OsMKMgzTCeEIvzF1/gR45kAvELQ7WQ/t7xm0u4lqQOeSA0PaNP1PofYKqVhU0qABFXl
UU319i0OleEQiQXiDWSif7BE2zwGdTK4/0faeS3LbWPh+olYxRxu2WEH9t6SbFnBNyzLYzMnMPPp
zwedi6Nms5rVPh7XzIXHQgMEFhbW+sNUTuKUzIv3YanV/jO2kNnH++dua9YovYMolNcfKq3XP6ee
jAb7QC98dRBnO2hUyU+p3ow7YXVrFN7tAJSxVZB609ejmFpja4vHHWunsft7VIQxXdum2unPbARv
iUiiMgDag4q5fj2KoZfIKetZFBRhCMXAq/TfZbP7LdYidY/BtDEjQBy0TGhBO6DHVoGz7ESxLKGi
vIYqwfqgh8Nn9N3FnrHhz2x4FRZBYSPgwcsaxMharCp1umx2DcZJhuUNhZqDYkepn5bxhTj50k7e
c6q6R94+l2lM3mcjemldrCXbPvqQ2/lRgGrptPkJad9zWRR/dnlzxn7slBXQISKlOszqdLTaufIT
w9y54DbetaA3Jf8JjAMrtLqzEazNJqS1owD05ree4O9TVFaORiveCoP/rezH+YEcXdm3p6hHKXkN
5yzgeNnRIqLAsOLONwttfiHnGnZKA1uXJgPIK9uST+h1H9BrEnsKpzIKVBffmrBIn+I8h0YGdNCy
3+1wGDGYcX+ItsTj0P449s7OZbm1+VhTrkoKFIC1Vyub15FRJPEcBbBNtP8lWtZrfiNAdj0cG4DE
yp4G1VEgeKtTS7kc07WFDxijVnNMM6HhLBLtqXpuToZjxBMHhaqbzsk8KKO2VGEU5KMZUaGqsKzx
dZxvj/dnc7sdqeXwF/KykgS4Rl5VSMvbg2omgdoMdn6iElNiibpkaAJGeu+kH/PRi38zSmROdtbx
Ni6ha4IMAGr71Mio9FzHJfClORT5Kgt0y3ghWcieEPt0yGL3hOBuayCSTy0RRaB1bys7eAZ0qgvO
K0jIA4ZDrWqi8M3GST462jRj0jlAONo55Vtjsks46EB0SZxXm2QJ1dZamqgMaj7jpznXRHLozQ4B
qybvrQ/yzfnp/oe83TB8wZ8yXkgSUgZchV4ndQ3QxiXCGKbWfw/tRn3JtDLfU3a+/WoUDnjZ0xnn
lKEUdf3VyPK0bkjsEmm00cOEebB5QHvTU6XWj5dE4DzCNpbWGhy1dRZeppmhzTVDYa4RVi+zloTT
09hlxc4R2JgSCAw0eilpqrIRdj2ltBQZGAadSyuaFd+w6uRUaXkPBE3fQzHcfiS6UkCagPBTZETR
9nooyBaKtiAuHgyw5X5Qf/GeXAAae8II8hdfXY8UkAB5ETlAtNKzXh2tGqVcoKvzGGjKgkmgg4CY
8dbE+pj5pRVV36Hwxenb0hTF8NSPIsRApC7FnsvCzWQlnJPciSKQdCBaG9ClFkZwC0SFIMfUWjsU
Rach/gZH/2E4n8RaMwQn3Jbd81X/18FXoY64WAM1q8djP6Xz722/NEG86MrX+6fs5lwDUJamejSM
kCkEtHH9AU1vafQ+N4bALOzoq8i9IfKBJWFGDUBWr3z8Wpd/7g+5sYwgKXAbkqLEMmO4HhJzhaor
G30IhJ7W79jbln6m1tOj0hNYntgEY3QyaaPzEVajuNia2cIcgoGmYv2s5kvxW4Ju2J4C8cYCOkB8
iU+00SUH8XqcBmsYTV2MMTCNlm6IMnTmUyzyPvLTzu1mhND2eIjyk1wfBh7ylMp4XOBMoK5tsMa6
qBXRyxEbr/8n19ryeRi06Sm3IkS7DC3+XvKiOyT6PCSn+5/uJrKwqIDvNIeGKnf4Gn7XOBU+wdzZ
gYU7x7Opi+SLwILryRLNHkNxeygiPzGZOLZ+QKmL09lzPIxBH9q409dqZRSnJc/Vi5YseyW7jS2J
8j1ILFIT0HJrSEyURBztph2DrLKNv/SyM4OehP/4+OrBDcGBVIK+wEBcbxWKLTYFDQWz6UJPceSL
9ZKXtTk69aVSkBH69vhw6A9S9oFA5qEdcD1crk91PJkhJc5IsoqdrjnX4fhtXLo9jcWtM4DwN8Vr
yVy11oplcI8RUUuzKVCXafkBOKz+a4hmbXxG1TdPznqdltrOTtwcEkyjFBwHKrNWbqfTPoyllU9B
RMH+OTdUYfull1p/dvVc5FjRRaTn/2E9f3qmS70jZ938zLVETW0nnQK7HIoftjbPZ6oyqIKNUbt3
A9xeeBQlwZ/ymJaig9Yq3WIUpyGlmoJO79NDqhCjfUWU8XPPe/fTVDrDe96V4uCmRvVU1fVe03or
xtD4In2W8KCbeoFmLcXQUXgNorEZMIULi6euqLIXMf8we9qYfuvS9gVrqC87q/yzArgKbxwNihU0
qbj71lOvxwJtsJltOzXN1L1iIR83h8pAi+JQDlH4b6RGQ+KbkSg/Rm07fNIU068pOJSHhz83b0t+
A5kNiEtvdTPOjXTwxKGHSzitz82wYLypJH8PVtg/3x/p9qX5k1tMagM8ip732uw5iXVoMU7C+eE2
/KBWSnS2i7E+e7hqHp3Jm0/OqOHrKCbtvQyHHmqPop/I/fZA5BtxEKl2aQlPVsCrfrXtKi9VDeqz
Ey+LejhNRpee+ywUO84EG6GdrBTdFKKS7JCsrkyc2ouaJGAKmrqrT6VWlR86px9P5HjJThawsZuk
AqsLvkMWjFCiuQ6CSor9mVJGAC+EPU2/6XlbOT5wuPRtKjJlPLRhLErfiGfojQZ1uOygGDCoznlE
z3dnR90eKqKxZNxT5AGnv/4tNSYCmhtH7GxV/Ci9/kvv2i/tOH0VEAR8ys5+aPZ/3N9bt1/0ekz5
z39pzc9Lk9WiUYZAbZ3lVANbfDaUZq8GdPtFeWtT+aDjC/z7hnzltlGC17C8rJ3C+VI3rfGnmaVN
4oduOP1zf0abYwEolQbxOvtntUe1SJDnoCATYHg2HlRznE7UtJXDGHuPR3xJqqHnZdAs4tZe5ZBG
4uRlpDOtPOyU5zlJ82dbLcrz5Lp7e2PjO9FzlQULJEspxKz2KXn+PBXxyAsnibNzS93xNc+raAfx
JNfmOrYyIVRa6LwQZ26o6+48t0auTmPQORAb8hLmaPyhVtXMn6q4QtxuV2Vre17cZRxCnM7WriC2
0nS62rGE3chNlaAycamGJt3BaG/uCQAa1CCp1XHIrnc5GwEXAQRnAtGjZDUo0YQEQA2u2SgfZqCg
zSfFeem6UnymPnE9VBSqbmxSKwi6XvSISgIaa+ghn+5v8tv0hmoEgu5Q7Fg2XhbXoxQ81+qy0sag
MQdQNVbnY0eeHVrcsP2i58X0H4aj/uwCeJFACvlzfokSWjkavQ3rO0jG1H2j9zd+bCfd+XdQNeWZ
ctPDWEUWEeU1T6dioPPfq9TUqWzEx7JhCsKGxr9foxCT+Ynbt48vI38+DBsaygT/dS5hzAJwV63M
gYHEqnNxW/iMx9xtxpbRxiVB50rLqpf7i7mx5eUzCZAk6v8w2+Vm/WUxaV1TbMkGNaAwDgQ5bL4l
aDyc7w+yseNJGlyUziiMcKOsSgRN2M5UM4UamLWGa7Ud2590nmMvZuPWe44Qt8kobCtJYpbVP55/
q9i0JAu9yUgMAI/t/DzZKSNkbrKc8IuxpTlxMqKEPPaHNFGS77Ow9mxxtib76w9YnYa87LWwjPsh
aBuI+06qpL4xKNNHRaum//Dxfh1q9fGqoQAdlXVDQBZKL9yLDd/IcCm9//U2MgGJEia7RkGd/uB6
RWeXhE7MQ5C57nSo2TH+GOGLWrRzfihj7a+0Tz2/7eydXbO1NX8dd7WQNP6XUIzjEGhWOrx0RpO9
YSq+h/TfuGUkVATYA/sTNfHVGhoKt74ZU+AxMfQ9kvPGx9DWQuhNVfSPog6h34vGPT6+pNyfP3co
xbN1cTVG9GseXApZXtHl3+a8LwMzHbqPKX32M5d8e0jsNvpIM+9hDKlExsBRxtQaBQ9ykuvzrrr4
Wouc6SpUj1+iaPjmDrV4TuiP7iSQP8UwVvc3uvcSlIiqFh9ytW9Gu0hLM6H+kprF9KQn3QQwQuRo
7xaeeyyiRTsMpYGNRW62T0lVemfTjb2nNKLcYExtd9Iizz0B+1JJuzvnHC5ij7l7qywllwPmNmhc
cgx6V9fLUc8p3BszHpGV7mrf1YrirTYpPbhZc/Q6I8KENrGOiEzV57ziAY+NnP6KHQeqPfyxh9FN
9UPuOvUecXkriMBPpFZApQ6Y9CpH0NrC0kSvDkFaW9GT4qbxH7heRU9ptesWsHkAZE+NC4Da+Fr1
bC5Ut0D/eQychcLmOZmKogIFEeXCd63OeFNtJRwP6RTvqbRunW8uOl5wdPolTel67SGWp6YzZ7xZ
R7ttTpbAlsi3Jmsxd3pdmwNRfpFlYyBN61IWHuHqorvFGLguqhEpTn6+oH62E4w3siCqAFKkjBc4
qcJqK3nQ7rrBMBmlbNLcz+O+PxRtVyU+0RNbKjxeMGK7H0e2ton0C+GzsYo3QlyWAILjylJgDJA+
8nurXl5TM5kvGvnRTjjenJ/LVpRECkBRq0AZZamlQO0hZinOQOPEBGBU6HbhqyCZ3sol6k73J7f5
2UD+Su6s9HCUN/0vqUk92IqWV6msaSxJ+DTMS575Q59VeyKzWzMDyErvGsophlKrLwezDI3sseOp
C6BF961MIyXvjXn6hjalWZ8rpa13qgqbQ5KekP/zZLthfuULdl9KwgvKi7X4SYx9+TlpVDdAGN34
raVNtHMENseTTAvApNSNf8oL/7KWYhBZFU88BAphHtUmnc81ThMvil3aB9Mdf7//5bZHg+YKDkHC
l1aXDA1dxAoS8KpiVlKcglI7/mB2IuSJY8/PdizqP+8PuLVVaKDIxxRQKcpg11slWkrNTlyPL4g5
gObXY0mtYk7NnXltD8P1ScUPOv/a7LPsy3TxEjp7ou2y3zKtnT6gwTn9l28FfocgAjQJkP31ZObY
HpZ6pGWiKV30pxLb6cl2neR7Po7VtzHL9prKm7OSAFZevKC11xBgLRTmOBBJgnacs/SsgPSaDu2o
tl/uf6StYCWjh3zPo0K87sdkeuWNcR5PAXeoe7LLrD4jXdu9Yn1l7cTFzQ34/4Zav3vjXLcWq6Qs
i3xgcqALVPuR1l/U0Hxpul3N460blPXj9cSDns2xih+Lh+1K3bD7UKCzn8ey7k9ei2/pgJjGaYYH
FfktpfOd8Lg1R95S9LEZk0NtXG8TvezhlqQcMhcrr9PYdtGxHYV+WWLwFj56k3vGolsvK06Y1L0C
EIDWyfWAtVWFyrDw/YD26Ji8lJx+vxq0/GsXNvnvI8ygU57NyidJYRR+rZTuP/d30NZCu1Ioir4X
d9CaZtVN+Jou8BODcOomzx8KT0V2t5i972HfzZc5St9LXJnjnZXe2rgABwgw0oUUoaTriSulpfQw
UaagHyN9PoRZZn8iS0rfq5yrcmfrbp1GCMEAxTzsdLiTrgfLwsKbQpVmRt504nM7GH14UBVn3OPQ
bo4jHZmJHaSY6xuBjiW1eVtQ1841UK8llpZ9PIidWLb1doThSeuX7BpYxOomSEVsNPXAKE40Dx/d
Za7OfYMbDu406XLUOqN6GZeSJLOww51q+sZXg8OI2gsGnnRK1yYAdaY6C/n8FAgwEpwPzzrgyxP5
i9IWj28QqNUsIghaLtg1hkURUW44NIACliH66hjFXPi5UjintNS7p/tnYGta1KPQXgAJBCdgFWys
ucOcR0vmIA2XCPm5aMyqs5KrS/yqa4PYqw9tHDmAkvDGMaOTHkOrJCwa3RnMFDzu0BSaewjJon6Q
MGi636tm/z9pQrU82W7umDtV0o39yQkHzMqNhFvkuv+gqkPtahFnHY3h7LlBke8tKqt8J2nfHIU6
EbcttnTogFyfNvpLQlk6Ngmwi+Il6/ToMJfJnsj5xjeTxF3QQJBsdOTHr0cpnWIpS9FPQSUs++us
l+1bCzzhq9KWDHh/f2xcC7wbKYvSjyRarzkLmdlGQrE9tn3vYIaadKZ18EILMfAxSYV+dBtLe/yQ
M54UD6MITCt0tUdcb0rwyhzmgBZ+G2IMmdvLRTfypjj0IEq+DzyAEr8s6rg4UBrr/sNjGayaDJeY
kPFYkB/5l+RWg4PTKGJGayCvi9/GCiXRY9zglXqw225qduLKxomgnP4TQUxhGOmL1Wh0I9wZYkCQ
CW9A+jFulf7gVPNSnbRMn5uXukrrD05Sa9H5/qfd2KzyNUTEpqSPuPPq6BfS4NB2ZxUikFEcO9VJ
PzitbT2KWEfRlbPOFfSzGrC+ZFOMQ+nbWypQRlEHhWp2ZyuW2oTq4O4MtdFLlt0jdDTll6NStFrL
wWwFTpudFiQWtT5/iSmWAjGJMFsFpnRBz2GeTsWYFuaBWhB68WVYKpJL2MV+Omjtnv7C1goTWGVq
j3cMHM3rb5vOsx1TnFIDgWig36fqcNIV2tqPfkdUuiTNGaAX3pZrELoQ1lTkaa8GI6p7773Suc+a
g5T//VFuAwGwXrI0WefjGbH+jl7cAEmnWBvMHqCDydOKv5tqnv6sbaXD8d5M/nd/vNu1Q6UBeXbq
xBT7aAxer13VYOlJO9oM5rma/0Wld56Ps2fEe7n9bUrBtUeJhUo0VPsbtEfS6jhv6GUZJFVivA12
H13sUolf8jRqPqV5aJ3S2NKfDGHVD58/MJW6FNniq5HOrML40DtaU5qlCIo0TE+OtdCMR67F+/zo
QkroJornJJvY0ayhO5lhzdBksbPs7SY9gyYd3xbD2XuNya18XZ2F9YlxkeS+gEhaE1M0WwhPHfsm
sBS7Oxa5k/titn4Ho2VSASlPDlpsftuUn/gMf9+f4AbOgbGloD8pBb1xdfVct0Rq9vWsNoGrjEDA
Y8khKVxHHKGi9n5Zdf3ZyCvnSEneO1q5Vn02UOl6/GsCWSU/pLXBpbwGkxojxaClVlou5SWZfJGo
fXawlzbdc4O7PYgye5IpG89rCuGrg5E4AMvaQulosenOV3ho3Xy0o9n18BQ15/6YRnqzfLy/xLcZ
B49s8ifK75QRbixv68ycFLOp4YzRN/kIDKty/hJzmtXHqaALvBPHb0cj/YWozBOJZA3i1vXRp0FU
FkSFn02M6snoFv1jT6hGcqXcLdlvjCVLI8jU4sUu5bGvx7KayDOjJKsCd0zjZ9tOoaaWRf6sLLq2
c9PfRjRAbTB3UFLj0YlI8fVQCeFsZIWroFKb9mjVU/d56fP2t/uf6nZ7SOlGCaYiOTRIY65HUfWm
DCOInkHmaOJYVrZyiSx3CNwlUX4rRKvtwCo2xuPlTGDh5sEHce1Al8VLOPd6UgeG6EwsARIjn31l
iLAABy+QpYfIgv55fniSDMb7ASSRTBRXJx6GeVMYmV1zOThI43ZL/9qBtDiFdd9estoOd/b/7af7
qS/DHKWlLjyG60XNs7inXEyDDXe2b6nRKedobqbT/Und3kR0xaQcGYBqG2m61f6wS8RDOgOAipq2
2iFGhuC3GkGWpzKavztanEd+7ZTuiebzl/sD354BMgdetLz0qOVCeL+eXRmZeohCC3WQohyWd4+H
0R9po83DB2C0xsOngADNrQddSMI71wducsakgpdO2a6JssCYk/jQUC7fedbefrD/K7PFWeAQGGsJ
5bzJAGy58RKU4xRNR9g6bnpA+nzyHt6JMGoBOwC2B4PDw/J67ZJwzDBM6vUgnabiUrjxcGiduPmY
4VN6HLgrd95jt98K4ANQe/rLaJhQILweT7Gi1MayyAgKW9E9/FaNsj5MoWi8Z7My7U+P7gxcGThm
oGMoRqCbcj2aJcBnp5zrwBGtfljQDThH1hS/d7mq7Czkxi1OKkSqDAqUQ32jrS3GTs+9Oe6Ccgjz
Zzqh8KuyuPu70yG1o2eYDMeqc5SjxKV9yPo6KWGhGLNxuj/ljZ0D+Bi9YsmxpAqzOgyKl8YK/6QH
BJFVx67LM+XNRixL7ISU2w+JHhZAUxIyqUezfmUmepiWjZUNAZJEJo0onV4iAHnlJe5GbedOuJ0T
UCqKBdSSYNbwHrv+jKArtKJHUzowlsg76mo9njLSE//+yt2+ZNGYk3RR2hmSs7baLBg1pfqAV23Q
TJXy5xi70/yhoxz4lLVj9Afot1RBjtma94w95K+/Tj2hr1EPgXXISwHa3PXsDLvRHFHVU7CMjfbU
1v34BHE4O7VVln1QUF18+Aii/kbgguIO5JO773q8zslES4pHBIvnAs2GtDuXbWseEyg2O6ntzYdD
3QfAPdwCTgUP29U9N5STNULwMVhSBMcHbXTO7ZBkj255OQrvDyhmpF1c4tcTiq3CFsCXjIB30r+a
27i+PtQP324MIuGDElBK6FqXbqmnNOh6JjYc2Cpu/qgLRxTRIXXiInnS5sr+p+grb3qPsi4rn7Pa
yN2dRGVjLXlRggimNCCfsKvI2VSpyIY8UwOPtuG5UxX3YOixtlNnvNmMUkxdWgFS8TB4c62+WMTR
gIHoqcFAh+gtMSdocprStm+maJLTbI/R+Oh2ZCoAW8leKbzTI10d7iQcarw2TC3A5yH+jtuP+6lQ
M/e9qPTs0b6oHIogAleIjsmNLl1n8RCoQ1cLeoGHYzh3gEDh8Ozc3RtLiAsYfSxocliOrYVwErMI
yREcK8hae/ocJ6p2mKpKOWIbWEAGMPLz/bh1E4lpxPDuJ02wScp5jF9v/7CLZ2+cWytAvtv2TplR
a1Td3BoCgLY4Q/pyf7jbfcj1DaqDohBPRYob18N5aoMAcapZgUfGgNWi0HEoh8jUfP8P4xAPafsC
yET84nocNZnQ34SMFfRaOnwoEkEWWVftzjV2+7EotAE7oFfJW4PwcT1K2ECCrevcDjh4L0ItuqNi
1UGjucoxTZtv96e08aW4YWySY+5lyZC5HkwN3SZxq8GSHtfJ0fCUHPNLvUTgv9kjIW0MhV8LZVni
L1fLGtgWhZ3rDfbsBLkCqujvwnBKnDJqFW3qpKcstZNobSwjjUDwPlROaAuuEXz9EDuZhZB8YFPP
fqX55Qhf87r8yY5UkOqdUPZaFRsTZBHJ6ogY/L1+0tQeGZRt125gV/147pS0P4c5vmfjIPYknTeH
kmwFtLpgj60Rn52dW7U6jwyVdLiBIONmDCeEb/DqrKpc3YnzW6OBwJPQFMrXXDbXmwTViHKYe9sL
9BCZnV5pfk/wXH1udX3nIG8MRJ0CrTM+HLXRtRlMoonITochDArYCsGUuIN16kQrvphdpOwZ720O
BuiRv8BaAoC8nhW0s7yIcTZEqMKuTT8J3f5Ppc0BdADl/vHwMQNIJ6sUXGI8ClcJzhhHakw6Hgap
bk3HqaqrZ+GAllWEfbw/0k3KyBOGkpkhWXbSl20VPcD1N7XTaGFgiyr9hgyM9gpXM38qm2k+tmm3
PNWRFz/fH1Qu1VW+KAeVgoZI9FMmWTfpljK38eRl0EIx9HPm0L9NUndPaf72RBM/pOuIKvFRQGRX
HywhOg1YQQY4Jv5ZjctXkNWorFbC8eek+fv+lG53B4O5sj5PJRtOwWrPp5HbKH1CFI60JjxpjVW+
UBCun40ljXegZrerJ4eSABHgj9SV5bx/6Y5Zg9f186hYMLCTRT2F/J9T2GMy4b4/p62BAN4jBsni
yZbD9UB1ZMYi7HMHcrk5P+exZT0TYPbsTm53IH1UCmWyMserZR3nBc2paXILR1Yich/DTOT66x+T
rr5Ynfex8Lyv92d1K47Fjcxg9FLpU5HXrxLEQmnsJGlGJ0i04b1PxTGtZ7Tu4cANF0/tz4nZIl1E
ebpavHenHKND4xh7nBe5H66PAD+CPPWn9QrBf3XCYYsRsmCwBjbCePh85E1+0KlOPhciRjOzQq35
mMX17IfO0P92fwU29ipwcZkvSHswXlDX3zXNFNPqwsqRe1X4YGCUZxj3SL6JbM8YbWsoPqoUlJDw
npszWIkYz9zFCVKA8a+untmU0GgBlmOo7USyjd3KifpJcAT0dhMz07p0sJdhRSuRif8VUH/+FU7z
sEYkm4dowo0DYorFW60dj6POrrD9CrIpzj5Wzhi/i7RXdpKR27kwBuaHJAacPMQ1r79QHtZLbmVz
ekH/14B4xYzUgxlXY/Twov00/SVOshHBHa+OeKGVzTAKM70AqVFRi1DyIyqBun9/w21MR6q/STkF
6Vl7k1tNNTLds5te+myeDl5lfUgqsccevt1qTAWCKzMBt4cry/WaJcpMqh9Z6aWb2umEfUl0msxK
8ztNTR7OO4Af8R/g/ABUbzgXRlzNaOpV2SXOHS17nWwnHA50LhbjuWzCYo+UfnuREafwxiXtkPy4
tV5oXyCjy9WfXVDWqGx/aY36oAjLeI/aHGRgQa71cOSXI0qRJxIaIqV6vZYYJ8RZ1ozZhWUWGN7D
AU95pe2kAVtf7NdRVpXbMNOh42hddgFm4aEwbCdH2JmdXzdJvjOhvaFWMb9SGjYcdiYX1aq7i7sI
/YPR9O3H2Zn7R8vrdEUcdiKiuBI/trYTLZ2al57BUFOEYlqUjo7fgvvdObibe4K7S2b0bPg1WFSh
kptWnZpdhlRVfBw2n6bOQZzEfutFVz9c4GBKvI1ojsj+9Toc4bhnpW1tZJeRRP7gFcN8CsM+eXXT
ce9Dbc7LlmgNsptb5F01VVNBXMwuibG853l6hBb/2seadRBDuEd7vr2EqazLCocOy1XiHK63eT/M
hVNSo7xUixV/ddp2MXwdYxXNT7V2NPyhlGoe3jT003HJnV3hxa1diZCOnCtXChDq6/FrFWaCUeTZ
BY68wb63O3HIAON1h4FS0s4R2AjCsldH6oNZHgRs+c9/SRs7LE5ykXKmO7Rc38nqqycq+OHTw6Ee
BWVaxhRyJPh8ddDs2LWnHvO1SzJOHn7hZvI8dcNeKXNj4RiF5wPsDoey8+p+NGZVp4CjEYArlMWS
0FmQuw5dlPacXdbb1lgSliKBEpRP1dUmiSuzyKN8zi9DM3v6SSvq6IcThu3iz4NXTYe+rricS8eG
79bEYfZvCe9JA8XsqEABkCR9qxRr+bcXpfdepa6n+CQQqvnwowDIOGJrhAKiDs2w66+79KrWK3mY
XTLqaH8h+9ucxlHpf9z/uhunEzAVRU7KqwA01xXcdFKaBNXJ7DIr9h+ZkTy7gEaPCxaMUabvfeSt
DSvzBbarzB3WIIQmjoulEmV+iXW3Ojd9JWUqZhAlj2cnsqAqSzDcrzh0Xy+dzUbVMrfJL40S5scY
YWc/dhJzJ2BvbSMSILlsACtAFV+P0sRjnXR9nV+S2nifTEXBeEgs/jBHjz/bqBwApJD9eaBta95a
ZXlCGQczvyhLNh4Lz5nPcxFP5/tbYevrSNt0KRsjs4TVfPKyjjuKrPml9NriWMz5gDisYf71H0bh
eiE4yhbM+qBzgxoxOiX5BTRmdR7dTJzMHnDR/9coa7U2KsxqrUdKfoFRnhzGoSUV7uY9PY+tFZOd
Y+lewx26LiA5EVOMa0bpkKg9VEOmEwlQAL8/l419xhsaBAN/0x9bdxpHq1TMvsrm17mIBC50eDAM
b2pmFJ/nKTL2lKY3R5NBR/bAVGAv17vaiZPEtFGJfW1H+NW+W5r2IdQy49gmpvr98ZnZEm1C1ZT3
5FoPJbbyMKXVMr/qjds9AU3Ocl9nPb9reTzsXGPyd18/z2WzlkcPEG9ZZVkF/Vod53KoreU1TsGT
g1vosu4yuKNanzI7TMxTpuSNenCxn91LSm63iXR8sT0Jc6H9sg57S75UJlB5/dXEuP2rNaLBmFrQ
Ku4v5u0osKmQcWWveCCP1xXhTEyC9cTuQ4/s5ayHc/WiakP9KI4MZLPMBXB7kVIi61xY0UqxRGaP
ryQaGx8rHOBfeqXWzui1793Tt19MPsilgN7PZ+CaIRZh7zhPjjQUzAvnYNR28UNHauhDb0buUZsV
7W97MB5GAjI/XAVpZ9JFooi1ynZ0aN3zlDE/mqXJ4tu91x/1mc93GBJg+s4wDPHO+d6cJzRT6rVM
lCLq9Ylz63AeNWlNbiSj6keTE8P8xEZC4N95pnA8+6ltf354s5BboL+Leo9h3nSOiz60dDFijJFM
9nhRxq7/wEX8sCEavQIodyAqZS0fOM/1zDyaf05RqIwSK4DE7UR/NkK1ebo/l59h4vpoo+6GewEX
pORwrEESnpuUaqQg4J63Zjv+nsVGXiIaXon2cwFOL3mRPcPRL5KqG/wQGmU/HpbURHXOalRk0cnM
i/DQarP811ra2e9eAsA3UOPGGX3DK0V+Mo28Ez7kAc9C9TAp+gPsgWzv2roNvsyEjSD76dC311fw
gvBVZTrMpG0MLOSwUDD/xdYZW9U2W6pdlfiNkCFfSiDdpYIT+qmr7xP2pRdbZRws1mSrpx4RtebZ
U6PGfbLDVtMuw4hydzBoZu99QbmvjF74hYX2pCwJLQSUecsS4LOlNAdjxg+48K1wXiIEGpXxs947
vXJwZyMs35Je6N17l4VjehCtOql/JnZRhC+22VQjIgaYDHwZu8obHu5bScFB3kdURzX6+Kugb81i
adRWzYKsLnhHd3NyLr0of2+p1Z3u78LbRJpLEzYUVXXg2iQ212uJ4woSMqnIg84zJ6hlS34SwlUB
KrB7wmp5WFcAagDsDyCG1HNgB67Ollt7mRrqSx4MoRDFcbHC3D12mGj8puuppe7kUz8NHa7PGKxS
ROtBYWORjIz99fRCupq0QRiuwI6jK/2lb4z+mwsS0Dn2GdX00kdb23Ng9ZhIjvlt2lrRYbRUt/6I
gzxQilTrk78MYSOeCxygtc9ZGmnGJZ4a1Gow7vDKL16S6tOxjhz9H2xxwwLqtlVC7o8MJT7ZHQXh
P3Kdx9hZMRbIH1PM0/7dKgfvH+pNTerr/B4vWPpZbZ9yFKSHnW98c15QcKCxJvGPXLTwa68XATJr
mc5VmQbD1Jn+7CjpMfPyPTjiLWoPOBn7lbKMZA3T5L0epq27JTNMeHUCp5bTLDSEm63SOqciLPwh
inUf2x2cmUoLwR9amE/tvCQ7mJvbqUIhxp76J96GEsPqN8RtVZLegv9H9UF/0caw/V2L4/b3+4fm
Jt5RVkPSSsIged9AW76eae+hHzFqnkCWNKyPszvXh7QI9SdLjffaMxsTgv7JzQ4cUhasV6+bqjJa
rDdsEdS5/ldnZSaSMbjV3J+P/EOuTgnz4dWJvDCMb1lgu55PVsS1Gy2LCDgKmXmqF47oMTQTyzgq
TTtaL2hxWvZppNTxP/qIeLa2raHs3SLy26x/BSoqDA8Jjpmuoh4CXm3j2Mh9F01VvVvJkD5NaTE+
YRBpgQzuEakpJzf/JxttdQfNdBMFeaVKHUD4DCCn6HZcL8BMDdUUWMQFYdx/HTKz/xD27RercY1X
NY3znagkz9tqotJynBuTVxiSbKtNip5qaCpJ0gVKJeznUDWgt9dphaZ/UhVhe5jHcuC9LNxlLx7e
zhOuqGzmo90HUHktSYVWn4WZEkorhUAR9GV0Mqbb6Fp8Hpqhzl9FWDXNTvS5/ayMKdshZMQSbLc+
LAUec10aTkG7DGQteTkqiLoI3LaSY6s2bvs2hN1cfajrOPtSVe0yn+/v7tvTSp7Ai528DREuimfX
H1cqg2jjZEvFI836muWe+mKqC9wufPZ2Lu7b04qUO6EW7WeyVHrJ10MRGfU6ChEeyvVk/Gz26fxh
Bp+085jZWFFZ7AB5Cq8YXtxqQjTKFKHmRFF7zizlgKiY2vmKA1XmVFbDLAJMrJzwk+CROPgqldZi
J8rebiMSL+DK7GDYhijoXE+z7zWzzStosRBWFVkIyez2UEV2kbzBUvo/nJ3XrttGu4aviAB7OSUl
rSK5O46dE8JOGXZyOOxXvx+u/8SihEWsHQRIgJQRp37lLYiCtjCT9oget8u4JhmkNojYoomxDTID
lAoB9arlLPKhPoh+DMJAB3sIqeTbWzcMtw9FcKhVWBFBB7z+PLFMPWovBjzV1HEfEZ9QR0sa4sFo
Jnsn+729CnDtpHXHBuVEkm1fDwWYzq7yWRpnr3BidMF6U8GYmc3PhIbpZ8sYqvejZiQ7R/LOVHIO
kXKF5w9wY9sGdfqCeLcDmRqMyn9EZCSewymV7aekRq/x9cm83axAopjO1TiWq2575Xir6FohHfO8
lBTS8akwEtL8BM3jk1zNziOR5H3/wTXK8YcYa2Ovg3jnW8lMViL+//CPmyPpxWYOQ1gXZ3s1G7Nn
2v14GE1PFdaUO+eSbJvlur7ZX+oMq+0lmTExxvVyGkM3I1c1leesqmv3fSddu6nJh9B6exbtsGQH
YRhKPXFR6l5kqsTW/iiqNBNfZQ/D9WwDTvg6KKQPm2h0Fx29tNGuMnXo/HhJj16wquKmQTYU39zY
peM6FKGqSE0T9s83Eso2WsPcaJmE7YW9reUn5DfK55xn3T/lk1RfAFloUe4iSlwO4i/fToYwT9GV
wF7cKwzE4xGcCO1B9lFdOEUXqrwt66gcXe+g3PkfmTv1O5qYXv7RsFPDwu5qQBul86bHwCnsJ9U5
cXaIG/3kacGijlj1ZZDYl04FIPwQ3g3dNqZOqzeWkUl+fOt/bIsG/bIykGJMQguArx8pLfCeHQxE
YQShv1Ja5jhHfT9r/7XdQIQu4D7/XP3R42hKjeB95XendAT0hAi9DP3eKL60nUVm5y/DYkUeT2ko
Fpk8WAha9hGZrO+GSKj9rGLDCjsT6d/YHZ2jT7A4hUtT6TNoN38C1GwtAKic5pB6ggPio5UUxrE7
RSN+JH3U1e7JmgtUKu1KP/g8oFoExw4ke5Xhlft3z3/w054lZqGqnXM77AMzryIrS5LsmLe96p99
pLLGCKnGpgmHfAm8x8Ls4Ky7Zex0D6lYyvZg5aidHPELEcYj9aX4u61PSXtgcXrObtX3Ez81WZYy
TBSCE5Gyda176g1RzSd9Lhe1c2/dPnQgdl5aeAABSMLXU/dbD0/maayyXtTnWQ15fMptD5sdtfjj
4Y23B51eavtQ+aFkg9ff3I+9jerOEGfzuayM+JhCOQ2zcfgnaPLgq2fNcHjr2P4kqvHN1WsgqnCq
qO4i4AiRePPGLr0zNbNmw+xQfkJXDUjFFzNTmR2Onq6+vv6VN7NJqABJDYyxjRoQ1+T1bAZJY5ij
3dtnjYLs0cn6P4uq3IOl3NxNUIsgSFIep8OEvNMmvBbunOlsOp+nJkUC06LqJKLFXhSftBT+J332
6zjy7aFlMzdaXn3UqkZPdmLf9VOubsj1V+Boyw8AYnejg1D7taXRl/XPk+3TvBc67cygVe+cJsMS
PsDK8/Wpvbn+uYUBPxDr4r7NrbwJVcax71Dj7dG/MxRiq56Y0r+TKg6aAz0E+en1wW7XEZD4WuCg
lb4K9mzeGl12Uk8oTp0Hs8ojD3reYarqPTz6zSjQBVax3NX8Bnz49uxRJneE4EY8qzrDVtSWQiWQ
IeIq2Fmrm7lDRIIkFy60x4ikQNfb0qqLIY7L2jlr+Jy5UWHn4tswWO2/nTOlO+SBO2OBB+eNXqFs
HPfNhTI79ZAMqW/hhqTkEqEpp9ynOStM44Bd6q6WzctSXO1DIGZUcdBHJFAnEtqcBm1cS2JlT7VU
NENPtXQI4lDPy378EMQJvrJzVgafQc+k6aMpTcr5zuKXw7NTOkN3aLEDcd/VgnD0ecF1M92Z+Zuw
kF9HKxPPhjUhZ2KuZ95vRd4S08BDoc59xAQrede2+gQyUqupZU1e865sYbvt1AFuDuda0mADr1Ar
wENbubmJtqDAHM09z1PiPZRtUIzfxSQL76Fv4qE+UqZY3goXQJacUJQ6ON1b3MQ2sbaV5Tk04EY7
D53tnlU3Zs/gYt9cdaRGAysXsDK6RWDzNnFZ76R+a8QZRACcZlhmp/vm9TJ+vwS7JkC3S4d1JLbd
cA5Wcs8WaBqUveoqTwakgHnxue89/yGpOv8k/VEdvE6P/3XzPdmL23V78dHggaSLtkqSXW+XvuvS
ZiZaBR+dWO/Jkwps2UbDKw6+mrX5IdHaMti5WG/ieuqqtMNBeaxpPS/09ZgVbYrKdsbg7BhG82e3
TN6jlbZlBPAG+VZXFMWjzIv8V1N1xluDj5ehaQCtivbIFG5ORylHSrCDHZzjPDaP+FNbxyCfrP/P
KPTSqPMxo/C6rz8QvleqdOUE55KSdThqsR0qZG92pvH23sPIj8ucLtNaD/c3+3/Shy7XOi04T2Zc
R+hZ+Ye2GduLW1Mdf+PrxLQxAIkJdVH+drNLvGYKhsUFMazKzPhFVbF5V1Vl8t/ro9zbF4jBcnOB
RwX8vIYhv0WGXlLX3RKs+5/q9/LTwzPkg7WoavxZzImvIs0j/j3ZyJZ4Ya0Z5c/Xh1/fpOt7nT45
3E6qmQQaXC3Xw89N3et1LwLekTiNVIktir700879fBNLMZVcKVBHGAOW8/orfvvIYm6WERkU/1wg
v2Ef3MRToObyJenDvtCDLEzx4/plNZ1c6FJCpAQfkI97+Jo7vwI8ik1kQ70doY/NESREhQtJmnVW
/eA7R7Ofqg+9vsx6mNhjcLFUnwRhkZnLckCLPDH/tMsEE+Q3T/iq/kublGIQrp6bDouh1dwOvQrO
wZxWRzuOES4Lqm5nlDs3HFcbQQjlLhhv2wq1FntjY7Y+h9EfqhAf9R91bKShYdU/jNl7+ztI9w10
PVfm2mDcxnFzGpvZjF4pFLxBfw9bRDwCz+3eWy02bp4d7/FA71wCa5GfUG5tO8OdvN5OTS4SCm5Z
fB6w3EPpwHcu2ZgGode6y07p7mWmNgfkJW6EeILbJcDW67HEpCNagk/oRU3+og45b+aqpoMTayjy
yvo0eXlcnFykc/8batQOPrhB4qehplBjLRJzGKLEwkHgMBhjM/xZV7mS3/QlJxBN0OAtw6rxZ++g
i0A4Hxqmd/pg1GUlHhbbm34S9TjlQzlUfXYY0BbRL33Z+fUhn2OacxNu5v2hd7G3eCwHiVS2NSrs
J8yBsxwOsu3ej50m7MjwlswI86AX2Ue7rzwQMU7rpg8NjYwpMiB6dIcBtKR/KMrYso+jmqq/Cw+3
gIdFtNbAIbWHOgo0w/k+4G9dhWPQ2fKgQ3QBc6fVmXycLXepQxm4oketfr2cjXyZ5uex8hD+9Roy
4J09fidyWLU+wcUCsA+AHlyvDBEZIM2GPQ6vej4isDFWtAb1/F3fp/0x963loxHnvtgJ+u7cmOAI
aHrAjVlrVpvNl48oYI5Jp531NkjbbzoOJmyF0dTKnVDvzstAJg+vddUXoCG7ScXg942J0Q7ikvix
/FzKIU4PztjNxSMC3n6ehCY9wy50Kl96nwYfRuBOKfLOl5KbwTVCP5z20pZvheukN3hSQDHs++xb
Pev20aoHd6cKeG8UaJmrRvl6pLekpil38VvlQJ3H2RbHNJnSyLbVm5saCGyQYFI0IAKiC7CJG4JA
Up5RMBfV0FZjaHrF8oiYziQiTVZ79nG3O5OHlO9ByRSeGJi3652JA6M9yroUFyWm/jJgy3QYJvZk
UVrJE1WS+jtuWnuOsrfzCCEM4Una1kQrN9z/dpmCoh58cTFIeqKgawXhkXwzGnYlWaOVSPllFe7Z
Ym5zKvztkLjikrbCeLJLX/0R0FsIE3Ok+Pn6U3lnGomLaObCIiej3qozUv4VIH0scbHzJard7m8E
UPBjqbsnl1LLwdd2Dtzts8K30TQBfLnqk2yF+FK/MJI4zpNLMPq6CEWRFhFdOvtbIAlmX/+22wea
B4Wu7WrFRFq93fUir7VFYn97cTqPFsYyfUc26p/Y1YcQFtSeE9ILnPP6FaM8g5UaMGaqkLQWrnfk
5KF91LSxdh59aWRRvxYJz64zCJ0rO9X0H3E+cHMmY5zkkQAuhC40oK76YUD3SQ9VUhj2g5E7Tnfs
6Hn8QIOYxkA3mjVSTXXna5Frz3Xzz+uTdGdBVqUmfi9dH7LQzVXroqruWUq6iMejIE+H+58M8NJz
ahY7UfDtVUtZA64AtzlCVFQQrqdnDnikhiB3zx2QAZiO9HU+81RPY5RovvUBz4b+PJXS/SjtRP39
+kfeG5s646qiCVnzhv42tHoPlwoCsi/0y+gNZuSqwqJXYSissVBl+7giS9+BwqrffPOia7nqBKMo
/VLXuf5q3y5zdxrRMSD3TU9Z5+phXAXBzk6/s4jokbDVafKAp9lCihY6m4OEgH1OU899V846TQsI
3uN3iCbxn6/P5Z07cI3vjbWoCPH5Bd70W54hp8JkNl2PgsxcHUVVqefG8vfekrujUPKBiwOVEK7M
9bzJbKpkNSX+uenp1TTAD1gney+8uXNDULGkBY8D3SoQuHmxlAXqS3U+tNh0/EuTy6epWXUcyR1C
S6LV+faZ4wRwJXHBk6dtgo0kazJnEYN/xjLYf+zrzDo2mrOHbbi3F9AggTdFxx8Zl80ozWCWSG9K
auqON/0x0yXySXjDEdWJ/17/nlt0FdgqhKbAL7+wKbZ+n0E5CrfWTP9s46LRhGgLVcUh8PvuqXK8
XhysNh+/1wN5Zkjgn9XAzzqVRrqL+tbx9d9yb7/wM/ARXPNf0LjX+2Ws/aor+sU/J5pmkO2JObLd
2n98fZR7c0vEQbMCIGSAOsP1KKpNPJg2Lh88ZEOouWP3UMRVH3rLuJd/3duagMLJYVcxA3r+10Nl
sTU1jUXdHjRk+0fp693ZHOz+T3QzzdCvzeDT6592JxBYfVtJG2ziKs7c9Xi9OY9OUTQBfiXdMq7k
C/lYLwYYiqTuvtCcLaOkb96s77+qQZA7ryIHNBC22LhUGbUxTav2ip+hnhT32ruxLuuj70rx/7i3
1vY3lXxeAqSNrz9whJMZJzGnbxlolwqj8yK1NHted/f2IS0KoLI4laylz+tRZCqS0WnZh8akxmet
ypMjLP+9OPTe5lg189ZzB2Nq2ykQyOqKppy4HQd2+1ilw8c0qat3k6dXj0JUzb+vb457+568eNXU
CKjTbTXlGlMG5L4c9Iyw7nEWhvN11tFddBPbOr0+1Ms6bMIoqkdgGV9aZHzi9QwmPgpN8aIHZ8uZ
sKTj5xQf+6CzjHBZRruLSs/ry/dtWxtJ6GsWMoymlIsWilrLPiIeaH3rBrcynuc8L74GTlZ8E7Yz
f29QePlexfX8Eb6K+JHZXaZHtdL+pBRqnso4A3SggrF5GGPpTI921xTlscF1Gln/vFi8I2fB+G4X
fqcflJ91ePqkJbU1Iy/tHeTfLWSDSV5RPvSWUXrkfr2eAk/A2exjEimzSPxAhkUx6X2YtRZQX7Q4
HKpMdPQm8dM3C9f6K8GA3T9YtWNDn0wBO5x1JGcr3jCAGp/HYnRlpMOle4SR0WCv1FZLc4qVyuKn
Su9U8tEutOK/15fxTsSF2gREq5UVsWoBXH+CmXgVoGRuysksFxAGpjAQkRynx7ae6zxs0tF/6qd5
OBpmHb+9fGBR7eXWBGJMHXBLhtLRxFoaSstnv4Z4EmToABBvvz14IGigpwJWiagW4Nv1J+a5A09o
gvg95dNCYYwCMAAJs+/KQ1alDXFsX7y9/cnDjigWsk7AQ286OZ5Xtks1CYiFioqPq6p0NUnUwqnB
2uz1Fby9YwBMc7fQnAdErW+5NDrW7KWOefMlo4MD9n5WRyCT/ZNfT9ahzotpZ9ff3pzgT8FJ64yK
a+EWpyREbAdqXqezmIZjQq3zgI3bXpxw56toACA6RyeTss920Wpj1vO5ToqLk6czBp32w1xQNZvK
+KT5k7cT8d0bDVTbKjrKWUaO6HqLjASvdWDW4AmMvD9Ivc1OZmUg+m7Iv9zSaU+vL9kLe/X67kQB
GoYHDNq1eLBVscwnci+ZjuXFsjoze6BSAdxJg0+nHmPbL7NLoeq6eZ5saAThtMAGOIyzE9hRomf2
TyyYff846rUqju7SAvfx2rl9P0KLAAycZ+OvWrfqlmJmmXqUJ8up/DXzercHf+zVT7uhhIs4QO99
dQyei0M51UH6RwKQY/lIZDG3BygquX40cyS8jrUm+s996xoylONstmE55bBzLDkt/wg2+hAuQ+d/
dAGRYhluyuFrb9vQjx3yqezBraHtHnamj9XYzB6pE6kA4fPq47p5eSYtMRcbs+0LbYUkMqxlOJR1
uRxfH+X2LQX6C052bflSJtjKlxnAMZrekdVFaI7z1dQm/1s8xvX3zk7fTBKnbE8nlD8p+xEorEfu
t1TNDCYuJdlXF12YTojcQHZ0On1PgeXuB/FO0/SkUXAj1Zd6fVCAmqwuM9L4J9jk6bEC5ncq+90o
/95Q8E1XTgBKNoT61x+kaW6K4lNbXZI0Xh40fEQQhZX5QwMnYmeZ7lxHZIZrE2mFigMBuR4qqYJS
SzSruiDM2p9a149Pq6njzpa7+0G/jbLpTFJ+rrO6nKqLhsb5r34E9qEGz3iYzDnbuV/vDUWZb8W7
Uuy5cUhRaaV0FL/ZDKr7jF0ktn2dSKJpGvZMme5NHW8TRmiAgSi7bCLtfMpHcH+ivghh5mfAAWlU
BFrw/PZz9PsomwijRQdFKuB+l8Zy069jasehny/LBc/Ibiftu/tBHCGYl6R+NxQFYSW61HCjv1hY
cofkmnrkaqn/8PoH3RuFAcCG0QZD0mjzQXIYMncwrfpSFG581LA/OrZdted/eWcbwGXhMwiLaDts
u5aUDJJUVkZ1KWk1hTTEx8fSbz/LWCve3NpAPAbQKrA+OvykRJsTZFAf6nqfe6GahpQGqSGeRN77
b98HV8Nsdluc+J3vKL26DG7xj5F55iNJwBgiDbbnQXlv6sBDUPWC32mhXXv9QUgp1u3ca9Ul61P/
BDmp6aLMEs5HEHiZvxM63BkM6iNJHpcq23zrogYqKs2K1m0upl8MD2mKgErdyOJHI709BbI1Ctm8
e1T0kLNa3z1237oxf3smPCWCLJCJvKwiHIgZT8aHrpvds5xzIzLL1LkUfmvvxSp3Bl2lw2kuUgym
ZH49aF1LT/hDJy84D2vDqXNF3B8SFQxfXj9Vt4AEbNqo1Kzw6ZeS2PU4BVmR2c5uxb0wfZyURMtT
/5k3NSTK7DmrrTQU8/wFW/Bvr4975zSv1bEVjQT6A5rP9bi+0uYpi1V9oWpV/innPv2IrU913Bll
vRSu146QBfwMqpcrFnkLdUjdZSwSTvQlndPO/GxWiyuixuZNobZYNe2Dr8dZ/2lsrMR+1zug58IO
8+wuCnjWpgs2yVny3lxonzx3pTkF76pBDO0nYfZp/W6JESELl2lJFOL//fAN2LX8OwiyTDzX9iLK
s0uR1nvAtXNpMSh1GiImwZIfAwk+EVg05KezDlDZiPRRkYGNvR7/lYx26Ya6P4t/vWHCislohlp+
Gb1m+WQ6ZTGclsLWPheUqrCzVVn6XyCbZDi4cWZ+N5puTA6tN7r9zi1/e+KYSjBI+COtUMNt/0ZD
/ZeedFFf5gLCuNe7XdQ7cBvy3K53Dvft5rgeanPikmJpu9RO60tiefmxg2x2lBB733zEGIWi9orm
4sHfVlLkNKHHGEheyFhoD0ZmWVGD+cz/YxSq2rxcsJmxzHSvN3pv90mKj5zkkpgX73GwkqlBU2J2
s51JW/9H263Otbc+KuS+JN7XA01stdhp2epxLo2o9Sd1kNOI47yttf0T/seLsXO67u0IbuCVs0tp
mSbB9YjKL9KhI7++2Enn/+N4mfxm1V2thw6tiJ1pfOm03nweaFNMfIg6b/ieXpDklta1EqUA6eAO
6OSq+TT5TTKfyNTa770R981Xf0ZjioqUa1QH1dnz9ODEfvqnTMtGD2Eg69XBr2QWgJ93F9SRlzb5
UUC/CCJf8vZGkDNMi7Zu4AxR3i3F+NW1h8ILu6Fz/FOyALsP+66ag89c3Pn8YKMGa0aiFx1UYmpi
c2j7qWM/dMJt+7DmEu0PeEAvWiQaw5tDnATN+lDhbyb80KcY0j/p3rTkB7NKsvzNTz/USfiGSCyB
eaMNcb0+TMJqiLSwPmnaHClSasc8yPKQh25P/uDO5gNvsHYQyauBAGzSgRoOjts1try0MxYihRoQ
nVbWQGdq0R+WQrwde47WAsr1aG6tjsJbMTFPmAm9w0lenKzKfy1IivVhI5qWlrmWantY5Dv3EZ+2
Ck8jwbR2EK8nMkUzyG1SRtP1RUVQxrLIS2Ijev2xuo0z+CYPcCzY0hW1sSmYBdR02pxQ+jLRrPnM
Jq2/5b0cD9xSeThaYnnXJkHx7+uD3jnDa0rvARF5qcNs3mFrXHIjTRnUKSYzHPSi5wz4/9jluBz+
HyOxDYln2CQItVxPYhXIKa57X15ENwPHQ8FCouVa4r90tFOelp3Nf2/NCDBYL+TWKZZvAihKY1mm
o+JzWfQxPlp4LH0wgmXPf/LemtGAWo3AV/7ZttMQZHYWO2XTXgKpL87fDtS0MSxUihlp1vh1cMFJ
3PaPGhHYHnzjNnIDYEj8xO6HK0PCfz2fubFgaDt67WUwh+qvnPd5EqEGz1ALNVEbeZhUqkPSKMvy
JbSEp7VhmluJu/Ps3NtAEMqICGhPrXIE1z+jNY06GVTRXhyjtk9Na9ef4tGWH5wlbZ9e30H3lpQG
C6kfpZTVrOh6qC5Fyx6XmfYi82CIH4STmO5pitEeOL4+0L3bDB/IFZmwEoq3fcy2N9AudxxWFfLm
syi0DkSKHORzYM7LNxe45Q7s586AKKDRnl1P/9rQv/4yV1sWuCNKXjJvAF5kpb+CpMpDX+QpGOU9
uNudJeOSpmhNk53v25aunViMQC54F2rNkp+SXPbHVCn/U29Pe0HjnSVb3wOafavcJtCS6w9rMjy+
zJHrBcwiwOZcL8KpGuy3rxeyiDw/oC4Isrb9t7JIjZG+Iq8Pr/gXyioLHaC0Nt874+T+gSDbHrF9
fc42wcjvA267zwuYCLSaXHnpaqMgFkk+1UXxZQHMDaL6Haix/2Tg7HSg700lqQyZDA0OgvDNa96n
FVPoeXzkohltNM9LUEaIKhlvL4FwmawQO7BIVEK2N6dhxWnVkf9c2gBaatx0WhhLo4rGWe6VlO9c
nwwFOhH6EnyKrXeVls5aG09le+kbi166r4/zJYjz9Kls5vx5zszuWOrxHgTk3qhkntQqgM/AnNps
Si92vDibEnWpZk889rkyTsIeu1Nv2v3FHpR8dMdyL2K5PyjNIvAtaHluyz1jmYvALuL2UtFMeWrl
MoRmH9urpl17SCve3aLebVLdemozryiaA6jh1qRKsnkkjNnKALfV6jIsUranWMubJ3qr6hNK42CG
3VpVSE8U1aHVrRxMte/mFwhJWL2lDnzz16/VO/cO4AkDlgf0vRUgen0ZZALuCE82P6ZyAWrI6dAB
b44EjrQ7sLI7k42aHzIXsNSgAm/fxnhYinZE6u4yqrH4mVq6+Aunx+YZln72MbC0liCkFg+vf96d
A0qLjmYussycna0Yji0HIg277i6aveTvl6rynuGTVzujvOTZ13cPZQTEZteKDXq9228zgxGfT5tZ
dGXTHsvJKNDeb11kGjA2xeo1g7VeLIciT7tneqHzoeyK+WAWVX/qyh6dMORXy7etLLxr7BnWXjZl
UxZ4i4NXizu6Wef1Z92nsmLFTfWULUFydsZlj+W9meV1KCDvZOurkTF/2WQaaZMCjW3T6YwgpBaa
gSFC/m339Ka1fBllJZMTAjDPCLpdb9UCl2zLm+R01q1CjxJHb0+EPvNOxL9FMjDMKokHa4WLiD7o
trQIRSHv2jRdzpaiCnwpgiZpH8Z29rgL6UiArzeUqh8bu7LKo4sb6s9UU+7w3fKHvgfxn+v/uEW2
VJ8qK1mSMuzSzv2RQ3e1jpZdeZdF1g0AGC23rKMSuvdG55r19/MFmM7ScscRZVtCoXXrG83szOdq
cqn8w8UQ/IYeVFZpFTsb/8XZ57eNvw7GmQa6x7PEzt9q4AZUQm29y6xz4xrwxaiQtQgHzyiQsA+A
FLgoxqkie8womplhYVAfPuE4psvIMLO6P2BS5PyjeIy6P8aycdMPQs+H/GDLKkEwVRPLQzDPgxfm
htZ/68xR5qRdhduaYdk1PhOYdm3+bTAWTR5sp++Mk5UgVMLYc1bvfKx3HWCs3wqvek3PKVBBzNvc
2y7016wpcvtsBWigQH7JusOi6SIqzNj5NFhp+XfttG90XHkZlV1IucAiSSNtut71Y4+giNaY1pl0
xXBDGyjhwwJFrgxt9Vbo78tglNMhbUO4oKK4TsFvZXXHUirIs8U+o6xlcYUlywHWcbvTZdlE1oyy
WlFwXbJJSRu2nwT325Re6tnnGQXJJ3tIxBersP13Tmosj1jxjjtkrXvjgX5cmW+cB5ge11+VFsGE
YgQE/DSN3ZAOXP1suGn2ZPUCHEDV7unabSLRl+/z6U5gtEGB53/yNr/NYtwFqkZOyTnzi5IfCKKN
p4bezlMNqy+sk8V4T998OSkE3nfu/G1s8b+hcTF5YQeBU9wsoKpNH0Yofn5SS9sQFF7y0MXTvwpB
q6cxTcpLazjpoSF/ecjjoMJxMsAWYWbeX7+rN2HFy++Auc29QKaGE/xm13YVnOWWghvc4sI9kaVP
UQw95KA19V7rdpNz/28oBNHQRlo1rbYZ6KACvV6kcM4t4U1YFrV+SMu6OpRjrT+abX/uewaeuxIn
vqQWOyWNO2tNrxBqDRgW4PJbq8sSekrhdCaekPXiRjI1hweOEBPrZB2qOU1yhPSNRlHezzsJ1hbK
vH741dDb5KNplavJxD23Uo7HzpiRr8h154NtNt5pAY4exSz78zBWfaRkLx5s8UYA1MtPwPJtlaaC
JHzDWrWhxuaNn7nnNCvdkzSMPkqU3JXEXNuu168MnSKY3QQyKAvQGrs+wDHRb40UqH6Whjt5p6GN
ycg7iSXhcUgTvQ49dDCb0FSp8cFWcpgOQ0ebKWoDr+yixcV0bCfxu112eE40EBDaJvUzt/TPwkQh
syss/ayS5rzwDk3PlvLeEWzioe057zNEfHYCk9sgi6ydfb7OM4CI7fMDIHlGw9JmEkqnOGp6YoSY
Ck47N8jtaeKKJJpbYZAU9LdF3CUvJH2w2DrPvTPihdEPTwps0KEqYnGqQQ8jB780PxF1onqdDHtC
bnc+cn1fV5yRRQy2TT7lvFDnSUv7XBu1g35OkF48uv87R+fuKHSNuXfIN/0tbq8ynLIttNE+E6Tq
z8x6/jUTubdjHPQCnN5sW7pZtLN456jnbstwDc6+KM813lmvg2I4yzQ3BHphErgZ/oiNqt6bWqOc
d+gbduLdnLnBFNpJJf71Fy+LP6qm6XVurszO4dB5CkGAJEKwqv63mnH3etRg++lOWLax99XMDGlz
3sWchqnuow0nHUcC7tTyUvc+SqNQY5jOlGnw3endXziGVgpESII+4eH1q//O5HIZA3hCCnkNozfX
kpOAeJtEZp8n6VfvJQrgcI69/Mfro9wGYzxedDZoOKCMwRm8vhIoOdoN9Hz7XIl4+lLmS/dF+B20
8kFaRxq0w6nVymHn0+6celwRVsgnGQg3+2ZQ2xSeMhcsbBujax5Nt9TwFLSsR0IKGzu3ID22gZ9F
SSfzPamEO7NKB5G3lM4Rtbvtw24WdYptDcZ7mHcNBwSonEPel3uSqvdH4SlD4pgi+PaO0Tu2KJht
7zwNc3Gkg2M/41C2V8p94XZtDgZFl9VAkMR8xaZcL15qtJgGJDClMqT48E3RgEiOBv5FU6tO0s3y
H0uuWx+nUU+/BCztT5655DC0aviJyPT88c1baU0pqWFTxKb+us0rZYE5mtLwjwRF+kz34J3Kcdvx
oXkmfTy9DzQrO70+5G14RN1n5V3CToD6s41ZhBCNA4kaOa1Ki991fWAf09FWj5U96TsX+u2Sspo0
gllNKodIQm3muneEJAzUzgXIADece68xD6XnZuZOVH/7TSynC24EChCn/qas5ccTTSSlnbV2mn6U
5MR56MnW/CMegz3lzduDuG4d3oi1w0PBZXMQ6WXpVbD4jBVnlRfpxWBXYZn7tTwAGEpUqNttqqLB
DmYLyfnMfKM9E4GPA0aMHJC/Aqjfvv9BvSxKGJW44Prshw2V58M0ye9v3SUMgpopUnN0lSgYXi9d
kpZdZyPFePFU44al7XVfoU0uUdUn7k6z497iAVJ4AfFxeW/pG4bBmtWo+1/qujQfW8wQTrIrnec6
EcbOcbs7FKa6BE5YHZABXn+VBdGPbKiDkN5Xn9rUbh4puf6xeIXcKTje7nxkXQArr74aAHi2T0QT
dFkiVCAundK1d50+lD+NxK4Ory/S7UPEWwdMC02gFzGbzSL1cTrl6G6WF6/0V7fXvvredkr+agJH
vZ+U6D5KhOZ2luv201YlLq6rVboJJa5NW7qc8dHK3RRYnw/mB2YNfwsbzfv1+rfdGQZqIseL4J6P
3HaKJqgHvNxdgy2bov5f2On7nif54e2jgKrjPeAcEeJvctaE6CaLJSiSuOi7qAGyGBWlscdruNl2
YCFoh/L/p+ZADWDz5jSxC0AQ7/LLMPgIgfZ9F3be9EMtZn98/XvujLRiYrFJ4NoFsLr+89/S/7JD
V9AvTXUB+CPpn+h/2bIFUyy0na13dyBqlFCvuAVBbF4PhHzsShvS1MXMhzgqXMIBYRQ5aiBvxUe/
OD+AwV5nbhUM2N53QODaJgeLd+6GrvtiLU7z19BYb8R0vIxC8mGTebCpbxjUZPLDTP0CATaRjl+q
BVHYJXW7nbj8ZleDGwGUhXkG4lZEOpv1UcRoXK0IxHSTUR+GJhGHYNkVP7pdHMoCVNH4g7YWUNXr
xalQYQlmCaELxSjLOKaLmz8EZWCNB7PBIuStW44ODnV1WPuMxct0PZhrY6SgrDg4p+OSuE+Vb04U
UatyjkMTUu7Ou3RTT1vtNdeHjxIXT+A2pGi0palncAxnx5Zu6BYqD2snOWpT+T2Zqz3t2nuj4bJH
Psg1RKN1cz1Mg4bOtljiMyAW86+pmXDwzBvtqSNPFaEjnDd2rtmFK62esjbVHLoZ27RN73s90EBv
XizATAdZtN2xd6pZIcXcNdUDIfIblfjWEVfTLjBacB0opG/qG2khnG7EwRuTzcH5dygC9TMt03Kn
VHW779cz9X/Undly3EiWpl8lre6RjX0Z6+oLALEwGEGKpLbUDUxSUtj3zR1PPx9UWdOKIIcx2Xdj
aZVlSkl0wOF+/Pg5/wJlmaMDytXP2uEvcamAaKvRhWqPiDnp770maj9BYmr3by/F10ch2yRSrKSN
i3epoDohdwW6wINov8HvmnJjO1+TS3tx6lLt5uOs1aBV0/iyvognGAYI9jAevWpx7nM1bTcT5gUH
I8PdKbdnuSka7W9iK/lMXGzpi5OQISYB6eF8l422kcVNjXSPaqQiKEazC9VuLH2INteYjGsCe3ZD
uhjqIrSPFt2ujnbwUS/d5anvIiP0FAvgt2akYVqI/J0nk+ImV/J58/b3e3k5Y5Ot7RxuuVw3qaie
v6Xd1FlRJ+54XEw5HNtemZAzh1jUw+YFEekXbl9uxNQnN3kC6M60izoc3TwONHd2g64Db/n2E72M
pCTBdLLoNGlQGS4lMpmFZunEOB8ZwLoBt6ncO6lbbQTqzlfuMK9MOxg/4MdrL3ftip+/OwKqrTGY
iThOfVbsoGTafjFMs6+Jbo06XrZxW/GDS40M337HV9YzUiugAbgT4g9/SS2gXTIXCnI/R2wxq0MM
TGybN+Z0dCGD3xqY17zP3Oxaa+lFrU8H9oBaMAcHpcwXQCAuaHHZ1fl0LNVa7mtPScpDWedOUKro
rC+IngcFetf+CGJI202Wc1Xl9ZVPS9a8mjag8LX2Cs7n26rTqW+GeEZ4Lhq3wpFp2E4x17cxFjdv
z/DL1gj7H/NCrmzOSn++ZBFNHkUTIY0Zz6m4r/wq7hzLj8e0eNDyVd7GyET0teItF3/U9EQJi8FE
z3+ZWopmUZfF1pVv/trLQzcjwSZ7A3t5sdiakS43miMY8JU4/znW5AXDrOw8tex2V959vQ9chBOu
KDQRKZXxj325p1cPE3tMxTFqDW8OI4EAvGHnoZRC7dEazMTn0ZwnFS+FWa38iaqgb+HldaURp732
ygZSiKQpeI8gG33+vVUYvXU5sb/0qQdGl3veuGnsxDtZemkd01j70hg6MldpLdLPWd7eJKr73o7N
JPdzt996emkGTYzQwS5tkTa8Emhe2f2QXvgQKIuxHS7v26OE/W/lquCAHHXrYFH8xvNRiRFbyAdz
ftDHPrYDE5Gi1KfhEMsrB/Qr+5E0Bx9D8l8oiJeIwxQDPm9SBnHkIOpEaLuIOZZ2G91oGb0l18vH
oI3VH53TFV9md0Ax9e1l8jLTIiE26cwS9IlDlxcx5JW7Vi0IQunY0JYtxJ2OAWdQkrDu26a98rav
zTZ4TvJWjdhOW/18LZQNVg9OlsljVyb9jdpGDdeXFmKGb8r4zlXLxkc1vT82pH/XLoOXgJ31KIfn
CWMR80NKuZdgwSjNkqhLKnmk2ltue4QRaBO52LdkSvNOiZC/NAYLA422NVsXJYaufvLUHh+QzBt7
PcS/dYl9bbDUr29/gnUDXGzUf+F2SG1+EvDPJ8VV5l7H3QPEHV9iOyKf4Q+Zaf4P4gHSu2vsYScC
LLjIZIxm0po6SRnGUrNtEgNVUnQdaEYVa2jtL+ZmnHOJppvVPk5j3n0rnHT89Par/rQwf/GuyPhZ
uOdAYrrMeksH44mGQwa4yCh2y+zGG11NFFQpUOEdCpd+E+XQHWX45jYmkAauBSLPjZXGT4rU3KZC
cUKtLM2bLO/FxqU8/Pc3BEx00BA6ypAoN14s0T5FPx6LH3nE63O5rWa5PAkPVR4/Mbou3ul2Pjxf
mZT1Wng5KYSfVUUJQA3F1PMF0LVDNUyTlMdZ8ZrAGrvcn5JZ3POMj6xVTB6buto4deSFprP6Wjfq
9L5tLHGYqJaCL3f+B6korEBs20HPqeD3LlLRfs4VGaXJcqTlQk9bVaWm+4O92CZLU+S7tnP6rVHQ
5pldJf/w9ny8khch6g2an/vRKwQ3Cr1jp8ORPmKBPcQ+MhhO4Bjk+D24W78pvORUFLl3pULwanig
pAcbHH1qGAQX+wNZtcLA8EseXWdUj9LVljoY+1ZVd3mlqwgmW5wUvp6kKpZvhUg+KFA2q5scwTwL
L5W8630uWu7HGpf4z2/PyCtBmjwJeQ4eDhDcJVMdibzIQfpCHoGuIgeSZZDhfS1xaNcsXXwShhj6
K+fia0GJBgkJGsAdgzb8+ZrEwlWtFAv/oKXHWUIRhf24jEt5pVz7Es9ATAbdv0bjtct2mecPKe9W
RS02RZArta0mYzJvZa777MZzWv2hahv8cAtBAQCTX9x/OlhFoFdGXbvmDfLaJcgDF2tzLMHBRSvn
/JWFZSKFrHTLsalkom96SGq638wItwY9AktbFdjbt1jHdtj3zDIbtjQa9MjP6NKS0eDw8W1OnU5e
m6LXvgRG6Rpp3Prvy6LS4M2GEiXDcoxmw/xYI1mhggizls1UmWQMlibLozd6SJ+g8/QtN5vdgtrW
TerF1LdGOIqfFiQDfH0Q4uPby1Jft8R54IIjhUINNicIsZPEnM9Yp4rC06pSPWL7VrhB1luy8ctF
qXD9SWYNPWjZVo9ZZOo3ZmvyDTHL1KebKZqd51Tx0idLVNWfpRDdycSw6aEb5Pwe12VPbFZaMoj+
foAs32nmraOgZwrSZ4zGKznJy/k9f4n1938pkaDsb9tdnahHXSIo0xeeESB86N28PVcvs2BGcUiy
6CG/0suVfbxiRyP1aAAXyY45B+S8cavGKO7VpTGy4O3hXi5mznjI/ys6lyI4ElPnbwUrz8tih8Ws
LA74SWPojMaXcYoNy+Lm22HoTtPQz+8UR9akQJQSV+y5Mj8VyNbUuIYJdMOvPNOLGwk3AO4hVNfg
7hFbLpaLMIsli3RjOQJqmWt/qqpiM4PowcuMWsOt4tSTE3RGlauhJe3COiaqNT5rZtJcybhexvr1
SWioU19YcXOXtdNO2ARv1BiODSi1H4WbOcmmNpXpqFh6wY3MFUGOTNYNklnuxkkoe2aDQt1DkcUH
IdMmTASC6G9Pz4t1yDPhIAOvFllDl2bjxRfLkPOMpkE9Fmzf0jeSrLB8ZGQMEb490IskfB3op9wZ
bEOq1BdLw1WVfElR7j3Wc1GQaZTfYyE+KZ3y3Fp1CI55a6vV9u0xX97E6cUxLLU0AJAk4BcZRZM3
04IGk3Z07Dnd2U2jLX4J+P8jDoNw5uUUtdhxirG7J/dVSrB7mZH5S2nYWIzXGuD6Kw/0ynSD11zB
KiSToErWLOSXbS+NpKLhJNVjZw5ee68kpFEHjaP0rs2q2NuW3PYyCnDmcFOgc/9JwcjI9Z1ZxUUO
J/kW4X9QS+SGI2hKRInNK6nya88HWQsdbzgaJKIXSWFcjzpT1mrH3hja28hTx4fMkt612/m6585C
ON9ltWoDy09Zn7vR+TRoYz+KmuT0KOfZ/tMeKhD2SaVMTVjlsVUGCiE8PajYG2hhy608ChbMMb4k
gyc9X4wclIafVXqDb0cPW+kaoeEnHefs+Si/UsGBX8nliIVz8XzOUir6IKf8lJVaYW2aWZPKOx1l
r8jE2XHGhFzTJyHfVfw3dAW9DMuybeSQn97WIKbzjeoost0UoPvh4ee52u3bBNvHT2MbSxGWTVnM
H1MjM+etbs2K8lRE7tQ+u7Je+pMXpY41+JmetvX31shoGfko01hWH8bYEZULTLrZqMK46rG5t+WS
i2820JH4rsXuYjxWQ14q16LoulPOZ2RtMNLgJnCRrLwkXthCb0Wcntxc6gAjUf3508xt4w+xZDOo
00lvNd/EfQcct6lkxmeZSUjunRFnZagPWlI+wY5pjd3bG2r9EBePRUQFE7o2v1hOF+ELUmWUdWmB
25aTzPe9NQxf6DZEcajZyuzdJ45QDRxsMOzbvz3wi3BGhQt9Fq73qxblC8SdKqktxZWenMYEKvO+
nZvY3RWIvmG6ZbYF+ExvOMGiilvs45FTvfI9XuxTaql0mfkfvQl4nBeHWjHXiDHZdnJqC29ufbxG
p/e6Q0b49lu+nF5WPykyZ/oq3n6Jnx8jtqS1GNXJjvEQ8Y3Rm7sHNUe99buTKcZH2eTuo5XBMLkS
KF8kLhzYtAQg+BAdwEau7/9LnFy1ffQ6RWWlEal70ymesqvxGt6ZVq1cyZFeTuWaG1DwhzsK5O1S
uMib5tJVxrE+ydaWex0T1F2CRHj49ky+HAUmB5gAhqHqRUf4/IWUpNDrduzrk9oVFpQi4YS10TVX
ugovrmwQG9d3QCmDbfGi2DRMS+Tl+lCfRtOrd2g2jrvZrcz3zjR5G11TyMjffq311D7ff7ScKe9o
YNLBKV/Co9Jkhmkcte2pK/NVKGOs1XTnGiBFt9JK7eievDStH2OYh2KDjJEzfzHnFMrf314vIHBg
xXJ/go0Oovh8eqfFM1oE/ZoTld16r7a6jLaL4TaaPzraVfLDK9O8Nk9WZQ0YhpQNzkez9GouLJm0
J4Ultam6sttXrvT2U2zoma+Bn70GdX25H0C6MZpHDgvb/xIfk+W1KQHwtqdYZDa2ORlwf4874GfL
UcSPt7/pK0uV9GRFtgH4AQN6sVRHV6ipVNX2pKVGOwSmEWOLqeojlfq3B3ptGukQA7Zfu+1kxefT
mGl40QKravESTdXAwInsSL2qvdPHocVYdxZ/u78HioASDwf6z+1+qeSh9pPrpnJuT/XMRR7EtHpA
KXM52C7p59vv9uoHA1RnYh1B9Lxs7TuY1o+LxcaYI88uAzy+jCbsLC/2bpLBmT+/PRqV88uNCPSS
rNJd0YormfpiA8AlLOaKjPGEJjLGx17QGlp9j+puecTVvg4N2nufXFs5Kur8NYNHvykXr9rKltq+
JOkM3CWf7sQI4MHHv3P6Zi6t/TzLKpCCPl0SF9pNAhHNr4x27gPcOLgs6Gnu602tcTAUya4tCxRI
h8pLPyWaPLaD4dx5o635vakofl2tTra5V5yoa4tb0ZvufZcm3Ybkd8JhYjpOzUDrV4kKeZL52G7U
xHaRuHIQ/Vtk8imVWlvTO+vHTRwnePSMY8iPmrb6qPxR9tmdHVVi36iotM1pNBZ+2jpl4jtx352A
x2txmBlu+VgZVneL7kl+m4tI3VVWJ4kUauQj0HlfRW6x4anEycWXetuMuWzG5Ib+pYg/ZZTyn1AC
FN+0tozysJFefuxXMZ+gSebevnNg5qePTgQC59DYC5PlIZztfbAwrMlCoI58nrU/936uJsoURV3o
zd6TTv2tE3OS+J3aYKFV43OZb2VpU7P2k1Iv+CJLRWbHfJtVe4LprS3eIY0Vp8ITqXW+u+acpXtX
TKvAwlBOc5echmgp5Htbhe2+x+nFjD6BFEt7OxgzxCWsQB21Yd5bTt78mIQFCtlNRGJuETIT9W7Q
VlEzNc2TdLvAWSB3g2GlhiVbq9tECuYBoSH7Od0iN9YuG8iy4laB+PRVH7sGv86adG9aOjveJtqs
i2BwBhSZ50EKPVQz1a0DqwOB7HsoRGPoos69ikrzVLT7oeiT6lZ4nTbsrSHVRcgNoazez3Aghx0t
5An5wqigNI5ghU2CgPGFegTJZWm7osrKZvKbrNEhj7hK3H8aiqxT3htRPv8YzM6wPlSEo74MTDpu
eaDVau9tEy93ph1sAjLrSS/glkrD7VuKcJyxW8wLpmqjzXmNFtk8un/oZokMA4ilMfe7BhBD4FEc
yzeT1XqPTdWqeZB2MipxYIvS2je9eC52zZw34wcTLvbyR5r0Mn1si7H+MuFkJPdtm8osrJq+t32n
tpryIeodOuV+mjnQbuyko85myowLgIWcS9z5WT5meoBbuJ5wI+yL4ovRJBWd1q6bjNGfZloMqJpn
4xMaSq55GPO4+DiLIgapDG2tf9eA3jMK0BaaPjDMKp5F61/CikV4LjrEPY5mJ6tvHHvdQZE7HAYL
o9TTYtaUSvvBwRApTe153qJwLIu7KIuS8YPi1uoP0vQuCROLWxsbCIu6jau1MsfvQp26B2HIbnjq
vaEZVoHNQp1P+P+0ho/xkTn5JbeZ5eDUmdoES21RDLdbdxXTwjHd6yl7qvqU37hc6vXQRezGbig2
LgYl6aG0ldscATD3oZ6FkUi4GXFB20Z1pvpPE/iK9yHJhiYJ28Vu7EAZVKlSXh9HZPmEM0NixqR5
J3PLnf+MtLIu7pSMQTEJ0eN2O8841Otm5HLAA7bMaBFnSZZ9jMF8l1szM6fJb7UBa6MIVYVPiYzb
zrecNBnvMeiVla/KfB5v0Yir8p1Crq2E3BAsCW16NJ0HWxr1ECDwaDq+6gxmu5F8t8H3lq7LDmbu
lGNY6GVTr6dWXv2IrKKON4VtTstOtkNRHiNEyDw/ygy9vRk7S59PMtURcRitUqVsj4AVBJ4q6yJ4
oYkHc3FpVP2dZbMogjQqY3yRTezednRdmvKGKjw2aOMy0nuxoVJ/RBaQigM0HpjdSqGa4zuclwwK
vOxvL/B6ry+PaB4YymOt6mn3wIP0yud5gsB+crRIJJuKBW7vnaYwlhApq0EP+dSu4S9dvnyyYrT3
aj5vYiZEC0rigdObkqY4IuszeyCKdCvANb63wrLUUMtm0c8jLtqZdHeNFEMRKmrbpO8iW1Mqgmg2
St8FqD/vWhMSnd9xCR38auiX9p3UTDhfmkD5z6/anljX88PqvVx1B28qLbPKW76dKPZLV1IQnr2m
/BgLUlk2VctizZuu+zhmmVeGtVq1lg9JoP/Sohf0OXadSN04A4JIiCNikHjb0KShKB3rxPxUAPhD
Ya5Jyl0iYZj43IF6WOd1BfNKKSZb3qAgl0xs7rrGp6GuU9UfQGP+obad2QetBQl0r/ZCmOFMmFQf
66iRUZiLWiZ+Wqx2yW6FIqYvyrRYNkLanfWQu4PMbvp8HETlj5NiCJqtUkG8zkyyMQnsYfLyb5k5
mv2pUTwMwQhaUesjsOcOW3rQxrHuYH0sfiYrqu2uqEZ0V0W0KNu+Kc3lm5a5ebO1ReT8MdVW3YcY
mFH71dV2FH47mFGFOhVWsjukIhLdR+i7goUjsbf1e12Yj0u1VOXW4gmfFgj+/R/NoqFnECg1/JyA
0FHUWxVq0qdUXcqaCLQs1bt4wOiDoh38pJDWZR/vgJDlADfmVDabjFlYd1AeS18RTecF+CbR65fT
IP7owMqIbe2gcxJMtbbgklnNnv4EB2MsHyaEvZoOrGmZ5kFVp6MSxnC+3SO0e+PzMlsmGvmtI+9K
1D4BahaGMX3E3kT0h2GZ8vHzYMvE9Jd4VPobUFFO5aeaUB2/c62k34DmzYsdykhZGi5NC32FnuS4
3ERFv6SfZaU63ban35oGCFGNy2k2p3Heqm7fueFsxp68s4zG++CYWdXto0bT+ydRd0AD9caKun3n
rL7OTR2h5AKk1Z0e8F3Jim2uuItyy2HSfkZ7GqN2r85TrEMpknynjJQlYc9k09+2kFPc5zH6EXd6
5lTOH1z/SBGMwTHmjT01ynjCbU+vdrGLGV6w9LgsbIRVFzkhyajjE1CGEvcKdqezh92pFkEtYlPf
IspGKkjzY1o2C5nK2nKm1xW4ZWMlfi8Mc9mZjR4X97oxIF45VfHU33h9J7WDtyQOTk2VBgJdsvRp
Msg277eU6ys7VDVqvbtiWEhf2kyPPwqXZXFg9YOsUxMqaxus3Ap5i6Xf1G2FBsHVH/M6yR8jw0hP
Q+loTWBHU0bYiAxZ4IamjTWTM7cR5O61H8epZyShXtYRb+s61bs5ReZ1m5qLXu5MjSRsG49ePR6a
lux2U8RJqzxhbWa4odn3iZL76FFMJHq4s3jREsx6UsivsddnXuoPhYItkzLldRtkRYuUBsz2ut0q
XUObtXMxUA2coY3nUGiRonw0lyj+FmeDrj8pSdt90iIN54BQtaTo9zaMFIy+k7SWh3ROtc+dYoL8
ikaqdb7X25HYkoQ38t4rTTxiuqrqHge99rybGOe9yifB65sNMH272qKPmiAeZ1iFx8HVjB8t6n4H
LYvs7AbBgQEqIjOS70TBykdDcO7msKis8rsGwMsKRTYIc1+Pi/JBJQFzfJauJcJx0dwqEHZmKCdF
qGW6Ndp6ONRGVkTbQlUMie1EYlUoCCjVgMlLRxjQhWNyl4qh8G0SwrF3QCGlIdpH5Vjd2Kz7wV+0
TqB6Y+TlO0WXtksCRvp7mg2tNcKC25707XyOLf5dCzuYcDgTgewTzznEFO5NX1EK/QnnASPbm01e
Ob4iiT63zSJtzzcbRBrZJiTCO77UGIWUdSbtti4jU94OS487lHANNDMiqxWsM2dJWTLIHxKJetGW
B1t3mvqGhGOogwz3ZXw2omF+zhfdmXfaYibxNqLRvvi2GOxum7dlamxmJICTB/ZCNu3aMaEplGNy
5HIZK5f6WGmxKHblKmTj44+J2FSAJOn0YKRann2LEJsaQ61XskQEZdO27+o4b7/IJDORCbTTqGkJ
BMbg3tagY2OfIqqC2y93ySzaQhVcL4d1v6gJ57ic0rtc9Uba0jOt0oPUuXTtqIV40b1HQmVsPaF6
cZhXydILH/xY1J1EatTkXoBLso0qoZPvhxorQ9v30CU0QktPl+Q01X3bhlk5OEtgZ+AmA/5z2d+t
rmnGjhQOWjM5o5seIBvgBWvrA43czFnMJzNvZyqU2dyKjZ6RonyGwt+akt6AYnvPGd214WSkyPjE
4TwWKagqtYxhtoO0VETng6poRpqRpde7PnIdU/4dZODSPvy8o//Hd/G/4uf63b+qYv1//Se//l43
ssPMarj45X+d0u9d3dc/hv9c/9r/+WPnf+m/7pvn6mnonp+H09fm8k+e/UV+/l/jh1+Hr2e/2FQc
j/JhfO7k43M/FsPPQXjS9U/+v/7mb88/f8p72Tz/8x9f/yzTKkx7NIm+D//467du/vznPyiAc/it
8j//8esgf/2Ju68lf/mpef6efi1++/4VnXT+//E5Tuvqt/rHb4ev+dduoJf6r7HOf+Dz135YB7B/
BzIApwC6PsBlnaHm53//DqxT6iv0+CBtrFjbqu6G5J//UKzfoaHi6QDE0fjZt+D3AEX8/D37dzRI
qVuuPWGqv5bl/ePfj372Jf/7y/5WjeW7Gu27/p//uCi+rLAdqvAQVfhx0HsvAb+xBOUZK0PBmVlu
vMKxQn2mbJCUifPBxaXul4n7a/RfR7soLa2j0aCj/wCFA9mXy6I8uHwc1KGl7m05xvcp7iK0GIrq
i+rO1wgq14a6qND12Qj+p5MVByBXqcZS7ACKYBSSxNtXCuQ/MZ+/lJIpvMM7pTbOG8GQhmF0Xg0E
uJEOPRTAvav3074tbDSycXRV8QV1jSfOYe1PZTCxJI+WatMVXXU3LLFJKS8ZTsgE6t9bywC1Zyxk
qeVk6zfGMBl90EVVB2jF1bhddFOahl5BJzroxsL8kAiA52PbYW1kSOnsDW4nG4N77ccUQ1TOFemp
7/RoQdrGrdEcTfQUW1rXkbdQo4wtNyK19StHNyA/5dHSo/IeZ9//5te+mJaLvjluZOATwFDuhdNk
Yay4xbcCc0wULsvl6e9HqP8PYw8Vs7Xx/3+PPRuCyG93mCz99v65iuOv3WWw+esn/BVsdOt36qhA
InRq0mxqdvtfwUZzfwegqINM04EK/uy6/TvYOL+vHA1siyB1wKFga/53sNG03wlCq0gwyuW0tOiq
/41gc9F5XMvlVHqxLaJsDoHrp83VL60xIRXJfFQdB2H2nHWyeQSZKjYIZWb7aHGynRKbczD0tvuv
5XF2fv0ady6j3DogNrr042i0rhN0sUFVIy4AdnSH1PDkjWnNcaDXdb8VutA35RirwS8f6ZU498qL
gkxHlxrkEvoplz3ORhGLU5lNf5hJ4v0h6artIiQvGQ1uOA7avM30Yg6kaWRXusoXXS2mGJkhxuU1
kSaloH7+plaVIMebivlA5mf5RhNZQewsxpZbWxWkOEftkJNofLV0i+OYZ/nm7Re/JC+s48MgWXkB
sKJAXxrn40dY5uEuoS+HetGVrdGZ023RDDUqZonnq8VghwQeY287nX2f5EmxoYPq7Szp/FGPUbsz
gQzv65rGCi14/Qpw7eVXQU0eMib/AOJ5ARtWQEVDR53Ug4ItypYCAXc+URU701iK3RKps19jXxJ2
HeXFt6fltZHBBtN358uAl7xscfQ6kv7qoh+4xKdfRq1Kgxbh4j2MWHM7FPl00PRZYh3sif3bI79c
+aAL8B4gk0DwEGbP+fdIWm0a8aMxDosxjzewN77XWpTsk8k2N7PTzVeW38sXZcWzk0jY2Woch+fD
mS3Hu54m9sEAguujBUODAZbedimbcWOPkP8XfUgQ/0yuOc6+fFF3laIEzgDbEY4oYfXXtjslpJRY
qdiHOXYzX0nwJi5zfUs9/dGLRH9lg/+kmfx65MONJpeBi0/3jzV1CX6mMpBoIJzsQ7dYs02LCGSY
oompCCSVJeCtvVvXgeMVY+tjjqx9iaj2vcvTCDi6DZt/8qcegExQqwg8xBiBUlLO2xYlTJpbN04y
afAqxGLdlHTekhAOWmxsaano+0SotdiaxnhNyOClUwVsUReMF5hDhGAhZp9PYawBbNIWtz1kUeHu
YsqmgFP1tP5K2rZEfu4s6g06lbHtW1lX/zkZeZ5DRcucXRzp03dKVsgFuqPhw/xsv4GFnlHOjrzm
Vh+m5Ac3//GTN8/RB0NRjDtHK1xfSa3l3sObQIBQVr1HMwd0E4ipXE5uahdfzcLUPjqjInM/m9T+
ExizSt3ImWYJvRLpLn6LRUSGZP24HPRmwZsGHJ/2Uapmllz55Be9ZaYE3hEcjNVBBtLjJfGpzSjH
EKvaQ+fN5gn1dW3bz7Xzt/fryjXk9IbbCtn5sj+vZPPUIZrWHvo4+eymSr2rneTP1Qt0m6LXcCUu
rV/0fBWvo8FOBzBG8+1S46tUwHSitNweRiOzw0zPpjCOOwXmQh0fucwUvsxN90q6/HIiVxtqrEB/
2mdCIz9fZoAYudYmSXdoRq3cuKXdhxwY10Luq6Os2Y7lILUDFu58FE+hwJVroj1QVnO4Iqd6OEVU
6N8Ory/j3Yo9xUnGIvFHpOkisCvRbJtdn5JYmDBgUHSUu6I2gbv2sH6N2dG2HcWhIIHnfSXSvvZ+
SHUAI9fRLWYvnr9fZBmio0nQHTK7MmjIxpjO06W68n4voyoAJjJGuP42x8clF3GQqC9TdF6/FSaT
CpEjUPqEgm6pfzYGvAbfns5Xh1unkTWJmcglCNtyewchwqwjexjtsBY6bbUK+kjlabQVlvqa1e9r
nw9M6+oMBaMC087zSTQG4A92OvP5anqfkC4/uVMGy0ozfHVRBTyeygiyWnt8+zXXFX657aBOE26R
ygVlsU7DL3nwUNh5Fdl6R7MyQwltQttaLRS6zLF7bYG+NhT554qzW0+sS7qkMi4TRWO9PViKVftF
dtPmphc6pfibChSERw/wlsqpr0EZJKycv5PtJYop5rI7UAg8OS2tVjGmo1+S4fsLsIArkUtfd9bl
HBIf0bhelbQoiZyPVw6ZkvawgA92DHxTqsLaa+lQ0AV2xr3iqcrWlJUXFqM7v1+IbPem0yf+0mAc
3eBitcqc0spfZP2AN03v04Mst6MY2yA2KJx6mCr5+E0oV8K7Ybzy2M5PnQ7kgx1SwvPHFr3QCyXr
abaodpb6y7BKVZqUXj2QDKAKKFGmAUkkGgIpZd4KynNOuZ+KrFv4+KG7gBssLf7UkRZ8SPpZfgX9
Ys9+ojgdfUHAyY2fphNVQS5atqAD7hFf4Y/MsW924/LoFEvx0GsLnUmBj+RAsdZaHpDLzOZAyerG
HzpgJYhfYO1oKKXB99SHd2Ote1em4rUABoQa3P5P/dtLz9cmwh1NxQzr0IJVDdyEluhQKnn49la7
xNGv6xLsL10eJh2osXOR1KT4zgNMqPuDjPQh9Dr8yW2OU9rK5UBBv910QDTvqWZnAHSSeh/XiFXD
t++vhLaXF7P1go2EAJRSFGl/Ej1/2fMz3VurF25/iJGaD9EGiu/6arIPbT4c8HY+5VVh30kdtAH9
iehK3e3F4GsxgCIkulPMBXCr81XXZlMXC0rgh7GdepzFh+lxKJtkD9zXC6GI2nsbpNOxIYf+YMOR
fLr2EdZlfbZbGXe9k66C2Su/5uIBuGtHdrskxmG9v75HbC9CG9wpOE6mklsC3Dy1v6nSXNwtaiqw
MOtF97BMrN7NDHDmVtWrJg01WM503JQK06wEWRY3SBNpOBs6IJl7ky+NlfkAJ6Z+ReeMLnShbPox
WMtMbTibixZ+vG7suJ5MxYb6/vJBDm6mbXrTG76Yq+b0PrKrEUP72tEXKngtfE110vshUMFOHdRh
rnAucS164mohrBU24URLuOBG3/nY0VjwTRFZFkHWgCU6QSfSPNpKtmz24K4S8t2IYlvYLI2i+2Pd
gTjHgUhEm2iaUrKEMZ31oG6tOdQ6lFcDmQ2JxoHbAQtQl8KJAs+Khq+V0loxjR9LQjdoUw9lIZgO
Yd0YzudhWAb4KAlntm/NrltuUTXlidAg7lev1tw0fPrgcbNvPW/2dv2i4UZAWwyAy+08COndLGA7
pN9rvQvirEZMQMzK8L/ZO5PmuJWrTf+Vjt7DgRmJLYAqVhXFQaQkStwgqCkxJubx138PZLstFmUy
1KtedNgR1766lyCGzDznvNNHT0ztZ5hUvhPOIMHaDptWOAg+lKXLqe297+xK6tGRS6WF4MKLCBrc
zN6Zw7jlgnnFt0SDQbTLkyYBiqeq6aKxsXI6BKdY4l3mFt5130vJaAQpqxFZqZ19Fa0QHxwQMbHD
DDxesCmMH1c/HSEKyWKpoKkw9w40pynei0RUAFhVDsxWVw27WZLbDH1NxSf/+vf84lAFNLAYpVFZ
Yq6IquD5csI51VPYKxsn5rbuzvd7GHHpVFKhcLa+fqkXFfp2KQTmWC3BNDXPhcWkSQlXIvk5AUTJ
MJsc49gorYvUrLTvbP9yR+levCWh3Jrl58uVJod+ACa72DqeswJFzksNsNqDXGu+ecASvTxSQ9hh
ObTafiLy4bj6MQgfpvsXU1klF/WYi1AIVb2xcb085jkeeMgb3kGhTULk80eNmkgrErFapzje5uBa
WeE205LxhgyluqDNs/YlCt+uk6FXJ94+1eP0msVWQVdMlnvHXC7X3it3iPZC7Ciz2wGm4gUZWdNt
2Q3dfs3btzJcXn4dyBroMvGg3hxFz1s4Rdiu21Sdc8pTqUe+zVKABJIElj5/ff3jwOHrxYviWptd
laAWYni7/flvpwrMR98HUFhP9CBa8mRZiUc0XTYUu4Jv6b2A//EVmGF8WNycbAmstSbm756mtCD5
bupPndE33X3b1N7D7I3tB1iBhbdDMX5ZKlkF0gV+CLA6WC7tKv8mK2v9VJS59tkqZZMHBJxiRaCR
e9RuZFUK5hJHt/bg5g4wcpNps7azGwTfQQbeHGiQKJdd7fsdELFVUdKnqdF8dOLFmINNymcHIvNx
LtBjPf5g6XnrRbN0aydQwurdLekUnmOJgSncpXZ1bxZr1foQJLQ8xbNpf1dz475rZA2315AgZ9EK
swFT0CqtMEGrh7mN+LLHOYASOu4zZKBN4AIaX/VuMbWBgpJ2Y3TOdFPbsp6hChUy20Ol51DueINq
b2i182hUBWBjMczWF/ZtnGml436aRjX3wejpSXaaZ7crGbFW1vsBT/xLE0oicVC5k4aaIIk28CGH
6CGsVtikUEdTL3Rg0W4TFgYPEf9fFXu7NXAQj0dHO1G9QLnI+IskCh3FR9iayfyY90ygAoHlkRfE
ncoTdO5F/imxRPKY+fF0QTK3czE2WsdpWXhaRV1Jonq/qEpGq1fW72IUJKRcIkLaq0EM+oU+5uaN
KuR0n9hF+iMRWe7gcSOSMnLTkjiGekasFPUwtp7k1InbssV2JtQtVX8A4CKEeKJm/lIm/nxfC7hi
Qewn40W2YgsVSrbwjDhRM0+jJe4rbWfmbkwYb58m17g5TbexkaB41m7T3lYHw0vfWfWYfirHoSRh
GN4MU6B19rLAMev2p9777sIZovgyenK0p8hf2voo3W7y94Ylx/4CFwA4bF6B6C228vSCgV1a7ddE
86/6aW2v+7LXxd4Y0Q4GY0b2UduulY5AvYQAXeusI0oBGFK70a28OWyrSsBBs6vpR8ycqwhqWBu3
s6UsfASTFcNypRriFfJJHX1ZlFcGH7IWyJa+jr85W0ZQWhk4HD118iElX+LzqlUlY8J29J8ST9eG
qKnG/nuf508VuPVjM63aelVUdXFd23ZyR78D+w/p5/C+tuxvcInIwspSnzSZJBXhiJN7Awde5pAz
nZFphz7p7p1rz+b7lH/gm8jkjc93Q1sxZGTNwe2vzT0pAPmXxtK+xHEx39S5DsnYtvOLeLHymwZB
ggqsZtQoZUwO2v3SdrlJXCnMjp3tLjxcfFA6zuJmjB8NvRZfer0fPxmizKZA6QNkNFEUSYDxMYSX
eHb1BxcSdB9wojV3aY7P8q5dPa+JRgCKJWibebnIGM5PCywniHX+8G7xCzfZi95yi/06pjILEr+G
MK04OXjCyvLJN+g4QEODGuuO0tBmmi9t7auvCn9kLOmJMVi8ZPlia8ovQkOp9Vai44LE4naKbakU
5WMNqxm9cpaXb1T/v87p5ycqzT5922YbzoD1fNLmJ7MYqlnLL/UhHmHqmGPzTRN6fmeRibHXjfmW
QYz22CadeZtIxspouSZbyPvckaINlrW3bhO9+UGbWt1OWgnrqh60U6mS+D7GA3kM52yFJ6XHlfNu
gQ35Bfsen5wFXMHbyNeJEIPh+hmvFEXOZ95CLHSHeXxMxqKOaUMzorV6TMbfsovaCvvz+6aoBhvH
5hMR9Vm/C2WlyGKVFJfVXA47XWvmixya0huP95ehx9llNpLF5lTKfNY1zi7DuIjYcq0pL/UM8nIl
2mU31sII2tLcuVr8w8sKc19a9XBsCts5UqozWWJtQFKCqdTly3SovKIK82qKo1gaS7DMgkJWqz5S
qxfXuSVSHJ8QxlJfa2/89i8PcabuDGhAe36JBs+GiG7d6/VkqvySubi3g9plfvYspYWJqWuXps2O
tAw23DvDmrs3Kr0/XBovWQsjP486k78+rx84k6x0Wrr80h7qIhrq0jxZpM6HrRTTVYs19M6LqdSz
tO2D12uX7SefvbHNKQXyC005ZeZZDc3oIlGLmPLL2tHnI+/O3sUZFPJKzn34+qVe3iSCTNwomRNh
ZItr//Ob9ItFyDVJyktwieVg1HK5GTuvvi0qc9xt6vkoJxD8q6P388fXr/yyeufpgvgxXMRUFJXn
8yuT8m0PZizLS8GSu0hraTzUttEcHSRFR+jURlSNtfHGO90oRWePlrbD2/6z+ZOhhXt+VWArEyaT
7p7obtM2xCjEwIeJi1c7sufsr+5Qf6nGprFPmpvAs1+zIlJxUX2r5nb8Ps51LOjxWj/odXmMyx5b
/FTZ34q59A8kvO176Y0lFpdp/aPEJa8lgjxZvs5WQeIcoiT5XRX1Wzndv3qq598LjxHontxg9Iv6
+fykYXwxszGK05guaPoGOXyomV8tYa9aTGV0f3Fsqo0sLcMc/xYjxJFpvXMVuomoSnGiCUc1FmZI
Y92eWBGKPmJo/SyITSP+WsyL7YfDYmdtQH5ac3CMoodbj33BErl6jZiffPWiDPDhdmJ6VhVvgove
PJaerf9kbUkZxKmTPRB/Cx94NOu6DjpfUQxBct/kB5Dl4W+PzORQ1KRjWIi+fEiHcXzoXWzkw2ZR
7oe5nTsEhMonG6Or7SpFflfMjCIpvqgezSx59PJW8+gE/QRNAMKbx77MrSe7a71dbtT2Z/KzGN0l
k5aSwtfO+nUK++Me/6fZjTyV2GtoxTP1jVthACv5PPeKo1qGCfBZGeqJl5IxJpf1NBLreWjxWdMp
uOTwWenrXIbYBqgWtWxCBYio4zFvOeze2BteoqtYK7iQRQzeNhS4cw01DOyxGUmfofTNvZx6GVu/
6wRS7I1dOreYr8YXhk8v0Yyu8YQyb/5minG6HUpq8KQvjRM5mn0Frzt1jDDrs/Q2LXHxYB9VRnIS
Io5/DI25bPyIvIhQKsh4H7eFsxk6wvt/Y/95eQZC2OPD3XA2rBk2fs3vTRp1CrMSTDNOs6HZYQ/R
JkhsSJ6v7zXGy82GRG52uI1iA+J/nmk4+5COq07zTzKWxXU7jNlpatflWtizYqUP3W5l7BZNcTvv
HFU5B9E5qAB1w8Z/3RbXXVt3X1qEEfhFJ/EFU+TpuOiTuHj993w5i9wqIaTAuIiANZ8bsquFIrNV
en7ZNiP6JYkSz0C1URj9kejHLYwRZ51Ni+3U/cPrl375IhgvQlBBqsQ8lFbr+YtAZbR0A6mAl52e
MSZfAQZpoMs3Xvefjpvfr3J23OSG3VlyKcvLAQryHlodIhVrljupLRkiuZ7CdhtXwARd9q/f3y//
qOebJJEHmOKB8xAzgpr8+Q1CU+7z1UUBMJVd+zOnzbCCdorjSGLJq9g0NBmkjpx2Y4l3Qrj5pH0y
dJlnyAF9/RPyI3EdG+70QBIB2kdXzHOObmeQZVBqpMTlbZszNa8H646IpYHw9jauQoTrpYuMp1y8
0PoeK5MTXKWMYAMjte2Dh0/c55Iz46Pj1vVjL8X4RPKev1/jAbR/nDz2Jfe2RqZ964w9O9E6GDdW
VrY/pMppPughmiUAwsvqa0WLUIP3+1pO62xo5EkXxLYFMxSiMpyTzKUmjiU/Eo9OsflB9zdqFGCw
UverJ+I+3e4ahycswfJsaU6wLZW9l8kwcobEw/pJ45CwLoqpsB9x25nfAbrjXfP6e3pxQG8mu8AA
OPtQ1b/ILMnbuXWKuIhPpnTXvRkv1dFdW+T4Pomgr1/qxaawXQo2J+AcvFSCoJ5/ERpsO6imQ3ya
l8mKRn/KdwQWoQDuXNz6SBjat6gR/nYFcFEXj1goBZhSi3MWkBQrFHtcUU9NUfJJ1G75tZKoUAYN
nclgSxFhSmN8c0frLW+TX4X+sxWwXRqC8cbNYTMUZ4sPUUWJ6pv7HZN4vdAT8mOR9Np7d/CHiBo4
uaxQ9lypbqhpN20nXKqhvjI41II1X/I3HsSfnj7pRRT2FKCgsGcgvajjZTK6MT5RZeuBZHiyr8uq
ilpRo8vEHDfIXPfDX79xi0dAjQTVBX7S2WlTDrFjtpOrnYZ29nc6q/uiyN27xp2aE7yebt8a+efX
L/mH73lzQwfPBGSGY3b20PkCpEeEmXZKE23elW5qHuaxzjdt6ZfXr/SSo4RJG1wVaoKN2wHJ7Pn3
7ItU6VhyyEuEXkVM8Grj3QyFtK4Wq26BODHvPQlsa05DRdzRXhQr7skaX8CVXYwkzo+tXjA0Y7FM
QYkCbAwqVDrmjvrISfYdYmnmQU46nZqphrq1OVclwVA7zrsWF+wLKmlmUR3RPyqoWXf6DkSxaZnr
uYm8GCGzf0ZWetKTxqPNJnYpByOq5A/bwqWPyYzTvJNawrdX07Tj09oMDVBkZb/lnvcS9tyeE9/d
ho/zIThndDhwYlmhfJOXbppqh7JxUC5TUUWMq8tDOgzmcQAPj5JqKa4aHaWrdOLum6esfvf6G/vF
+DxbkVBI0CrjYUa75511t348KB81VHKpYq09psihLpYugxrQVl587eDU+qn0uiOeCNouTu1RBb4u
G3GRlopF0mkJ5aaVutU7S+txey0aVcGu7zGcjoxpKtYDbX/HTr82y+cM2l8VVDPa9mC1/DZFYl4S
+anNdn098TbE1ijAJkM0pFacuRytCVO/6BmAUpp/stVk3A0ebq4nptKr3Ju1Nn0wByhoQE+tZ+2U
t6gkxHt0elBJMmiHPo+xshKjKNqQThcdTprDj92hgzDCrS2l4rIzqAdsEPF3ZEXLtLm09c0HQTI5
0/TGu88tZEihn4nl/vWH/2L/+bX3CJYK2iwywM5WC707Oc8c8JcszCKyiPEN7CU2orjM5mMuYIQY
Ve9dvH5RCk4W4bNXDumZU4eFuoG+L1AJY2TGvMq5vFwMsSA+dNJuRhNXpVaAXVHzANiD6gl3G5SG
5oSulxG0ZR5Q1A1j4E8LrITZL6aamiIbPpi9M95AVcuiclhyI3D1zFxCDOB0L0Rzpamrgv1QC0aj
UXZUapb4hnekKsK56Pp5x9lY5kjpyv4DzvHoAXu7cglnmIrxydPc7tHvGmFjVoodAJ7F6WpH6SR9
54Bf07CEE1z1LuoFPlU7gviSfK/JxEABBnShQqbiUxpVk95d19CcT+bYfZFwNKQSP4k4FUEmexWu
KEg9aBk+o/+mfZ+ihCxtZYaL6vtQpM5tQ+rxaVl1di3KUVgeazC3E+Gha2Hc651z5fTrx3zeoJra
OLpua+/cmoFQLHddUt6tbdsEUy+Hw4S11wlwkq96BF4PYFYaD7BSq5C5/Ne1N91oSZ0iqEBdaZUG
3SnCWG/zsLOnMYAFhh5ce1ixErHz7p5AF8bLS35nTKL6YsJXqdocXWKVGZ+nPhFFWPirDnGigZno
tPcYoLzvVDKagV/Y1alSY3atem8++E5hH+OeQFpHzTEE2Ox2rny4ZEu2tVzLnZt6dG8qD0U+vnfc
/rCqy9KYjkq5j5mDs70jZmwpHGdfiwEd9ExyLKyG926GKjROLT4Ya3nIfw15kRaHS+1cA9LuQJZw
YxbxcZAqrCbtZzIDx9nuoEAqDDwh9OMyuQcpmHlj4KyFNj5vU2JN4aTTcPv05dra73LTKoHzjSFY
eOGBY3Q3qlE7PfM+Lk0pL9w27srImTvNCZ06a38IWNYoEBMjheXRituWiUgbtmOzlmTgFc6hGZR+
VZZCd5mIbxM3awZdCI2xOqZ9al3YzXiLQ9PDbOQPepWZQSPWEruL0r+o6+Ur4oNTCp4eTEmN028n
EqAzhwlT7VwNyON/OuBhx1TLxaNkD3qa8+JAYfvTzZv9KP2HpbTWo1038R0R8CTBd8215kkk0/y0
WOv519u9TpLVZLReuJYwkFsosdFksnywoO/b4kpwAN+PRRuMunvQLOs+xqLGWU1wsxhyiwnnCh1t
doqn+MKexJOWzx5GXg7Kei/+tPWqAedsA1g/DAxrGlDCtGvGsEWnFkw4J/uJe2/Lbj2WNIRppX0w
nOIjLJLruWiOlS1DZ1pl6NK1RiJJoBAXpGIc8nm5JtvV3WS/uMslMucnZlqoxtQK5zlSHaRC9ocP
hS4NGEfeu8HHWmfJnxSi49CvxqumSy8SMriDwgWCMbSwt8arKS0XbOR0a8C8IFuGsCd4C7G1z04Q
05F0872gGeJCK5OWkGnU9GGkkXm0rCJtgkars/eOhiXCPjVMriPr/NaoN/iBR6gqD3QfrXgONIDl
w7tM2csjfKQk2xVL3SSMnQcG98JVLrKRYmC4RPwXsTqWWCvIOwyJgsLs4zZwB80wQ36nCrxmxJ8/
sPLBfBBuajyxbzLgrxiIf3Y7r8Mfk4lnpWXONwp2/p4P6BQOdnwv+R/lXls8IKQKk/k7hf7M3Jt2
bV1R2PdXBPq1V0uy8k0mnVPV7B+61h/1ymseval2hqgcVfu9n1CARK8fLy/aa5hcJu0nPCpySpxz
D+Vm49Bng6wuafkI+0lwWr7tys4KMZYs9zlZb6cYeN8IpK7+xaP6KyHsqzKzZ9LY/yqZ/X9QCMuY
+J8+6f9di3ZfIUD9X/dD8YSmLP1d9Pp//uV/y9CMf2AchokyAce/VK//kaF5/4DWvtWBCEFteob/
aF75dzby12ZtDoCD4JsX/2/Nq/cPpkU2yg4s8ky41r7xNzK083ZFwAfHbxNqL10Sw6iz2jhB1YEm
nNDuJYboZMemOIkYrEwb47f0UFuz9XslxKU2HzV6QFhC/xT7/T76c5YW3oWrL8cFbcXPeS5dODSV
+xleQHOZynp8//riOK+8uB5eHgy3eMr2hro9b4+k1RqOD+n3ONjptNOZP0f4DthvtLV/ugoSKtdl
hMFLPm+ykylmN9G19TiapfaNGeryGX+h4S2n0PPqlZthjAld0MPK32eA+vxm8DpPzaly9GM8lW6Q
4Tp8HIoZ7y0KBThk+D3LYErl+uP1Z/ji89huDMIV9rlUzC/gItLL6q1vt4+lZvQR8otv/UqtYmMv
9sZw5sVzhDGNTpMhKPsZy8F6foPY9s+1boz6cWa2fmuvaX7KsVp4Q/b2h/vxQb7QdlKWo8s7awJy
XN2SZNFMCjAGIXXX2EdigRUT1/Uvk+mROroA3BD3USYw9v8F4vxGRzK8UXklA6UjjO2UI1dgVLZ5
8L3+gl4+NkRkqFFpKgXDhnP6fDqn8VTPrnsk4dDbxbN363m18X9xERYu/HyuA599e6q/3YpvjatV
eZl37BLjJ2ml6cHOZ/uNge0LettG2yK/ClIAXzmhT2dfQCynGpO8zjtmJqSoaSHWtbQm5zQ7ZXJQ
pB1eWownLhswvPu5IbYUR7XmAJcH6xK7dfcm/iPvcKpYb9s2dSh88vEyiZUGibIddkkmvI1l+Za2
/g8vgPk9eJwNTXAbNDx/NlOvGUyCR+tIFHlzSLzhTh/q+I1n8/IiSNF8nFmxRgDOPA9aws6wxDi0
j4+qdgGk5xkCWaMPbzSrf7gKgAyLHKnVxh7Y/vy31wxum5SOtcRHHLtUNALMhrIjROX1L/afLqfP
DgKwSCiV3IhDqhoE8LPrmB1VXJ3Gx6KfPT/SMpTxh240kq9ZPfefZDNDXwPqh14JHc7eoYHW3QtZ
xHTHvtMua9ihcziMNJJkP5Hvl4YZJKqRv42xeJg7+EnBmu5Fv4MNUvsBptxxE1VdXvX7pBFpcpXa
ZfkjzYT7iTTCUg/1uoIKARWHpDHsMdXOqtzi0cMQhS465ZwJ5rQQ7q60kuFDidNfFph2XuD3oje0
G46+/KimjpAJCUMi3tk9/Ou94xVjTZePumfzoJqqo2FWeRxQQjflwaJJvVwzQoIuWjOdH4rELb+A
8K115HdWckjxs8/oN6r2i963sLn7uoT1VWNAqehyeP0Bk5zue+aMmLMomSQh+Yv0kKJws/49R0nS
72q7ZJiPGFHDsXgZlouhMOeV6YJUp17Gdh4Ueq7fWOakcNEbmm4BN/bAHWxXw3ULx8/pE5qgEjmF
Oy7zewwknXbn2G78Y0XcdRRtWeB22MY0LyUKoWuZKcPB7gvbl5251D4maQnANIqwtr3vrA18SDEO
wp0Jg+XHlRGSE065PR9InUXw43Rl2+7Qk0J3jK01OegWnp0QR+sOCNlNko9x2XQ/XblV/cios/do
DzERrGjD0bG3vfyYaUOfg1844xMWSXAIIU+XWVR0mBPlCHavtEmlX4yiAu/OvY4my4njj9pK+m6Y
ghnWx96Mx71hpAaekM3MD1N6N4yMIoy6C6uyXW9Kc63lTZdOfBhgJt4PZSdA2hTZJA4sTjLBqNRg
xF0gbCoIqNIs7RZ4GuaZNbofbL2pnvTKGm+6vozfIcnSnupuQZ6e6x6kMyPBGsNPtfibSGVv7QXE
8jisBx3zTdlkgwqFWSgmBq7QspOhJaiI56IWT2BpVXwY57WDt1/GWR/mabN2dPMzdlRea5l3SbOY
UOpRWnydcManxcrzxdlV6ELyIGllTmKCnxvWHsiJC5ljUnygfc1l1Bmyng4Lreu6tzVh+Xs+kfmT
JanAom6SyEekbmlwKuEhBlAq65thwc89FHPqP4ydZtp8oKBkAZl+w60qRfI16ZA88N0xHN9rDCHc
xwlJdBV2I68MlKv17obRnsdTkQs7DU0HznU0d477ULMSP9b8jsQu6vUMpXXIYGYq2mboYDnO42FR
1ksTJBmWM+GmmfiYSyi+ATx1UMi4dbXvcW92m9VI7Hwjjmf4MElScJin5iOQmCAemX84bb+5vmr6
3WKWA0xh/ApX/PA6Pd4xaejLIDMNlsdUN/oF6BvOdlXfx7vVnFxcs6Ymw3lK+rnY59Xo/xSNNWRh
6xkAgrbeJQ+TlPg6dq1rhUvp+e+Z71VFlBSZuClGHYZhh0/4p84luxu3PVhX0VCmvcAh0l7skOoN
f8dSK+05xEGHycc4+860b0mLy4KRCR8BdNUgbNZYumqRUKzPj+THjMUBLSw00EZsS3ImyvJ6qBv7
XmKDfV8vS/MdipwHN3AinoerZeLHYOvxY17n4zchchi6UrPjMiQ9mOn+tGZX+MoIqDCtX+lYJsIi
CrwZNG8EEKqwdKu9PCRSWLbRMC/KwF8AQs6tn6e4iFdyMknwQNU+IbRyABlbJrjlEZdjrb3VjcFP
AoeyLYt6vAlR4ipalncOcSN32mhP3tXCnExBEvNZxGWT6kiqNSe/KHF1pFqOVcMbl1BvAzMtwTur
yhtqNG01QQjxOndBORDVFNSQH57qYRERZjF8A6QWUVbHKyOfCXq1H7gQig9tg/lVMLmN875zUHdE
r5+PL05hUCPE06jPGQCBXp+dji3ONybtk3tcNcA5CTkZM0J7eqMQ/tNVNvcPqm6PFK1zd3CnZXvP
q8E74hi2maP5Cuch3trhr2/m14ACZJiX5/yyyPitpEhbvhT4UuK4FKnc4WIIeB7nbwG7f7iZzU0K
9S+kcNTHZ7BKpnzi5ZKc3MsU/ndeNv5uoKv+2yqYGszks7P579ZDnL2YCrpMPtTkGEz1knx3ylXc
6LnM32Cs/eleIMfCW7EF7sPnfVCTJXgmO7k4VsnSX8HD9EkIMeM3Xv+LPoh7AexATEJIG33yWTuJ
/XyPWqgTTKmYdRt6Y1zV4A5BP+fmG4/tVwrMs3KPxpW3A7ER9I1LnvXh0M5qTZbAeob5bpXduwSH
076Bp98DPtH8fyq8b7GJSEBJmOdVxHMJR9uCHp2tQbfcJ14XacunRXzQly4sk6tea/alW35ItIfN
LcfzpzJqrPmx1b6//vVuv9mz35wqGGmIA1DHboh12fNC1cIK01Ut35U/qTlE+UVV7KUHYQ0fRTEu
b5TfL94JKA3NPfC4w0KBn/D8akzFOzWgpToSxPBk6MW0VxZ0stVJ1BtXevGNbXgQbEjK/E3vfQ5D
upIphdmABLAqu2grhR08ed9473+4CH0cLZ3BZrVZkTy/Hc+tUpPAPe1IcNgcrlQlQd2Mf8snw4Xp
n58WIbxQhs87oyHzROMVizxJNRdfs2Gp6BcLc/f6h/Cne4GihXEdCxJLlW0689s2liVQxqrOk2QZ
FXy0ijTNY9K5byXc/uEL2Fpgvjj4GizMs8vIpR2gX5fJSYOb+J7EFuvoeN58Egyco9fv6E+Xgha3
zUBoxgDFz+6oL4ZVUcCcikGfQh0j7z1u3tk1Hn31G1+bub3p58tIeHxoNMioiCA5n23PLSZMcWLU
xYlwOHuMBqp5jJRVqjpCu1R/2+maeLeYa6tHme5WPF+vbvuTR0+3S/qeeCgIuv0TrUeBx6WlinEv
0rxv9oiIG4RG2OUCJgqaphD8rPY+x55bdiGajFYRejpM3q4Xm+uKXVP/8Ue0H+6q4D7QvWvWBSCQ
H1loa5Or1x/yH26cu2ZR0+rC/Dnf+QxzpRasDVRQqVFc5DnDoNl1GiByvfbe+53AE7iban2Hp3h5
m9SAm6//Ai+/WzQfiLJIk+AX4Hh8/pZdvPBhqcni1IquOqmqzG8dHyfq16/ycpvc3i6nOzskm/w5
QzXHRSHzKrs4DeBI1yg7rIoGddQjzcBgMFjauPnr9bhtXETVbGwOgxt7fl+2ElWWeEl5khjSojWV
Y7pLKYn/fg/zXc4tk7Qs5K0g+M+v02ap2VtI0E5Ol9gnL6dcmpPmjRi1rW54vjz8bQUihvftzXbu
bCm2fuPBehmqk07HngXYuWqfStS/mDAP8ycAq+E95Hz1cbVN9Nivv7pfh8r5xVHBQ0vCEo+T9exJ
4mO0DCmKl5OoFvu69up6PXq43W42MVP/tU5bym3VDpZ5ZdIcqRBaSLMfkkHem6swDgkgMtIjuIQl
GkE53C0YiaR/fZRAqNrsERhAMn88j9vztLgTjt/iBdW5dHprob2bBK3m68/iD4uFY3GjOwHHGJj/
PX/Zc0VEfOw68bHBLOcKw8keO8m4fONtn1+FBbKZ/VBZQOpGCHT2tmcxjfBhy+qEeAk0FcpHaOqL
fKOK3D7M31/rtgyxFeK75W6Y3Z9VLiXUUabna3UqFqP+QrKCUiGeqCM08JnAxKI1ENSn7pe/e4I+
+zsF3oZE0hqhw33+BHGvjRWRROoEpziLnH6co9pV1RtP8CWlhgKcGHCQia2MwWvl+WVyr+LRMls4
sYdnIsBPfXlSA2wSuPnOlF3osP7B5IWmvdebBmpZNmQk5izYAIZdZhefiNCy9yWUjDt7wvrgjTV1
vp6RuWyhi7DPN/s3Zn/Pf71esJu7cYPLBsdvvmPNT5cjQvE0Sp1WR3Kwli7hIk3j3iOQGN5S+Gwf
0PNXz2PRBW8dRApA7+zpoPiF5D6sw4noAnRTSdkG2HBXp9xaVfT6+z7f+LlTbhQfP6a5fHDnFStp
RQv+6e5wQi2w0an6lQg9pCkPVe3jutKhVNi/fsU/PFsf/x4aMJymmLefPVuI12JdpTGeEt2GIkJh
tM7McpL1o6HJ5nueEdKDf43d+SytbaT1+uX/8Gw5UNmkwSnAFu2zLQKzbddMOm88ZUKzfcIAmALp
fW/V+9zNln8e3v8fYP/fOLBAgdy28f+OsIf4SLc4TF8+FWn5pHDy+B1l/89P+BfMbjj/oKWF5slJ
CkIl+HD+7faq/2PrdPjTX16vG0v6X26v/AF9NkA6ewmjll/cvH+j7NY/+DkbAg9Lk+KVE/JvUHaK
rrNV6er6pnzDuYELonw5ryTWRqVD0S0HJuiygOhirvzFbWVrPqxxIup9QtSGv5vTai6OQwdmuJ+X
vAU5NHO8Qpw5ESdr9lW7JwjZZiNfQL0bIhdyq/5YVPH8ODqj8bMxNmbdOFQOHnbuUtmB3jcuwQot
UTX14M/Qx7Jp9kKMPh110RnmPAcMXqvmDntD3OmHwhjWQDpjbIRygk0TmI2GikspK80i0sTH8ujW
mCCGBUP55TTFDZZFpITa+S7Pa2+I1rmHMzYvxBiCwkgAHGPFeSny6QM7Wk6lSezJtbIF6l2YGM4d
0/PdDNVURlAEUImrcc6aXSX19q7ttMq6cNllUDekiXkvRpJLwniZCZBqKoOsTHxWjC0BTOr1Bg9R
cSaVTgqGHxdK3EJlTGXQoLZ9ZyQD4nYrNuA0NWXu3xTgRbADRYPnQqmzedUxmjBQAb/ez2RAOUGh
We1lWfQZedupRggNIYFO2DWd9zlvx/kBW6r6wR1Scs2G1WyII9IQDFojW8KOyAA8q4dOmlWkrZW6
zrRFFhHlbKvfpYKM18hdG+9/2DuT5riRNNv+lbLaIw1wzIveIGYGKVIcJEobGDUk5sExOYBf3wfK
zioxQsVo7fqZvVUuMpMIAA4fvu/ec9ONpXXs0QPlt/UD21rg/U07Z8AAtDy6JlvBezcKSv9JLpjQ
OG/oVyYJrVRTbTv+Wkuh3cxGWOw58XtwqjLqGSAlivkO/j+AgJ5iuLetLWWOW7NCJsdIBQ/gDdYK
/szYIqryMfdXtISGtcZwGHcObjZAE6JFYDXU1nyt1AxaBmN5CnrOsblbGVIMpxPMmy5mgQzYSzCi
BJjpKoKl/HGcVyTl0Ag1yq63N4UarG9VyO9hPazy+3pO02pHJy4aWDbova2qjrk9qJEGREGv52gQ
u7ScP4/N3I8rl3RrdWuQIhTxPaTTEqUwmy+Q/9NbQezTXSOT5stQJpXYal00HkJ3ospUiCy99fOR
LLOmtWZO721176sci5WDdhJU2qyKLx2Q8gaNKewMqBBUQtfYfu33Wl66t41RyfdubFsfQ4VYblU4
o7qpXT2vj31hkwg4mqr42unG5NJJE8YXsqgBKiuDbc9Wo984bvqhGJ7qyp2+tHIU+8ho0hRGqucw
0DKjumOUaN0a5z9MklKLrW6rN0N1dGA5zJsoqad3Wlsl3yAkwQQBxSG/JY4no9UonBiwSNEUT3U9
whupRG3l60J1htyFoSvv+rYlGoiateus7UFv9xyW8v6QNLTUEG+Sq1IQ6mJuWq33P4gIefKeLVvm
gBMt40e3KcV3NVvRc9jaqRZIox4qhKa06NdNUYfsjh0xTxuvDXtrZaL3o+8Xay3xF1btXzMNNsOu
1P0s20qIYvIOuJpYuGaG+7EzKeBjwZpshlk+EU9SGUnRskHSVb6KsIbe64k/zVusCBGPpej1MuhE
X1IbWPJBIOX3Sm1ysjDidYX2jdSZxp2wEE82s0MzeAwUb7I0yHvSBN7SYG3heReR8djJcjCDEduT
DoUlmp4JPInBbpKveHCAQdHqzciEwHzdmjdhRWd1VTcO0BE7BwNit0q5wVxVwBDdLB4T8Lo6oiI+
IhO7uCeSdwijIxU4NCeOwhkbGDP1omVg3hnjABJ1WQVLbMpac4o8ecjojM50mzJkw0Y/OdMCeMlh
MFCTdAIqeNqtakQ+v5str3hsaxyPNHma/qGJLf0bjV1RrvS2dVdOGc31qsPJ97SQUvINaYVteZWb
0axvabPZiD+Vb1RrWZu1u5FdbVMjKfPm06R7NM0QnDvvjImj4o6j3yKioH2zh8vgfprpKeU7Urvm
z3SIdf86amW+wiLk+ITvITpdmbHWYSUBFgDgR9OqO41Hvehjh+nPhhgPEUyORXsqKjCkwBiobEbq
kHbXWeYZD8SMZO8GttVPJElZxoatF5v5TKQm5LF66KDzm0StrDxHCRunQ4dbd+IhEfTXp6g6IYZF
H2yt1QGa6FCEyRqImuUxaXwWTp3y4Q76vIRDZRaGibD07BpFcp98saROzo1XuHwRsrNH7t2Nm5e0
SbthXfOl4lPOIhaCyYNKCT2n628GYmdoZeqNflAyarVbPDPJViQLNscmcyjm3ZkRIAnfar96M+3n
gK4nwqZaQOXyvZyn0ZUjQJDZ6oZPgHvGgxZVBilZmS5iQhE0RZtk6n2kAlNnfizIUaPzGDa1t47M
ao7XFjrhlknE6vedYrlFvS7IMXTmYXgnWaGhdaLmFcAmO0CKtqO892OImTdwIQSn6wG7ZbkGieMS
Yh6n87GQtfqOpB5xrlbYbngdyoHYungmn47PnBV4mqx6r8NL3EDMm++I5+I3AiukEwaVMdVXJLa0
2g7a4tQsKu5OAcMq2y9IxzeZlfMeosKpiy1C4+RhLvjQA14AgdMyoyQSpJ6tvtd9WtBuI80SG32V
E7AcNpVMN7KZvWjtjFYf6M4IgiEmEg0lhFalG/IaxkcC0wtelKd0d+OwdalXtRpG95p0M9tfkbqJ
9C+1KoB1yp7gSEtCr4a17RW+/a7xvfJdz7amobeQpjQzExG138iLU8NhUGXtreyuzI0V0Vw9uawq
Ika3E8J8ipI5ZfXSu15tagNeJEzYumuvEp9OalDixySHhuRR/0jmAHlupVRFss/zQSPlp4yMjICo
1qk3pdQaWt5Q+S/BNE7PZziLQf3zYQmKroKm1euTaFIOOq99NvelYtjA7DHau25qsn5F67a9tTw6
Pj/26P//zPJPZHakP3Ag/M9Hls0LARVXL8PLzyeVf/1/fx9UnD+IAqHB9y/17k8HFXwDHNtxxy8n
d671dyyFjVKYEq6uLzpMGh6cYf4+qHh/YGYyoQTDp1s8pvzE30ilOB8xIKKp4lr4RnWaXicH3KHP
a4PE4+wwx1I8inm0PhC0VH8BtJU+gB5PLpznT6th9LoXvDqlCkYpMT/L7/mpsVKHsjHxWOQH1Wrm
yqld76Euy5In/K/XcPdX8ePnyIszB+CPy2DnM+DmUQw7VbY5ZVjNI9zKg+51C+tfTqhldaM5hGlu
3ap5wK5pR9rGLMVwbcaN+ZiTbLvJ87y6+92fAv8AjSNddw8lqnPaeJmBI+STnLV9Jk00PPiDcVo0
hI1DnqwA5K0mT4bFJrLtkP2Jk8ERmSQhTAGJqaO1HHkowr79m06LKkitvAU9s+AS+OcPn+lPL8Gw
sC/RUGkOmc8Shu+Rakpsmxzb9Gg/w5W4axzIJnbjhRcKSGevnytTdWZlX64Mkur1629MyZ64yNpD
D/NmlyKR2vQisf+alP7XiSfL/cF7JU3bpcyOAfz1VcbRqDtt7ttDpicPKItQjhX1sxdX3x27Dfdv
P8zTEtFCcVgirKjwotHHF/T6YovLv010ZzikTVIQzxpN26wbCdwmEeFCE99c5u+fS31/XWsR/y5O
AOtH5/2nFxclogxBoSmQQQ2ZspkWmUkwFbV2HCYTg6Hks9XXNekkAx4uUtfgd2fDoUp8I1+1M9a6
9Swq/bo3W+c5HzyawVnbtDeeX7KDjclblCuJ1A2S7DxXOHvhAXb3euZkGSue8Af2Oz1bRzMdOzbM
1Wh9pSpXWwFHZdI9Ff02GAvsvT+S1j5QE0jd6MKn/cO2efoMqN2gUMdmAeJneR8/PQMViVQZsq6X
NIZ50XX5erPFvYPDaSAzFK9pW4E7Q7w3hnd1lC22Jx7XrS6UfJCayqJNarX6rtIH6z3SteSdBxjv
A3ycmIxFGZdPRJjmsHqlgpw1sBFJQu5oNVJX+Ug8GH2aJvEL59HAOemsxqgwvKPsGmHv3Tyfuy+C
8OSWM0Ubj+xzbC1SpE4LvSDfciDiL80Uz7H06Ere9Hwp8cZx4unI5iH9YjOSOLWQ8yuCIqL1tE7z
2FhIXngqV7Epe/bK4Hmta1WnRf4+wi73TVjtCJCQ82yg0D+JD4XHnuc9jNj6+feHOvwQtGQUyQTr
0+tH3w6lLq3Gyg6jJQWZgPnHQqZ2QA/pksniVx8V9V647QiWUK6cLEspshtTzX1+GFyO6h1BqrtM
JBzuSFjcvH1T51PSEiOH4wbjLff2gzL603iSre9HVRWWh4ou/U0Mqo3EZje/MPGd9mf4culeoPNY
HEAUGU+mJBTPLWtdWR2Ep7x1OznJsYn7e5Hcd+OuiFkA3r6rXzxANuOLkIU2H1aSZQn46a5QCGJ/
i3t5kDa2/IbONKcADnA7W1RVfmE9+cUjBD23gF9ZTNBlnNzcMBulORmxPMzSex5D0zkMbF8u3NFZ
b50GGtYozNVosRaexOs76gfK+6UZNTxBW+1nN5mXekrkUpDPrfjGKJV+6IdI3OStWWCIi3W2vW8/
VGPpNryee9hNsK0GY4hrwT9tntYIqHvCRZsDes34sdbkvAndMAStH9f1TQblPGEK0eXOLbzyEA3e
cEcGTHtpffvFo1gWUR/F/uIYwxD26uWaCha+8ER70OIZNVeDBLvdAxJt8JLWAtg9J8QIr3jUqhsE
7cgbaVbUw4UhfT7E0BjgdEfn51GD/EEj+WmICW0iHbXNu0Nd1vWdl+vDfV558jqdqvnCJup8w8Kl
WGPZ1rFZRQHw+oZziyUujefuYLWojzlMZ/OW+9Xl2jYH81vq18YGE4b2EtbFcAlYcz66ecagptEd
0Aeic//64pqBML/Qxu4wkhOP1TprVx0Z2ReG99lGfJHLodCDIkIHl7PC66sAIRtsdLrdoYzLl8iW
O6MY36m6wy7Rc45/eyD/6pYE74zBTHOdk8bri8G8CFl48Kx2Zpc/91nUbXD5qIe3r3I+QFin/OWm
GKoMk5NbogVjDoku+wNiuvKoZyijvcihRdzX84Uv8xc3hOKQSQX1BtuC06dHVWKozS5SSDUzjVR4
SiFtQ6rk2zd0dhW+OVQoQI9oarMCnmz1sNuX7kClgw2VQYylDnWYfbx3Aft9NhKQgi24UMYb2O9z
rUue+Img2nkgrRhbS2/om7JPDHZ7eQIWlfLo23f1y+vh8WI37uP4OxUo6Dox1mbhqUM4Rv595Qxq
U6mx/jaIONtpYBacCxc8+5oXrRvX4ci5bJ1PhYKNltNH9011sOVkbcjj3cP3ex6VsaOKf2uEqEYL
69KO4tcXZcxzxkWAfiq6oZsl9Xp2eHe6/uyTVlwmeM/bGuZuvERnu117qwp1Ybd6fhBd7nWRsmDZ
Q97rnwwZUs7SVjTVeGgifesNhr6eB5ToLZ2KY4gY7T5t6uFxLEt6ViFA6XtHWta3MbSf3n7JZxoK
dlNg9BF/s3QiaDxdo3N4XwSFO9BGS8tZe5XtuaAcZAiTCuD0VV6n6bVAdbdKE93d5aQzXkXg2q6A
X6ASDg1Q6K4qtfe4KTlPvf3jfjUC0XLTLGUKNME3vJ6OjLFfKC7+eOj7YVoNifMFo/uucQw8UFX0
+e2Lnc1KPAjEa6wlgP3Y8p0oCuifOKpPkomY3ya87VUU7gG5O6Aj7W+/fSWy8dDDIgBaIgxOrqRC
iM1i7ifank55papm3BlwIw7jIJwLq8f5zMSVUKr+0P5gJT+51IwONq/pLBx8a7Q/ur2bvWSNtC/M
f794dDgeWQGx8TGUjJPBHBsiBdSZ6lRV+vSuJNzwWBRaeAf4pbiw4p9fCtkXl8IVz2dDE/D1kOAo
nZslUP2Dl7pqk4YU7UfBsSpOquG3nx2XIlGamX1Zfk9LUlGzlMWFPR7Awg4Pbh4OH9nmJbu3B8PZ
AcBjKeQdWSxTTG6neoBa6Ukis2g6GLCaVoixU+rJJtF/g6ltjT5x9rU9RPu3L/qrp7hI2VmtdJRB
p4UeR5f0+KxiOmArMzZofqMPA0890Kpofnr7UucjEPnywlwjP5Eq1yl9Eep60xrWyKWSLtsDIE02
k9WN67ev8ssbWqwfqEkWZPTpTNFDRqOgSYxt5j1OUxRvJJ7xQEOrcOFKv7of7DLMEnhAFhfI6wGY
iNwFmG5Oh4yO9ArBcBiYnQp/e+bj1QjOty4iI0bH6XcbV/mI22w+hJP3UHVYEX0MneUk/4S8bV24
2PkSyMX4dF08Rj8mwNe31ORG5YUTTBm/9yYox+7sPqqCmTIAxAWMydUseqbEEHtL9aO/lEB7Pstz
eZbeZW+DdvhUp0Z4SeuUg5oPJOJ0yap2mnElMRAeJHk4VyItL0Fhzz85bnWpcVJuZlE5BRA2xOlR
wImbA4SYZNMZjXVAHCKOvkzlPmvNlAjaWX14e4SeP2RnOSXAMufEgLnjZISKqXTTzvG7Q1MUCFgx
KFVLF9R14hUB5l6/mnQiZQI3z8T7rJoxvr99/b+qMK8Oqcu0iSyTbL8fvu6TMRXGkDFMSrmHqO3B
uCddl+N5bVrVborYirDf9mjC18NQzU9I7qSLWbI3so0YMXXShDUmYtFBsN/TElBf475o65Xj5tFt
N2S2ExCVoZN8anht99QRZ9Ks5OiOAPSlzNG3Kk/eK2O29Q3ZkPqfWVa0Yq3QQLQBwqVqcaj2Kl5O
UECjepQWO6drLblN5jqEt9U3igDb1hmKvSEGswkaY3SAV8a2ngdmTpgJxOau01a6Ru8Ot3SDfCRD
P8Q+Blba06iXjQosWm7R2gxzQw/kEDkv/ghwDydlmTbrLLUK/dDI1GQLkEhv07S9yDc4sccndLKd
syVOxvisqZ7ieDfOpJUMrg+FKsNQCCdsHuvdkpL6RS8YuFteRYjcSoTpB/Y2SUiynMaBjfTIWVCL
1BYxUlSDSRTlnD/60ivbrT3rJQF2tRcdJq/Rs22eW8mfnsgoQeZu5PobGXop3Uu90erAGT3skK2T
Nt8ci0RIeI3WeOzBHUR0bBF0r5yqzm6Gop9XaERc2Kbs9PuNgQA8QoCAvzvAESyeo9Q0PrI5DMcg
IT3j3qBqyi9t/fSaPkn8MOoh1VFkdUm3EkSG0X6l0yp3Ng9yW/ltq216TdHJNXwKkng3rPS9ALau
f9IsQ2l7oyZliBATR8W7BbMNHA3obgcU0CZhwXaslnCyicN8UPVNZu/8YiQaI3ab6qGZLAq1aa8P
Lw5/5LbU7PLrpPf9twmn8iciX4wk0EU3GC8srtV+7jPYc21bYB5u6HmTEtGgYggKx2ybdTyw3N7m
wHSWjf3YgFpGnUhQVaZ1d2mZzgv4DXXa2kqHyoO0Z2JTYf2NH+YoxWbrD4UgUlSFQ7byQ8/sA8rm
ABVrd8RKYo4jVdra8EuQ6PSRv1t4Sm/Rj7KxN40G0PGoi0FsYJqFcLTcVn4xpd+8MERsNn/sNQJX
ZPXHMK3Le9fSokWwbKJDKWPdebad6ImKO1lDrgj3MYK3JuhtNyJphDMM+LclD2EVaozcvT2HFpmI
mpSgA61ISwKmNtNZleE4WBtscuL7NOiSVrkIEZrEciYRKEbxtZXow3x04cxPgeFFOFb6aMyDGBr7
jcyJZ4MeF0YfVUNMX9A0pbnAh5vnNPftD/iZBrHKwkwBOY7ZzGKj1zT26qAW/PWIF02uR01wxvKE
zD9bBfy4WO+rz62Rl7x7lqf73PWrKmhdXjvXbzUbRYxdJutOKvcQU0NtsdK72aPS4/q7PsTOtRXL
IV7jz+ufexstJQAjeqobBIvZupFjrAcUiYiiy40w/2b6qs8fVF2UT/aUpd8mQodMJClj6R9yytVX
KjHCe3wGTMsdLLEkaI1x+Ep0lodUyAHsI5I+3nke0ETsxE57S4D6YBFdGE3eboCHQAOR0JH2ne6P
kUkJzCSp1aysbFq73dT6uMTJJQm01HSLoCeaCNOl1CAK1r6KbkAf5AB5o3mvh9pjmnaPlUcoD5Bc
MiGJnIKEv07bZiDRYxn3DmOqQ9ldIcHTMy80yekM/Vvgre2z0FO45n5dIoRLfJfU6Hh6PznKZoSa
iIMY1lr83iFWjoQbP0SXo4b42u1Hz7qN54QJPlVQ+NVoDuvYox+ybiGF81LmiFTIaQJrE1T40L13
SYno7K9d1m/JB/4jKewVT+xN8tj/RaYYouQfquB/9a3XL93LPxA5J9307qX4/l//fKi/f01QPN9/
p51b/qP68x+fqmh6yV6ajjLDX//l4dt//ZOj719/6m9Fgb4QxgAaoUwHcbwUu/4tfabZzb9jxw/t
d+mN/a0ogCKGOISaNYu/c6J99v6AKYzfFX8gZ0g2195vSQqWauzPG5DlAkC46BOhVnPo877eZ0I2
t7EzWfGh7Kz5feV22jME7JamYt1hBQe/YByrenK0FXMFIBjootMKuCO7azKjrJ4QMMHU6oEoSVfs
z7v3tXSzL13uyw+GTgBHYI+Vekgip37kMCWoWeCsn4KqLTI0VuzP5Da1Mgrg3hANB0z/8QiwIg7/
9I2JzlpX4rcPQhipuhmn74TIPW8Ngj99ZIVmls8ms7rPaJFGK5/NCZu1otadoO1i8XHivxbcgvmF
Ila1cyRSwR1NJXENhQlpJbt2+6BBAgwKj83MPQGyoCB64vmie1L8omRNbT7b627pPfnm+LXSivIW
okdrXLkR54ONkHBbb0mpML7mmKJRFKm2Gv7aJP7WZ/f/3Ae1BHEvh4b//EHdvOR91r/6dP7+n/7n
0zGtPygrcELFpLnobf7nuxH2HzTUl7I7Fp4lreLf343g39AZ5JRGYRlwz1Ie+LcUh/IsmRZIMKlT
ELFr/tZ3c/LZsFFErcK3Sz2eM/tpyUOYJCcAL3EBx7fGBlCzQZhe0rHVVoIWtu1tfno2vxDJcLuv
PtPlXojJofFp8DCwEL3+TCNlZXHd4G1pxrbZYcCYb+ZG1Vt/6ovbty91evRbLkUHFAIUUiiORycz
AmuxlystU1cGtT6iqJIa/rjPWcCkg6bbJEu9fT2PKfDk3pZ5R1Ct8qi7Im16fW9jbUtJ2IWAeZSz
uDNpDDfMA8LZx+CeaLkjjwXeqmiZAcTx9W3YNr11a7oZJ2AFa8fh0y/p9JR1A5wE0Y6Vb2mnJjYI
YU2jIDAkaELdNIO00pNUXYRmv/XKCSiT8sfkxTY683Md0Zmfiy5sSXj8EZ2TNTaxsY1l3PpqXESl
vT5/z0EtQ3GKPPEQe4QK8cf8uN5XxTSh7kBXLFYdRkl4ylDYPudFp5wP4E9lsSFLUV5BXmETNdp2
HpGfq4F46t3CH/Y+VqmRQ6fpQb9KyPF1pBvnPAufCNVIG4o7A4jR14iRf0SOE64INSiPfVppxopa
LS2hJPMkhw0hi1Xt271JT6VxcBWrct73y2BehYlefJ3Cqk7xaftVC/IZwe+K2LYpXVfdhMJCxUUf
1PnUEOpNXi/jOcSfnTdDSL0ZwNsm1iiGr0vYPuQPyaktyTtka1oqv9y6ZhvtceP71YVy3DLifl6j
sCvStFw4ehyUETQs5Z+fmpc0zWkUzo15lbvmuElHbBGKDv4nOAnR1rDAlkx+bzy2WYI0bLQv1WvP
yvE/rm+g7IPqyWp82sINORWY2eyaVyVomBcB9Kpem7Uf7ZOacHKM75w63cLs78ymMq9aUzTHuE7j
djNaMdahEG4tgT7IDmEkZWh73/5+ftRiTh8POEOmSvYRfLBLleOnxyPt0ucghAU6bTwr6GWWo/xh
XGC6j9fEqxBG2/fNDdmG4962K+OD1kzxmqzZYu1KXD2Zfd2q/H7o2ongJi288H2fFud4euDMsOxi
KtBBiJ583pZvFuxfa/OqAm6/IvxuOBRONV3w1J41b35chtowcg1IJoBMXz8FUc9jLsDyX8WRWE51
Y6HAcsVxd18ig7EwONUuiSuN0+wKh9gmYlVCU+3HTA1fxCXp3C9/DQsDi9SSccS4ef1rbG1O/Unx
a3QcNs+ajuWSzU6XOysBVw+w9yL5HfteWmDccivIwd5HR+zHzbwuu5khfWGQLE/59SChmYS6BJXO
D5f2ySCpSROcbWVxmEJwrQKt8c0AG9Lw3FQpicM6h5loRfB8dGdEfnfVoOB/tppINhdG6/lC5lKT
oMeCzIUv+nQ0+F6fWBzVras+9L1DG1khFiM/PaQFp6y37/m0ugc4Cf2JJailL9k1p9+FaY9JIx2b
7yIZ/JUpwluZ109qFi01p/ip1dCckL1xYSCeD3c4JEv+G+Juwa0uy+tPX+OSmKpSk2DMCS3pKoWu
sR76pL3Qdz5/jNwaBfyF10tlyF/W1J+ukpEHO04oK6+UC8R/rM1o11EuDOrRu4i8On+OFCdd5CuI
GIlgPK2ut5aA2VQ33lXdGYRESG3W36muUljpygEZvVMY6fumdos/oyyv0KjqnSItvZy0bdGx5161
dZZiOTRcyiSu8cUXWvSMw7p4r0YoV4HyIIV5cT1sYpFYR6VZ14OeJ12QJtJ4cNtJTQA1Z/eoS7sg
J9gO3a9WDjxxT9fJag+VdPTbgdToCT2P2yEqLPXEXUcpgq2kr8f3lUryZIu2R4Bt0KvuPfxzQnb8
qO9yNLuTy7QoadV7si4OaP3cYo0zkpx7OXjW3g9pFW3wtV2UBv1i5mac4GylwE8VmB3r67c4pn5M
Nb/0rwT0d7AnHWSAIO+s+plNbPGc6coG658ldoZFDM3JqhjbL72d9jY1Li+mkJlhtKxmE/DCpGsG
jrOhGr60fRk9vf0tnW8KFyICEl2OnNhtzzaFvupcqcrwqnTR1SSVbd9GGVWwyOjmdQPw9cKSL843
hfRyFkkc/V/Ui6c8L8Mjn1l0dXhFhG5KNahze4ZL4lz7syWf2T8R1BFCMBM7y853lZnhsxGdL971
FFk+Fcbgr/tuGL/jEZMPmagSQKBjor4oEXdEyeX+Dnjg3KysGk0/C2QzHEQD3P/CHHQe88QpYYHL
LHMdKudT3kCFoQ45X6VdldFgPGZD7q4bJaun2jZieI1Vue0ImD7OHVU1WC3Y4xKP9OpIdz6j6O8P
b7/Gs8kJVRSzL/n0NAAXwebrAddNFShvVyTHUlgL8bjtd5oUl9qnYIf5O69WmyVbiZmCksDSQDrV
abqdneqcqeWx8qtoS6vKKFax1/aSDfhguFRrzQIWnAZQDaEFbBOsTGnO2khVV2IW/M7fl99K2aRH
PR/DL3VpFYsN0RzfdXBkQU4KR4t3mOLihROktCmYc69mN23NFJkpLZr7Os9B25BnivMXfBoOLCEx
623T2KTSi6lM5kHBpqEMSOCiFJj10zxuADo237FEak/kW/buLvMNDImU12XykCMZfNZCna/NQYdB
2obUQXfqedxbTBDCeFf748B++YdUJinDjRdm/ocuGVI9cCeXGn02N/pV1wN/3BVEt6kVuxmmVL1N
1kpDVLam2+Pnz4izx6e0MWHMdp4XEe/U2RONAarkVdA1YT+upW0Qbj05gzvgydQsCw9Cf9BGnRw6
C48qqfHpfKsPUdqvjYZOw01qNdnntiKPcuUMdlusmrkgE7upY1zUfItYjiKLZk0EiHIztMr/PiNA
VcyQop8wdeo1zQrycj4oCj9TUICKg+/kEbe+GvKhGbY1MRfvB01STLadpL5Payd7NMC2xOAzS/8x
mhzvhewS7kRVgG2CPk+Y9aNBj6KVq2pOWxyiP8a9MbF1ToZ+nbG3BLPX8+TGuWo3JX6MT3pVynDv
Z4458b7Nud+0lmVmT23qDR+UEWbOauhhoK+1ok2J1PJ0UKl4H0f6GTMgyyoGGdnOenKjGlPDyu51
pXbjRjLSOPqZVR54detkV5Nrd8tZrUDUbWsCo2Mv9ehaqsUXzz6ey0edH31WloAAxv5+KRhpiW2i
A1NeR3ujTbyrMnSbb1HTu6jETZpqQU8law6SQoz9Dkm2nm2KMd5FNPHAlfLHsUB6fnE1FSycH5La
LSHcNbTotxyTM48NfdUMQdKLlnCoSS/GrUnCSw9ecwDOxQFRWYE95dOT2Va+hvO7xVPIlg7nu3BC
90sktQgXbaR3d4iLcyjMxmSOwG3z7taMfPcRni1JIkODpSXIek+mNPQq1tbck8OjEDRtrkpSCd6P
reO7gUhRpO1MrWmvyTEp65WF5ZRoKZnjrU38Nlz+ExIEN+VIOT5IOaMRaJ2QgaMhma84SSfuuNw9
WbmZpiff8PZY27EwqieTDJDy2hk8e9g79STvqGkLsZur0L7KOKc/2w4ORKz/flKvc2tqkn3s59Gh
pBFCsBEmmXeWHHAcy2j29rOwwxcJ5uAewIL7ydCcELO11X58e4Y92ywhzaM5trAbAU8jDHw9w8aJ
KQszc+rjNPHGQ9JQrjq9GzZZ09s78iVpjPZatvF85VxYas7mdgpiGNdgaSw7NedUNJdnMRNYbg7H
CNFcanbaNprkuPnd21tg+egcIecsLpqTBcQpR6E6c1Q0O1pjRXKhd1/7wBbLaPrkGjFAVgasxzuZ
P7x94R9VoFdLysKopFjN0oWqm0Le6wdbRpYIR02NR4zjGZaVhv5kPNA5mSagxOiq2YjgTy+x3lfu
nr3319n2kmMXJsbeNOQAXtfODr2yh101u9qR0Cvz4FSp3GVwpQNj1Ny1ERvRhQd2/laW+iCVQoQc
nHpODyEYoxNEjD4/G3DV0YSSsZKGri5sl85IYRTOlho+pw5EFOhqTt5LLjOHSmU8H63GZWsDgn1D
pk7/Lh1TchRn7MEuWXo37YgKZ0gKAoGQoQOxdeudlmBUkQQPrmyzmeBrefWFkblc/PWrWxR8i8EP
wApSh5NXRwgCRuCqF0dKN8U1aGlIT24s7yAwqDUdb/OC9O389E0RH9sLnjIf7h0CitdjBVPkVEyi
LI+DTelliKW2wQhgBCKe0o0Dx+HQat6zNtfxTZqH9iaNbbEzG3znbw/as8IVvLilQEztinWcWvHr
32E4DYYn1cujDdB3XeRuHjST/UC5hDk6KzduM4xBK8v33MfXty/9IyL49UPn2st0AFtQJ2B3GZg/
nRDtBuBePenySLWXCMMuFNuBSsVVDHxmVXhus55isg1LTPNbtBru2tJMH5lAYW5De9TWZpIXFx7H
+baQKAYK72Kp6nucy0+eh6k4As00Qo8EXek3oedUawPr2jEpvfk9tSj9wdGNjwYxTY9VqqXbjMe3
p1NtfmzBMQRvP6HzmdpGR83z4eQFauiUs5pwUqQJpXXHNhPuxzyTHQHqEYgFhCqWttax27Yr30rJ
lc5LCQn97cufn3BsDPgLFdXAJ4EbcTni//SCanQhmiXr/iiNod4aqZpXKm/SLaK5GJMKZrR1oqXW
jVZ4BaQHr75uWTVusfpDsciydEuZ2GeHpBxOYQMY/6xxHdj6sRciFhHxOpRUHH1OToHv5nD7y8i/
MO24/MTXYwxfAPIZA+07DU7/5MNe+GIFkq7yuEgzdkOv9TsMc+YKIsB0AywX6R8Jfxce3PJcTi6K
/JhRzXKAweQ074STOuqJJKuolqXx3nE4NxRlke+1WRgXWiG/uD+akSznmIJpHi1MrJ9fUSI0Ik5M
ozpW6DIQLtB/6c3SCkpb6uuxdohKBDx7YcX45UVdmi/w2+hiuSdFAV1IYqE5WBwz12jWJSFo1/ST
huMwO8ArJhluCtSbF+pJP1wkJ0+V0MSFpUW85zIqX99qFs/hhLu3PsajfqxK/ZpdVn/orQEOjym7
dTcp9uB2PqypEWaHJnU7Pk8DFkSh9K0Z5fpHTgxsRp183hhTlzwXkDhWo7TSbZ3BYUe2na2rxvAB
VnbpTtFau63AHWp6Bd7V+NhPoQyGEFHV29/ZeZGFx4hcExXv4gaxTrsHmh2ljhSFeZxJwzjKdCYK
oHbCNaZcFfhZFR7bMjcPWRjVWwQ4Nhr7NN/7YCzWhO1p+xHW903/35yd147cRpSGn4gAc7htdpgZ
9oxGsqx0QyjYxZzJIvn0+3GwwKrZvU3Ihn0lwdUkK5z6zx+Ay39NcdgF1Kdf7//C6wmNDyEVo27A
doeHuNoIrEY6JDF2ZuA0re7PpHMeBY5iL11GyMr9oa5OYqbV0tiDYkwujr6+l+sxQerDYFlBOuff
Sjl/dlLiCqKycbAcqjeOoKvnWgZDcIaOAd2baSw/5rcNLhFurRBFbAcC6cJBo0/xiGFk9WDMyZaX
73V1+DYWkAMUC+ANdXXiW4PX9ZNUrIB99C00xDwNtZ3tmzg0HnRq/91UpuTLOEL+7dT6tJ9CMErk
j/KI8dF4VLPceDLtMjsnzrBkz7rOE9ya6F0hY5Lf1Vg82CNBJfc/x1VxyK9GF4ifKdIaALbV/lLB
u+AuDzMfrvb0kEUWsmTPzE/3R7naUCBfgbYby1YGJrO2jUC62o0jLjpL9Yn7HC2qwqt+jLr6aHXe
a+55n++Pd33ML1oh+LR04LG84Fy4/PC5UpPlDDcsiLXhpYfFmVTTk8LKroezhwFQbLaHNKe8KGfv
xSmw5KodyH//5VdwLHEHW/g3azfKCCuxrMQ5PiCgyXosE5TnVThaAaGcIE1s7A90XvMgd0WFh5WD
8h6zsj1tdlJ2nKH/cP/n3FgMsBYW6xAEb2D368WQKqZFSpazLAY4glIoD3gSFvg2pMrG97411NLl
MWkPsKevNzzIj1GiwBcPEi/vniCq4hnmTOOhIMNlYwLf2E9YsotekDsH18Klxvp9iVeFo7NpOUFW
9pEPjua+qlEI3OOl84fGqa3/MB4bF+WwS1C0uxZGibTr7FLEbpCOUfpaOjJ6kV4T7UVTRnvXhjF3
/6td3yRwtGLR0Ldczg8ucJcPmIXVnNGzTc6tM4ZPjd623yuC6993lqU8lbyTRxwgowNGD5gUzK51
jI1Sf3FSuE33f8n1VsG5TMKYgf88qo014STXCjwaGhPyL+W1v7QL96BtW897PXUYheYVg3C3v7qt
As3BxhFWcu7GdjxAm599In60E4Vqs/FAbzbgFxUHKAllo7HIGMGJ11Ieg0R3nfDl9FwX1vxg9NQB
iYdZK+FeEqizCSM8vkp5UAqlOpWp8RfpSs4OIwlxNlGN79MwL74krp48YxWg+0Polr5jluOTFL16
iueu32P9V37jJrSFglzvqOxrOv+wnhfUZXmNv037PnfCWVGa9Fy0NqHEc2tU2Lw10QGKGraAbYaV
GBZhW0SEW18HOJ1VjS3BcuG/HDZMdUUdtC49g/ySfqTbBHoPeOxXdZwd7k+3raGW6fjbE1qGHaVp
LdMzYZne4smW7drCmxB3ddHD/aGu95DlZf7fU61eZkl4UhPjMXdWrao7u3OjvzPqvn3NQef8RKjT
xqPdWkn0wlETLg4PV3YVxBfwfzYYD0N0sncTHANbrAb/eKdajj4OQjyjWExrPTX3NQ8vNjU9g/0r
dDK909g5Zy22n/umq/z7r/Dm1+I2CzRHBQ8L5PJrYQNoJW1lpGcZOyQ258N0CMM+fnITuTUxbn4t
SBxodOhpIVq5HKoc8dxgu0xBe+eXLMN0diye+ohYOUhCW/khN/eIxVgewBEqGsy0y9F63NidokzT
s1vW1pHoScenuXI2JbkCDTeld1LDMqqeC5ipZLT9jYPevA/N0X3uTZE/2DR8nr180k7woVtCILHJ
6UuzeSnU4ttgDt3DkBgv84D5xsbudmuHgO6yvCWOK0KcLn94pVrEtOUZk7pF4jDBpX9vpzI8FlGL
zCPSMckeuk2w8cbHWWBnii/6fIALq1G7piTmPGHVzl3WHqaW3jvBreIwO+Gwq2hIbVQaN5aSiY6f
D8OFkcNuNRnsyLXHHre/MwoVovxKM34YabpuLNgbs5tRFjYNvGewo1WRYUxISRJNS88I8HoMfpz5
STVD95DPzlZg6zUow11/QQwXCA7npvWyjUozz0Q2ZWdPUfJPUxUr9k7LK/EjshH9Laqph2nwytHv
q7JRSYOfoPo5boUQqqaL+G/RiEjz8cGpXzUHd0+IPnH5IbHha5aKNf/bN4X3UiauB7W6VJx/rcro
31G2a/Pxj7eERR7rsfWwy6FqvpyAc08um5KFvDQ5hy9G1ca+1cEQlFLpf9wf6tase4sWWDwdlr7A
5VDJqJC4SaDreVLsv1ODCKZeRX2RWk8i1bcmw42FxXaAEx/bAZyyNfGlxjIfxLDIzhF+nUdLS9QX
zc2UQ6KI4alM5HctqrqNvfzWNMcxB1SdPZbVvNqFbCa3BrsyO9dKSPxfOBGQ48RbcfG3pjm3lOUV
Loq0NQ22jmQVd32VnePKeBkJ9zzhhIWJ6iS2sr5vPQ+EnrdGFRqD9YWwJK1DkYOZnZU5lfvcc6Yj
uUbjxgy8NS1w0lMdbreMtWZ6oR6KOsNys3PhoR6UTuY8yAEvb0U2UzBp+VZo0s2n4qSDpLLwwtcs
TYeDttKFkp2xjo99ObSUyaBWGxv71iiruUDJQMisa2fnCZvho3TT5mD2IOr3l9StURbQCs9I/N+w
wL9cUo7gEaOKZ+nqOISkRqcfE/itQ+r6C5FazC5HhbKoUNfzmsz3GeaBmgaanRgniBP/9t0UH6GT
Zi8t16KNffzGcJwUBJUDdLx9ocuHsrH1GJSkyYLOgwOdKdjVNo2LQFFpsgMekM3GS7yBQ3g2ynMg
YsplpvkKFHIrL1VxWM2CIWwayK7WHL8b4qYKTDGGz1FR/qrE6Owr3K0fIZXQFsGf/aSougwmA77J
/W/69tEuLzwetYwDgYrUNf5bnZYhruYAYfycHp9cVH2tMPalqmVoaGVjF7vZLHPhi6zLv3cKAofT
2Hp65rtyFLQmKy//1RCkAqeuD5NHgkZJ+QzL1BV+VyAm2xPVOe27qtPhPPRTchxLj7njGp3Z+Jqs
64dGs8efBjmxr6rRRJ4/jkZSMbkUu3006nj+7MZD8amoFKD0uSfuzx7IDcngLRFPAiPi2CkIbPdz
kpaOH411ru0qd4bMWvdGsyhziJcywtnae3Gi4xwkHBSNhqSXBL8e1niLu3Z1LEfybhHPFfU3u5Gw
8S1UOWgm6gqOENa/DXwhOB3oAKDSKCc0hCLeWcXg/cOtp06gtasGliNqrR5xtaK7j30obJRsGAnQ
uf/FrlbhEofGhZuW6lukzarwGHKvwB+rSIJhxN19cpRkn3rZZrdywRAu5gWaMRYgdTvUdjiry5H3
212rrbo5NcxkDBqvyg9To7WBahWUu02Y7wYBw8nI7OqkF9YQpFkendppjjdie67WJujNUs1zjnOr
ZT+4/A1RWxZsOnQLl9DFR4V6YuEu0TomZeLJsro/buIsbGSsPHBr4CQigfJyvN6zFU1qXhMQ51zt
J5fvmOShfrLUaAsIvP6KFKdLY5z4M7YfcwXhlCXi9Xm2m6DK9O+Ed5p7CJNb9gXXDXgeiAIBSGTx
L4CVe/lAaR4hEJ/nJmjd0D3PGREMfjWz/XC+hkrq63D70KMDif+F15/Ngp6JANq5WpV+RxdcpHtJ
kfsLbBwiqNDV8XujTMXH+xP6uinMr0RaiKMvhwpcztW7qLSkrR17avEUL8uXXGIfBVC4b4vvmnT0
o05Cta9lfVSzph1xKkY3+4csCIVsbo/3VoutgvvGvGMjZD+Etw8/ct3smrilm4Q8tUEY9Z9JvO7f
hX37yapd44mUkC3vw+X+c7nSuB8D6EFHUHEFW2sE5NyGpoLnSaCUjf1QGMn8NHfxCD8wKbOQZl4e
tj7C5JS0dm/sTjmBRurWqbTMhMsfgRcs/US44WguwaYvZ0rXN5ZKnPYQmJnlDPuwMOUviZbpMyHH
pEs7g1f9hSZD647t2EyvXNvid57T0ZmIc+vT/QlxfcHGUA4XNopbxKQczMvi+W3vQZhUJV0SjkE7
wxRkL071hryYIsVNgWXzZWkNTf4M28fYWQSEEuKCwerfjj1n+9bCbH4nFnuL17ZSu4+VatQaAU9k
Cu/mNCu+k15v4bpotrbqV1WUfjLcIvbN3Mr7ja162YpXLxV9LZZd0IPcRSd0+RyFYU+aHO0hiMyB
wIM8+jeKO+dBGXp9T842nHB1FmcbqeZG4/R6SkGn5ZAg2wgiN428y4HZ03WcJlMZOPoZg44YP5jO
eNRSOHbkX5h+lZXqoay1ORjdjWd+C4hcPfRSXCM/VCEXeeueLYAwyQUZp0Ine6BgC2fUYzTBGxjD
Rv2sE+DyiEGcdjIoEBDGJoPytwIoi4ObMmt7d+zip4ymcvhYCrc5N1Jlhwrx1k8fAa7kxt5z/YWg
J3lIc2jGcNB4q8O07zWzzcppChziuZaiObVJuMgHCkBdkTj3whvCcAAvTXyNG8gZw/H+XF++xOXb
wvQU9ICbPVA+M+XyS3mxK2WttXMg0qHci57+n6eG015Y1caqujUSxwC7LBe5RXB6OZIglH0E3VGD
Irbsh2mu2gMLQ5y0ajQf7z/UdYOCUeCPMecByYxFDX6xgAkAMYt0qrXAyayQTE9M4RxIukfiisNn
vEGsExyS5OSk8px26vBsaEPxIhUt2piM1+uA3/EmZOf+ikx1tZFYfRZOc+epgSdb96FuIhEMgpiO
thx6intoy5i41E/cfYG/ykHdWIY33wOuQYBey8YO3+7yPTiEDeF+YulBGkX1X5Dy62fqz8WfQcHe
Ro/qqjvW4GOdTwWsVnx/6ue9reXyq5CltgXVX812oFjuvlTpMNAwCV3XN2YRuUOYTEFeaOEh7ox6
R2P6l1el3kfHmLy9VYbme0Gw8+5PJwSEJg1VE+0x1tlVJ3zurbGCDj6SUaSZDxEuu0dUJapvWem8
V4bJOWJ00r7rSBPdU0TLx6mb3L+lo7YbC3754hfrjd2QHgUMbTydFvLj5RdBFavBRe7NQAGrPCBa
+ZwV+VZEwXVFgxgFni3SaPAZ2pCrikbYU6JGUeIy/+FDHYwMfNWfzbk1dxJJwHsjnopvVRSGn1xz
aLwd8SvhE0z49qhNVv2eUJ/Ro8VUqdHGOb9MuMvHX0QfyyuAyMPhutoESqwYFcBRNxhNFzheqNl5
8LBvt6oEbZgX9fs//vAUS/BHFqGqavHpL9+3lH0Xw+V0g76cf8E4fedKry4pQllxJIzo+2a22rOq
xu65rrlBolfADVBz6vf3f8j1dydjFLndkmrCdqutfodad7VKFq0XDHqRoromkWUsyi0byusPj3Ei
Y1BqL90Va814FTb2LiI39KDqJvtgVeSwW+i53iOaK/ysEE5QK1q1H00pSKXV8NXp8kx9HZCC7dKh
d/6uMHr742+wODzzDVj8/DpoL5ffAO3AEIZ5aQWEA2Y4s+r694yg+qPFazi5agt9P076M5y1ZicA
ypHh4JCMUPH1/je45sMs7RLYJVCPl/pujcxPVjlEQ+waQZYK+1dUjOWh8vAyNKwa8/RB905aYkan
yki0gxpPIFn2UFMY2NrBxd0q0tT20SNnyMc4I3mKEhQZfeFon5yuiPZzb3sHR0zqxsy5rkZxZrCW
dFSdWkq9IgpjVwV4lPdWoIpqIAzQG3DyU9O8l+/Cone+8X677xPuIx/Y0Em7iwxXz95uS4gbcFFP
fJLw6FLmthA/8eXR/xmnNvvV6c0cP3qx039AnjmPOziKokdJoTaAhZrx+f7LvzU1sctdRM/LXRBp
3+UscBuRNsBSVuCONulDQouepzadH3Kl6PbuYIsnx8VGwVLKLCgw+du7Nb6S+D8bhAJMw9dq0wz9
1nyAcAtcTt+YEu8tqOG3On8EThS6PtsBAbDOqRwN8apPAhmmHqrxzoxQ9O/4Kt6u0mmZkQs8HzjB
3H2R6MoSppg/19WiX2viKTDr0jjHWR1/I9Y3fB7nFrBGcb41iRVvVBVXlRQnJ1WFRXXDpRqM5PJN
GkmaQqAnMkNvlPTUTUmKs4tMnqAYbaGFV40F7PChCSGN47iGA7FCQHordhstTLyALB+dnk+hExLS
kgHTyPwI/IQZsNdtaveX4+nilGBU2grArzjVXwcaeHnfdoVTewEfP0MJHZEzZyaY7fWOe4qKzj3W
rmz39SzK18kb9KOdbjHF35ywV7+BriGVKgYLkD7WfKG+68gxxEQiMNQx8w2Qz3edGs+viYlbnVAX
rFYb0IyFkTz0oSz9FALdaWqYrnaSKwfFSpbovDGDVDc5O5v893et3bQYyjnKjpa0+mR5SUZPwzAe
FeJ+ThEagAOpfdauTRyArrEp/JiN3o9bddgvQ/7YWJLLRLl6RnhDb0cxxLTV18V4iRxTS3oBXpfV
524enQcjbnI/z7HCU0fRvtil/DGaVnR0BuzkUDVlT1XRaRv1+tXhuLjZQPZcXAHgpq2ZI3ktE6EN
pheEaagfkPoZBy8djf8yCicvABvz5oqWpRG40Kqt5QU5CPhOKqFJ6ifOjPdf6lWFw7MwaQxkHYu4
dY3djOqAQxRIdTCSNe1z0XT3nYJftd7qCu0KEPc/Hw9qJ3adMOg0nutyM3Cq0YMDDfmrzRPtRxSq
hm+FGjsqGR4vukjajfGuMT0eEKMCtnHoSXBLV7UlsjcADo/FqceYAR8zUXi+21fJ38g2kmqP+3D3
rjGl+7ktTeJVXaNRi706xsiRsgm5qz8WksA9RZK9vTfRGjg7/Fry7/dfy/LY66kNusnSXUphDp3L
1zJVJdSpXnhBg/2F3+ZyPKgzsaz3R3m7sayHWRJDqJ94/W9uab8jRdlUzUD5pkt6kRnG+Bsm5jdU
pS30o3SGP9FnqpfsYmFqP9oJqRV/g6DcfTQK8cTBDu9br1K51cq89mZhs+aOS80Ldo4OYXXWctsp
6aMzCSs0Ft8WdjMyn34s3mHWM6m7yJTe2Wj7CEOCRJ/nfV+ZNp4n86jgG2CE+SnXxk5HSeYSbSoM
beO13fg4i70aDF9gj8VJ9/LjaEpJA7ZvvcCb4uJghmF1EF7RbYxyYyWydVNwAgIhaLFWu5sSOrLS
G5f1TgAzFojV1zLEilAzyq9k325h91fJKrSxGI4DCxkJR9fbN/mtmIAGjxsCTiwB6bLjbkoy+xEK
g3iI0vybFofPVddOh4KD2x8MODkml437k/HW8wLpg7AAt8NCWv78tx9QkRwF2JSEwYBrHRFMrnVO
ZIyyQBnQkubFloCNTIfrRfZ2z4DWDGJLzPzliGJUUVQWcXRuR3cmiIsyosJnIsQGV6SF8T5qEJrv
RBlnA0Gfkf6vQh6ETsKFHn22vYjoZwVDzc+T6vQRimvHOphe+TMy7FZwCw+hSeSNKvWdBzBPGKUd
iYopU5rQRESvHCPL4UGV3pVPvZY06a4Jh7Hy3dTqT56XamTYqMpHfFZRuUdNKxof7Yr502vHqPBR
7mg06aQgTNwZvfJck2jwPJvO+B1tohx2kxV2j1y06K7lQ9En+8IknHtfT43zo55V9++IezzOmLGs
/kqnsKNVGXsg5TpcXx9MuJF+41Y1NnpDLch0pcjHQFn0BY07Mxv+ciPMboe66bANwbHa15wZ42y3
nwTeEU4d7Q2ix7iqYTiW+bPsGnWvhXFC2h4cmS8VrZXRb5Ukft+AsJLY6/Ve7EfDZH1oilnafh2J
hIzCsfgpUEwVOzcqvhBx9oAPsPRLnLS/enVL7LSVuq9TSUiBkwt4YYpmgW/PeAFYSvzT7q3pXwfX
93+ICgEIFRHfkQRTyL6yMorPkYpOsfZs0e8A4zjwtHQeJ+x0HNK/C0gahY/6Vvt4f6bfuEvQKaaz
xAbPRY4OyeXEo5iHPFSxtMMkzbEBwJlRm81o3xCTi6QV/wQDQTHvSws0tUKx08f9IXWN+XUKC+WF
TFxl61i8safBruCnwDC3OHNWayGVtenKqFOC0MrTI/MW02xDkwhnZDu/N3LT/lTYjkLEuyq/9j2u
Uti7ZT+zStBu1oVgQ2o713tIuzjeggFv7AygbgjqIILQaF9TGuq6kpHWDOKMCq7+kNdDGO/VRJ3f
ZTT+BYYNHgs00igedmOOOn2fDDbWkTpd126nJpbR+UUblsJvU1c/tJwWwldQiHm+ovVpubFv37je
gJOgCMAEC4TIXp0ONnL7AdljGNh9n3xCzW8eHE+WezW3xPH+RLrx0WB0awwEYAw3cIXKEBxuNyYb
ViAnUxww2aQPY7bTxii3jga43EtDhOoW0G/1RJ5X0/tqtTAos2Z+rxI+/1h43imJRHlc9pajLoko
adW++KiZPYoMbDw2Xupy4l8WKlwZeUwiDtF+UBVcrpiM7hMGK7kgmEaxD06uY1KBcf4e2/H+gMwn
elSHtA7cBPEx0cflw5++aGxylkwoJDcskDUQTWXhZSVJhGeN+73vdY2gNK63yGLLsl89JIcUQ6CB
pP5eg31YAtkNRsvizKzWHltUTydY584eTyOJ4QIpEo1CSM79R7s5qEYrHQk++Nbao3+YE9FCvYd/
n85+aXc/rUlp8ZPuHm0Q1L2rPN8f73oxw8CkaYN/GpUGN43LLxm7GQs1TKMz5Z9y6gqrexJZvFxR
dfMT0MOWJPfWeCwO7hgLcgmOdzmeSEtlrptanK3OaXfKPH5Jau1XaKvDDjnE//q6/r/Bp28Y3Pob
UrRDMsVeS2dtXg43OggTqyZUAnRKToBCvP6KGZv7oYi5dR1tHJ/UHSE76RKsXWmDHxtprx5F58an
qWMzempDrBYjGUYpAUlG+xnDm3wnhZOjxQ1HT90NhT4uFDKLK3wTD0t4ORaefduQH59Ej33ljt/Z
lccPGOIRTE8nXtt3Es+X/VB2xBE0OML3j1nXR0jiZE1N70Hy3uhYXG+CoH20MTnmwHOvOjd2TtaY
0dZ24BihDKx4+JVgof5EqMf3+9PpDXlevfDFhRBbEiYV4qHl+/9WNk4eZ/WAb0xQpnCKnMlQvkWY
N+8qbJCiLFMeReOBWigkXESiLT90JNgdvXy5xUyJeESzmx0GArqDGpqKX7MCT2h0Y18rtC0A98ZG
Sk9DhSoGZoHcZ+0bMTQqRkn4BQauUM8STMLPOxcULuubc661PVERAIVJVj3N2Vw+u1pS/qmRHaQk
g2heTjdIAjjNXb4t18xTe5SVG+RSi4/kZKjoQDxv4+vfelDyYVh1EFOgWa0hvplG71CjIsW2pHXP
cfiXGk000SUWROD+z2TtJQhc+v4daGnzOI3GvFHPXJ+M3GVQ5C09C0SYa1ihxjaSd207QKNTcRBF
0T5Vhrt1Mt4cBfCVkxfJE0rfy7dZJxDeijFyg6pPYAZNsvCTygw3zr4bOxgwGYAPfQOE3ObqNtwa
sB2prZygjOU3PPPej1XIPYUlvzNqbJfuL6hbz8R6Ysuk1AIYWBWCUVIlmPsPboBNr/vQlwkxDIq1
6Q/Mm1mtWtSbNLcXjgUx2Prlm6sGPcehoXaDEAcRSZEbeKP2cbI4cEBgFia25feRJTdaKDcqbyCV
RTi6PCB79GpcD/26XSq6G8CusD9Pylx8MlSY53s8LEl+tJye1JImlV9op+A8xh0rKY+l6GDaq5oy
Ht16LMXOgeW5EYp287VT46I8A4sBirl8IbJ0iy7rZzeIFEUDThCTj3LZ3ahjbmzLAO689UVNwj1/
PZWayOnL2HYDc0jIRkCTd8powuycWW5d529UbCBs8NLoTCwN4+WBf9uXk9AYK65YXoBB7DN/x3nN
XbULSvS5u7CvyzO7rL7D3HY6OJg+HO7P4ps7EGAptzZyqliiq/fZ65O0sqwCzkAVFvRaE55qQ8QE
tUCaLWetxanZ/dXCyzqnNvbKUV91p/u/4da6xQ8VMOWtX7ymX8atVmrEHbmBTZLMwQl75VmWeXkY
VPqUY19/uD/crRnkwuSkM8gRA/R/+cIl2rAwClm48yDl4uHoEDheufs/H4V+KBRzZwGm1uLgmrBI
aTXMU3wG5ZNSoJNFmbxVb9/8fB67HcuU4+Nq9gicW0SFxXBQDSyHTgiJEThqBnWIjR2kqeekdon+
dtTiQY/j/CkiC+Q/fD6WyOI9QConTfjL91nptQfywVaRUMk+GJ3+c1D7+XlSMXWwI9M43n+xb4X2
aksE8IRA+9bvJ1v9crzIVawqnFW6GbVb/luWVfSVn5W99l5naLt5BnD2c8fp85emKTWcLxUDu2+d
JGIFjEpJXnW1Mj5N2tB7+zkSIx4faZp99Kwk+yRMa/pSIYL5ArF6ejXtTnz1esf6hpDfeI9V1mea
AvoxD5NooKsgq1NIfAwUSmQdA1IoO3+negV4a1WMae73aTY7BxaR9iWBOijpvZv6u1EtgchMl7AE
O85Bj7U0N7e2yWvMDmkx6L2HxSo45XqWOwKlWB8ud1GrbzoSJyb1k0wU66B7g48tut7s5zcKvKW1
9V9ZNqr9jmeE6I7jX1aechLadVB+pU9xui2S9NgsyUuYolRyeLb1Tr5XG1X9ZPYE0eyrmTiowfFt
cnSdHfppvcQQccBq0iTEx94Lidnlg9s0EAMMaRYfyixt34GNzl9UND4PWptXmFOBaFXHFN6ttVN7
Wz1O3ax/GoYM9n1XNCVsHQTwOzNTsn/vT6obSDrMSXZBrlw04mi0X04qPXKKNBFs+HHn6q+GPmjP
vS60nYPI5WhrJUctBnwElXWer1mROFSxdB+xcRD7nkvIrimF80p+zR+bZIB6cdcFIOGuSztmdRCp
iunMFb2fwC3jeeclaKtpxGxVTtdkysX7hj4s7DWsorlXXz5+mloNjAE0tE6Xq+faGNKHqLBguXap
vc+72djbntTej86UPYl2svA4GO0noQriqWylegk1HHGSIq5eW8XTvrWaJR6Urks2EK7rY5lKSIU8
gBsRwpa1IYHj5M1cjAJVVQvuaLdFfEoIEtiNVbElQrq+7nPUsqHCrUKhgJDm8o2oSiFyMOn8nJgG
4cnK1B6gCvePLvQBIOJOO8pGphtlx/XRBEEbJQL9RD46Fd/loILUdq+d+AxjNmIITZsBg/pyizp7
fd7i50TrgNYgGNUVT6ckWiadyig7W2k87bTGPE0ZYpkxD4+KOzobdfKt0SBHYl0IJweGwepFSkr+
0tPxlhm0tMfsFZMvvdDwXtPQwORWc7y/kt9uZpfHAxaQJrUEs5k1s/5w6cj9t45lfnZbAztsw8ic
kt5IVb1WWjoquxC56mttZPVDWCbonFj0aNnGNoEaU1VJ4UNhgnlgy7J5Tuv2MZOlJXcyQaiyi7Ja
eUkTG0/u2aobYPHE/N7CtnUPUi3b7GDPTYgHeDM1L0OGQHyHLI8jCAtw+aNUDRTYEtUXwFhoJ7ty
mCRt0nlWgMvK96XQlY/q1BE/kXnEfuxIDGo/T1RGzd6VffvdrOjB7BKtdz5aGkfuHnWOh81Ma08n
c66179ZMdlsXZh6+kJZRPU+Y6RcHirup2delTNVDlvVWtEvLCt9fk4lAS1b0H/rG1hA9yElvdvnI
Q/tGPc6/BOtt2M1D577aiuOQ9qHXw8feNDnqSho6RISpc2fT7UZA+cflE+UMAdjwypk37EmXK2FU
In02ezs/01qMfM2YCcYr83mj+r2xyKkj8HXnCwFCGasetwZXr+ohhZ0FMPdHETmpn+tZHRBiXvgI
JuJzZ8ZbIt4bi3yhRPIvYPRStF0+GunRFPR1X5xVgTMTsvHkYHXE9N1fBze2Skp6vFAJzsGTfw0E
Q/fyMhi/xXnCzemIY2pMNruJKX0f/Yf9ZBFpL+IfrFMQ2Vw+kKLYMZZBTXGO4nA+pX39kJEKfzbp
J50qFFAbH+3W+7OgJuCDSlMIXtflcFHh5UqkGMW5TJr+2NhueDRxhd6YgMsEW20jYAn/N8oydX67
ltFKIRoiH3koNDqHkEX61Etoee3gaCcgjvaAmXREGKgi/sOXA2UG9cLmh1vh6shvY9Kk8QVlfrTd
h3ZKeuKQRYRgcRB/DJig7LPQk3PBBdNei65T4j+mCHLVecx7zycxJ0O8r8b+GOkhzBxrSyd2a07+
Pt7qeGtwzqjbnvEqw44/ypj4C9L+5rNM0+7PT1KQOzBVgCAO03U9J4xIhQGblmdDSchJwgbbt5XY
3bj63JqKDAD1eLGxpOmxmiTDkNgQpspzltkhVDDHPDRdsRW9fOO1MQt4DL7QEpW3morgQlFcF1px
zuna7jJDkQ+523yoQyX78/pq0cbB2tagGtHAuXyeMHI712rV4jzY2S8tcfQH7kpy5xiptbGIb1QF
FyMtz/zb8oo04Maud9meRFa+iIHA1qwhDzYTRnwSae8+3d8Ob1yU2eNULqmwmZZMwtXcwxOwbKZe
Kc5JH7tHpt105rLc+IWDfRHVb38kt8R6LR219HPL+VYl6fzz/m+48cxv0nzIMLAeMSi7fGZaLjHU
Z7s66242nGLIukdHzsZxTPLmVNU4Zt8f78YWBraLX9JyhjJFV/MG8M1LvDqqz4u1gj+Wo/ZO6dVw
l1O/wG9INV/PY+ucuXiO3x/5BnwIuw9VI717Wg36+lHLsnaEO3T12cyM6F2I+2owTiUm525OHiv9
+qNOmsnOtkAU02qwfuSGmM9JBTE5der80XTSeGOzu8bZTNfDV3S54Cxoqn759rMS5LiZ7ILdZnwl
3iCwG/V7WpVBoiVPSYl4TUzTX7nqfrr/Lm7sEfQSmHugQSRdrtcUibHTmIRteQZqzT/XUx+/4i5c
bKynt57n5XlFvQQ9kCqGBtn1eW/PMovYJ851GRvuYTB6SkEXbG+nFzNN/gp9/XjQmmnM/UQhJxVw
Me6zndSZj1Wl/ki02vkRGXR9dlA+IvO5t7xM7joTJZPvdnQF96Pg6uvj9KZ0e5lZOrHGKHwAOBTj
0ECZ+or8L/UlxIzsiCEZuHAkGlt9CiMj/RmiUXlJ9RQyydDlYgdFKDV2c4it1y6yjPyzndvRe2/o
h094StU/Q7VJTYIXlDqYZy1/dvqxfh9alXMkbKJ/lsBATynCccks1qzvKcQsMnn6cCaJu4VHnmp5
+69qjXByJhDWn15N1seuNmyZ+dz2SwRAxCtrvipb7tOShfENpk9u71R3Ev84w4hfdemQv7EXTMYS
BALzcNhYL4MninI31Ir6se/UCF97U/nA2zBj32iT+F+vrqJhb4eJ/iXTI5KmSiQDP3UyWr5S++f/
QJ+yv/7pHOPjQwrFV3phuK/bSFE2Nx3JeeU5Ihfw0A1hd8CzWdtY1dfn0OUoqxWkxJ2EGZOV5ylD
fuD0dudzm0iPJLeUG1vX9aJhKOwbF44tei5vdRDV44jXIQKecxUKBbWGYfgVtrUbD3SD44qdIPfE
hTyJQn7tQt2bfRTbUV7jE5R9hWlZP5v5jNlpVrt/hV0ec6QPyUmQOPwwN422t9TEJgKqKE/kEzYn
I6rtR72y530+eMlG//96v4IWSvnCMQnWQQlzuV+NNMxCq2FBh2mtQTEbIcKPskSvoDT9I5kYyVOr
GtXnXFoFKSV9u9EBvT49GB9QCL4r7RZ28cvxWzeLhw50hTjrzv1VZP/D3Jksx41k6fpVynKPasyD
WVctAMRARpASRSkpaQOjJAqzA44ZePr7Qam+rQiyGK3qTW/SUkYGPdzhOH78nH/QvthjttwujaWj
WKpBnVNRvLJo4114Ks+lQhiP8sTq5UD+TUw7HdnxktxQukYeh1FaDcGhtBaElxHBABSCGMPk1sm8
xRKl+WgD+C1CtZfC3uEkF18njROXvhgoEfrY8KjUouEWoKWoVO+tyE0f8Jq0Plo9dHNftydiT+0M
3ZUrZObBmbOXKZyWJvlUwO8G7yzJRJAW73UjpIU77OyiS6gYRNtJLcVDn7nTTRd3QvXRTjePCyoy
amib+Bz5uFlZ7jZZ4OH51EzN/HrRGvFJrZtmz6mZc2VPU6kH9Jjtd0Ch8jGwjKU+WB0OlL7pppa5
62Ib18+KA6oPR1Fj3xLXmjP7Vp/qVdhg9g3lW8MVJhgt+g0+Qn6j2Ew9LfkQzN/0Xa+N6Q2F7Nr0
h2bFcfVObl9KM9Y04uzkoRZHmYy7BBJO5y3Kscxjzyyi5iioIF01chnAIEfmVa/UTZiKog+K6mJ5
zn4+6A/i9+rTys39XL8+X7WuPWthd6ZpvdGlp2xyD4IM6LcxdFjPCwHphUkCrFoRCdSUVoTT6Z6s
kqS1u9qUR+r806Foh2rftMZAL3tV1Hb0bNenjRe+HtZfSFoRKLJoyq28MEBA6yr8kiU7sZ6ARJjk
cc0T39k5/Q0x98Oda3MCUS+q95OGmyUOSCOKa7U+UCG25gup8wuxmHlzE6USvRIPzgJRKt3OrtGJ
gD25tIFGUAicJLqEFX95rg6sEKBOgNfOK90e1U6kClR5nOjwvrPMweUyMA5X1BPGkNMgh8cZLzfW
NE2bXOTuzpz7d6+v9wsH3FpycsjNf9Qrz0KeMS65lqZ8BauYdH9Q2bp5434zy/ES7OIFQgGFp3Xj
wsin2nveXxeenKIKf6HjnNQVhregst50FItUn6ZKswTtAMZ0k9epmocRVftgyVS5S6Ni+KboBRSE
qZyTCwi3F6cPTJJDly+E1fLpbqPQnGWqrsjjoo7RZomtB5yc4lvNW6wLufiL06fd7fCkScfpUJ0O
5cHKBz9bN8cBtHG6q0ssLqAEmvktsm8tDq6aMfpFm7a4lNU9qOM2ye5qG6DDxuHLu7iX2+olBNyP
LXYWyWgsgt0HAMeN/rxnlmuLDcHO4Vvpg/i8SiY0m9yx4o96oxU3blGqbzNryCvfSFUgORmnjK/E
lZb7tSInucFppr+xoGLuhqUfIQEo4nPRzwWMMqxvAH5GkGM6qt//RnBCipfMT8VsB/vv09VsdK1K
hrZojojqmNu0t91QqTSBhHGtbZM2xpFsSZur11+WF3pGq6YF5VM4fLSOrLPt0qVVXVXe1ByjoRhv
sCgxP7VGJh9WrkbQyIh+qO3NO1uu0gzdwGNVERZjN09oE9sV5mJ2Vl85rpzDknohLpe6ckSVx7gQ
v35kv+ePFcuVFc+1ilKcgzmaFdTQW1Zz9NIkv65bq/RVS4n3Q+l0H2J0XZCEN+/bGkukqM1sf068
fitGdLVeX7EXziwEpoCurEEOHNRZUmsjLAYxtpWryj7IUSP94iUixwQsT+kQ2Bfyt5dGoya1anhR
5SO7Pd0UVhSP5BackJViyLsklz0+R9inU7kfg96c+v3rs3vhmFhPRtAOq1QpXMPT8eqsNGZ9JHjm
o4RvhKWaP4nB3Lw+ygtZMfKQHMQg1kjZz1lpZZFqI8AKzmFys/sWY7kNBEbrNs2X6RoaCITupRwC
Ux2WsFbHSzIqLyTFJ8OfVZEW0GUeLsry2FVaQQ8oucNF7n6BcQXD6QaM8HfpWXe/P2Vu9mt7AkEN
9MJPF7ZPBQvqOPLolUDkK4q2170urWOUNMVuibrOb7nl7id7GbZeYmm/X36krM9xABITDgZ85NPx
NSNKBSbFaOR4VR1EdUcPTa79kRnyyutTfWl5OYHX9iTRl7LV6VBKOitNNJXNUfOUZd9VaP35rjrO
Ry/K06uynvElzPRuU6rRJaDdCwkeWSwCmpRZqROdXwWdyHKibErao5ideN/nrbaNzbHb9rrZH82h
lXt7LC8CXV+aMMwEEISEUQD7Z/sJ88EMcHDVHhu95TLglkb3BsG0+srDvhknIQuDtimb9sgliv2o
jl8KgFE7AAzvLbsQYdYq5nU8COt6dO38aCSGElJxyO5dS8wXzuwXsgMQYqv97SpOQCJ4+myyGPIm
da72OAj7gSLdFJKvuAEmkJewty+846j3opIE9R0lj/NjOBqWohlHrT3SOtXumqRO/dRQ488YqdXX
ItGyt3MxFDRJk/E67qp49/omfGEn0IUHA4KENXv+XCbOlAPpj1l1xz4BGxRHw7wd6rz21apWKBfb
CJrr6G28PugLFVOqWkAa1vIkosXnk9a9sSRasrw2lDJMMbUCn4PGxm0JL0Osi7KgbYolLPK0uwYC
wZnZFXOoF7BKurJHRwrJ2Z++6f9xgtJv//mf/PtrVWMRGSfd2T//+aZ+Evdd8/TU3TzW/7l+9P//
6ukH/3mTfm2qtvrenf/WyYf4+z/HDx+7x5N/bESXdvNd/9TM757avuh+DBA/Vetv/k9/+LenH3/l
/Vw//eOPx29lKkKkb5r0a/fHzx9dffvHH2gcrCJN//HrCD9/fPtY8smHp7b72+GxSMtH0T2KFz77
9Nh2/CHN/LsOjBBtLXLGVXnmj7+NfJafqO7f19ui/oNT4f6oYcG075J//KH/HZIM/V8gEZjS41HH
G9BW/fojxfg7WBPIzECR6LWtchV//NeXfPtXUvPXE2JZfv77b6Iv31bE4PYff6wB879THwedfXqk
KM7ajI8uy/nZMZJyVB6cpz0YwWGzzK72rvCa6P0vS/PCKKehYR0F4DgoMwrP6131nMuhqmOZGNZg
79p4avblQMKJ5avcgOm61Gs+DZg/h1qddZDtRerqnO9NmQHbk9mzdq3b1TvqeiiQu15RXM1tKxFA
6Z3t+mXKoJsy7ePr03y+mIhGOzQziNbE63MXG1OvFppnqb0rZi36lk7mEsR6J7/99iiAEXhoDAVO
4ByQ66hkh0CNrV1WQHHyE7ccPnSg5S/h1194aCQTK+p/LXxCVzuN54VXZoksY2Mn2gSRPsUbwmae
yzDlnNq8PqXToVysGVYo1ao+yU7huDs7OhJ30XPgY86ucyvnwe29KEyl5W0nU14S5X9pKBqiIKhW
m5hn9Ex1aDGS8Sp3h3JJ9EWPyhlZnElL8cxduDX/7rwouTM1XIA8MvdzDQi3JtWcZsXbCcB5u8FW
3K+lDu8t6SrjZyw+CcX/+k1e15CxuJtif+NSlj23EW3sGKXi1PZ2AAbrDkpWkd1X0rsE5j3d4/81
zKqRwzvNMztLNuvazeKCo3mHNkhJpzCr/DbGbuDfWDgbhyYksvjvefUuVTxBQTnydmB18acep36G
i4pnTZ1L/J1fH+yFKRGdNYDCyLQi87lumV+KaF7WpWqLq/SuRAfP1+TUB5We5+Hro5wGph8Lh3bO
WtSBO7ciSE9HocOFxnEVR7vZbIprrwa0icV7OzxG4N5uxkmP35RpbQq/z8Rw4Yb7fIaUXblaore5
ppLGmtH8MsPBGVtAtK23q4GnIkZjekGsIVP9+gyfpSi0lsiPCU6YTwKXOh9GOm7fSBy50VNsjfpY
5FjYryIHabZdLSkg9pgGrL0oGrGWcaUzmT5yE/atyNvuDRBNt4R1m68EekdXLjkdPn/x4RLr9J94
yhQqzxXnrJlrrpZN3k6dlCis094MKCJR8c7qSxDDZ6XKdSGATZIhUijk0nD2kggLOLTCZWlHi1Ht
NrnezYHo6t7xI60SWyOl6dc0Xfu2p9IfVFmhvpmM6qLJ2wtTXs3UAC5zDyYonBVgosaKG+AKEdJv
ZRsUril2ZV0Cxrbn6cLufmEoAipudu4q7YXG4ukOQ1MBEQRTVXacgXI/S/3TqLZIHozZpZq3/nwo
FIpwvFmhaxzf5/AuRU9auMONgv6yyGWYSFWb37pA5mO/spcvUSLMK2uME1ofThHngScWke8W3YwU
fxgm3fSzePFCZVwyyScy9V3WeL3wczIG7JALy3zK7aiogiqxa5yruqirH7WhzfKw6Ja29SGGyxaL
esw8Q/CBNHdef4+eTRAlbo4LlDtWgB7X3NO11HC/EzXqfXvDHR9qgXJPLMpPorQvqdY8CwueRr+C
QSiYwEI5zyQixO2bLq/FfvLyJHSq1gZJZlQXtsbzsLAOQ0ZE3EEqnkrT6XyaWVtEZS1ib4x6MwUU
y/svntWipCwhiQ1VI/fmFNePVozwcUNR+KAVsR2gsNxMvm5N8nFhGpeKuZBaGfe/c18iMt8LBxhM
B8jOgR6vz+GXqBgDoR4rvEX3LG9R75uia+VWWzDOOVJ9HOvALhA/2qSFWbY+sLT5vab32UYr9AWh
NTkYNFwVp/clzd04LK2qyTZzoa2Eu7YQDboOGTAGMdbTU4PUs+VPyPoageCaj61DrKX3lRbJcluY
EO39SV02UynaL8qUdONuzt1VHCmVvbJzrTxTA6VsQQqjlM65a3Tm8laNzIKUHfdyCG4Gnm4WiFu9
dI0OCgDViqOGTgjvYGSOTwLrtYOSqe4ULmU0i9BN0ywLta4G2Gvbo3un9BYnUjtM9P/QTylRQ1mG
4TbtdVRT6rnsDV8Is99XBaVkn5q2moTF0EiX/1qN4iepYzyUcRFFvjDGCUXlRjXw/qP83QXYpk9X
g+lAyv3h/peYttTR0K68ys+Qab7Kp8XE6QEJwK9F3uPdUBQmAiNaWowNGGk33SLf3Clv4BiqV01B
hyZYvblvFlelxm5PmrT8LtezFjUDVF3Doh2bx7nLFnfXNs1MaAArDXHb7NMvfZY4WEpTrAJ+7YKl
DFAd1fFFHRYMWOCX44WOrozWb02lVattg0rsn2OfodI7Y3S0+LVJVrdx7FG3wtLAxD6YarBMSO2Y
xoLAiysbXwqa2JtsKq0PJfZtt1nuavfFkHVHVcsJHGMeL8l2sk03oZHkshptPczfYxFrjS+Spn7r
xNrs+ou39DrtgwzQtRsptGgrdFODGTcX7zj07fLZ0JK52DVx5n6SjTPN+1Ebl7eJWiruzhCWfbvw
5+kHiaL51HS11QZysqWzGXoKS+FYmlYeTAa2ZdtMWzpxrQs7Ljd9ulQf5GguRMBicjgmFV0Eohfa
t3Fq+vs8kZbmUwgq30+NXiy3NOyUNxKIog1wSJfV1i4b3AoMl1as7zrwxP3GkSK9Z5Xd0MWNq/LN
SJsSP2qlBqbOLVuDjkCRHRJdjQEV8uamt1ZbmtcZihhmYOfocviKllYG1I4RZzqucNOfFGDMpyxt
ij89naSRlacAKiy9i3wLS4wczxDrschyjldvtrpPRmbrC6+lWXxPKn4rpJ+mb+MJTTs/8uZbtAHs
XW6V5VdRFUugp0qJ+qObuQby3xhtBa0jEbjR1ZYyWotRQSDTJvtU9wmi3LYmqgcPW1y0TDWQ+FCd
FBXIk4cAmz9rrdcH3WJDsOqnaqfbvTnucJfAU1chQn9qFQeEvQKzABnR1kjiUMbadDNhHxUU8+Kh
PZ+gSITqwbxHOyuP/BxjipLlbZBuFmYj0rCPrbRDkx5FpU0aVRiQVFOm3knTrr+18Wx5SDJlOmYi
nK7ORpnd9q6p9PGha4Wl+Mgn1ff6InPJ01KKmjQlhiMYT860QSYoQ8FN6ww0F1DVvlc7R5uD0hvj
h8owY3iwgioV+aUTihxgmdEL42uCUKoE7ZDVxca19OS2GbuYKJQ0yTvVzLpkl9ajdUVMLI1ASx1e
5HaM7GQ7OuZwb/QxOoTDzEHuD7pIMBopOl61KTOW+V1TluUGR058pwpXWPfSUdrS75rWKIJpRAEp
bZVRhM44tu62mbsJub982PVRYXxUllS1WIu+TgOCQPVnMdtdvnGVSPtWzZWLd7dmgud2oyUyNlpP
ze8Abqx8VFJQJziXaZ4MZhAj6mZ2YJIEizLNj7xH1NcTm2i1mWwjx/fUmIXwp0nHtj5PUdv3i2Qm
V5G1Wfa+ScqSB5oUFC6dbAafAEoPismQFOj0gvR+180V4XocpXEjE1R2fIqE0vW5t9P5lYTkkuKn
YoVkl1a7W3oWb5MTTJvAM1NMYyalm7+bZmV9wK1EwXd8Lt8K06PBJIYB4l/j2Qv8F7gmqBQi/fKU
qmr/pOojcqdStMaf+GeOxbWqClXfoUZQIxi3oDpgdjEkkaUx0VSzIzvt/KIW5b1B0vShzEX7yYp0
YSB9VAx3UQS9f+v0i3NfyFF7gJoDC3AYzRrh80mS96PJotzD7F3eDWJCXsRr8lrbaJOKL7KeGJNC
uHWMY++Bwyr0rH8C8oOrXDUsiMaix8pqNY2cpR9ZNqprZrHI67xHQPxNwkZ77Bbnhtwgf5epYB5D
ayp1bb9UxViG2ARgcSHMuJeBMdj6N31GuAxA0DJ+stdS2EprrXxltmve5kVPKy4pizX4kDalvmu8
MW9vI/TdpR/bSqXv6OSadwSKqAzNBNCnnxlul+4mzCf35lCm9samQIXYMEj6fu/GCH1tcQCqlmuR
tmgULh1aYJtaGqbCrm7GYRclMp/DaJ4cVE9Nr6ETrqrKvQR8tGxjPV14kajahVMJV8kHdDvKQFHB
DBfZ2NUPXkSiGdi1Z7a7EemyFvxLZx/GNI/E1rSURtkId8IHaZgqXh/Oja7eLoihQEYyClyfE6P2
HhprQaua3DsD89kBBQih+cAmjupqFa6yKtU+0L9Wu51FCrTiUOoyQzNZqn9qZMyYyUNffKpUPS0D
trQTHwF4Ji7UvEziKZ3o2Vd4i8mXKY+6HtRpgZyr0zXjsQVr4WxsXjE7TESkCMKa475fqrZ7Soa8
6XaxcAbLBzOSqRsLdNbb0RxVK+CVaZt7FWPYQx9J/W2/mHPkD1rT7Y1a78SmdDuZXw9mZHxdsM+Y
AgAsoOjczI6ubD7mHimZL0MQ41Sj3VgdUF2aibBN/Sxb8pyXpssPdBfL+u2iaZw0ZoPDQKjWVbkf
ZUSUkA0MMpTpenWTalZ72xtpTX7El76Kk3TRuEWMU+3XURfduE1b9mEz9sODaqO0du3FsbJcDcT2
P9kd8dPorY5ToFPmhwkpu8esc9KSLbKUkkROtHdd0UDOECKNm63sx5LnN5PrbFTNIodAeHuxb7GD
Mt+LpGPlbTVzv3YCo4urxqhVUthUOhDeJ6qLgdIMmXcVcyVqN70c9MoHlio+KtVSEcGqJPs6g41E
ArlNtPbKXqLyCt+EwvV7I9LMTWzYEfVCyxN6gPecZW+NJbb7oNFGXcVso2rjQLUK550Hs/5jPkzJ
u7YsFIjAXpMiRu7OTh/0c12LUJOuNX6JjULJdnbHqm5M7tNiow5GmoaL5cUueCORf5BVYXegmW2R
XLiRPUMIwP+CWIHMBSABChzn2CPu+Hh8pWq1F1EyXxva1DxSVp+xS6iTYoMhTPlhnM3yzsmX+srs
omkT1QWeNJnn/lVk+a2Wy79spJw0X15tzPwfbLlQsF/7HP+65fL2se4ff220/PzEz0aLqf7dg0nJ
hZmaIXh6rs0/Gy0GLRhu1NQlwH+ujeM//vaz0cJHqIitH1tN55wV3PVrp4Vy3VqPBhZCXYtq8f+i
08I47B56QGgcoPwGaPn0tpk4chb07tsD5FN5AI1eBZhfFA+/rMjlTss6Clhczn6Vuzb2CmdVRg7a
cRWcZpQ8jj53M/VErySITv0yXupIrlXDX+/PrAoCKGCQaSEBCTsnLtSz7Kh+zONBUxYiV1TD/Qs9
sN4orsCWfT9Kvb0TVlx9MrVE8bZNmQOwNwYtIZNuUjqms25SxkFF8ECfAROEthxadxMp/XBsatHU
m99ZnNX5Q+Wuv/bg+OJAUc4Wp13s0SZo9gfVhepgRLW4yhYvOVhUJC5EjLPawjoU4o80EbHuotBw
DgdN69Qb3SadDhVGlRxNuEzw2/b29Qm9NMpqZwJyiUYNKnCne4o6PDWXSU4H1SjUILHUZgsJ81Jj
/0dN/5cHzWQ0RIRhDYB8gKj9Izr+UihBzjOngZouBwPt4umIjLmBJX1VWYLMOSXaZroGRGlosG+m
xiuMcmOLcXp0CekGfDSzu691tYLGMbrZ/WDCkljv4/Gj4Q5978cQj7/N4NzHraJ0IIE1WbTZcTA6
Jw6nqUdclb6w/Sm3hs7YGKZwjoJLZEVdNY+bzeI6I2ecQcExaKwyHi6Utc/KcevsmT9a1xTJaCye
Uw1gpmNDN1vzQYCg4f6Q1DHfp/cOojSKC+/UuXbJOhjIBvScqA7T5j83EPeMeTLVLjMOsL/c0Z8Q
hBdhhMJ2tncTJ/H2plBmlIBm5V2tcef3pdpxpWPxpjvVU8bWLzGSyvYZ9BQdZXr4ZFuZuqoM4mpq
ReB0y7BDR8/61oKy6T6MZW2nb2I1H/Jw0YtRx5JrwQ3Fm+fB8XNN6f9UVCVBCwQ+6nGUfT2FjVFJ
CDGF3egUmqiAoxPfGFfwSEuuXY0JN9REI+zzoC2KDE18R7StkeSujfTinFUXluwsCq0rho/HCuaG
DkI97qzyjDBtytUyNw+GN0nuxkXWhYuixrhlRtYdOUL5taI+dWHUFzYFvV5GRrAA7NW5idXYp9hv
1rpxAGaq2T5cPme3oPRNpaD9Xa25H1OEn4dGEH7BVNjXMPDL+2cZbevl2WIe8OczQH0kS6hSCLvA
7VwPoNO3HHwJVVDa83Qd7PPuDSQKXTqpYx7mTIgrc0jie6Mw3Rsr1Za91Mvx90w1mRXnAeh1TmXe
Khh3p7NKC2/CGwk3mDSNbF+2fXWt2Wl2tV750e5t2vvXg+VZA+7HeC50Rwv2Kgq952zHqPPaKrZq
68A3Sj5hqzhua4irVxWy436VLNotVP5l22IMfuEwOE8f/xqaw/2H8C4NwLOzv610F3n7wcJ0J218
PFGSHTniU8ut+2pMk/LYaFYa1mA8d3nk8cLPNIgG6ub715fg+a4FkLvS4j0ulzTpzt6VTuQFV4/Y
xl8ByRxw11MQgSEIlRpN39eHOsNo/ZgyWRVeEmvbkQvm6dMdWk+lExRbB1SpTb/E5y9My0qE5Vip
e73pD33PwHNXttsxqeILDc8XnjUM5TVRX+UNEIk4Hb0EQlNYnW6tbk8oYKf6sOMVYmGtrPPdpU42
qwsGtqP9vHl93ue9v3XiJ0Ov8eqXl7Wvm9ZWZGIfGinHTQf9YuNQ/X9j6jATF5QOg4jHfj2MXLJa
GiA77JY/v/4dnqcFpIEAiW0o4SDVz0GDJoL+OX16+5Bmpb2VmtYHSSsvOvM+DxgwSXG3IJmiT4VG
wOlMI9CEpAC1epCaPTnbga5BG2SdAQddgpv6MqSJWvkOnry1r7ep9sakaTKFQ5faS+Aqk9NREIuc
61lIcCxWucwcH/UAuI12zSVRjec7AilgAFX2ilB19XNZwALzVnQBDfXQJvVhMTbtdG20zg1VPYEY
mHWbtcvPq9r/FJHBTiDJ5BVYHwFaDecnEzz9GZNQk/UprWKjqInmqwktrdcf9vMXjehJssljJunn
tT59CjiJSoirkXGYewvcdt0PVy0ohFAUUbytuOHQ5l7qx6lyoUElwyWLxed7jeEBJTI/gxTxnKgh
5wX0fFqah0qrqNzWXnp0kCO48Fa9OAoMdUIS+FuGOp2k0KwSdd7RPJBDq9esev4+i3PnAr/lXBpo
fWLQSuGVcgRyFfTOwkZt1hEGkDUCoXPfXudKmc2h6bT2h6FwrdRvOpk1vpWXmP8u09i1QSkR28G4
QrENqjzCVDeSK8heVyAR3ECzo9HXV2X+lVJrOYZzZnvUJhMRP7mLk0Vv+T/nYBSDloUDJPf+0NI/
wB8SI/jWL8q1zow6O7LG0pzSL+5Qat5Wg0P9HUlc441j96DpLGQSPhqid7+PlMk9H8cP8V4FgytC
E/3uJzEburo30Yc1d/hnuZYfDcABsBTHWBRfhch5n4w25mf4j6cfUTfOP7aJqV8vzFKnRjThCFdG
Bm1CWlqi2UVxOSx+0cU0wtS5de5yp9J1VFTr9kqfRlFQS52wdJYaPTg/nYFGBW4ss690AwcdVeXR
61jD0etD3a7q7xjNVdq9UtnTb1pbr0+T8wfZGcAY6+1lDQm/RGIroUA5xZl5oMIsbmVZIvksnfzT
6+/f8/yT8xocJzQ8bkZ0p09HgeBi1onJ1hRxNN2X+dLdUzVLMUqSxgaO+LBtIPyErw/6QjSjEMUO
XUFLHGZng5p67LT6MjuHmg7uXrdLZYtttwEMHFiLmXjppvHcDJyZzH8TNLCuKnRj4gwK0bA53LN4
oxdVWhbx4hxaASIQc0krzHsS/9cn+MILzyic3iAG4Gudx061S3NaUYZzmNjUmxlj3mu7sqsLYeWc
ZvbXZMh1qWSAPMR3+vTh0epVwJCjO5w5HrIiijL41qhVu3rCAlPaWf5pyfFvnkY1vfd4tI+c7EkI
VWl4TLlov3190i9spfUmD2MK7BSArbOcqZBFkuf0AA8pUmHYcGY3bS43o4uoe9JH062nGNn29SHX
M/o06QdtsKqsr1o4q+jI6QLEcVxbzuDgWySU6KbrPXOTjma75x2+BGt5PjueJjxxniY0EZQITodK
eyuWZL7KwYghh8QSXR5/7iGlhkpUAllY1Pi7jGnTX3jIz6fI0wVLSDbIC0rX/XRczY2mbo5a5aA0
0/SpVFqYoo5s9A/R6CUXxnp+GK87ifNpZS2C0j97L0F7q8JD/uKgRJlw6JwPFODK3EXZBDJLAsPN
pLwdAMCbjSBCRmnYVVjaXKpXP397LBWa5nq7AojHYXY6Za9alpZFjo+11yPgDiWJOor8+Ltbh0FW
3BAb1YIbfrauSVp2nRmP8dFpa5uyg9O9R658ASOQ2BekDl56hMgcrBJKGB1Q8Dqdj6bx5Cq3jY9V
Ver7RpuLrexK67pKYu3CO/jiUGD3yBJtAMnn9xYDLW1uhR0GFb24a1Kz3kNV/7A4hbxAv3vpGaGJ
T/WUNQSgd7ZVaq/D9qP14mPXqspNpw7lo5aYlywUn790HIDI2ZhoqptrQnq6cn2UTjkpdXl0Stfa
l00vPjbAnL7UALBupzbu3kqcYi88rudTW49eYhigLwOA/fqW/HLwlnPViNxOkVJy0QDB6oz/RbnZ
+fL6BnxhGOBklLtXWzed1+10mAl5Qo7zrj4mVQv5qwAt0nNO735/FISKOCRQ5+Gqs36LXyaT5AWy
nhKxiajou6BGJiooSu2SfMCzbadTBOGmQO7J8Yp71+kodWR3HepTSFoMbhMafd/5nTN9ahe937w+
nxdGWpHiIPKIxciFnc2n7DAGRmQJRlkqZQCt/LMpm4MDfDz8NwaiXozmM7EQCbTTKSmyWsVplfao
50MUFPB/AR0XeWiNF3XqoI/yx07OMZRAVsrF2mMh/J5jDMuFLJmE1TtGoKaA9DR1f9AzLyWBTuAm
hoqO37bvDimxNhv1+LMxzJQ+Yz+3pgRTRsxLuXaCVbrO0iy5Rzlt+qLJMsrDevbyY1u6TgzyCo8v
vykRKYaPK+IbKo5qGazCOqi+dEIogSLnaZeALX1YN9TRXYa0DhbysC+owCD3WTXljKxVZSEntQzA
cTZxD0fAB32jfCpbGQ87YE9NCqvRMd+PYtDQgK5MUYOJtuY+8Gan+tJMI2CSRq2RLsrNJP6Wp8PC
YVras1f7OM6YGs658exeL6IhfReZEh/IGEf9SgXkI94Asiz6XWdhjnE7Gy0Xdn1JXJrDIi2d/YBT
IprOy6B61xWv2FfXHDOwC/CC5U2+cBfaWQnAx00zK8DL9Jx/fFBnPamEP4qIin5WwKUIBy0d9U1X
cTJT0nf0a1uFRLnPHAevLhhq/d6wqVOEOmJrE56yav5ZHzxnX7myAFQlFiO+rebC9G5ljFHiQcvi
eFVEi2JwbSrScGmVWDtLnSRgwyLOkMl08vq7zu3lM3InGpreraoem8xuG9/upfmIeBSwqw5FlDaI
h1StA9T1y3dgG8v3BpZs76PWzJt9RIlMBdnnOAg74tlZhZVdR3tJA5xzXDTW9YLOcRrSe5kOCjWs
x8wVELUTGMkP+H2VYNzgY2wTmt1T0DkdWsTEv/ILl0hmiuOWWyEpR47le2gqd5sOjSm64poXO4Hr
xbb01a5crmqD2xfgXNy39laX6lMYJ6bWh1iz0VfxZK4AlKDe3e3UIRP5nRoJHaXp0ViAQaLFdAXG
3vNCLennm2WYwZPSxlGOBIehhjdo1MZW1jVoR33WDB+Z1WQORYLfiN/Xin1f2VGUBEZapSh+IThz
LyMX95EJpuDaB+mKwnei2L7R7XGL+61rBbqgL+Epg8XqoWH3kaggCqyCcJ33ud6abzDG0mWQVaK9
EtJAhaZAc60JKi8V2Y3SrQBs8mJnCmdgdzi4eSBoArS4cFQq3JlUEdY4rhZydJxPBfql3MaLuXzo
66H/CgQ+eQesDPxqoXXZ7OdZqks/k4U0/FiZsodUjSYzVBU3fZQOyCEfO2n3qUyiCcil0mXDjVIZ
w61pZfVnoY44RyRL1H+WGnyGLfYOzmOlxlEXpIsxVb4aeeZn7p2Y/9Yyw9+wl5jpbVQ3bj/mEQJl
kk35toiH7hY76Hbw0YOuP5hOXT6B5WuBoRe2c6c0Wox/DDk+oV+qnzW7tUBN9YYF8d8wsisFb0V9
Y2VTm18rnpeJfatE9kdu2jrwMVGpAin0acqCcq4t8CleYechQqs5UK96hv3emLEWUhCY3pGVOwPP
2URY/v+xdya7cSPbun6VgzOnwWDPKclslJIsWY0te0LIHfs+2D79/SjXrnKmXE74jvbgYAMF7HLJ
IXYRa/3rb9CW1TCW0HJlgYMA8KuIHGipaYFXmwdSHqp+CE3+XVWqZoO01ILvMi9l+JTwVXybbS37
ZM5J/jybjeTuhZnypM+iOQiB5Bi818T4SHTisZR6hNmZXs+zZxs5JkQLouT3EK3aZ11Puk9RuchP
ETlO0M0k6ZEeahVSIAFTpsuU/qcKstg1eX+yabgppBCfjFbKB8Wp52962lpPtRhhjKiYqgGzpFgP
O3aXWTDIFvcmVqLpYdLc9J5S2fk4xC050pUbat/UZRxgoPMTVwtGXtCeRG98HXvVhlNiOxP0/6id
MMfrKvl1isfqUy4r42sd2voD3DPtow3Bg1e5Q6jgMZ1pbwu1tclN0ivtFie/8au7VEhZ+kmdMtbR
nAdyLo3c70OXbc0wa7i9tYkkN7KNNvN7B19lL3Ta7HbsOyfbtMkaEYqcR0l9d5itMYBGhClGqg6y
8ie1waViWELD8mLGNhhMKbP91BWF8d1KhyT0Oma5j31nqEgVatgCHjZJ/lA2ScrWvtJMR9dpGwZz
UQZM3YSx/FFo/BFT5bcclCO2yr9yWv4LmSrUTojOEfb9VBCtEuTXAuH7Pn+GhJL8zFr56af/IxF2
36wt48oNYTpFJfg3c0U4b9bYE+r3lc3BE/qbuaKob2C5UF2tJppUp/wZldw/ImEaMjB52CsGYDdq
mT+hrpyUjGiDV4AXSQosDxgmpx00Rr+NYyUd+VLSbbd0nXS2U746tDvjxU/36PZHxfY7FSNLGYjq
8SOhjWZ0egL0OvwbJrhje7HEeb3rpjnbdEp2zg9nrXF/qhbXC4LwA1rO5Bgd0amRUYkZiJE5HEKG
ofTB3JPwIozwXEL2Se/1YxV8MZg/MSmmJTougIu8ybAFaroLtYVAn5Js0Y7ZZRRll447MsdlYz6D
mv1iRVgDjGIQWsM5OYUFLdrV2pm07kJJ+/muaBu5q4bmo9DmxK/sUL+QWXXuiZ1MgUDkgR9hhtAb
rS3F6SS8ZxIOt3yZL/op/mRM4Tc31e8WFXM8smfO9GKvXsR1LY4kg9dARWV2cke1RjDYH8b5AkAL
w0eE8xtdURx/mt3xTPfy6hVZlzIgYdCVYfd1yhWaEyshP1ibL+A5EOBrdEaQLFL3fv+6Mwo9fRXX
dfATEXzm3MDTxm9cZK10ozJewBxMULJ0S34Xzxgte11oOszJYnTY3oCFXyE/p0oaSZi1ZD54cRWT
ShDKjPjFiaSahhx79IXjUH3QIgkPlD0dM9ZBHcSNiBZH36iSSBuvNs0xp9wpjAkzb4ukUyU1ZsSQ
uSEdT2sSpLaSCSa6Xiqe9zGnU76N8tS5UcjzSoM5uk7sInzXYbHuDxERHx7ITfwBy8dpLUr1PsXP
b3C/R7GbOVvsNzLbU6GTmwHs0j7cFE2ffJjqRt3pSVsyM5IcwJ5Qcb/aCGZYZBOUbr+Kemp40K2Z
tF+qvFdc4n2zgWDaaE3ECWe9f1hMaX1JUFR6wqojfnm7jr61pp6u+cqdwPemV+vHJMUdwzdVG4Y2
vW9n+VXSIYix0AEVwWTgjYMbUTsoKDbcG32Q8mbuTOtD7krU7sw4wy9NjdU7hpJph5lslWBLm9cZ
lslhLrWVvVtZezQMzodezvljGhnz20gL5bhRM0fBCcjoP+HsnMnAJIRUpQBLjdgrc2MUAZXWMG6T
xNygZcR41oKBwRAUxl4NXa3xaqx0qb6capukZf59Gmp3O+rlHK9p0lnqtXWmUvGEpCvNJgCyL4q5
u1lMMcrLucAv26JgpeQp0qrC1nexH9QF204vGhpN30h0oFGaR5/qehkuyapQcwwZG0NCSE+bO6rq
njTvmRBIvRr0yJuyhVggmqz0ESMhZ0YKM45e6Tqj608JQMCmVHKHMCF1tm9x/9SuOqm12QWqK37L
Iq4geph0CkpghBkCCYNsTxx8DSlvLYRJqLlc8zNcntniIvXkbkKtoPukGsqtQCF910VpQWx6ipjH
K9IE9QA2Zsb7nthuxxusorpG3xmaeGGmoeYn6O3HiwGQKkiZNNWeW9upX1tOvJtHKSOKtzWMY2pq
UmiLqVDplJXSfuem1mxuE1dNRj9Dz7dxI73eCBr+EM4XaComL0YyXGK7kV/iPQfDGxWemwWM2wxl
A8nJ3BUWLz/zNp1Hgq2odlXPofU56yfn+zAb1IXVGBNTmakl5H9eo2yTRSing7bjr/KiNqJnGc0Y
UjadgeL1i2AiWFo5FamKdsEJetvF8UWTARklzOlcO6lvanDmYmuIFgvQfFTmAunEkpo4BEEK3bSd
UQW21g3Fj63yjwq9fy3fjoq835aD/4WFHjM2WCScMv9OSr5fbVn+574vnmX7/HOZ9/fP/lXkqdYb
RKbYuQBeAYmuuNt/fGCwe+HfYg8BXE8ZyAn7Fz1ZEW9WOTUOkJDOYbcBQ/5T4xlwl/FUhdgMcRq6
lv0nJd4pRYmKCwHwC2kYS2HTtE8AyC4GgXRoxRBTtNXNzPlwnwzDiCyRA+gBnau1Nxhp3E1pvbzV
mMphfBj3O2tBt3fmUPzV7wKbFUcaLn7lo538LrJvUxqXqcdEeSzJ7DWrEHNEu0sNH99FgQimnevv
plWPmJmrbNxN3Rh3VhQvT3Un2vFHI/OvPA4KjJNDmgIbZw2bwCdcp+AxnkCZIa8Jq3XGLrQZ4Hgm
2ACayTzsH9tC129KxrHvqoU7iOBjkChJwQCKDV3cdAUJ2Kx2iqFzIQKG1202pEuyiexlSoMU/4BD
34gm25KgyXZuJHlaQa3UyM2NkfPw5Uu3fKBSNp4FaoKFD7hu72vSfL4qekj0WoZp063JzM7aZjHS
+wHEZL1j96hC4ttYp2Dz7NJtbW+s6T88pevCEXynKC50JwxD8AE3DoQ1fhviK7eW7YKrspl/EVlW
k/OuJUh8iCls+51Qp+4tDoXuJ5GWOkdw1KquV9UQeT3Xagv2VyNPFj+bhHrjjjSdaI7QInlIRJBl
CmOcDtYwmeSj1dJ+21SWUW7CJtMICwqb3oYXl6z8cEtBg0WIL1VIlN0WoPwPhdOHCIXbtHoGooze
wazJJi9KJvGwWLXT+GBB+ifIxe0DCXISG4lhymEDI/y1PHS004eUSj/1ZEQPDeTbdF8cLaWI6uK+
ehKLo91NSxlxnCg1JwJnk3M1uMCXPj7Kaf6WoiRePk7ziFYnjWyRbnLcB9ONYnHSBAv2JOzAY68k
75hoC/WA9/eY7C1QUuc6XzgMA1vqcDMKkKzDFCMwvnKnCOUok7OhDFx0oS3UnTp5P43m2HqLJtOv
dty2KsK4JPmsjGLJAw5yFTOjVbIdEDS+yM040QNSI+jDXaYoHYeIWiG+HNheuoDCSBk2HD6zsc0s
t3I9K+Y2+Aj+QWGyAXfZbTfFJWbSCHXbyy7tiwgZL7asV6a65HgXu9qMdjUbS1wVMsVZVYLS3mZD
7WjeSEqh6ZO6V3+bQOjMg90g8QlQPE3ltnUcmHWjiJTioNSQrAI3ncjZBv5OV+zQbB7BfSAMTWOe
fJROmmR7azB0YEnS2hFdGstKOFEKmwAfGS0PvdsJy+cVXq5T7PL1y5bUQgh8PYymABtVqaDUBR8W
iLBbwjJSWcp3eba05Jc5Hbw0I83iL1kHkHsxRsxcIazE0+Djm2fn+9imDA/SNtQPCBxlDdWlb0nz
iu30bcYs5mtDgSGCTOjJClQX9RCMGCfgTjCnterpGjrxoBJO850rrj+HqqgKIG/F7ILCdgrK8nQO
b2wzcahM5WhcFQxOp6CrmvY9punTPUPz/kNZ12gFwmbmvVNi/EJ4jcmcDNrClBlWfiYS/M7oNIpW
PdHetiC8pG+Fc2GiJTS1lM9t0p+hB6sQ8EIHF9lY0zrekoJc0cOqw36yJ32Mg3IJmyVARjvcRFaR
WhfkZh/quCxHb+gz46FDI0g2JRSnwstRTFrbpEHdEeBoJSafPCBg8KFYwWFDczqH8LuYj6s2yKzy
R9Qpb90RVdcmUVLrOR2T5rMjFP2W+T72Ohqb+ybWqgzdNxmBxW6khynAE1S0vVa7godDXhFnNCot
wyJ10NpyhcUUHvaElIc8VofPYtK4WZu8CsvHuCy6bpvZo3s5qVplBkxwHOGjQIhUv8cM+Z3TDOKd
ZRWFhNduuR/ZuZcvcDpQk6fKjIeIg1jf8XK7T77UeTXfoF8tFt+Ni97wGluxzVutT6ANQObUnteh
p83AhPk6ZgNzRmycU4y8m2CJvil6t/TxG4vHwA07afjzMkrszjKTZEYxz8TK9cAp74Ddiq/20tk7
Mv3igz6ZnKPCVnC1rs1xnQzMBjYI/WoutdGbvmDaYc3q2gRFLrLBaFy285Bm7/FClN/rGBQiiBHe
fyWZmFbIbG2RbaGzmcq24WfuWrPrkk2/JPFNCTpOaWgrBhkYFcpZN5yykW+W/23KAQqGN8mu/oZ+
vwm3w5QsxsaeHIZ4C0NK7CKEO9/1VAvzhW6ouOCGjl6XmzTpsspXxBReuxi6676s4+46nHrk6J1T
YjdUVlaD5DEdxihYeCiNpwr2VaukvsavOnIhvYVyIdguTubowIg5d3wtLMlVHgnT/pKaKniQow5P
Ed83kKedLn+Zmf5fMfu/a0HqrsrFfy9m3672gxSzr0HLv3/4r2pWs99gmEVVhN0ritM1beavalbT
38DTVKGXwzmAff1PNWu+QV8A3Y8+kMENvIe/a1kVfR4ACHjl+k+sUHBK+wNTQz6Bo4KNQho0dA2n
oGaDj0PBzZ//NLRXwrqIOEH0i3weo0cMn4qvGulOTJdklD0OzOC3SRQtHztLIkfNsgobpkwK6xAa
md5BD7LIWCgngx+bsVsNzFbDGmTMM/1mqMc44+us4fQmQIc132uTk2ZsWJ9Rguk3yWCOfBO04Pku
r5zkKetH6y2Z0vlHdWqjMMAboA23CEjENxHDQfJEP883+dzTqCKe6x46V5Q3TbGMnxWERiBBPNZ6
X2MKQNjDMLXSN5KoIe1Vs6s2wGfS2LcRYl4iUER7Z2bN8lWvKBT3pRTZuyEcqN70nN0owDjJym87
3FInP8F8xSTwMbbAYBJgBpikdunNbUFjCvWVElQhtkww0kEg0aUp6if4XcbjNI7k/mDQV91iaTdu
RVXjtSFgW7agS1DngqlzImxbTPAG361m7aGGv3ub5B0nfqO11Ze5NVJj79SF9dbuTPJJdPa8zNOe
uLUjE8Fks4bmDEFkxdp1ZzmgVAt+trTm7LJB1pnlZRPn/EQPsIXiGdMQDCe6L32n6NdJomTllnpa
N/3UtSkEjcJgDjl0MlI9RYuWeRsWjZy8HmDuwmpi98bsXfUDtcvymcCFhUEM1q79zkhH5T0u701y
KMO0+0rZKVRvZv73VFqzkQY9nNl429braB9bs2g74RBz1WXkLPmptlTx9aJQVHsw3tn59KHCm8fS
Gjjn6PqTOnC11ZRmcdDQoU3MH6redp4awj/tbZyl4q5dQA0B5cI6DYA31lCmmfgrL8fc/5apwfCs
Vrb7aWmntAOmEEvkdVjf4jAotOGLk1PYEchA5rKnxHNCgEnSqm+VgjMefwkt8uO8o0zPrFENL2S9
QjwYiojbYVyKZ3PuyiecmE1SBhYDyx8K1NCHz4uWX0qXyFMbDpMnS8QGPh+1uKrgU+FP0ylwDtQh
0qgdbXVcWbcLZi0Kv/qBD6kKAzOWE0dAX28HPtKP7mKHF4Y+kx4fVVr9aTIH8WcswDUGEgkvtQfQ
MVCfu05Sft4R8PDq82zq1MNMVO826hfaLH3QDrVOyOBPe+YvZhjHKPxfS+nrIAdCjwoP6nipSVXt
wk2c5RCqTk2hrTy0xvhOs7HIkLH5SWuX7e8XXPvhf8YZPxZEowjFGc0eU5qTfllLmnS2YXMccjzC
mCdCaJmn2MajJH/flfH971c7RqxfVkNfrNHgwJHDrHO9/J/21rYxa4ucxunQI+MPjFYJfeSZ5+y2
jxnO6yowulabU4d2GzLjyU3ECEcXNUZYhygrq68mMF9QTWgXpybM92HT6U95mpbAy3Ny5m4eU4l+
rEyWCWJPTiOMrNff7Kfrk3qIXsNOx4Mh0oatbOkCrem6gF9n3lLMV7fdRAHYWXpyY+L1cebtOZ5x
/Fgenggadk5IhDUnWEObT/Wij+OAIWmpbkJbUfwkClVG7Iv4Adz9K7Dx+kXVEcvD/IXPTaP4ikAH
U0jT+lIeirzHOJ5x/jbHcWEHIOoEZlbqCOSm7MztPVETrxcIy2NFLNDUcjyfUo5dutg4GUR/mHTM
92i5LcBbS6uqD2HlgE0USEo/h+Pcvyc8DXAHBuP4AFkTwk2M91n6IOhi+0DQ+eCDNejxgnWf1uE4
YtMRbY0yQ/xZTRYpIRo4Me3ReIMNivu+iUYbaoXUZ6YgobjvZWbss9rqbwpA3JxNusM1fE5ldttE
7vLt95/N6490ZWFSKjGvRV9yals4GsYIG2jqDx32axdlbOYXydDXNwOR7Vu3z9szqNWv1mOyyXwT
eRY70cl7ZA5VknZa3x+SwqrIc7Dsq7Gg+Ysi9n2iccQZyd3r93alLQo6VQcJMxd6/NlkUYzcxZTD
wZmcW9jY1rXrSO2RKLg/C1V9eYEMA2EVwzngVDaH45VU8repL6zuMGAU7Cc5qbSRZUj/98/rxdPj
eFdF0MSkmPqWVV5g2Z/3AQ0ulV6nuTxIpnFbouRjv+HdhUrkTJuFTu1iKKw74gPLHUH2uHzW1oyw
UgovzQpGCa38BmoB+2IYZtzxosdFRI9NThywBbBx5lN+vWkR4gHVhFQaqLevyPVFaIInOmp30MN2
3tYxqESLHYyHk4ztJWH5tdXkdGEXseOPQ5ieWf0Xz361yAAj5W5Re588kQQQgdnD7B7yYckOWjqh
uTQV0GFpFmcey+vTx+AbQljHsJnVTo0VtKWQ3RAWzkHNa8z32y7domE4FzH3+nYiUsB4HW4xyghi
DY5fMV7y2Vn3pUNs99G2cTvnYuS026e4E227bsgejUl3D25RJNt6ts7NuV8ffkyeaa1epEvwIE6W
X3D6l8JEGtkss3k999ZVUw/RBdT4ZUtx02yXQYgboiHOPcjXm4axDgGQS6xAN9OKk+sOJdX4kjoH
w86f4maqd2LB12jRaYe6iGjY339jv3iYnK9Y1JrY5CL0OSnKrMkiwpPRxkFhprphlDYeOk7FMzuh
/qur4nHSizJRWCvW46sCV2v6flG0g6aP7rKJhcqJYPMq+WIsOCzUQVf7wDFGLKBMbQhcd4q/cb5X
wo9MMX/Us26UF5yUk1zF28WDg+kZjr6DcG6XfozSoCat6z4kKLL3F6PRbPC3XD6jzGw1Hy5KtmAo
OdiD37d9+AFEDI7i7Ey9sscgyb6whLzOIw41KBNTp5MfiAHfJhSKBd6TVZDfcpSRuE7Qw8VnvqeT
iMt1N7V43kR2rDEE1HQnzwAEB1+a0hQHwG2H9IyxGXwtzr87kZGtNyjX76FQI87HckPXmEeM4zon
7czGS7BmKnehUQwHiH04tGZLGl7gglY6ZzaY1x8ENjxgEHwTNPewr46f4BgusjXNSDswjk0sIN0w
cvb1Es0p3rjO/MGZbBuuxBA3BCEuJKGfeVFfbXCsyxHAlkBlCEn/xNBZoXqK01amh3bJp13mxviR
5r3wYZ03Z5Z6qWyPzp31GpkTrFpeYJRT0/jZCCtqL/IgHehWH406dd9Wmtrsnb5Mv/V9XGyx3Uk3
QxlqV42ifohdArJyPH/2qciW+7AKizMf0C+uHuIVHLB1GKq+UvoALYIjLGN2yJ062Qu15LDL6+pB
5OYfKdd5GXVYiQjSMGRSYfSfWgq1SSuxv03yA1PRmY9vpo0mZu3M2/Sr69E5O9ZRLOQe8+RtqhnJ
GdMYJocKHnFAyJh2XWnD4usYoPyRyufHBdEKwp7TwL7cU5OLLs9yHdOhFM8wfQkIgQt9mKvn1CO/
emdWByDUmPjGYFO2brQ/9Sxd2RIsCkX7gPQW/XwOTM+r0V7jWDf47hTa+KR12VXObGOXuyaetkzG
sL0tsq2rRwiWAfvOPMpXRyiPkpKEt9iExwcQePwrlc6Ql25RJjgdtM47CeNuk6cNZIRMxoGcLRxk
bKXZqWrSYbqZd+c+o7W+PfmMkMSjAIYQh/HGqTeSmWrNlC5jchDzgKdfa6/J7lG1Q4rV7uEGa5sa
6poX40533+pFHGj2aG1SqzgX5fjqkKNLpj3hgFudsrDBPr4RqgnhQxBEfSD6odiGTaL6JXX7met9
dcaxCn/36tREXYzQ8ngVRIfVYhpJdugaAojw9Ax9vYBDLqpRcpQY5+qw123cuiD5I7DxAFUwVzhe
MI5jzDMKOzvEDmpvVbS1X3abVF7iiljszEhGu6gev6PU6LayLCzcmhhF0/o5e9ca8k3Rt6FP/ZZc
p3O1kpqs79lokNuNG8wBgg+HHmy6gN09uZotpstNPw17UWX5pcA+M4icNN91ffNZNaCP4Xwr/sif
5uXT5UZSLaz8ChRT6wv+0zdlQydwdGWsD6JPSbtc4G6PExWXgw33lhF2eaaBOhEjrwtiM0XZx7tC
j0wZdrxgNQ91J6EyHLQcGNnCupg0taSGQSQxQ2O0ik/KJbxWq/DHGKaCl/T4W8NDGONbwOx+2DFH
cc6p6F9vloIdmUhCygQOpVMt6VBrZo8HbnPQB1KWeexfVeopPx6Wc7vY6x2DlbjX7JSrz9Yp8BJF
LdyOUjaHgcD1a9NVvxq1JMGuNNsA09NV8+noQQaDYG/aS3Jmp/7FdeIbQRWEoFDApj553PFQVx3O
ydXBFsu0Iw1p9clm2gXN7pwo8+VKjvcmmhec8IFDTejepxBImKEdEaFVHRDMugFUiWTbhfFwN7h1
7iekwR4qOckbbLYEvt1ju1UaU/UZFyt7S8zZ5WImQKeZ6b5NEKwSkhIbN0i3+ksuLPvy+xr9FUi0
+qaQl0MBhvAWwOj4rUQjy/QVmuLB0mOw/lDOV5Y6z7c2foa3aNrErbCq4cyiJz5oL9/CWgyQ7s6U
SaO6PV41YovISsI2DwKr0L2rMVHBKFbHwST6FjEApuIeBMyL7oNBh04cqwhmnYGLouTldaS14U7R
7PnRUfok0GSM6odWfNPMVcGcuuL5OrJ81roa23yXNOFSiMXDsUEEMaLF6yYcm21fj2Jf9ul8lcZ6
7JmLI8nxwTgw4tu/yAFXN2FBx6Ixlw2m3DCuYk2fPZyV6x0CoXOWD6+PEcAO+t2ViYSpmH5StMxW
h63+4CgX5TQkPiwUx+PQr/zfP+1frEKtAuLqYunDp3iySjOjhMySNrzAuym+tbrpPdzE9P7PF3Gx
5njhnOG9cPJKZdoizcbMwwve2Xxb4ujt61lyLjHv9QfNwBNWOlGBa4zQKVKQ6RDUNKOMQPwzxV8m
KQ9VYSnYJKJwermgPxoa/5bbeMSC/Feu5H8lAxJmm6Dd+feh8dUzCctldMx9/Oun/sN9NN+gWkWH
bmOrA4OIB/4f7qP+hj0QlGXdXWzkKv9wH/U3nGHMbjFsEtjSwYz8e16sWG/4rxEd0B5RYEKMdP5k
Xnz80uMIR1+3ak1og+lvgHuONxujaEYF1zlj5/YL3uvSVnejo58LgHq1Cp2NDdzNxeK/xFz6eJVG
bWGxV6OyG/Jc2yoJKUS2icn5T/f+7PCJpGzOUEEooLmaXDEXPvmAR7p2aMJuyA43L3idabmW7ave
GneGEw6fbQ7vBFpwjTn0ny/Mk0QHQvHJ2OvkJpq11qhEfig7JNGcVWRZXYpBzyE5Jf2udfCK6dRc
fff7RY+r3h9Xi9OG/mLODFF03QN+qtEU8oUMDlhl180ivsdir9vMZmugnJ2HazOrZPD79Y5LlJf1
aIBphjm+mc+cTtpgwc0LWgplR3pL5VGvfSs18T7v2tvRye+LUNTbIh0vjCI7Vxyuz+2fkuHHyisg
R5GPcpwx3/GVwgoLjQgX8H1GnsRniAQYwtcCjp00ja1mkpUylaq7VfWogVUDTC2Lyn2ejOZx6OP2
eYQnec7Q5Rc3H4wQCRXGKnR4p2100xshymQ92otoTPliynmTELV5QPExbcfBnc9ZnZ1+QbzbeGVQ
Jb8woXEdO74Hlh3HSluyYNQ4EKQcWo4qL85hoL9ehVKHNxm0Z938fn6nHKcpi8klEtOYYyYlQm0D
Q43OJdz/4uatjgWAWniOMbk9KXCEXpNKXcawRMHuHS81YGBynkdX0DEKi1wK0zzTIf7iupgHkUsB
eg2wfIoRqDOoUmN0rChlcQOi0x+yRNgPv/9Cjk/dl/eUrYcvEhI5Ywjt5O7liTs5kCKTvZJniKFj
ordnRdN2pAhFf77VUQuBWWL6gETyFNZFOT06WaYm+5Sm6S6OayBBV8XYOW5D5ngg2TuoduYZkzjw
UV6A409R4BaF+Hpt7B0UuMcvSK9NutHoRYiuoizbtxo0gut0HVD6qtYqX0VHkspmNF0ZbmrAsm8K
sJpyKZsqvUispmg2gxPJu9ZNsjxYiEprPN3A9jNA/7Ey4AhniXzXVap7kmL6FuvG2h6CfoB4ETAx
Na7r2NbrNc4N07GUhJ+LsjXMcZsiw7oj7ooM7sSyWmsDOmM89nUJCtBCor1ff+16I82+huEkYpsk
vmlwvwwVHHqk+/XYeG7fOM1O69rW8MmJDr+PIffWM+1oHt5qtUFimhpKzQj6plO6YMrgqe4IXHOu
jEVL36lmbD8UMuHXi8iGWALYhCicFZKZ3MDIQ+F6eC9MDbEnnd7gEQAetU2lTQyH7nT1HZTnLvHt
uSShPSohvXhRbwil8FLZd3GgSkLkfQ35cvzeKCn8tw3fV7RLi8GZd4iqNGND11CYWHnUyo2t6Mrk
mY1KcEdM7gvuFBxRiwczC+UlWxukmsl1wysTD7fGt4dh+lRIQ0IZXgoIvCvkmW11I1ctX53j+AKU
GedKUxu1O8yIqif3B4fcNiEe/WCWv7DM9T6ZPyimo5ASkzck73E7obhOKz29rlT9k/rCWR8XVzxY
L0z2EJX3bbbS23slUgjx0qv5AX/U7DZUAK9g+mpfMSyAHV+/MOVDTMoGr31h0AP6QKZPKQb8OK7I
uH9h289TCfM+nnm2fj5ByMdrCG+mWDPJ9AkBVr/T7xPVFSNl7xH2w+rXVn6/0Jum3/EswA3jAfGe
P65qANPU6oW86ytY2+B4ei7mbV+E+UUkVzkBlhcwc4e+RGaQvEgO1FV9MCFDSOHaMp8n482VtW5t
1U5XbtK2RLqQ91nz1XnRM4jMwdMY8fpzzzz1wUzympxKqMf4kLxIIvCHQB4hX6QSJWqHQ6TqI1hM
ls7Jhpomu23rAomF/SK3wFZ8uipTooM27YsgY+xbxBlEBNrvulWxMa/aDcmMEtuEPEHSYb9QSeMX
WmlXyielQLa/oeU0v+gvBFRCfyGjKjEj4U2S5tOeGCLMFIZkJWiVCriUB8iFebmWLbqymVGDPNnw
Nj5AWlXfRiIkFkixkybaYDTBF4mmTV5Pznr3TFJ81EBfevNz7eDhsU0EFhUBJq4D9hupYUGlS/hF
GAwUmY8btZtfdYbM3iuhWeeeiTdE6OlFLS4dp43huTlT/jaGRXbptLB4cGefB9jWxpx0OCqozjW6
DaFsxhTyV4B7tvVdjKl4iMUs2z0UOYNUDyyjks0stCT9bsWL9T7ORi3FSMbl7//9gfES/nyynVJT
gflQPBKNqq3n1k81XIMPi1ZURryfCiP/ZGVFdqHlqr03W2lfOIy9CcjDoEMvWu3KUZbV2cGOt2GY
Khg1VMs+1512r1qE+Pz+F3td62FeheoeR1ATAOTVLFSXCBpQ4u4dSo7LKIzbp8TSowe24P4xlpmy
rwclCkxAu8PAS3Wm4nt9kK5nGrgj3wvzkFX5dXRbFOS7CQloexVTx8tyTBc/rErtLcN8e//7K31d
GawOA1BvcexaaWsnVTQiGFVW8NP2Uzl9Zcdogkrvit2fL4JHPH24xlSdwur4elRTEvQXcT1Ou5S3
iq2Qakdw0/PLKn/Uif9rf33Uhf+2X/+v7MRh8axTlH/vxP1vJSLE/H8OzwO3jf+TyHkNs2eo++NH
/2rHBbJClzIQrBOKAVED/7TjzhswJmjbL804/O5/2nHzzVp5Oyo0D41+ix7zn3bceYPjAJUQQnah
4WCGa94f0LdfvfmQwXGigdXN32ZBAzx+U8aycoVUkmUfh0noo9kpLoclxVc4NpIz3/irpfjCmA5R
gdsgsYhkjpfCvzaN+FN132ezvUHHZT2QMMZgEEzq20+P4heN+S+WgniKHR5eHjh6nFarboMyq19Y
SrrL7Ge9k5BVkCU70rPGP7+qta0wGMCtkQGnBCllquj5Gin2mFogmF9N1xJORyyYEnf7+6s6gbKp
99e4CpNFGI0TRn/a9gsx2VEJyLA3Gqw9tV5pHyMyKe5nGOQQpFLYFFUZbnEVinZyEeGl2/bzR4ZC
NlqgKErfz2a4BJPdlpdxxA3Z2DgQfC9GW73UbNH86U63/rbAE3BBIBNop8hjISKK05jfNoqscEtZ
Di05t9L/j1VWhQNxP7SQCBGO36ocyjelt67t1RwYQm2rPsAJoD2DfcCI5e85OjmRda2e5nRajLLp
6o7XAR/vu6FJE6I3Ul1QHSHvIWtmaJ39NPdG7KNOaCn3UDBjkVDbfetlthbuHaVb3pO8TTKpaj1x
fDYqijsl6n0ArPLO0bL6Q64UuumJMDUvFrvtnjO7az5HYwd9zW1MfN2Wtc/Da0nta89kQHTjoNj6
1giXKqzFBHVBOTVNM9YPFXZ2Zs1sz5OuGDPCDQu8B9QoxXWiMYf4PqczGWiye8zgMPhIpqC0mCz4
5IfL276pHFx556UZAlO0+KniAKImN7mld21AKaaNHmMzKgRC3GMESGM0JQF1Q7V3mmgWz5oWUzhT
KpgfYd5gDRe7m8W0p8/2snQ3CnGOz91sTFOQ2G11j7qjiGm/4TbsYoNcRs8Vrey8Rm3g3ZfY9MF5
dyxceuGLhvaDW/UEJ2bk4M6XMQjVpwWyiorqoTPwG4xq1PZpn1efQmo908s0iRVLnLrhXbn6dW3s
wlZpXSLb3LjZ3Cq+UOvWvqnwH3pac8QexzKpDR9ZQIvPONZ33xn0EXyYCySmvgZl9QP8WMQNeM2F
l6E9i89LXSHSdNt87WlkEt+z+elv4/H/sXce220ja7u+lbP+OXohh+EhSELZQbJle4Ily27kHKqA
q/8fsHefLUJs8WiP97RXy8UCCl994Q0h7pL5kIhLpUS1/UIUvcguGE6X+obJd6ZeQ/RcHEwtJbrr
2llCnuM/fOtBM2obWhVadSGGKrU/UtRK6bsTlLYN4n4l/y7AXSu941VkzlbPQvXCyRynvhxtAunO
wTYbgx44w/IyVGsgkbleKQ9WP1DZeS3ERD8q2g7qQhqGd3Mzm2JjFsim7NPInmD8xVYL87Fz4gpD
XW8CYDlWfbpDX0bdR9gXGhtejhPifxi2nyrXU55N6X6zJQiZPfUclhuWGaYabMUwRXgjWgTU8wnb
Frd3gQplCtbFVA5V9guxLjRBxESfFv3N2YSU7GYtZELbGp5NRSt0VNtUtNHwMax/mUoYhzcoNqiO
Dyg1tbeGvpiTMjjO+PtcFo+VIppHqK82VD49dsJsg+BgeltnWncjRTWWvpU59Z+EKgNn7Ck25DfR
Wp0NilYT37pRKL+qOYfhyUds5chGFFA8vC73QCpnsH2Ku0lm1veiVqb6QhsK46bJ5s4OhsGxbmzR
8oP7PtYfFSdU0d5oFQweU6OzI+jGIvnstW2cYPPTpw9Fk3vutpVZTPGQdmw9nktqm1bE4Z/Yo8TI
f9ijBkO3SefqcgL30eyryGanCQC/aTMxPOp9uy+aB1NW4j7u8B7cwAFExMIkBn5SKyzX0eqBXLnJ
SJiHLZIdAsHCcE6wDIsiy9vpc6hdV2aaKxt05ltKDqdHWQ45vU9t6zn/6uf+N138V87HzfPP6eLj
767/h1yRv/t7dOP+QTNvAaLS5aVv+CJXtP9Y9BDAitIJ53/gb/6WrWDcw4EFvbYoQoEZWAY+f0uT
OX9QYTCYWPgGBghe9V2jm1e9OB09KANkDTZ+S6G0aqNmWDaggxT1qDRH8LwWr2Wc1762KAsGptGk
uxcP6P8niWMkCgoQeyTk0Azu+OMb164TtFc9neUUxP9iOXcXJtJGm9wazmmUgTJ/db3TZwTjgukT
mTik4uPFRloOQ4Vm1AXKXQg5ZqVAY7SdYuxAkd39JT0s4zcFwMsMJBcKgTTLmu4TqVQu/VbJ4zzw
GhcTMfMQlJRDgHK1HvU26xC4qjBvfmWHcGYdQhuJ3vAMfrXRuHCW4IfNGIHQKwZ8Rt0lPuaHUJmF
IzKLtVPq6H4v0RQVNfjckDEzzZdNhElGYvcKptqR8g3VCeV5WiKzdgjSML8jc6PQuN0bbjWkO2xJ
UxkoHtj0DeI93hOgYHRQnUbX8U2O2BRsvLb4pGdd/5xFwLI3YKOtB7rqY3ZBnFMEpD5LQvwm1S2C
uK5mb6ugjSgvkOTEeFBa+lxfICsX/rYgPz+2qYd4ogY2LsSvTFWJMm4RIVymY3PaFWX8I0nQBLot
obUzzkiBmF5Bqge/29MT/WKUITI8AmwfSK6sHu6YKodfO8+W6PsOVQdmJBksrGj1tP9tSMNGwqTq
DXNrWXC3kbwYRb8HXmwjmF4PlX2J/kNlbyZRZ8lnrVDkb1E0tgHQSAzwGKsc/xxQGMZNXTZdCeqn
aoyNVvYQyqO5QB0sdRrnHg9yciM8wZHqlUlaI7fp0vUl8anlk+UI7VcCfObeVSon99HUG8kAovTZ
yEI0N9shMrihMlMf/VRrmy9cbQJ4/ajkyHW0tT5eIHpZXxblpLtbrXWd56ht3WZDH8/6quSj8T3G
DjZDUCLT06CENfaTfo34s/YiUIhKvaRLA70OtFMmiW5pZtkN8ljGaFxMkzE+0BOAzVnOGoozDspb
WGekvYXKmdHGpIOuoB01p1WcbFPF5apnMoxORufmBZRYK3Fu4RybcqtMsv+k5zIqsTRu3R+1gbIE
0A3dSGlCmq7c6lNtJtsMf3Lon4bFF9Up1vBAFuYqu6y1OdieimTsBi8yPd9AabespzI1CrxSvKqx
/lTVPFG/ZC5G7791HPd+l8h4frattPkNNSaJL1O10/VLdJCTyJ+EOn1snLmtri04ycgyKcL5Cb8L
EdvOVntrV81l0jxWbZP2H8HCx9lfVcJ/b7jDDUen4EUAf6XBefVU/EzWnZDD3/x9u5l/LOZJ4Avs
pcm3kNX/BiZof9D+s5n1MuPhMmOdv283lU4I7YnFNBaGoMWwi1vn7+tN/4O7YanKFv9V0HKg/N7R
ClmEOo9rPGa+YCy5MGkFgpJYz/OjkXbc7LklNqmy+YnOov0kXb1xd5AP7LteS0ghZTihv1HpEwJ+
dOXR5ZgOGh3xQa8DEQe0O2LDHux9f9D0oFpjHiEWqQ904lH9mPTxqmr0zL6kkho/tAo9uq0xzjLe
djg4f4tcmVVXia6jJmJPCO9vYuaiVAWL4AjR20j96aBDoihpiNDxQZ7koFRSDgyuNiNkakj0BzWT
KFmUTUK1TZFVtIgMG70qxkd+grxvF0GU/KCNYumFeWMfFFO8RTwlP+ioqAdNFTo6jGf0RWqFirT9
0zzorxSxyYg7IiOQaMpllIv5Qa8lwZID7Rbmcb88LODvmD2g7SIOOi9GXppXOMIP9RbTAje/QAQZ
VZjxoBDjjggKXhqLcEyt5qLzZVF2DIcYZPSfunxqA8afkYa+tS2RnylEJMxtc9ClcRHUMYh4CDv6
VWHG7i0gMUfu1ag379o5swRFRjHX9/EsGh1xGisx901M5NpLaj0Vg6QUCWIFtWt3hzhl96ENS03d
pmHfl/twitAsrPFvn+6oLSB89Y3Xo+ncDrW1MeoMY3FtzC3s1DJQjZ+GOkpqJPyKkHn2GJXlLsKJ
t9z0wprgJJOm95sJ8qW7J9/QFBzgjXnx8DQLnFdpFVqBRO6hovjQcF+v8lm4X7w8npUrSvYoDhAH
jPOtYnvqA0b06jcEZ5wG9erO+6KnZoQ+ocRlYpOFyo2Wes2DoRq0JbooxETexpRtDvphLPZpWDGR
80KR9n6u1tVl0UZVR3VSoeLTEdl/11CE3EW5R58RWOhz3Z9UhKZFrycfwQAqf+Lg495mUzx8r02r
A6brJcnHUltUAwfVKD6pg6QBUaOqczvWGXLNEdTYP40awUs03r38XkFWMd+NtlaXvh3CBfVTbE7v
DOkMPxHUZJQjCpmDGjRFaSO+nyXTJrGK5ImyXas2kOrnixrZBejy3Ntfs7h36p3ZIpvpOYbk3SSh
uSOwjOm2SqpZ0qjg/r20itgjzzOG5qYTTm3iUTjxz3kkfr/SrIE7OCh2vGlMNAE3KfNPXobBeDZX
QBGF+iQ/h7qeP4a62f5uOzhXeMxL/HAdVA7UQI3zwbuICmHo37vUQwbH9Yb2g9LobNKNh21RZy5y
mtSuSMRXztTvi36snjR4aB9FK/JfvVKCYN+MaVJlN9AJqutOG5IPhVO6MbPVBJIyn4b8gET/bD7l
5ajb/gxnbZ+hAklWAqH/d2dJZCK8ThRWMAtDuhComuqc9c26ILBoatPccVyKC+AH66Q566K6FnCo
g5l5FwIO0EjaZqx8cy6i3Tgb9dcXF8qJimA9O1mvtypAMC2M0QIRdUCDTL2cjVHbjLjYvLOju6yy
MDsWRTy8O5da6+UwaHDdJEnFVAdl03jJtmtzJB57ZslbJ02d4LCl/6YM/8OdpILs5h39c1X8f59/
xy9Thn//zV85g8ewg4sdEDb1n226Jifir5zBs/4AGAbmlI6sQ8awtPj/lTNQELMw7w4GG0hDMIb/
L2NA/BGeEzEcTBewXnKR9yQMBwTav3vCFIrgsODy4TkJJEtF0f/4pFita4aImVh71K56d2trEWL6
ui4QBETuBT3befZ+VVObIhtcK9mFFw3j9xHiJOfJNOIAsF2q7epSqb+HdoT1RROrheK7PZ5vZw71
YYK6/q08SI71wusDx3n8W0GgpLIOB3OvFPP4xbIGnRLOcreqN2u/h3FU7hEuLJ49yFofZJhHfoRt
bbMh6lhb7ibv+xCNqq8CFZebuUjhSciw+V2gVuiXLQYhsDD7/Blsg7yjv1ns9CTGcjYpp1uzbYqd
1WbdDhvHCZ+u5pxKxnEc4j3QJaApD4/WY9RAh/V4b1JHzaqRHdi8pnpW6O8955gefkepTtsNiOGd
eZarKfpf6zGF4WEy31hEHY7XQwBY6ftMmntuHP1OiRxn41YdeHa9YSgg1Ni4S0HG/KhzO9zqonbu
GW/L/VDnxqeSHuetg8nmhQ3Y/68C5B9FJo4D5L9+GHztRZtkga+vflgHl9Tm3jL3+JJ7ey8f8s8m
6ph/xaz3rWLC5SP2kyyvH7ezGGBOQuNx5231iMhRSHu4T88YWx3P8A57oU5AUWqBCgO0XQX7io8p
ikRj7CvRdVdC7SbSitz2peyHM7CI148Negg2i0uFAcJyTbvoSHpn9HT0vejz7Npqu8XNV00eXoS2
E7fX6w3xrChX4HBhj0dVc3xqSqHVjIuUcQ+7ndS+Up2rXjFHRkZZ/v3tpV5tyMNAiwiIasxChjNX
galB917JrU7ZZ7DGfLWCXKzKs0zI9YaIerTKcPlemPuwypdf8RJMEmOWAnNE7J2inm6xFYFzPZvl
1yhu68u3N3RiKRdrStwTmZcTb1dLpWVUYPvRC6g7dNllREdw06qD+o3KEMW6txc7NDJfxko2hlQr
3VK86SzEL5Z482JjReH0CDv2cm96uar5Skvx0MVVCoTLscJrfRQmtL8kTgNm53V7hVnu/JWZSfUw
VEb8sfPijKeOlMXvBN/DTymuN/q17mFssonUarhILOZYu0HkbeHT65U7uLGe8N1uFioCEiTOGyyS
60dzVpIOxb+8u7NjJTPQYcnVPx0k9NutYuXOZ0NoYrxF+xZhM6fPHLT7XCv6pKaj/huYYj3vDCev
P1WFkrjbypF4x852WOKThI3JdyXvpyu1hJ2DInc4P5g9Y1bqxLz/YY+A+PxJM2Hhh12h5GSYov2E
pZdsfURoo8wvVEYfc2x5QNiQuPzk6on2nLUD1lC2M5rTdjSl+ZkvLvtdonNc3mSjCjJt0rPyq66O
7Y2ttSUcfzDkVG+d7jyStIfDmVj9+uDQTwDIzMVA7wFCwPGrHIYQpdJCFfsiTI1NIw1jazaJu5eI
jZw5Nsv3e3xqWMpxiFTcr+gpr87opFCIRrop9lmjKddjz+MJUePag1tVPqpodlyjTOx9fvusntgf
WRAREhkYqKFr5i90jkZWcTftbbDquyQasBtSzZD6Btnhc/n+qcXgaAIJJzle2BvHD7OLELhiwCn3
UyEHOiFCXvIcFgel9JwIwYmldFS4AczovLhX/MQug3gRMVJGq9mLgxTy9HdbyOJC5J1xhjy9HIHV
ewPYtuT7zF0AZK2CpRpGiLbVUu4VK0VIFF/nq1o480VSFvoNvnry0RvcAaDolCpnwtqJIwNCBR8a
XjxwPHWVuKRjvbRaSrlHqlfNtgb4lNxv3V77mDu989R3cf81jqLkHIH59dPlm1huIza+gJJWX0Xj
ekjDDaO6pz2kg+G2P7VzbGwXKdbd2+dzfRMxHFlGRQgMkGyDR1vt0KaWyuzQm/f6YP3qeivc96jA
Xr+9yKntuGyEGwIoPGCT43NJtmv33lSp+yqpKdyBn154Q4zChzo478ywDvt5sRStypdXQ9VhfpFM
hbqvR83cSDeuA0lf78y5OLkh+qQ2eCi6m2uqDTOxwlUx6NrPU9Gg19gPAYMJ0CWxXZ15dide0KJ8
Ac8DFBOHcbUhwMcp4p2JSvvGMnblQG1Sm421ffsNrTN0HhsEHiaHJArkDOtkzmuVnk69q+51hOQg
89i0RzZlrSY/Ww0TYmPipjuz5IlnCBpocRxamBGLyunRm+KGsQFG2+re7fQvkZL0104e/9AdrJXe
3tuphWgVIJO1nPFX1BwLExB08zCOt8tkehinaEC+pcf3womn3dtLMf98FazQHFwGwaD/YKe+oibZ
uuJMNeM+RjZ1eDlOQ+7sxkLxGG/pvXJFjTGEW+QC9AwlYxKznYRfcE2rsfEWdTet3zmxkd+XmLku
zASU3jYcCst3nZkWXe5qiLvZReLmSPcwV9w0WqjnWyPMZRJ45hRKPxrCCXwHlNPnxmzMe4AqOHEM
Xp7S4mvL+ae0uqLdjhOGGzfoPiDP2Uaz/G4VfQjQX4Kn2LoA9EAqRKJihjw0qUKB3GKZ0cCH7QFb
dF6+0XQxfms1tbdvR9Iu/AiF5rQBzTdsDT0RemLXdTr6TApCqH7PPf9syE7WF+pIWxs3N+ltJyWK
6y3wJdWiiZfHdyU6FfOmlx0/Po6tW7dRcWPUteo5n1I0ByunqR/xxIGloQivYKCrAtL2pRdLxe86
I/mRFjSA9yEYQ82HO2Y/MfGC81pPQ/hgWXnVb2TYArgDWz8EYVF6wHdMPf6JSErJXE3rsvBC7boJ
81PHqnYjxqLiW2oP3Vdw5ozrXDXHtMbHBQCZtSIeRbHTBh3tak8VWb2PhdmnH0y9UeBJ4+Ypv0xF
wfAWOR4bixqK1vhTNtsRCrqUCPJSL1BF8TUNQ92PVjPF2fXQjCi/0jZsta0etclj13nC3IB3Ag5f
WqMx78qJxnAQxamqI4of2/adO6mJ9Mei1eunqJiHZodsu/NbRIaR0bEMK/rfhSuSoEx6zR8N2qw6
/2jqNhO+UVbXfCyhvX8RXZJ8TwG8PwP8r79k2GU+46I4QLZopXpLp1d9anM8Y2+cPhRfUjRNrr3a
Te8ZEc3qBvvTYbwy1KLudgvYFCelqaXknhUHt6TBFaG6K+tZu40stURBd8aLZWOWXqTsSrVgYsMv
jX6oU1jbPvhETDVrNIp7/ATG4cMwt06+mbECfLRb0c5+BzpunxdyRCIeI/PhApmm4Tu+UOHDoLWJ
vEJcxjawasQuw7goIq0WVzzhBJCckzAh8S1TFYjntinu1jMJ1SUqQ4nzcWb2LOINzB3He6pLfQR2
1eaz+4jvdiR9jzyERyGU2MPAsI2gfNhNmfpRkirODr56Z+3qQorBnzphPrRhjWr4pkVi/NozS0Gp
p1jtVZKDMPYVj2/5cepHT/k0aLTNdyqN9WrTCLMTO2QEGbvaGNxGu7zrlJ8VVunVvRtVlvgpm8HG
8WYqS+9WTbU8vuqzxtmTkzQDmL0k/gF5alD81its/MEg0j15diza731htOaZYL7W6wDdSRrhgHvm
U6Xlsk7STAgo2Tzr097Rc3unJHn+fXCRC6g7oX+kl+/dTTwjc0cnS+6rMKo+5oph7BLcfwHYG8AT
3o7EJ65NcCIAQrARg0uxpkcWA7P9AjTFHrMs9H/a5nsvKvtM8XLi1jxaZPkRL+pQNAZ1GD4zyRPa
1ehgV2gmNLH0lWGaHzAIO6uVsdyJx6kwc1QLG0MaLvT11zT+sqvnpkWsbd+C98SPE5d4hitWIrEF
sBhRbjrIUh3oujz6YhSl5fpTPiycuhr5AbyZ4zrzHafJ70NNza6RAJZYOJuZ8puRpHY9N9QWfgPr
DXdDs62/H17Jf1vp/8MhO3hgcj7+uZf+OXka/s9llz+Vv7qjnvq///jvQbz3x8I9QRieahWcPNn/
34N4g347/4WsCUghVJgXTXUTzBfKAdR+GvkUecnfU3hG9NDfUWWDw8sHuii6vKer/urLgl8OFYg6
DL7Eay0rG6W/0lZLYJVFo25LpzH9Wohy/+LZfPzrTL/0vnyVtLEKsgDkbbTuaWSuSoakYiRdeLMV
1AP+bm3iOr7Q219lXr3Pmt1BUZL+9NIlBrdKkbduCwAvYrQ3OXrgFPovO3XDx8rp8IebI/dMKv+q
kGUlFwUJ2uGwt1H7PQ4XjRK3OnBVI4grU93kskq20nK4D4p0ui+wD7+G1trcyLo6l5eeeprE5KVc
oYTA3Op45Xro0lFWlRHonZ3vJxfBQCzfy+2Q9uGZm+BVTFw2CaQJ1SK2aK/lfMBjzMagslQstOwW
L0rwwTQcv8RKk1/Z83hOkufEcVzk8RaNDY49TPXjrfWzKEEMNEaAPlW/tUe8pvAPOScFcyDeHUVe
Opt8euifciIXsd3jZbpIjqFu1HrQh0qb+o1bFT+F18MrndwGLoFUsxZCqGZ9mQRQuU0mw/orAl86
FucJVuwbDF+suxkRv0crMkNzMwya/Mxnq0UbhwQRlxJ8Rm4aETc/yejd50o0UJ8nU61wBdQza/iA
pj/22u/+zNgWKpJ8ahRI9qq6tIyQTiBN90ApZB/UYR7v4lCNri3wYWfab6deFNzG5YOm5f1KCX7y
Ug7OLPQgVIac2cfUX9hKpr632OM90a5Z5CKXIYu6/IoXVzJW3B2Uu8YMkk7DcDoqPMzduSqTMTnH
bDnxUfFNEQEXb7al5jteqqNHXCRajVLKqJfb3MiAgyfIbwhPnFFfO/XobM4eNz/aLwwojleKx7aV
IRggLDTs+aoxE4yrcq040zo5tR/GtQibIXG2wKuOV4HaEEOIVIzAnAREAIGokqXGuFXFuXImEq41
Gpegu1Dk/tJopu+7CkgTZB3h4WEXpJXd74WwvV0PymOHPTuVgybLa9rp1Q0OsOlDCuTlQ01zfuso
REbFsOZNV+XnUtgTgYu4ZUAdIoh4jEuOt+8q3hSFjmcGVdklH0xL2t9zNCovuIkiv5yV/ozG2un1
UO7hmyAirx83PDGs7qLECrTMU30wn3eDo2wHnMowbUp+vf2dnzpB0P95f7R32ODqeXsDJrIQdKHx
0Cld9NWMzz3EmzNbOnWC0GRBSfSgV7owJl9+fAnmaHOkTXx8FmSMEZnNbU2eeqGMkXZmqRMbQq2X
RETDYmpRRzteKvLKsZ4Qkwwg1NgBAxDOTmnYwduP7VU3hzbOgjhkJA8lG4D+8SrozeaWIokmZea0
DGiE3JlxUjzMRlFdVmDsrjFTHXdvL3rq41i6YtRUoDA5i6vAYqWA3qo2Y1uDaP227pXWp6upbjuw
1r7e5fJu4Kd1mI7YgK8TREvv6yZzc/g47mKBPOnhkwqJ/68E/h/nyideLz3GRY0WF2/IfKtDVFmo
NsBLJ/PT8fMNEVa/B+1tBrETn3O8eAXdIEBg2g1OhHTXWkADx0+eGxyJ18MzmJ1GbkI1zZ67Zi5s
32Wwp9AdaK2vAmzqs15GGTdtjdNWFuIV1qb68FEDtmyh9DFpN7LKhAT/jZbulhq0vnj7bS2bXiUG
kPW5O1Gxwjt5bTMeV0h8VvCnAnuqs4w3EA75Nsvn+FbVQgaKrdMMnzNAWFtHYiLx9uKn3giHAYnM
ZTyCpsnxUwLSQWvOqZ1g7PUu6NpaXKiKbe/BLJ5je5z64F4utYSzFxdrN469PRW0uRC2QAJklvpG
i+gIvr2hU6ssWOGlMcezXI+sEzGPRqnFduDgEnhharl3qae6dybrObnKItakL2Ker+YRkGJK0PK8
M68wp8vOSL9N+F6eiR3nFlmlVgJlFpxZpR1YsWHugWbeq7P7PtmfQ/FCzYJUASMCG/2K1VsxJpA1
5jLozUR/Q/gPN1j43UzQ3DaRSJ7MIRvOHLlT20ISkeJ0cYSx1tRtPXWTti0p/wBd0bmiV3YjErd+
p9LqkiAwG2AKZgAwY2S0SkZKJU6gK+QskzhYpda5vmnmUNnHaqWf2dHrj4jJHlA0CgjAV+SMxyc7
Ko3CmVTOXAlRZ7/gmLYF8I3NPBe/3j7dJ1eCcM3Ul2wOHYLjlSROT7LIFCugBdns7FJRtpPWONu+
Kaft20stL/44LLEpk6nz4UkyeDteiuYiUHQwNbh7290XybfmxzDOt5Qd+h5z3uTdeTfr8c4IhOjB
0R5YrQdgfOYmtoMoU/vP3B3wPw1d3I3AnXZvb+31CaSE4OkxeGZchVzY8VIOhWuRFxVHI81jFEFq
BY/JSj3zAE+uQrMWHNCiGrCGajlzreI/zobSKJsuBrUYbxu83s4ImyzHeP2aAOYShCjMSe9XxzxN
VaOjm2pjLWEYGzd2VL8X0RiUaSL2uRgNZJa7FtEkoV8IDTfltx/lqVOCptdfUzjU0FY3OnRS3Sgh
PAdWLjRwgiZCQ8hI36I10QSQmsNzef/rhAryBggMtEi5TIAMHb87LG+rimLKCoSGZLLs+vTJCxUd
9qCbXSqmotzFxXK9WBAYsY+ROwEm5UZHJ4H2ahJlv9oxh8BAo9n9BEQkvBNzK6+hYHef334yrxva
iyrIAqOgiWs5SMUd/1Jw9r3r9cIKuKe6J8cbUqB682D7iC+BRhdKGidonBk55It4ALtiMcXC3LbF
zGjbD579y5k6SsK3f9aJU4myhEFeQ6HGBbZ6flkOVc6kAoJtga+EZ9ewv2T2PiWQ5VZh7y5tPkiu
ZDXW6mPGHhi4bB5bQcdj4ATSQddLU/PhTpZnTuCJkKgR3YmI3F486dVSY1y1as4tE+gpWP+NgwXr
pTd783081fmZG/nkWks6SV98SehXpz3JCgrStrCDODRmP1ey/CYR3J11Is/BeU8uBVyFhiuoOBL5
49MDYrh1rKa2g6ZV5bbCSGWTNeRpDn2WM0fidQKKQgzxCXkT8plXOWDrpF6nGy0pU+9Mt3ok9K0e
RoY/Ctf8YpokvE1hzJsEJsCZ4HXqMKIJRVpB65RabHkIL1LCSQ1DnSkyKDMzsXbwlYogtc96gJxa
hYEHbW3gvIsty/Eqee0UyQRWPNDGWewa0blbIbJ3uu8cjjy4c44i/TBO/KrmooRBJSZHJTFv0+RD
a5rFraKNxv37P18wNtxfOuK/WGEc70W4sWkS880gUiKArKpItoCx2zNR9tUTc9AkWs4C/f4TutXA
XQYXI/giYFIZfSh6LX+mpHt3qr6sguL5gt2g4Xao4F68/UzFrtWN4RgbybjYdw/zpkak7kxy9joO
OyQTLIKfI50FUqfjRzY5Q2hbdVsEiR1Vnu9p0ZRstKTF11Oil/I5dGsQbhTpzriTGN1+VfOWZBET
DWg39DfLaweOW3vmo3v1ffOrFjsPeoxUfYCGj3+VR5PDnIhciGpO7YVou+fGi9Ir8KHnEuFXVzTH
heyeUQtQYbgSq4jP0CBFUdbCRaJsUKFDPA7SU5pNNwBM5h9jnp0r9F5vbQn5vFX0Cmh5rK8YpTcw
ezPnKmgGLb+TxqTsLB7pRel152zlTi0FlZ++CucHL6NVQBa6x7uFyRwMdhJDpnQtoAKVBRFuTMsz
H8XJtUz8FMC7gaNav7EmasfILZIqwGC220z2kOx6a1EE4Urdvv2Vn1tqFUsKRcGprM14gnOJ0be+
tB+EXnNI1fcp53JTMyRjwH34MDiH3ur6lJLAWdltFeD42/iDlV9l2oiCY69oODk705nb+nVkWZYD
JsidjTna+gY1O2iaJNxVkPbpjH4io2Xu6u5Mu/ugKnyUFR929e9lVmFymF0mHRHvSnotrFuRhk+u
nMbtbEYNsj2O4huKgeluZKfTlTeW/Q9RIEj5/rdI94mkhHxLo6l5/InjbjwodIE5MHMyfMinRA8m
RR0vWlOrd+9fysTxBNM3hqqvgPoTfkWuHmbL9Zl+RAegDbQWFZ5Ruuckyl5HE0YifNTYI4EVP+jW
vbyy2yHOXUXzMBIZQIP1Giz8LK3upgTMyGQmZ5C7pz4E6N+MHBkosOJynF5cEV5fUtrURREoo6Vv
1WTSLtRyKC76UY/PPMJXWRD7ebnU8lNeLJX1kYOHSLxcE0MSb+smRtMAx8/kY+9ZYqdBhLzw6q6S
21bzqp9vv79TTxWJbAtrHIB/TOaPF3e01tMLNyqg7orogTSs/bOHcraHii2vtXS0z1yKJzdLjuLg
ZkoNsK4aZyWNEJfjuda5Wm0Vryku0UtuP3aeGv1OVGX+YICzuaqT3jqT8i23zfrLZOYFsFHlSMLK
Od6pNJJUDgontfUG50aZ9DrZirJ0L3UmvV9xBHFhfwjjnDHfqbizEAlBgKOYSbpxvOxcKlYM8C0P
prgzfNMJI7LddDrzWE9tDtMw6lOaaexvddW2dUXZWziswiPYGp1lP0wEh8+aBhLPzjrtuqhdoHBv
H55Te2OkzGyedIJhw2pvhjVZkALsPNAUYNgt7eNdq3bjw9urHLoi6zcHJJXxDBQqxgqrmJpDWTb0
jM2V6dg96cK1553IeijbXFZ56Lui7H/KsRBf1SG9xvJZ3PW56SoQUuzknP3DqQ8GChRlgwkc5RUS
gg9GbZLYzQOBkvAXiFD5ReZZLUK2VfeoF6kenNn9kiWudr9wV9EnJ+gx0Fnla1oxFAiuYpJVYbAl
Ay+3peePMk+cwKhzs98pqZemmzhvZzTB4jZqN0pqueW2sNtJ9+l5DuplXRnqNbLb9blb/MQRAM8F
Ex2nCDpa6+YZGRdVCUjhoHIn+0pNu/rOLKtzD+HUKgz6Gb4vko9M4Y8/IihnmZmkcxEwPHoyQa7v
R0M5Zxh+ehFoNnBtkHVcbwUHJtK9Sifk1xnK50bo6lfUD2F1Jt4vIXX9Qhd3XbrMJKsgao43UxnA
MeLJLIJM7YC26pN+nSW6t+mSJrs8c3iWJOrVWousPhk/0681nVRVDMWJoeoHBpDpD7URW+XGaPtq
L/SqeximxnjUlWxGZiK1iEuKNuyLCtHqt3/GyScL4IB4DwvmlRuRnMraNVM+YKyvwp0SldFtFSvj
p/evwjSVxH/R6qTwOn6uxPx8AqREgGe+6vdxWu9LwznXnT61Fx2aAdZKB0v7VdoKHgUDJyTOg2Qs
4jsLvaUJrIYQZ40Pl5+7fnX0RdB/5ZaEc7sEohdpQdM0ipYqKooxvBW/dkfXRzakAqmhNvHnSPcm
v3Ab96OcrH4Hm6e7i2RNheXpiZdsutF599ya0SlUMKYN2NIscjvHP8jsGheUOKltp+iqL5Gg3GVJ
Zp65yU49X/75JZtktEGn4XgVaWF64FCLBurYQ0XUqXNEqZ1rE566UxZRcAaPi94czLLjZWYjq8QQ
9WXQOsPN5BSTjzks+Alxr0f9g9J318OIfZthXczTlPmtkXrvvzxh6vI5cCOTCq1jWtrJDgnJuQwM
o+iRtKAI6mPl3Iz3VLAhN4dtCoWEscPqFBWzOwCCz8sAGw+xr4e6u6sbJjgVZqYX7//++PAW+fFD
zb/6/ixdpvSN2jJIRW1vhtamSx5H57quJxJIcEvA2OisLvfvKhlo9WFKp7HhsblDl28MoTc3DWRS
fVvWuoy2CwYA7HCFnKevTFb5+z/YpEtVQPxm/TWYjiiawcUpKSNJUTf1mLTIuRnTmUv/5Ft7scrq
vgMcXncakohBY1bjftZ0ucstmfj2IM9d4MtBX4cZDKaQ00DSmqnoaimg1uSsZl4FOhHjrkhQmtlU
DpYSXR2iC8uc7p7v5FyT+eT3B/KRSQq4X5hoqzCaT0Y2J5nCa+zartokuTk8cVCbCpAU2TEQEeM7
3rMeUqljPn+158L7AWdYB644qFrzH1wdVJY0NhcXsVcTsz7tMoVXyVtN88FPmJ6Nm8Fyevs/+OYZ
n6LjjoIC3jOr4AZ5e+6lI6qgbRLMnrOo2+VUev7bZ/TUKyWooOoJGIyccfUhGrHagIejDVZM4zeE
DnBu8ZTPmdI+9pmoNzKRX99e8PTbfLHi6hBpFtZ8jjFWgZIW2scB7zI8FY3Gb7zOflDQlvRlItTL
vFbEd/N/OTuz5biR7Ay/ykTfY4x9ifD4olBVKC4iJVL7DYKtlrDvO57eX7LbYxYKJsx2THREm2od
ZiKXk+f8S0iBp5j7yWvt1toY+trtQfHPAfFKIneBFubM6GNWVeHpPKP3QyMjOd1UW3i71SjUj0lF
eTdf5DN+BCGqREPLozY9umWafJNTJ/obZwAt3H8HEb/Ei/vfBHNjIk6A07Ea+YdBnxqh4FicauTU
N57Gq+PBclrUxIWg6yIUaFDc2BWOG82UnE+UsJKdhsbyxtF5CQ4jgeDC/XeYxeoPdBTs0LsuvL4b
npSZfqStPjpy9N2S8fSUgtu26e5DIQugtnf4be9z6VdhbtUB1s5WUyRUNHLZgcsb0eTlb+LzQhoz
IbUdO31xhQBped2BEtqYV3G5Ls9WUQMH5QdilCb1+SeUuwJBVkvOvFRrf8laL+1iub9S8vFzXIXx
xtJf2/XQhmyszkDa0go6D6aYo52HNT5OoM6aeOeMhVRdDZKFFeKcD8VDUfjNfIgTcriNi39tRklU
QWiavIlpUZ5HturebutyEgWseXYte1TxDZyCQzDIw8amWBukuPllBAl4DC+RpyFacaUOx89Tk6j8
NtWl9muYC9y1KikLPR2In74Drt/8nRHixfDcpeRcXYxwMiEgpEace6MftR8afdAOaYtp66RNW/6L
a3tRAF/A9Ahk3tL0wa8sNQRgm3ttawU7LQ+kozGnxttbCmRq2MEDvaN+s+TO1yE6g6Pa5B7KGbnX
j2PoRn1XH9DjmDfuvLVPRpuE0rtJPJLQ89URF1ObFnOZA9SocsgDSYn78xDMzSHo4QzsphTHLNic
obFRi1+ZSe5ZUTcCjyq6pOeB5QQWLkli7uHKxoUwISFno6Zy9frdtzI8Mt7n57zQEtIWh1qujJIq
Abb1ujFvrppxHir0rar6U5UbxRfs2JzwWMsodr0edmXP0YPVsIo3eb9cgEwHeNCahbuB107gh63S
9j27hiwZo5+y8QFX5pFQvPpYKAJxI37+4iLCI8xMyc9Sb1SN8KrqkcoocAfc2NlrURy01egw88IE
tXIeJVPNAnsoosRpmbl9ohlubeV/CcX/nzjg9SiCj0BJjVf8Yk3o3Vjz5BRRQIX8ABqfuUbiW7/e
/nHoaHEY8koWB/L5WOLOxIlJoi7qZ078SIPX1vBKqLurVJqCjdR1Zf2RhZDs8JbVKY8uUi90nPVu
GKLU642mvEWvlLddwZc8Vk7vH1qFFxC665tCRivrD5U7UA3UW7jelmioARkBWTgfejN63G4Tl7GL
r3Xulto47F+fzbWeGjIb4oth1UjnYLE0Ki3Pmz72U7Jm5XdJCbnQSvOpz+uv6Elbu5nG2h2qARtH
5MpSEUgvi1qEKo6uxcbGQjGKu2mkaJX31nE2JfVgarX19hRBSMNQr0JQgjbBYmxO2FH87evUi6wZ
ptVc4G7ozFcRNh9YpeEz8fpcrg2KtfKMfnDo1i2eXZKsj3iyA0+SqQifcA5MbjSsH97KcICI8jLK
Yv0PQdTbOjwXuo5BtzPVsLhKg6rdODHWlqCo3XC1IONM4+N8l/UmkuycgOyyzu9dM4IjHY9IGqho
l/6daXsRarEWsrAps8bIOW3RwMDKaipRi+2a/Vs/DltYiJ1RxRSF0uWApjySLaB4MItGqtBBZX3O
0Vf98fYoDhmUYCiA570gVPZtGExDo3pBxseJZ63BCDHaEjpb2bR0vOCLCrYogIwlxSyvO3xopEjx
0LjAWHF6b6b5EWfCdhfJqKyq8TtsBk6NmXnQEzdS4efT5zzxRvGbKq2JpBSltSXZHGWOAsgVfLDI
NrBPCvX+KtJahGOtYrqtstHe8wkrHFOcGdch9G9cPHX9HQzG9pvd69YB4ZX6Cq9b5cqZjPmdnOn5
tZ8lwZZ4zeV+NJGuwYqCGQLVv2yHqnrH8yDgF7U7pz1lWTIesjlsN3KU59L3+XxQaAHNx3Q4UJOX
EDHbiYOOunDljZVRBRDkxkDDmMUuf7S9XjxWca98HhS/uK31APeBMMA8YY+YbVp7jZ1TEWq1YsAK
J+66eq8lSEfsjEFL491QBhLeUOGYtteqZYyYpEZSYe/Cvkjknd6qSX3SBwyYDziyoiEnT8l03/X4
CbtxWcSCLyZXT1ExFb/mOHbwocj99jqQRv7WTFf8ZkfKVk9uWOdhuMtodCQuLKbEdmc0mh+dPK6T
Q1NoyY/BgoeGQJPf3oe8herD67vm+fm0mEIecgYriuwEPNOikNqRznXUrCjdzNr8S5ta1LSTRljb
Kgr+QGWi/kDrIskOgOQ7hFraNkCFRs2nn03XK7fVPET3cmlOT6C7nJNKi2I3DPP80U/oVe9JI4J+
bylDGiMFzEW6Q6mcf1ZK3f2IoFV+0Kq5Eg1rrlqctworcnNo9d9UX5k/vj7Uy3MVPBMXksgoBD9n
cdjpUqFFge9QfJxk66ZBFhpFlz48yigtbGzUy+VPKNYkWYSASS7PIqM1Zj9nbXmWVqGl082dWyME
s3HHrkehzg8RlZ6ttbiO0mKQyrGWCs9M29KjydHehX65ZaO+GgWLHR46kKmspdqV0/fqqEd24aUw
d28nZBAQ8Ej8N0qXwoCnzoZyo07lVZPtRbqnxaXs1DNjyROqakWRh24/o0eTUfjav74OLjNLQlG0
4DICNQXM7fx+TTFQx4muKL2oTet3/Sgrj00dd4fAGCavVnzNxSY+30hnL8v7BBUygEBAEWXGVejs
sVFmuE+BYyi9fhjVR5N05dQ0RXCXWQFSNrLUoG1Pd8+xJGPjjb9yafBUfL4twPxoaE6ch64cq5F8
7HE81U/T8oRhZRK4SmxY72PZaB/kyMkAz7dV81XHt+abVjt6ie6V5HszB+Dj0MstmzIu5K8tvTtz
V8ph874aTPBJDbV8c+NEuiwu8esCBgcVQOp48QLkOA1HWlwFgKsR1Gjm+Gkv7GQ+UVtKj0OZjt9f
Xw9bARfngqwgNRrnLD3ZSj50fW7cB/7QP8hGMt0F/pvFGFjoz4hH+MzCZHFRNiixEKrrjuGFSd4+
wGTvPuhId3zs5e7gp0O38fXXdi/cXyFUx4sG7ZLzj6/MepjnIYee3Rf+lwY0lDskUb+Re4m/ZXmJ
kN4JvTr2MOyc8yhyPGm2j/25p9B/O6CZJj0mo9a8m0Yp+Pr2rwUbET1bA8mVC6CVH5U6/XybUFAr
/8CeLz9JoexghOfYnj0G2Ua1ZW1oNMUghFMCBNG2OJicKqqmKqgKr8zM9F3pW6qL4ol2UGSsJ18f
2kq7AdFVUdYR0QQq5Hwapcjv8WWnXh3SCej2SRzZ5k7Shq7DN8Vy4NzaNRqzdWxqj2pu4j9kD6CR
Ua2b7Cv06vpp432w+hsBEiS/EjoptBjPf6MQIlDSZnTRMq1vEL/LDMxVItS2PE0CmXSQrUpyMbb3
ceuQ4J8OWpX9tMs5TNwAxt3n1ydobaeSClFtQ/mNZtNi70jZNExdkpWeLQlZPDMIPhqhjLUHfP6D
pKTz/d+IRzMUPtFza2uxeZC9q/xeZa/WlCtBJai0fnIF0fmsT83rCbJ7vDHhlyMkXWBp27CsKbQs
r8FwmsfJycXqztEa9CsHLJge/UBi8lM35fJGmrIWjWIz7wjqK4AkF1WjeqzCVhuayutnFbU0q8ak
rHcm6w9DSuxPYyyZ71+f0MvNBDNatAnhRsNWX75fShxUmMm4pjsq6Qe9kZuHphzqfQjB7tProdbG
BttCyF/TAr5ADppao3OqG6VXAnt6RIuxxdvSl3VEablyrxC/q7ONj3d51kJTAdEGWgyRGBKh881S
1bMlRxUfDxGV6GCMerKfx1nbiCI+yvlZSxROCHpaVNMZ2XkU3h+yFWJM4Kmt0r7rxgp/OFSws2/S
ME5PdheEN7xpQleVa9XHzlOLNz7i2jBFGQQtf+ptyJOc/wK5kaV9Tx/SC3MfY9FQAHidJHxzcgus
60WUxd6zTCRWYqmoPA3m9D7XIw3zhSTdmMzLXJAoENv5bLhDI/9+PpZRn6O6Gkd2AGaMV8mkKl86
JdIPg1EXHyZJqQdQOv64ca6IT7T8hAh+iK6kAkRhiS8NB3h3UppXXlAUVbVrm2D4UEhj9pVHT//d
jP3w4ANvyXYGVI/96/tibQu+jL2Y10ILtETHBNVDWjS9LhoDHVKkvT477aa80OowhZSaTEUf6Mwi
lNUl2Mb0ZukZkxJmhyIpsV9UGn2fKxINEt3ucHRK9cSz+mw+vT7M1Q8L/Jt6Cf+70IAwe7DIWhBX
MMiNq0yTfwao9iLD0UL/i49RMDy9Hm91U7yIt9iV+Nk6c1QRz/TLbo/RHih+FaezvxGFogqcI0h+
KCqdL9c+R9oit/h4fV/nkINJwXFGVI6vR1lbIsA3EWXio8FwWjyQrAg/whSfMi/Pu+BE344TLVD6
x5qK5eProdam7WUo9XxAnYQ4YmayRDrMHg2X7AEN6qzS/Y+vx1lbDqBceVpys4rPdB5HMWoL6FFX
oTAsyXssxbJveRD4I9YB3Xyv2j0qn7Gjp/vXw65dQiQsAHuBCJC0LoYndWMfZzqHmFxU0w80KFPK
n6lNZcmsLE+qJ23rQFv7duQhNNCQ/USrYbHnAsUc0l5lhYCKD09aXhsnvQjGG7VRjYfXB3fh6UJK
KCTKmFLSViRCFoenFfmajJJq7VVyWl45vdV9wh0u8xS5b27z1HcCd55U4B2wQPYOXgv3I6Ryd9ad
9hp0qPUpH6P+3hjC2nv9N1tZVajDo3mE/qnQClj8Yp0cpXTJQOxl2Wg+5Th6BjsM5PMtcf+VYjC5
GsI7IiEVWtaL2bbkjvNLH3NPSjrnQSnN6FDbUXWjIxl7C3LA/pw0VXzUR9P2wNc5n40Jh9qNO2zl
k1PIQBiX+gzvPHOxyJATnkC2Arg0U8CcYScVx6kP8M2WfGt882uIAb+ItXgN5b4ZW0WkMLODJrmT
k5gkqW2B9LIxH17/iKvDEr0jCsnYsiy9X7QcZZskbAoPd4H2VBttc6UGkf/JD8t4Y1Rr60VAnsTT
S2D+F6PCDXdCfbgT/MrYPI1WMX7Npd7e2C9bUcTPX/SbtWLu0hmug9dFkPRUyy8eRrrob+5Rwfxl
LQoxUgCrz0v2RZRxthJNT4hiWP2wq2xfO3RWOWxcRGsr3wAUQDNCvFUuTEL0jE9Tqiw6ve8+ToZU
f1Bpb9PlCXediaZzPRwHRRp3iim5M8j8jet9ZS4JTyGFyjWI9SXIuEYtfWqRE/Tw9sXvBSa9s9fT
rqw2xrlygJMaQtEQDxZqrIuVMbRTadoNYDUgXaHn2HOF6rNs78CMa1d+nbYbi35tXIDRKU/bHCgc
LOdrZOgpmyM0kYPYVpKnMXbkB3marf3rW2srith6L9aI7LdWXWNq44W9Xx66ocQ5Oqt/vT0IvT6F
LQUdhE7zeZAuHSWjCKzcUytfvc3l3jywGN4seEBZgi49hz2wejr34uJ/MZQqG/o4xSrHU3C5vOnT
Nrw1utF8fH0sKzVUwmh8E552nLBLbTt/ns1olkFn1zAofk/iuP+KDrjzPRmt5mTFeeRKuROXGAVg
5TkFvT27Ex0oYSI6GTQjE/tG7qfiiS5A+8UBAHmo/SY+ql2WbpxlaysW1xCkBmjpiAfw+YT4em8Z
Q5xRrne0m3zGUrXMxztV7b4WDenH6/OytpAwWFVERRtU7sX9Z+Qx2DxgqbSuypssMPXrvFHi4u03
HJV6oekGewlnhcVH1jFHKsMeUrqSh9P3oZZ0l5Qj2YfUrjeeZmsj4n1N5YU8EVvBxfQ5Tt8ljczW
KOYg+w7DSLnKIMxubHPxtywegBydBAAhTodoKScoZUaKH6DGqm1V6dYfamM/ZL12h0Z6sHGCrQ6I
VIhqC3A4HmLn66EqFYqiGqH0qsj22ZDN+znZTDtXihLi68AkI/GiMy5W5YttGPoFEru+k0Nks4f9
6ET4GVi7svHvTav+yWM+3tGV13ZYBb0d+vGsLsv4BB+E6/s8tAPNWEFqMPfKBlmmWunV7xIisxsn
wOo0stD+J8riNAtmKZzTmgGmoxFjmBPp0Y0eZ8FGL2J1Hkkm0dnjdcfldj6YvJpIMkt0CsK8HMBi
yFO9G9IyOEZhN77XpTC8M+lOXWMIQpapm529sTJX3uxCjoFeAWOlWbTYaq3ZKVMYQgNDwsh5VwRK
fOhlSf4w1YP5Lo8QI7atwvL4j53g7buc9jNleg0eFgWDRegwwmymkQCjto5V36lQz75mymh8L+CP
v/3c4nQEwgzSlub38uVSS0ZVtVIEQtQxsQDr1OJOjlXz0+uno/iFF7v8ZZQlFwSLm1BTEiCvma3V
6GWGwZ3UKc3JGeYJD5YxKg9p31nJxidcWark+6KfT2uYyVwsVaeL+iapGFw2GJjFQQKpd3hOT1vq
0SuHGK8/jP/o1gpiovj5iz1flnJhY2TOnm+LQzqV+sEe4i9lVYx/Y0DoaYg2FhktAc8DKeqssDYI
FIW5cxM21b2vONZG3rw2GlBDGv1gmqTa8t60ySGiboYlq8nsrLbs7s3ZDPdZF09/vH1ZkNxBtOZ2
Rq5xUSoq+qmHpKoQqepdv4OT5GpYJR+Srm07N1UwhgXyXo5Xr4ddWxZkLgIG6sAPMBcXAZa8HUdL
JBQtRnNnK2UCjCPbkuhYiwKxiuNLcPMuwMnp7CSZZAFkN+IMTXZNHY6RtZkQrEcB8kCaA+5nqUma
dmCBtKrNPBuNiZ1VdcX7QQuSjZreymFsstoQZ+IkBLwrfv5igbdmWpbgXYjipD3KCq1sHHit2l+D
pCvcIKzsT6g5Ja4RBlK2s6tY2bi7V9YkJDIVHTa6M7zpFjsZE03MfiTQ7PMM7SDrYMohRTLeTFU3
bBy+KzN6FmqxOgrDibU4hDcKQ9Da27X1pHGh/60gYMJUbjdI0+KXeDGhXaaXaUsfC7HNtAK+3jz1
cmC+/WkIBJDSF8gwhNOX7YlSadRsCLhCczmsPGfg8lB4ImycSWufBocKIUQobCTtxSbWMg11kZj5
atIAdzYnaiW3xwb0Nqql4dObdy53sWC6C1lyekvn0xZpld4gziioExUdT0cQ3+SgfHuGw6UNQkAg
Y9DaWJyylQTrBBwKi22IbWun6FXqJZM8//76YJ7xxYtbEYAmb3egmjZ38GKlya0+lnHUk/vG7fS+
951EZ73Zpv+pTobOv9ERT2oALyZ9u48So8aXsKmqQxKG3Y2FBH17CofRb49BYeo3CX7R/VGrwXH9
jbXKUYnzHi0uwQ0/n/QSX5+wGPzMm8fg9ymOlDtbibKNJtfKCQN6kYoTOCRhlbE4YbJGBqeqcbM5
HdZk+QgXPrD6z4bRfghV7VaL+3d9q+LupswbKPC19SsU4pA4gi920R8ZIGf3Spax30vD2vN8kw9B
W4Cxr5J0Y6usDvIZUE8fSODOz2cSWYG5VEwIXL7R/lGlaC82Vn20HP/rbM1HKRqRxtG+ZXq6sW1W
wAtocdEooYshigTLt1zb+UGVYKzu4YqTHEFd9JZbGcH8TavU5tGupdp6tFFVeQfTpR8PEWye+tBp
Y0TbVI3NdONpuTrlXLxgVijvIGJ/Pg9ZL0lRmDgZMs3AOgDHSr0rK2l/MADkbNmVrpQBuC8oncK3
4tG35HNHeoHzmEYyrUSysccciAw0qHrQsTq1ASsxjL+zYcR+EZUH3upLcsjk6+qcDqzlkfYzcm6S
0e8zX9a2PIPFclmeH1QD6IGpfFtQlufTCGOtkzAOzrxecXLU7vvZtQF2bpRR1qPAEEfRlYb+kr+g
d6XGcEBxFxHcP8koy9sgHpWNrbG2JMQmJH3mhkeV63wsidnQzO81ZCExVP+jKNGfcJwg+J76g/z2
J4/o1v871GLa9Bk3brVl9RUStrlpVAaerSfWw+un+9q0iUecoIEDSF2ydoxM6krKxnycrnH2Q1UG
+xnI9PFvRCHvE2k6/7esccvYexe5wVh4RSZ/IGfm78zC1n6+HmVtC/GQghXJ/yBkLA5nyibhzHWc
eYCAvsPOfFD6xnHTWup38biF6lh5K8INo5ZmiDTsQnQX/oWMZzkrYeqbu9DGOkHKzOmD6MA9wssA
sKJtKU2vLT7RK+Bo5HuBAD9ffNlQWhJYvtzjzVW5aB0ZuzJUZldAtjcu07XRUdIAHIh9Bj25RbYU
KklfBZLKbRN13WOEi3m6a1UjODT+7H9pcULCz73b2l0Xi5ElCL/K4TFCZE6L8wHOcT+Gg9XkJ8tu
ynstySy3SK0tBL34W87OI6LwzoYKyjuEr7fYWNSkannqdHy2y7awbyZTTg5m2xgnO7TD4RioNXh3
ZeD/qxSztqU+ffERiS5koUkg0AyhBXg+RqkHWd9g7XiCyljDddXDXRs5xS5Omq0rZWU6BWAF6gto
YnKixXqBAKEOsWmnp9jvHBtVcjk+1qOmvnXbUXp9JrGblNuoIy1KYIhdthoiB8mJ9RRe54Phf0NX
tXEDA9coN1HMcv/6Pr+cQupdZEG052H+actXVtg1ozFiqHsywrB+cCR5+OFXQ3cFacXZQLlfpiSA
fsBtCVE5yLVorJ5/rtzAVzSM6/ikjProaqMx3PSxOt33k9x9qwvNPshS59w4/dDc5GWbnIomj94H
YK42Bn35MTk/4ZcJnR7xLdXzX6TPjMY3soxBD1l7LbdJcYziWNmIcrHv6QvwmBBMIHiTVKQWUUL0
gNvSjk61rEooj4z2w+D0E76sc/d7PcrT+2KY5TdXhEVUermg7XnRXOASbBROKEFM0Unupvqx0+Tx
oaZ2/VYYHFGIg+sOKHVeCosZlJBAtVNDj04VMm5uUrXdrqL2sTGDKyuGMCKVQ4ZQTKb4kC/ezLaZ
lUowGNGpHcuG5dCUj8DyzSsDgdBjXFohKsChnmLILEUPEy+rfdH30RMaM/lGBvF8lpyfdAJjAN1J
LF/WzOJrRlnfsaLL+OQ0lj67VZfK1THTs/kuzNO4x2qd+tweDRHroEo4FLsS5ev5ZM+llrkSdNfb
aQ6VbNdZvf0E+yr7XhWcKjvaO7J/sGct8gzJmI2jAvrtg6+X/U3a2vaNNDTAfTXWi+7WWYvvQIBd
zJWlD8k9OoX4D0Hmig4Rbe/0/VDmye+SjQymmwz18NNMU3tmdqxR2U1zhe0fuu3YAed5rpyCIFCq
o1RLmKWU9HQ/tFFvBvTytNpmOFmu7rXMScu9goPccJMihmhemzg9H4qoQemmmCr8ZbMkGTYOwYs3
ExczgDnQssz15ZOfJ009y1ooeWiRBz60s64/oK2TPA3x3FOwFuy0aFbkXRgXmMt06VZycHmrkcIJ
A3oYK7jYLOsb4aCVAc+2GFmWsjxac1vezLld39tF09/qqS//MQG8o37u9BvL7PJkMgB72Apid2D3
AG2dL3hzUBBJMuXopEipfTCbHOhMXG9peF9OMM9uLmusbDjyYaaeRzESuzKVxoxO0Wxq90Y+xINo
YqoJdt7UG3ZwN7BmMebJqnCLJH9wKzMFxPj61XMxVl6CdHs4REAQsbsXGUqmBQBffCk4OZLpy7uk
l9Q9Vt6bcI2LKw43B1DQ4mnmIBGwTMsh80Smgev3SesT+z1lM9Z7G9nqse3beYtfJY6Bs2OCYBRM
BH8H/jeuFedTW8EAtkqti07SqPzApA+z+Em5Gxzpfpbqb69P4NrAcJfkhUYGRCFukf7UztwVUmGG
p0L160Ob+uaJu6W68QGeHl8PdVm4ogYs4FVCsBMQgLMokPkFmvBZm0Yn0ypQalYryrH9HEzBbupm
E7ynGTdUqGRkJ33gxJJrT77/rZwi6duQqPYTmF/7O0Jy9hdzCrV4l7dW9tYSA78ibXhwCpzSiCwt
fkXg52o2Yod36ptecc2aO6lv7cQd7XFLlmdl6ZrCloFPTN8ftOH5V67HIaRbwwayY0QGsVWhw6UM
/sYGWfm+6HwZlDBolAu8z3kUdP10ew6S+ATrOjykgcRYNDk+zEmxRb24DEWtSPgKcexw4i6JWZlZ
BXNth6qXtknye2pTUnC0Mv4U1HSzX19KF2mR4FEio4FGPImKvAyVk22WSKeonlYbH7M6uC676IH7
6Hs15XdN/ZfL9/8pDrIyMgFtE6c5xx3H+vkkyhGlasgjileGrX3yO6xVYkMtr1Okffevj2w1lNBj
JFthAS65lTUQyBCWheLJufVxtpP5Cvh+slOkNty4JlYiQeugxyTeIkLk73xQHRw6qPCK4qVTpmHK
W3auWZqyZ1sgzl4f1OWBxrMHgWaEivlkPLTOQ+X1lA6mjfhvEfSt28E1UtLkhx1L+5qWxkawy31F
MC4EOMp4WJAFnAcztUCVSfJUr+EYv5ejPr5t5U336dUo1A7QpBGOXUtgsgLwuIQ6pXhtY053USyb
BzmMtx7gl8nrM8OB1NUSPGjec+eDQZobI16MRPAOLKvDGOf6dWc1owsLm3qkUfvZjRS1ydda6dKn
stHx7O0z69CXxZuddJ9/E6HRJrjSF8Wc0A7g8JWWgvLkYLnKoNTH2XDKY1q+XUWPUCRtZDG0uCh5
L1Zmo+m5FIHH8eywNm6iKo9P+VS/WTpaRBFvNxRlhQnkMkrk2IkTGwpWx8pw1eR6d/Tnqt545CgX
eZJQHQZHDXUZUArN0PMvGPrVaAdhwqloYPUzarDRdogNBS6p++jqSgVxWdJa0nun/xAWaHm7s2Vk
t7UzBh5WUs2uCCQaDElV3aKh119PwVjt+wxW4U6jJnTAYsrJNvbQ5dlgCJtCeg0UANG9XP7SdiNF
ca2jxBgHzk2G4siuHR37OpzLN0smci2B0wH8Bh+V5Gpx40rj6FudPkIcR336oNit4Sr2tOU/e7ld
BSaIxYSkGQW0JaAdVK1M7d6ZvCxIh50VteUuzaYtsf21KPSCRB2EXhQWdOffugwzdOe7cIZyFQ4u
9Qt1X7b2m+tlEONQZkJNV+EaBBl6HkUqJdvBL3eEw6JrN7afm7/0Dv+O3C6ib/U8o2ESOvnXtGjV
w+vn+DMc8X8zU/BpoixN+0W00+EpP6M8X7yl51iazJmyildUg4zM9W7ym87P9kYbj+MB5IlIL8LE
zlnTluZhhh33XhlTo0QGTamb8OjU9NMextyQ48hrtThVp4NZSqraf+5CaI8Y3PKxlJ91VDazQgHc
jvJgN0sUR91BRXrJ3svILmUfJVj1llunBiL2qoR38hVi2/N4Cvpudryyr8fkyAtY/zH6IfnKp1TU
BqxPMjA7uTgaXd/FjVdk/lCyAdPcnDT0Z6KEO76qDdM/Bl3m124Y88hJwl1kmRTSAORJcgOJ3s6T
jtokIEoV5uDd5FcQPqddMA9Tnz/kVFSkElYvqgHxTjPb5HfDb6bYa0k680MZh3HlDqlmtNJ9ZITD
j7GI9MydMrWsdjKeH29zAxXqFjrZEghswdDjHl7kLwGyBRh/0Yr189nZm36bXyd2FN1L01RsJfni
wfBiifwZi76CwLSSVCyRmU2AtU86Ape0TCw8EPgoPztmWF9HgYH4ZKfQ7HcrBGEeZPR0fviJjp5V
RR60xbw+34vPYybbFcuUhYqe5+JcCapmZFLBF/jdFLwfZuRLMUF/03PhzyDoAiAOTDeewS6y68Su
1THSTFp2ClqMO6n0o/f9aFQfcfWZf72++dYGxDMbIjntBh4niwFJ6I5h2CN6j9zzLjbSqrmvK0fK
9xtxzrO1PwcleJUclEgs0CE8P1/ASCJYIvWlFzhp/BgPshnsxswKr4u+oPhUd8X0BfXp1thRLbNu
h2lwkh3eAFVz7RthFuyM0MGVvVaT4FNpRZC1nKyq7sd4Hscd1yzbKHesAcOjeZS+ozfpf5yjtHvn
p4HBUxcJfazO4gK2oVMXpX0q4xzeYxrW42erDqb3Ro0oEXbdvrNL5rGR99aA5/wur8rwrmiCJnaR
p9HMXRT0tXHoKkX5jhLGOGD5JRVf4BjW2rGuVaqmNk8HGQHIpvxdhaBnXSU8lm4liWb71qRe7grE
FkSmCJNNky9EEHIASGlDz1UaHXAuia+8o9I4f3r9053XnP78ci+jiCX04niOQyDTeUIPjJQAuaDJ
sN0i69Rjj37UwY7blI8Vlh+ZqS0c+3mW81dklguJlEhUl2umJJ1oghTIpE/qdtLaajz4nNaugvPA
g90o06lSguijHaj9u6BX2Cuvj3w1PuREHtOgmC/uxFIPBqlSQIrmTUipdMji76GUjG5WSuld2agh
ao769K6VeudzVNbKBhjkcm8iQigOVhJKA7bi4s3R8UrlXhStez+xr0ytn++RWdg60p4bROdnK9Vj
ntekMqgO0P44/76NkyZNn6KKxBXXVbtOCp1wL+NRbMCGUqwRxcM4c1yEchCRUiaTcpvpZHEDSiIu
/7Cgf38KO00KdpXfVM6h6qv2bjBG1EEtuIbv1SrofpSBjXaV5BTqTaEMtrVHxAAZNOG98KsyW/lL
HqLgByeCXGHXWNZYumFayREXmk5RZ+7ryD+2SAZcG1KXxzdMu5meqqZqP40UobYao2LIiylBywZo
l5BnAUm2OKyYZTvPImSB/L4vkIxNLUxQu4+2Jm3R6S6PRYo04uBFqJquz9KWHGxVjfq/EKnWZ0MB
sDZJt0Wu515V+uVOw1hwSyB3bWy0jgHJUfGjpb0Ym5IM9jz6nPhTEaSHOY4+OrWEXaQa9hsHx8r6
VXjSyc/EaFy/FonrSA2yUxK98CB8F4d+0OWjXPZbrZjL4wkdfUCLz3AiNuui1qjOpT13oVaCT/e/
kaj0rg5tmKNadpu8Vl21kN5PlX71+tGw8t2Q62RX8nClGr70Wi3CvGi1DLUqgC8zT6/h16gFn6M8
/zm3/u+vx1qZR04/2nWcBdTGL+YxRlclycvay3HadgMqq/tMd/66of/jrB7V/Nd/8u8/0KyqowCT
lvN//a/78mf+2NY/f7bvnsr/FP/pv//o4k++i37URVP8apd/6uw/4u//K/7+qX06+5dD3kbt9KH7
WU8PP5subZ8DBD8L8Sf/vz/8x8/nv+XjVP78129Pf2RRvo+ato5+tL/99aOrP/71m/CzAivC8vuP
l0H++hN3Txn/8WPRteHPp6b9xyM1jeFnE63/DeKP8Deq+j/R/RcmJ7yXRAb82z/4b55/Iv9TSOOi
wsGWFu2I3/6R44Ad/us3Sf0nRT66u9h38g82BD/D7fX5Z+Y/sWQRS5gMl1Ofn/72P7/r+z9Ppj+/
FRP017//A/+/90WE4My/fvtTEPflCUbuCIYEmC0lD/r1S3RfzNOjTWoruUYrCMXagCzlxqB7RfkZ
29B3pg7tbdeUKHHf6GauZjs8P5Pchbs2zjdDlneTq1rY1qAf5OTS9YQndbUDmZhEV5pR4IgGrrr6
ffBh3RzRAx7GU9er1XUFye6LpI6htTeUXFTTK4Mk3Eac5Ec4Su1XpD3ip8hqUZ8FdVHXu0jTan2X
So5zkyRZ1O5bqgPdLs8GNM0UvUNfOsNuOL+ODT2r+KcJa5yI5YNRjmblFt3YSqeiTmzDzbD6PoZC
wwO9B7ioR4i89UdJVUbTbaZq9ncxwr7aPrCr6adihF21z0N6inu6kJawrVC0J8Sza9st4y6+o09d
aG6FIVy1q8IoTnejKY3hzsqbwNwNagxBk1LH/CHyfdN24af15X8zd17LcTPnur4i/IUcTgHMkDMM
oiQqnqCUiIxGaITG1a8HtNe2OOTiFPfeB8tVVtmWfzYBdPj6/d4Qqk5bb0lK0/842uB9sSbP+DDW
aJnjdpadDN1BpvNBJkW9W2xzLC701DC+JvDq8jBzFW4fgcime2+urTL2zFH/UC2dNkbetLjDZY8d
dkOFbDdePCltaQ9l0pXD1VIvZRKJtE3tEH+aBMzHXOuoH+liheNgFUu8uIUzhNLR5ERQjpdeB7O2
HBWuDjFKrWkK3dXke/QiHeLCnBw3Gu2mbKN8CWjt4gdREoNZjbkXzysZsaF0a+LoJSdMGibBBMt+
nWAhRiVhS15olt0wR3auF1dNRQJjKJra0EJHOPbvcfEybdd6onlnLZagcpyN5kPn2ssPLuv5R8/s
Ky20ptzNL1Tnj9NeX3FuJV9vtAc86m3vzzATlhE2bP7pu7bu13fM7HaIhI77ZQQ4BrhtGrkhotFM
pn0hBq09UFX4hPS4S/JJH8RE57rV09CuyMkOM9vnkfJBvyZE4GpAq+lFHlf2ewSy4P+FjVIuH1rB
W7I08x00zUJELsBeH3ZNNWThYM3Jg50MlhEuuLcMYcZ04z97ZvN+auz2kxyW1g8RAWE0EBiy90K9
HtKfWVn2N4HdY4bvWkV51KcmX6Igr5byki698kJ7Cno9asslDfOl729EWad9lCSAFztcm1o3bkXi
VaFA9+zsBX5bipetuTI2CpULzMHk+GnKJ/W9aPklyNb13PcgLfMvzavL28kyNHGzWFpLASeszQCG
WIUyLooRN9Z8mLObsvRLwmUbQzIK/j8E5lZ+8julfTkBzFQovcGMaCjiAxY8QGGstV1p+FiSuSQ1
sAl07tQ5+1Q3sbkrqYHu50aMVuTYKgtuMieoakxTkuKuwud9CElGH96v/WIk0WAn5HakQYkbNkkS
9rmU3tNaCI08ZFyWNSw0TvJTOqlFB1uYflEdbfiDn8qG5BNLreNODcm5C/BpmbINBe1NB8jjGH+m
ux7aym/TdKyOjmj1Y9EUNpmkgzwAL3UR6ZJ5nFQyiIrubU73RDtsA9O43+yRsSA57fsOlTkkul9X
R7PQxp2BwWrYVio5Q5l/6U2i+X6UxRCvdJqF7U0OvvPNVGG/Nru/qYxq6L9r9zXxR3lGEnZaDj0+
EL0CREDwFp+hrvoID84xGSoJenO/+qkV+375+6/T/4UT9LS+2wbh56OhI7cdwHr7+78uvX62Fn3v
r3wu5vrdvIzmGkNKXSJVllMetT4b2Znb5kvPRUOLixjANeTwk+veMBguGTFVdayXtf4240qxhYue
m4cvPdgmJ4GCT8GB4+rTB8va3OgEitFjO+nevs059AOl+GPQAyrnUo/f/CK5P1EjYeKBp9YpY0X1
fkuYeFYf81xfonWtPg8TfuaynA6BUTy8PtgLiwz+uc5c9xHmEE379OGc0R2ljpj5mPhx7S3iQtjV
RxN/6RDeeLKbfG6wAS4fr4/6wofj/mFvgjAwu2dJkCog2K8sWhLFtdr/2k6JumRWLue4Mc+WGBo2
4gjQckOFglex/f1fUzKVchKt1SeHyeGBhK/lt2qW4gBGdi7L5KS/xKaxjUW3mIYnIxG48HQsDf0F
FpJBQlpyIXbJYpYL6sdF/mw7PTkY+SqvU7Mb73CitW6ZZeadNNvyRy8yTg6pLGyH6gmfH334MGSt
e6zSRd8viZPXoc2p9AVPJ/sMiXO7TZ5UvMAkzDRwI4K7TyMWccbShT4O2sEpMc5dvLLbz7g97xcl
+r1WteMhAEa8tPMhi8tx/fD6HDhxXXp8Y2T9wYyCx4Ov7ykhEJimW32vSo/kAVUDbq62FkvDTS+S
VvS31th0uyyp8ossqOvQBbYOh7I/5MISt8HQNT+avHSBWqrFu3zrbwZtgsKLFYGFDkt+e3F/zZtl
HorF9Jf0OGmWucN0NntXdYZ7ILSwvF2zBserHI4HFufGmoa93bUh/grUl7OERNNSz46ht2JoT6nT
jrvXf7tnk9oziEXBoJZkIIgJp+dGyzWqV+5SHC2vWsCfs+XT2E9uRHFrHl4f6pG/8WSGQJHeEquA
uzbEOzjZ+hKkojUmuM2RjngDuFUu1YdlZJ6wApbsDlN1Zw3Jl65ulnFo6t2wLN6vUu+luhikNJwj
CvzMuTSGtrsfx9T8Y3TTejUG60rPxk8kZMjWHvbuFNTfpICWHVokHcxx1Xc0bl5/mBf2HK5cBjfN
LfmFif/0o5K7nPT9rJXHhg8UrXC6DsDa5+QPz7/Ott3QraXJBkR4aiDcGUNR5vpaH63S0Q9TV3r7
rLFKCuT1HMHi8Wc9/TrAnOje8FndeGqnnYh1xbJSV0l77CYHrla9ZK4MdQd4MeS67WK4YLTavd5X
w52Qaf/DrQcilmbPV2ukJ2kPp8rM1U+DBMIf0PLVx6ZM8JL35JB9RFtNJkCpEwFBByDxo66fTT6X
Gq0+9kt7+OU7q1aFlDcsWwyhfDv0aW3d09Mt5zgD6nXChfZlFZcgWgcqjywNs4UiYG9Io2viVE7l
vVGvVLt9q7kGe98ggtD35RzrwYx4vKgT7zPYp4+r9zTQ8R5witKjNctytXfSORGHfCjMede0hf5e
b4IGMlvliutk0AY8nKw+b0KNDBwzLK1OpEfR4LERId8Y3xl4+MuISyT8lDxNl3BO3eKe634BX9cq
2/2WzCHCVHVmH7pOsopIo69tRE4+9FyZZSCKOHHM9NYIul5cgY2KNym3HstQjAKQAFN44Bdz2l9O
/MHmmCyao7MY5Vcn9Zf31pIFZ7aTx0Slk1mEVz3KD2hpDr3/k4OLfqTyq5FWpAo4gMa6c9fLMtH7
YW9mJX0m/uP0LfCSHrWQRgpYVEI+GEKuJkNxBGjgSp8rlcq418e2j3SPXkMYDJrxyzA6BYvbnaw/
re+ILub2k37wk572KhEV3LqawdSvg3WoH9a0rX9q5Jo6h47pJr9JMigkUAJuMOywjjgX4/bCQkXD
CR+YImTLpznZ4+vJaxLoh81R00rta8VKIqJm1o2dcjXnnPHDS4OBYUG64t9kRp/so4WpucpocnHs
MzFCgC/SXe5ZkHZKTt/Xt7kTqtI2bSjkPFgjWBmCG5wyorwhDyowlPpoWqP9juAOeVF1WJh7qjQy
Aoya9cDJJ+JEm6svRjP5oFQV7gZ6xlc8U+c9L52xAKMEe0Tx+KknL9kj+N7wc+q8lSNKRm1V6bEC
vwrLBOuSsPWN4cx0fv6mt94TnWbsrQATT7FtUcmuL+l0HMWcG5GWAjqY9diHY2OeMzV4XjrD02Xh
bAIYxHX6SelszrQtE1vVR6Or+9hUN03bRD6OWWEiHT1kB6tDZY7nvAdeeqc8GYI9KCAbUPn0HMO1
LU8ry62PaV4WEOr9OHcrOzI6+8tEER2/Pp2en5qbXYkDjQYmAR2Aky/YYGuAKZhfH6lYMREZLNBP
8IszZ/MLX207wBiCI1qn6f30mdYeMGwURXush4J2s6kT9Dt5ehjwOc8M9cID0Z+C7Yv6g/vwKVN9
nFJRmYg7j1O9LHe5F6SXSam5Z0Z54SMhE9pkNdCp2F+2ufNXBemr1NDsvG6PQ7uXxsRLa4o5tJdc
iy3tzCJ74Ym2pLetLNxe4elYS8Y9GKlMe0zNudl3YxbsM1Wpj69PhEeHwKfnBJ+fS9vGkeZ6eloL
zsQzgTi5vDhFtQlwUlphbVTDbnREFonMXD5D2hUXQZ64P9eCMHNuTNqtKGQRI3xpdtJ2y8+v/1Iv
zJvHnhKXf579GS1zwDClccExj33Vc1uiVRCi3A1ijA6D/etDvfCW2U5pNFDXOawJ8+kXtQo9Hf0h
EcesmNe4dToZF910rqZ74YFY1EANlKlcjU7vRCsoc7P2UJpXaaRRnXb+x9pcgwsLP883409b+PRm
K8DZb8GgffpAE4yQ1ECgeNQcPiJFW4BfcWFHylBq9/q7e0oTfzySNqra5kVHicFMfToUDSFnLCbR
He1hdS/x6lc/6IHaD5DyRj90WH9flIX3zdsXBmgX3mMwAfCzP13qC6a8hWXM3dHIZ0IBtJlsBU07
V/G/MDEA1bYjFwsVjE22v/9rqVeVAm+WQXvMi0l/l2mr6Yea4kZz5iW+cLCTXoGCnzbYtn+dmruK
ofa7cTHHY4D4+Bfs7uHeUoGAYDOU+Ux+ZduS3UZJJYCMp+GD0gIHobKcbTPGiOycqdDz4w8aIucQ
hFogRVgXT5979pch8ZQYjwN8iKMvCLPUhkLt6kT1XZSYXv6t7X3izBPi3YIz++vzdbJVxKihN+QU
7MJ6OngPSj7Uiz4eHfzj9nBAxxAv6SHq1vZtIsxt8jIURoBouTY116l6fjDdcW4w3zm6tDD2k2Uu
e+GdDeF98YFoP5INDVf+GWWVBFw6fG06HStjrm8IhWZ3HWbHgsGm5ecO9efQC+gbTqZoRaHKoCw/
OZ4my8FLDbr1cUKWVsazqVQWciB2V0Hu5F8yRKc0EUcySkIJQOXs+lU4n0tvsD50g1tFlVlLPYSg
Zh1UVad3r28Xz369zXgRSyx8jyxqHI77p18XabbvZ2j5j+kgE660Fk7xYa50d++oaf1R4V/x3auM
aNIvNXy1rjTl0VYSMsgfJtsuw1bO6jJBOHuGXgS0zMh/H4LbbwaXkRnBCRjAI3v6m7WtU4yltvZH
2+qCPiQ+xVp3/PefXlqlex8GUBnlo+98MtbazuNgyKeHtUVZFM59Yw6hWwaqvVR1Yf1aMrNydsO0
dJ9WXv9dn+IREmZK0lCavWpK96W0go8FYIm/62YzzVCL1voSBi4yyZu+7LNjxbZafmgwwcjDTin9
U5o7C2kLnecf6pEL662Rt+phlcr+BZdpElFV+whcN8f44tATme1FuqMVWAd2Tj/sEG7jmpNlbttF
QSamJvQ1Yk5CO5m7dl9aYruHSv2TtAh4iTT8Kny81xzyB5uFEx+drJ9AUmwSDGqaSiJ274VRHRd9
0QGUW234XtRe82kZRIeqNdMHI1xn6TZ7YEflRAPBZRXuLrBTIqFMUcVjIR1jJ7LUzEMxDQQFObNM
p10xj/0STpPy8zA3NSuJQVz1LFzKcXwfJF7hhZgh6t80qA8PlkX79E+T2qAOFdegcov51ZyoI131
wViD/moSfoXsK9uaMOnqtBb9pWz6aMzWQPu0zex7lQQe/UtoC5dTgH9GVNlW48KGlISdzWLRk1gm
LUksDWRMI0xH136v29j4hj599OnaazPr05IEfFxR+3qKkw0/ICpqF/0XU3tUsFZd5yuRfpkGMX7k
JF4Itv1qD1b724TYRaKNsoMDZpvlbylbMEc8d+uftblMvK0GdUZoGU15Wzh9Zh3rVboLqK2SZ4w9
T7d9VoAJKrGpWrn0oI58ugJcMQSpkXTj0a8CdSzLvIpo0BufulXqh3VKxF3XcwGmP2wlZ0qw06J6
02IhcqVsR6qwnTxPhx6teuknNvwjlPHk3p3KMZbValwovZJ7QujOGbCd7snbeI8GMNwXGPdUJg4q
s5J3zS5JaaFdWsokTnNss/1iDL9f3/FeejK8L9DPArcCYp1sK6pr8wq8cD4W0hO7ksgYeG2L2LeG
aL/YMBN2r4/3fIfdHi3ACZzPydXh9NG8UV9xtPbmY0LYbJRZAYLPeiD8XZAx6vtD/Y2p41zVqxeE
qzKDi6ar5ouVDfNYmBA/FJyCa0tX4swvdlop8sq3GAKOWuoXlEcnxRTWqSN9blgWFUGwJEZZa7wI
KW6ztp6j3i2mj14pizPb+rNBN+sYUtGczT6GcU8GnZ1Gs0dRKqgdaS9ifRzNggrfF2Wsw+K9B8Xi
hqNpo/zx+md4NsG2gSEKw0qFjPzMZMjL8tx280wdB2JayUBrbDdKjNKKh9zWv719rK2hDW7JE2Js
9XTxZE6VFLBt1NHsfImAcosgMmHlfjOq7Jzy/dkewXORrA5HgFqGevXkrtTqs2qm1lm5K/XaGtko
L+T15M96ywnjzBOBcJIc7VKDsBqxj5RvveRjd/0ol+K2wTMz058+7Fqtwp5a3zzaYlZfnLmd48Kx
xOHxlf7/4//9b2X2Pdpa/8/Mvi9/Hkl99Q/ZM6H/RRj8P6zAx3/235w+3fhn0+PCxaUzTiOP7/wv
Tl/g/wMBgL4yLWzUn49sv39z+vR/aFDRHqJbyl2J2bgRBf6b02f9A/YDBr25OfENMXt7A6VvW7b/
qdW413JGwR3cWIUbMn9auIMfOVK5ub63Fp+gIeXPewnl9Ay34tFd6j/DwFykiUmNQ124xbSwfT2d
a1MRlHJUsHWID0keSk0QY5amup1ENqqrgq1y9DzaC4Uto3qsA9IxS33+3Bj9lB4srcoPIp9h6BlL
p74nusjlruz16RgMRh7scje1f2uBqexorFSjIlsWXReXjlEZcdF7frGjHY1xJ1Yk9h/ycvKvgbbm
1+O6UjMj3rfNsE88LQllklYPY26nP32oGdfUGdVn0ebQdljJBNTaokj7S0c0awatzitxgdFr/8qs
cbIOB12qj60ruizOE9P9vBaJNoTjHDRD3K+ypAVk6GUfTamsrnx/zfI9jBenvSy0ptFurAavY72w
zE+Or6hyNVOnEDKtWje+DyTjtl/GuaZVZi1l/SdbkKVFShjB76S2cK4Nq5GA94gmtv3n9U3x6RR5
/HYcuRv3YbMIAcN9+u0Kc53cZDWsve6tzWXGKyMcsV/jt47CXAangtsKhOae8sczuywWz1Te3qj1
8hbFjnEUemtfvj7K6aaLGTLrCuYBkx4Kub0dNn/hEODeRuVJz4PQ1tZ3dr1o+1lL1W2GZXbc91P2
Lck5WuxpGs/UZS+M7IGnggFwL4Koe3IZFwWHtT+5/t42pkuXjGXoltZPfJkOdtncLokLBgCR4Y3o
DrgDqXoYP+EFsqlWT9adQZDJ0ri9s5+r3oxXMgP3eYeRzOtv9fSIZhTUECBlGMmb7FYnR1kK4pPm
+oSVTw8HR0tz/6dkEe9rBINnALnTyfg4FLsmo21/nFbWqu0FCNLi7PUSDwCrWqavqvDXM/X7aanJ
KJtrF6R4DDboU58+0IglEDl3zh4EYGOsrmt/T+hBScTOsAQ/fKelEfbmd7j1DrCxcpie5mMx+tfM
nCvUALRk3H3irDOETnLr4GqpXSXVOcv4Fz4X4DQHBwUkVe1pI2Fym97wFENNnjUSV4K2odB9Gs8k
l5xZ1S+9yG3qbW0Emj+n3o3Yr8Ig5Ja1Z7+qIj8tze9pi+EO964EnaPwzrzFF8bbfP7pk/AHfJ2T
O8LaVE5raIa3L+05jdLOhhltlArBTT/EFtkR/xfjcWwSFoN+FDLMyXjmvBhVQpG+74rcu2aUZq/q
lQQ9bwTkM7Tm/s2zBKQNMh+xdkjdT8laduEW7G2MR2Zo80V01XggF0l9gw5XnNkqn/W8WQS4/0Es
dQFTIbic7PvG3OeT7Kpk7y1T/zWtXGAV7LbImKkG4YzhrBLRQZa2cqKKgWnSKFiWQQtVJvJsVxJ2
UF92TdIPkbT93gl9SWZO5K+0IqLMGHDoCtpZG+O+Hd0idIxUXQnOmSkqc3f9iKB7mKK+w0aRY7OG
g0LUFWTlRWjlLzYXoIiizqxDrvfizJM/32P4lEiZWPxURtBcnx4SNlx4fCI0b5+jk41t4AGSVIY3
nqqbBs/aut2P9ofPOgug11zw0oHzoAimuBIuL86V5/g8Ww3/d921jQK8z/Sk5sKj5eQbqrStCqJm
gn2l5uEwVwPeddmo7xY05XdKJOnBJsZ2541m+tGbzjaaWerPfoHNb5TuKKFBgMSnNGESHwPenZdf
LDk29t+tnNoW7XrpyQN0eHURaIH9zsh89yst+e5n05b+eO/52RinvUmnGNnEu85FED6GRlaNwaWe
ZEq/wK1RH6JJKvoILIj+D1tq9aVWyfJhWSstTq1Ge8hXL0NmV2fElDUEFqKMLztkvn2z/vZWZQhA
07mz4d6P3XWlZGJcDoU0hkPaACHGDuyXIoaASXjxisPBEqZcdv1m9NsdHyH7LDso5SG2cbjedQE/
riCV6gftQeJA0ZPTdBCmW1sXjqR1fFsM3fSzdHvzFkpeLqPZNWiFF/7UV7uy1IzPzdAmxAugZbv2
SpRg0VqmwxrnonPvTKfDYdekRp9QMEi72mkjWsm918lVQsFOoO/4CBk/YbgRfPdHMhD3Xda7ny1P
kipdS7O4nsmitKK6z51Iq5Lus8n1sqLuHYUTmYZefdX6ZFaxV2luFdIVUfW+XGdLD5GO5deLA/4W
TqB/XrRoQKD86qbm77x2Cm6CPnCWyLXhum1E2OWdveKPGjljb32VjW0272Si13jAZE5ShYmmmzfS
Jtg90urmj9mm7Xdy/ur7knMJ2kOduDAtC3dsYmEb8pPKG3fEaCTNf8+DgWsyraR5BTsNujnUxrm/
de0ss+KamrqPafY0ZjiNyD9heA21G9Z5MtzMME5IcsvGKQ8Jl+pw8Jod5wtP3ODpZ4js1nb7ng6Y
a4ice8Y6i6OZjSN1mpTBVxD/Xl7NKc4IEVHLK1Z9Uja7HCxkDXUXsmykwwEdowmY4spXJCRGY0uX
MKQpYP/WVYsGREkvv8TJPt93TtuqA/HyvRYWY6PrYWWM0+1Q5SqIyjpwf7cpv0yFhBPma9DVn9aF
GsRrOihWzQKSHUjTaULRatOh8sc+0haK1u3vGmBX35s/ZoS1DTF1jnpXJZRnYV3X7KUikAvYgpGb
YZp7qo5bo3ZXIPVkrsOgIXklClCBJOFaq6yIpG7TNM5qkwRagVHRh3UsAsQUcg7GfZaVNqmGY59d
GFPRJTvpWQmMNl4YSO2Ee2s0Bk1jh8OMQXQY2NmYxxb+GG2olwmJIbbR1g+lTC3tVlqid4/M3LK+
63SE5ze1Rqs1Mjbn/4gAnym94CK21pdB0o/WhQgG9FNJ3eTyAurTQkI84aQiXlRiIOsvoKQNl0uh
fE6OZYKG8D5x+SffIec0PwSiHKuwWW35xZ9s41fSJGUKoFwYP5JW2wJTqmW+HtKx/kqAUXbXTlj+
hpYQ2GgUnjkIGHO6+xVG6PRZ71OT+t3nJXZi05/UJLJVceIrvQlNPKTyHRRaZl2+LNND0a3OHzys
vHlXsIyOdjF25SX+FmbL/5myczd1nbXcBcyVaa/KehIxr4qQalaYJW/Nwu5pUORbLPAwL+Wvnjfv
XSx6mfowoVtd/5aPxFOcqeOeH4ncmEhW5gbBIUL77emRCA29neijpBfFLGhKpKQQu2358/Xi5oWK
g9plu5fBC6U6PQUj2rXyhdishErL7G/selquF1V7xLkmQf0RSV7SYqLSNB+Fl/80kl63L8j+sn5Z
i5nL625xyz+QPNM6nlD3u3sLZNqBZWemaIgsX92OAWBHXPh6g1FRr9KfdGW593mNnL4ltbFqYUKK
OiT4omw/GV6R/xL2oD4gsS6/BgQln0FFnr9U5JoU4MCa9ApItnz6UskHSIrRTrOLYZndC6uonYux
r9szth8vjsJLRXZCUQjY+HSULrGFla9VdpHJbZMaqgyFfXYOk35xlIAqkX9B/zjNA5B0uelzi+zC
8oUVwrxuopnIlzPl9kuj4L8LRYV6hpb2dsn+65JUzwRPYVqbEXaVmPzR+RGLojkDdT8bBWtHrNld
l6ssBfCpx/e0BElqCza12gjy3dDSdCtwsHrrs/CTH+MGNhQWcsnJ1/etLdq20DJCTd2EjS/QvneS
0MjX19SjMfGTCvBxGEgs+L6B3Z9y01bNcqGdJwhCp9p9yEXVykMrnQwFu5e1OBg5bnoHHRlDAjk6
pB0VxeCGiGC1z9W8yHmnZba41JXnfy6wZ/yjgkx74HqicPZ17aTZ13iF1Vd6P3Z4PmOh34SVzOc8
Ll1R7yrXyj5Y5A0ZbORagLYSYgtqULyFYTQbK/qPolokSuLAKD+2he3WEZ5w002xGv2PssO0bmdl
+LWGK1bBGR5j0iJysy1SyLVWkxuhDuXofSrTqgnXFiBw9/r7e3ZX5vUh4oNrQD8N1tHJ6lG+9ND8
GjmvrzMwhLHFVdkU61ET5TnH9ZeGwnQNwSBVjmudLiG9LPBT1BxskSs3D9sa26/cRLhbBHl5Zu6d
NnO2lNutscV3os8BJ+fpOmoKzyW1I8gvpq6+lBmeOc7k/OQW8EE17t1oOWd29hceDTssWO7cBeCh
nIJ7WpcZrW8PBTlhbrd1s9eboUr80H87BY1HQ/KOTp4pzx3xNHCoCNKsL8quuGhLs7oI9H6OndJq
3r8+LV7YIjYEhT4k4hKuVycAUW/bwMOmLC40ePsR6dUNaufhnPrxxVHA7jbDJrSWp36o1iLVpBVL
cZFzqdjNs0H14dIDe/1ZTpHJxzcG9Ywan8OIq+LTyeBgAdXluVFcTJjwRJ3d2Fd9VRsD9Zo2yNB0
humPMpzqYDd1/+31sV96Qsbd2g/bEvNOrtpiy+7yesYGyeviAI5NrHHfeaNIYHtC0DzANVBKBjvp
dKFKFp2uecWFKDMnRmucoxgc3tpPexwFt/TA3YBsqqWn77GqrHSdar24KGtHj7zV0yCS6+ekCC+8
MahPruezdmFYnqIyZT/KiZtweWGuWnYZ1CNo8nAuTOnZrX2jAm7WXfDBaBGdDjLntgWHiEgw2Y1J
DF9sCSU5Lyockynfe3gS/X6cB2/qEv6P3h9P/EJe9RL539tLZDL8z73E3WYQcvWjymuM8H80L7QT
+cf/3U40/H8Ccj6xVWSLIwqbFfOvdiK6iX/43zEWZ6vdXOSYOf9uJ5r/QGPb1hdCji1GR6d8/+9u
ovkPXFN/azVujC3qEP//oZ1IXxLCF8t4o8ryO56GsLSVk9kJ9r8HXeXqpsIbNKrkMJ7ZfZ8eJ6DW
QJObGTCsAPwYcJd8utK0ZLErX1aMIkAdzV7at0Ko5pKLsnrTyfWvobZIeBzm6MPCPHw6VD4LvUGj
kB2WZSMfcLjsW0KoQlnk6Zmy86WngneAyTZnMs93cijjFGk21Tqkh46S6hKQJLg1R6+67qWrf/lr
et39q/z728jl6Sbyr6cCD6TRBrLLObn9/V91tNXqmWCzTw9p4WWx0rrPTany/euD4E7Lj/lP7fk4
zGYWAywO0En/wno6jOHIQQfiyA6ENWu3HVqCNEWuoM8PIyWdHSMywJZzlLUFMbEzF5CdeVpmDEdg
JF/ona7f+rC6FGYTdCqidama/Dr3IanhVIS4g7qy6iJ8p60sahUxZ7sSa5H0djGxLIlyS1PvnJG8
7bCTiQuY1HnW1xki1PUAKuHHOLIkY5wvcpoPijhGhKLLapJPWE59GWqQJP2wIQRC7vVgMfLIrHrL
JFCVGQk+prllvDodyq4Vzn+Ny7BKnTDTa5Dpuc1wB8xtad2lCObBKTZt/A43oZRetxPkJKdnIjgg
jXOyOLGU8dMuCuTX5AOqH+WQGB/E7Emoc2lrrDE6sbqKDbrR/mHpa8uMiae2ofapZnUuLW8SSWj0
WSsue2JstUvfWkYvUlCUqs11sAF4c4B6U1MD68obZGqROZjFCJhp6r+zsbGL2Mpy3w+nIdPu02bG
oScDRXrAmoEvtBSz9SBx9s0wTivkN72ou3Fvb649/oKncjTxmn4iKHV/VVUQfLEyN+c5fUjzYVCS
qAJWGJi/U80wBoxfRlg1Q2IaPziumzr22jpdY58X/VlfnbGNMbzQuhA7ZcW9wE48nCWKApqlWyrx
dRbKvdfmifAPAgAcDXLoYP3O0sH9Rj4ApjEeUugHTO4yM8xrI+12utTISXJKFMuhNcr8U06wdhB7
rtt9KLx1ufPNxIAz0AbqiuwoYMrUWbRrqaQz77f7Crgx2LQIzQkOWuTVTUELxEl5GzV+EcF1yT73
S6dFMe2wP7fdXbVWyULiqW6r67QNkp+tN8G9dZNWfTaEDfib1flGd0Uce5UAR6AcXbXphh83pPtE
0uUMCz9fjuXkDPeN245zOM9Zj3Cwr4MuNowZqmuYwp/HlKXgOA6XNgnaC1zYvOTaqTaUldIgVTFp
6rkVmmbb/56XRd6jSC5vsUkqkCSbTfp77spgvsqQc37n/QQyWhKC8OLOldgVrXNvfumHuVHxmI/2
tPOnueE74Fs44AEtG3M3WNMI2VOsPr/CFvszdF5wZyP70i7YVDt9Z5pZpwHeoPIOleGDPEybP0qU
jom3c8dJ2wW1G/wxsqFHD1YQvLWb+0HXY7wD1yXKkZ/37+puEmbYaFNXvS/KZrrpeHbycRO7/lTk
WTFe6AI89x2rQB76WseQKndVG+t2W+tRsxbMM5kidbjASES/dzVc6uKmLwb0I5qTiWjKF2MNc1cH
zh1xLQaKMYmjuaHZPH0pJ6uvDqLQ9O+Q/frsEr8G5qaeag7OYbrRvA8EvRUmKCEP8ZI1YEi2zOw8
6pQljwmbPczewJ21kEif+hu5HGsZeXMRqOtV9sBTY9a2AO3DLB4Q+5s3OCkXt60wjRuItZPcIGyd
OTHmGERWlvppLnUyRZPrce2lR5fWjyLQLBoNIcBAl2Q28VbKZbrnnoJLd1C542dR+fMS6m1PWFjw
X8ydSXOcXLqt/8qNO+cL+mZwJ5CZEpIs27ItWZ4Qcke36WGz4dffB1Wde5wplTJ8R6eiJlUOmwQ2
u3nftZ5V22MJ4Vt2fWjkqm3CPDPgBvlrjrnZpVcR2Ur5QJOlacjd6lb5GqrAhgnlBZbaMVbm3/CV
BfXooY8st3TiErQJlVFuAMCp3RvvQQqLh6IDBuZZ0nzsS43+AnVqxG2r3lvjfguzFGFr1vPvrBFM
C46d9T9bNS8agUNZNbDi5nNHGLI7pKGbBzaNQthSzOWDFSyHpCd1nQofTFTUdgifzbpwfjYUvruw
mTvnnZGpCYMsbNZf1DX0ZdfquWXsUiBT7m5dA824Wuk31HsLZBne2z5TNi2RCsBfX7nWr6ohMSXS
29IzaDeSsnkBb6q8EzrlZGrlGu3PIoPpVM/2HC5oWLRQObnVR31ddD8wvCTJHuJWqoXruHr2Tjfb
ydnnSaqekkH4D5XWiq8LtssU7Z2Chh2skiZnNS7J+5KJewkhPgSPjrkVu9OO4ss+W2uLrgLQ2a+F
birGRpLnD0aSpLcp3Yxm39PA0PcBI8qKtMaoKVhI8dFWo/pqlVru7zUHE8PeIopM4i4tC6BjkHXS
i5Q5896c2vF75dpdPHbN785ffKhQs7MUe7BC04Pd+pWzWzzN/CLSxfvk1ZPIDplcxU2yTpgwRJna
qK5bJ79NzMat9pI1b2AJafSSuHMsjKEDDorVF0HWQ5D62nToUTs8lrrL8dPSh+ITDvygiRIKxWXU
2BM9IZTa8C16M8WUb1viR6AC9yIIlluCuQIM9n5Jus0EkohOrS1+m4VrrqG/OOOjg0aePsliPgVE
4pRU54Hxbn3sGeHlWhqhlSXlfdBJ5lhtGOqtrxRNSd2kUVOY1jtwvRmICgoY+saNK+IsHfNhl4zp
8nX2Sjo3YDakxehIjc+QFMc1nDuLvaK32Bp6EembKeJOtVK67r0FSnhd0I8si0xlOyObQf1Wbu9R
8LG0ugwLMqpIhGeaNkOdJsN6oHsq79x+QD9h5ylSMuYGrz7k8+Kw3bDSfIpaK/cfOMeb054BV3Qf
Kj0oS3YtQQ/RPE2DmyTTBqTJekGvD/jBZEfeomNhG6oW7wgFk3bYuYsi6DwJcgZxAwniq6SB/QtD
YvoZA0bpIv1nCbnstSm4N5NxtfY8z+kq6zeG2AjnYIptqQ8E68EO3E3G9hHhMug+iBmWwUVttjab
GBZpZARVX31h9csqVHR+x6NmD/WzWUlWDAkmps8n1+W206W37vG9Ntc9CaBsw8rZN8MOVjNbF7ZG
H2CYeyvx2D2G2L5T5mXDtvZ7gpPuy8rsofbScGuy7tyEVpZTZdnToBsLpDQzq36MlUO1sfF00V4L
V83vgnlACqOp3n5AdtB99PLFe7/qo/PR88AV7oRdJSoaOgE1YvGy6nuu15MR+mh3qEZip7yzVome
l1nQRMHj5u8Db/MMMVZUPOFsNw8Q8/rvlfS9D7XVFe+lXK2ndYbvsHf4rNPIpVQ7v5/7dVKRcuzl
WzUGOj8SF21KhJDW+6E1NrYTeXlGbqex9kSfW5hA7uqk8Io9X6D9U1XdyFZ4mfrHZELYdgA3gQHD
71uHD74SC0D3SlsdgriDtQirgF4kbry2o19VyPRJLfpQh0E3CBFZqZveO/2CrwN1dMkHmqVsAbJs
wxuU5Zo/zNCMP8zd2P3IZ9ugUOsP7rqTQWdKAIgCt0dS49SLVgCPQ9jlwI6iABIajWxIePTgg07T
r8hhBCq3FoPzeyE9i2keRtVjmZKPvQY087ErWVMa1VWnSO4y8j7UO8/r9rarMV94U7deDvpKcbGx
6Tvs2kQsFtYnEbwn/YoFdF05/R76InALlPxyyT+/fdg5rZj4VGyhT9gcuykMvtBUtZPewoQw/EtZ
G37cWN0aC3v6NcH4PdgT1Je3L3d8VsRvxyHepJKK7A7mGx6145PVSB3VU3WVXDLqmgO7r2WnW30P
Big7Vys+Pis+X4rqACp1Yk5oIpyqxdiue32+gDbXiVqMRNHLeOr77ExF+uXz2ximzwU610ejeVI8
Y4EuAhqv/iV8lscxM25o3Ddh0k4fZ3dN/+pi/z6XciLlhggUhk1w/PRELRIvH6R3aTrrbWUYV3ky
+0j7is9SS/4OBsjFaPJwzKZWQU0EIfh253+ctROeaW0JgFqFadh7d0wyQT+zoKzGX5vP1HKPX9a/
LoYXELcyXSXEwyfjArUECgX4VHHhFCYU0hVnikWIwduj78Tm/nwZ8OWUk4gew/ZzWpimgTFvup42
9llMZSjqicg8GPptQ8t69u/ywq27aPJXGrajtdbqmnhlgdLLQPVVz3l2242uzbbRGEbrzKdxPJL+
9duokNJsQPnKUfyktuGsW2sZHE5cLHXAj0gC/VLXJufRL3pF28GgnnDmcbx86qTzQI3fcEb85/lx
/fGKW2IwxrobRZyPbv918IwE5Tg4oLQa6odsaq0b10GSEw5j4+5s9Baf8EN31xNYymudI/81uRzX
ZALSznr7l738YVsxibYV448WgX9SUgrG0Xd6lt24HwaMmEycka+Yf5+v8lfF2zfLskcF3P9Y5v2f
W7ylX/Cfi7cR3o/+SfxnwDNrwv+r3pr2Pzh+2KLam1kOI9t/V2+DfzYiJI5+WPmE/jCs/129Nf7B
Q+hRvt1K8igFLP7Sf1VvrX9cNlNAqDnHbw0296/MINtwOKrX0VcAFcTCQkMaY8jJVJUNzGLQ9GQ8
4z/grILgaxk53TUrjt0/ntErFUjDfOVaIHuZEmnm+xhdjqdFXzAdpoD242xK1TvbWKqLvMs45S2j
XtwEglMfa98UWomZXXBCrG9qJPRPcwrJP0/sPPvrT4X0c+BtYDKpSVIIP/49HO0sGmFVH9e87kcb
N0vYB2N5phP1cnJiads6UJC8eVunaWH6YCSrCtIhLieQhl2mqLIo2L9XnMbrJEwsr/769oN+5Z1u
TWUiUtBNbC2q4/tak9zLKNeMsa8Z4/uqccRhsYbyUfSruXv7Ui9nGzYl6Fgw+HCLxGwfX8pt2AnP
mqyplNTIqdxVc+4GU1ef377MyzvyKAzCvMX2ji/TObmjBVCTNJuVy7CGUHlwByJyp2WXr4W7f/tS
L14X+x3uhNAchyDvF0qQZfU7RCzNGnfpTEWylSkHNwDaxGb1V4Fs/rIbirOSNRWTo+EjYMcXdvwA
g0WNxqobMi7wD8PisBoQYGI685q2f+W/v3I2dBA4UEmyU0X8h8fxZPfTK8+qBgcBLtNA+tvLrYqT
L3EaXbTmtlOiL1VmuqNAG3zkiE5d4+1n+vLyWMHoPGAksumrnFIp5IDgVCoxozxult+6Jdv9mNXr
tb4Y1eWCMYi0ubJw7o051y7evvTxAN3ufLs0NhUkSvAwTrctY1MVxTrkcww6z9uxa1lis7DaMzd4
PD7/fRXSKhHOQwzGEnP8FrMy682xoqeQ94bL9ssObqyupSIzcNh6+4ZeuxRyCiZt1KvIorY//2Pj
Yfhkp8ydNsdma9mhrlS/x+xP0hhyxMPbl3qJueTh4cJlXNIp5NM76YR1uO5KvS1UnOrLeDBn0scW
2Xn7AjcAotZcXc51j1h1VfYBMYN9aFOPWj7FqjKaoRFGspDQQBs3JfYeN9KllHN7Z3iT89QFU39f
yCWgwjl6G8u0/6FTBzjTYHt2RxyP/I2WwYlp+wI2IOTx4xp7NDYzjclYZKh+Q89POjuiJmLQz7Hg
36C3cexPRQG98CD0pXoqvLktolLYw5M5jUEP0WleYfN4KJddr7eiIMflcOalvjZKfYg80EuRHPFy
j3+lNeYmpSxLxr7dQW6fBrKVp9qL336fr16F5h/oFiBpbDmOr7Ko2kwmGHgxhHa1b5qedyXGT29f
5Jnrc/rEqeFipHJAtsBTOb6KR3OBpD+uknnZOlLAH1R/qECAvEtcHW11VVljv0O6kXxhpNhTyP82
PjhFuxhR0esiwRTh1i1EilQDgVqY1AW9jPpamIi+gAESmPl70kWDr0EwFnerxPi58S3YXDuJO+5V
osaPlLDFmRt77enRZCfSl+Axqhfbn//x4a1azsKwPT2+tPkuM9zhl2hkfuYdPUcUnjw+5hGmK4oT
hMOdymPQqIA5QL4S0xXJiJgeZyXokQSCtMLWFFGtu3DXs2ygcKcJCtttOQLM8Mp2LqnOzJ1Cz7Mu
P6Dxiq+ZmTlOxIFg0CPTGhBAZz6y493br/yVJ2NgvWJxYTuLNupk9jMo93tjruY4SUjNKF29uxbt
3J9ZmJ+1sadPZqO5OvikQbafLmJeuQZlkjPzrZOdbZncFlEKjdSXG9ULMwi1WYN9w7HL1Hfm1lUO
7VRvqDrnXjL9/QeLYo+7xh2LHuHUZFMmibkuSaliL8AjUJfiY1BU/V8aH1m7sCQCPKFfTHvpdFWp
LTOd5yJXsQCVcvAzo9rjWw7OSJJfLs7UK9iDMMWjf+WOjsd1oogKTptljZ2tv8ZGO9U/+MnsFSEq
rYTOhUGAxITVfecXpvvz7aHzYjVDNYVOa8sMRMTingKX0HtjbUb4GwPcpFnoi6Tc54tpw98o8jNY
7+eyy9EA4mIW6kfOYRtS8VR8zW4bnWlqeTHRCO3vvDMJx4Ifoy27RVKLDG2jry5JusE/YhWdU12B
mJtHSE9GeT8trbhUNc3k0O+NlBaAb4131Zh27a5LnfIx05y223mybb8M0qIjS6NXD8su4V9b4Yri
q3Ba/+eQAzGPFonaXOI7pq7WUNjsqjK7y1sydcM5H0S7y6bFf/ShKMmdm1rFg07YaLJb0Dr4kQBA
Tzk3VfOPJnXSb/lkpY9ynYkeNR2t+jlOVNaB/pnqWgRC0Jp3BCDuNB+0XaDGWt/lo5MGew3g5C19
wJoKcZaoX4Hq8NzgVqB54maD7ka2A6zx1oEUf+HkRIZimpmHOWyCRrferblT/sraufmVZTh7iN+Z
zYusYkq60NYlI7MN9iHxOzr9/cuixe6M+0LTL0h1oCZNiV3EVZXTnqHmD+C6BrxyC5lpeBTL2sy7
GcLmz7zrlNq1TD6XU+LmxObQxv8JI3Xd7BjB8o489+W7DY8IZYTy2Gy8PTy3ffHpiNlONptDwUDM
crKWVdM0Z0VuObE26l8suwLf08gLrWyp8BPmEyGLOzP/v/gaGaMsMJtxDvuec/pBOLnjs6J1bgwf
VsbEMq5y1wmAbrne5dcYhBAy6loqrnnHrjiz4XsxkTOTPZvkEYaicjVOtiG5PfdioSkeC3AEe+BZ
Ihqr5Mfbz/T4gMVemYtwFiDS6nl507cn8Mc6yuoJQgpNf6w1tFGn2hhgdLXmeGOXWfdBr0r3zAT3
2l3Zz2pauBdgVE/OqHSwg9bPpA5re61vQXYF0ZD455jwr16Fspu5QT+2Wuzxbc1ZGVT+HOixL0v5
QTWB/mXBfve36w4PD70f9nQUMS83IcOaZvjwSiPOLLO7LHT4FEOynsPOcn5/MfANj3gZVgOOpBsL
8/husK+gRSL/N7Z6CgA7YY7yjmBl1w1dKcVyOXmt3kUEezfkBQ8FnDHsO8WvSWFODFtHqS6eRoZS
WMg1DxCsOMpD2MOcRL/LTognKOvxqzcvZOvpZakatCsV/kdTpSOxqbNYvR3hv+qJaCnTCx04Yvcr
zagk6vWVGKciwyzy3sQayFydNdoWvxUsl6MwUz3CIGQ8aqURIIuYEx29kKmwMAlTbEwy0OX8/wUy
AhqRKMUOgSz9r9lY6J9wRyJcmo0VuVXurS52cgl4NNQJdwUUYpkzchwMbz/KyQ6+aJqrkU3j0kAI
ffBLN92EtAsbYl4+ySYzukhDhZkQI4s3JsormudR7St+sSmr/ktDTpcK+xQFTqggmb+vF/paJmj6
T9rE7BDCjdbnCzefLT8acUI6uASZOULLnznFDuOMSyoBgLfu6lQ1X0DqD8uV25U86bapjN1a5xU5
bBTSCEWCLrxEI1ztaSe73sIuW/jet0H2BLYlLTIJxG9JX7z3OjnEppWiLzLxn66XJj7lzcOB8zBY
Z2RQC+qZ6kqhQEBAAmVtusis2f/ajQsCMKHc9S7vne5jruwOPRwwlyZabT2v3g+ZZN4soHaJ0NAW
wnaUNbmPKBhUdtklo97sbDp5d2LMxLcKZsdTMyT5EsneWgQ6J13eozPpyp0x2tN68DLDp0dYUlIM
B88Cu+Kg98ZpHDhE7OrKaD6q1YaDJ521uO8NAjJDYPHg2klzXxzooEFz32kyNXbgJAIogsYMlq6r
s/R9Ma6rfghMTTwNziKSd0YqvGzv0eggt1brq/cBojckMYuxPixkOfxeJEDVMJGJCeSfE8hVnxbu
g8TMYUI+GP3HupPLA+4v+ytyveKz4TUOmolxmYzIAyvc0GWVQl5Ys5d/bbPBq6NxcAzWxSmT5Y7F
l8SrpdHS9cac2CVdWFY/geajqoJ9pgfpEvZZzjq6mk1TR0nmBcMhELgMI1WmQEbE2hZjCGODpXrs
bH85SEFyV8Xf/2QXtvcJHKn84WS8MUK5ANYdtDkwtIPTpgtfgBdMX5O1HvIoIe/vvvTH5WPqFJq5
6+sgvc47V1S7ZEUOA/gwq74h2WxYqRZLX6LSbf0xYvJNbxCDTQgPS3N4AGaz3NBOJ0RlaSu/jGAD
Fd0+11v2P1LKktfaLUa/F4FmFwdWZ5RbeZnia6q3SuRPu1P6wwp4jpvLSvXYYi35Umk9n23laz2C
IUOQpC4ncRBpz8cyYfpDdlct/jsi3ckSFMiAwlLXMuQJ+oTDdnKl7l9AwHdu2BhOkY3I5aM+zEMZ
yn4mpVcovrtYL+s0j4JCIraENZRTFJjacnsDs2felDB7aPxYgRpiEutobGOtGKtwcApc4kpOE2oE
b8uPtogRskIn6MF9Jaaj7hO86G4o/b4WcWkmuvroiC69dTO7c/Y13q0xdOqaoomL/wTLspQYc/FH
KfPgB7VzB7NsguI46Tnym9qUXzCY9C0Cj6G/I9JwuM0bbdI4BHrycaxUghKA5LJbQPDs+YrStpnx
GoNgQs1rYUMlU5FU6ADTfrjyZw+C+9gtjrYz9KR19nyAmbvzZt+9782G2UCmhGMcTIdrhElZyG/L
0FXGwWbZIPU2M5MkKovalxv5VjukJGkHxCXUpAAvjgqA4ZiasVwJZ8HJXiM2yA9Vl5RzhHOMZaJA
BftrqvBMhgE3FETEp5v3ObC8Gp+MXW2Yx6L+uNjrOl1MXZbZYUGnLG7dCSCiyldOwhXpW9jPVN8e
3FzVUwQX3+C9TURr8pNluRD5548qQlXZ/az0vP6gKgvxZi9UHWsl8sldXrkMBzulLR7RsC9sCFJ8
xfROGsMJ4dbZLQ7FeV4ig09HoRUZ4R+A18w7GAIeUqou61DW0RT2CQpMJzfY290cvGu71jbfZSu8
KyRgS4kBXZoPpkBEQdTegM5VNEBWd+igsiVMB5GO+7lgEO8cvpyPW2Uwi+ekn6eokq3ZhFMBKRNF
xJwdbHQ7uI19qV0Ka5r8i1XzbD45Ivzyyx7hvUvugW8+OWabTeFk1NNv6pnrJ2WzrofBbM0f2PAW
Yj9OecvwQyjtcFRhFmSZGb0OBWQ6dQd3JpTzkLFn+DJ3tSGvM0Sc32m9MyE3ldh+2CiLyB/65XYB
eAASIfOIAwiYQxAIO536lepj9YH9/FCwj8i9L3PbZ59bU4EZWKdkYCDZXvlrLi3ru5T2+BMdmn7j
+lVTXGbeSLLmqmn93aBPNmIQDXAwRzRV7BeKd7/T1k1++VVd6tBMa78Ky2E2+KgNVX9MUim+cBBY
fyDaUz9bZPn9Puv14kGmli92vq2cH6lTIwqfhqzO3udtjUrNZ/YfdtpSWMi5VhP0Q5s7I2HyS2Bc
UJiurajIMo62Tp3bIP/Y3tR7QV+6jnRUmt4FnNu12tndtGb7fhwpmno1nCrUb2QlYGHqOfR3E2cl
11dJhBQlQxnlzVYEE6L6nchJZzYR7SYVLRvtZ2+Pxj21JawRSYNS5gJnf2fu+7qs3qlGBt7l5Jr6
D5+gcQK6A0UpU1+TpgpFG5jvKyJR2Y0Ek/aNZR49mpjb/KKrLS02+EKBRlAwnu+UVWj2rp3aSR1S
dxw+ZakyPqCVlQ4rhYZUzctlfd/7duPt6Z3noM8qB14Zc2gVKpgR0M1Hv8nioqyMG1FmaDGsWeWX
xK6iIrBaozc2lE95iyg5CxBAtUkWraRbUCPw2vVx0DXr84I6SkWTXNd7HbhwG2FxIBchSBrxVbGR
esfmJtf5xv3p9+o7iX5wOT97VJyD4aMlDFnuJ9tHqTisPlb+TDRJcLkWti52TbvKawzH2mM512l6
GJi2gYhrq/e5rYqmiZw0IcMS5hsLdwk051qvluF93kytgDI++tddy4YlFCQdgb0jb5LCpWxJIChq
8Rs4Snsw2pL5B/A7OSO+PiMfqMFseBRhooQAPZ9g0flQzI5EuzpgdyBflK5fCLGgHHcO+4Fva+lr
N5qR4NhFA7bcjuMivhjlylsgIAK6gFP34CnQhgLNFk3Xz5Ejqk6PieFEqDzZ3ORVhabibmh05k9p
jsiikzkx3G98PwWJRFQcmEaDLv8+p/r0IWXniNVhgC7NVD4HD+PSo4l3q7Z9P9AaqKHllemXfk6t
bs9W3HD4pa66tzRsTAdF4v16oHrSzpdGgaRvB9xbfK43pX9kByW8uZRtOaxgNkcl83G5OHtmGkGf
oyvH74hh2V25ODLuKPI2XTRAMRyiqWLZjCa1DkYowd0mlxt0/4llfcz2xOlqxZVnCqDEGlm8IC0m
qtCRF7RFgqQuHa2Dn2vJj9Fin7P33Vm9DxQNpcgipeEJbAFi/3mQ7yGp1E/IyNzP6LnNj4ROLHkI
JXx5miD0wbgYG2kdzC2FttnyaMfnaFp7I4HMjk9gLdMf4bVp0RfXxnOkra8Dig+ly2kjCp5jbwea
S2lIQC1xuGlu44gYnmNy4bIQmbtMA9zxYbZQ2ATCACdX6kSDgGgOPrSFoAruzU7zacx9Ofz1sdO0
QMmhO6PttLkdj4+D5ZDKtpuVH7suxxC0J87BTSHlvF0ZeFkM3JrwweZYBwTxIndvyiYEw8kQsIix
CBl6occKfNhllfHtvX2pl4UdIG8mqGRke0AIN0Lnn0WIrQ5oi3XBjmMX1YVPmTVcSZC7ynsIHlrq
6L+snK/87Yu+LBEA9uThsCVBQ8UB+/iiTSsanektiZlkZdTqhNXq09yeqZO/rK/A7djM0Dj8CF88
VTVkI9pHw0qSOAOEcttQYftB+wCjvqzm6y5I1Zl6ziuPEsYTWihK4VCanxsaf9Rz2lkltsMXFI/p
RBFeb8R+C8f5TBzPuguM3rxuZtmvZ17ga88SVY2FHZb6BN3642epO4PMkrlI2GFTqvJh6F4EBIL8
dUFsK4FwSidQCN3bZqL8c5gsgbnYNsLV2FrFDzaJ8z7r/L9uy9EyeTauUxZDV3dalq50Ss5U4LVY
UrPdrbapHYRwyzPV71c+LgqKG9yNTFja/CdNmgw4FeW9TIvJCs8R7jnVAQiQuESE/P3tYf7agPjj
SqeaEN3pCA9HfR4HrSV2lFHq65Qi8AhE268O3jTgYBJgUs+M+5clKx4jI571ajM4npb5kAt1bWbw
GIXMk+81JsDvNur7EG6O/TBPfbdG0nO7q95dmjPD5JVn61NahO22aSvQchwPE0rEtgKkEcQ2FbkP
loHoGUIfJ6dBd840tF8Z9xsCnJukWwxYYfspf3xthGfiy5m8JCbBOzmIocMqqNy/7uihL6PhD/8V
HRpIxZOr5EEB2kDZWqzVrYPdqVh3ujupy7cHyiuPDUjcFtG4hbeQpnV8L6NWogxY8vQqsQYRObhe
9lXTWzeNUPaHty+1je7jQj7aK+QZFlcDe336hpK6AtSWBAE3ZKUXeUCQoRpd691i+eRm1/1HCL5Y
BTU2caGe2P3u7cu/mJMpkm5jk44e2o9npd+fb03XZmWz3U/iIQU+5HhJR9o0FmZ7IT1+xJ9w8fb1
XnwLXI9XuCntsE3zMRw/WcMZqkIlBPziQGDr7rT2j1E0Ofwphemj0ZJ3tSnkY+GO5wj6L97pduVN
SAgVli7tqc66CCptqHs7iUXRlIAH8eOC1CiiVCzy8e2bfDHPbJfasNiEsW6M6e3P//gUBrYqcz2z
8CTOsnzFkVkdZO92h2pJqUmO1GbB/WjnspNfe7RsUVi/gYAi1jhZePrSYHevmN1So3wQAdMatp5r
Y5p+WM2wdwu+fTA458J2XjxWSvQejW+U5YiY8Kke3ysmYubuJXNiBKSkNSWUygWH9JDP61yf/eUM
Q/jBZmlgNfKRo5yMHQ/2tDbXphPjjGYXrHC+F+3ZvdDLD3LjbYKFQaaIz/pUpsz4MVJzXP24m1T/
TajMdEJRENe6x8dU5PQKKvFl7drO3iWdLorL2Sjsu7cH0Ms7pffs0GmjzUZix2nLRqIon1Xf+TG5
M+7DlFf5vSiXc6TkV68CuoOpZ5t+Nqz7n8O0nrqhbTEbxJPhT/edzKZrQ8vV/dv38krONi0hFCOs
gfwX1dbxZcyZdm6ZsKMNevomkVm7uGBp8skfY+MH3/ul6L7mMOeARqJvpG5nLf6vkb7Dt1wG2eNE
2ZwK6aKqm4wSzPeaKkZx8NJqNXaWVbofpdL83xTl+jPbx1cGAnwWRgE0fKrPpy3WmbaIT5PcjzGk
tD/xFnraLtHJagkb6HdzRB3Pg+jZe1rG0AARdUFyZ/rr7af34vPytkhChiOhb5x0TpnZw6QLjfq9
FnfeaOwJrJG7QXiKiiQerP+PS7EXoL3G9EEP9Pg9zYWJ19uZtdhrE3+Pm3nEb0shFnd3vXv7Ui9G
3nZX7PXIjGPdeeEYcinxCdI5tNjsZIthEz6xter1mbXmtavQK6ZTaCMjp1F+fENw/auaVYgJcSYe
pNZGQQkh+FtiEaUN5GRs+G2U45yfTq5irO2KDz0trjAIkuMmOnFVTMq8hghN2b4eiz0lqPmuzMbu
8e2n+HJskOHG4ABmu0UCnppLXKtCRa1kcUUt0L7iZ6IIHph36esktXZ4+2IvvoZtLeMchVJ2O1Gd
yvFdTvc6O/Xyap0t87tBfy4IJ+WO18owwAVT72/rCwHxoqWDOig/ZJcY+GeG6OkbBZxLxgxuH7zY
TM6npx5SnstFrZUW+2k33ra+ku+SpvDO3OqrV2GLyR5lE7Ke5gOu44zp3qDFXGkqv+0ahSVzxFz/
dw+Ue6H6DdAIHA6Av9M5Hi0iHMRySq8mqMcFaAwXmRw7FB/KbyLiJfWXKC0J8SJKwVAHuQbnvo/T
V7r9gs1fsNnpMAGcqvEHFplxrYr0SnN1+a2YWv/RkvWYg3sYSmPT2HT9pUvp2tiVa02lGOdFIvZv
P4bTQfz8IzDZMRWgnMM+ePyRWn6GvN5MtLjEEkpzChUSMImK9AMsD0F+hj95ujPbrsZBlrSSDdjD
zHB8tQHURKBWPb1CKlsfSrb3PkbmJH9MR81sdt1gpI9LExh/KfTYLotaBxUtWjm8cCc3CUoZ+RGm
+KshYCZyzHW49IHOfHl+lH9lffqPhqYj29ObBqn/sdan7bDwn61PD1sGzu00PP2vzyTDpU+vJeFs
/8J/oauCf0j6ZXHHdWBgH+RkPPMv/J//jQvgny1inIYB2xaOs4zYf5ufNP8fZoXnTQwSFFTEm2Xq
v9xPwT9wylBk6T6vmgoeypS/iMI5HahM6gZSQI5mGARZXU6OEEky+gspdE6sAuDIWpXMdP5W+zCB
vAq3zvd+rYNzZozTb/H5omTHUKVDjmhaJxedhyojvmJx4sqxlgsSJX9T0lb7LG/6MxP561fCE0kd
EA7sqcN2aJYk8Tvka6anETwzzQ/oViDWpBTD/xgEH/51kv6TLrV9Wkfna+of5LhwRPE4olD/Pf7i
86WWxmQ3fpwRIr1H3qI92VWQ7Keu3xJvrP7i7eu98uJMj8GBDoblEpvy8fVKMQ1OVXN8aG0o5Att
4TIUlkV8PAv4TeLAXm8C7cvbF315kxv8cdM4M543xfPxRScvLSbRlUncZLoiiKTNr+YW1IPV2kjX
E3nOs3y6QuK1ZULjSqyRG8btZBptZqXJpaBq0Fi+itu5bnZ1SXr723f1LFw/fncbw5fUPgcxCsWe
k2e50PDmzL5Slh5aGSeu9ruruic9Xw0RerUyQ9fHn9Muu5R0+ts1bcsrFPzg8ytABA5CmQuzCeYz
5cpXnjU/hw8cWhl72NMXHAx642KpSa8s+FQs0zK7NAM57GzXyPlUinO6y2fzw8lTwBiORQ+LJrVe
5+Sr1Ifc9ChKplf0hfrmII1tpVqWcvjI8S1rw7b3OxGR0qnTmawHuSD+xNYLBCJwaPltCdWXK5+G
tluEEj+TIt3wH4mv0abKaN3t335rLz+ADcrNiYUZhH3NqRieHEzNgAGRXQGh0nfSns0ro9Cg+LpT
BYhyMWLOgmf2Ui/eycb6I++BhAzIbhhGj8c/VklPczzlxumak8cx3/S9/A7s63eWJedszKe7Jnae
XItkV9xUHF2Ck2t19eK0E5a5eFGz9VFpXnfIzEpekLqbRUVrUfMPgjLqtdzbuetZNsGLT2+7PNAJ
ZKoc3BmFx7eK8GlxTOAEcW2CNE6dKYjofVqHt19i8MpdQihlDWJypoB8+oUTt+KBiTODWMy5uKK0
i8FDJsy1IU5ZQscqn4wox6n1Nur6dvnVcJRP0Vco93tLbt93n/7xg9DM6V2mqerJlCUAliE16NQr
WdO/75BxX2hBCUnH9KvxahXksILF8t97wiThOMg94z7I8jSDtEJ8y853S+22DCyt2weB8L7TxEaG
XRuoWZehqQ+iQUjVD6b9GTCKd9F4m3LIqzmuD8ZYeJcgBqHWzLC0rUuhVfpl2o4rNcdOSy10W7N/
AW19zWLNQZR2MydDuoI+mgkAkFDDULKp9L05J84Xucwo2xKrWJDKAInbBXWFct7MyxmCjFAe3CHp
pDcl3aXgqgOC04fEEHecBv0pe+ycYrFCKWyS73Ol/zbNxnMATzcZqq6lsnW07K32y2lK1D1mAB82
9KtivBNrFVynhqndwrCbNwJf0HycXNT1t/+XvTPpjRzJsvVfafT6McF5WPSGg7vLJQ/NUkgbQjGI
M42jcfj172NUVFdKkRVCNt6iF29TKCAR8slodu3ec74zqK0T5viVUero2rVnF0/kF+yX2OlJ2V7W
+qVzneTLNFn52bK4mAwXtWvtEJwfou0RW+xDuerxkxWT8gFNyzT2RV/OYNHiakaG0ZTxI20weV/3
s9x5iDM+igb79QHmkIY8xnCEFi2GvrerGiGKmaelypzCTefLgRjdSA66cmGnOFx9p7W0D6YV24n4
ZlMFIrJ1Eml+M5T8JU+IK7k+tiTunGl2D0YpTdgvPTXflabyt2cwP14KAyaXVsxT74erBkpIojfo
8JczMSRzL0l+x+wUmFg2PtgHf9l7t5eyuEjhl0FX/r5qbEGhUPTy1CroHna4JmyCVyqkClk8XOPP
Qh6tlg+/3yr0bYb09qskMoIrFV1ExqzMrN/+djPf49DFa3pc1WLepWIy94kNZEYsJTtgBhtQNUs9
kutYR4MGk6kRJqOGfGmv6GtUaHBH/VzG/bA3rZ74kxqqr9XUtu/07RjWLixQ1QJol42r+OD7+mFi
/uW9QzOg/4kN95dxhFI4erbKOjvqMwrPFldoAAGpj3pIeYVmtUHRV96ValUjsEkrPtqzczvoc3kk
80dGSTW5B0GAywteqPxYYbmJOi8v9+26smrRbEZmPhXRlsJ4izIwjvTMWSKPQZ/fIQE6LH1TPmIR
U4Jsqyh+/8P8elIw9uNMxLfBz/ILnDkhRn5dzCU7su3KaFXaBWel99FA59cHiVdxqOANGO5kK+lv
f32qL6wgjpEdISMuuPmrAhuSAXHf6q2z33+gH2Xsu1+Lh5W04S2hAAfwu7NvMadRFxOqmZigCjKL
ZBV1FhpffH2dz5ObRSplIUle87yzBxWaQYGmXVnjfEfRjPw+hXsqZnOIqKTnyFIGM+I0GkNryFKA
ZL0VTdx8WLSy8aF40u914wXLFTn2cb/gV9S1MWoLke91aLF7E61/4GhDj0tY174jrH8m/ciJFLcD
2DCJDwvi948aHS+6b+hd6MJREL5348Zuo3ITBDbb1Yr7nRVUdkHGA46UvEntkQWpysLv1CZGgitQ
YQUIamnc1HAJbkXnOB+JHX75SXhHGvddbspAoCzn/dRXtROn0FJHHHFUJbucpJNoUCfk9Z58LZPx
6CgImdMyQSiFUQPErR4OGmoMb9PDUUUuZ2is8kj0ZoESctUOs9mMEV2aZYuE6AjuSW2kmIVyUXj4
JQDNJTsPbuKeyPp+vzqELhX9SjDE0PehV1AOez3jhQTspo8LQmVGA8UUBdQaKAg2P1iR7xc/9nNc
kNvglqMCW9Q2kvvzoK9t+zj1jOI4DcP9PGTyvOqEuROzqD54Jb7Qd9ssr8UJSYsM1P/mVXo3ytcy
s3eEPaTHvM9wK4BxBIsyZ0iXvc5Klr3o1QSrgAFvDY9BivBLzpZyU4thNEAGAkQi9Gf0JCFVRTwd
zA6Ly05N9GKIQOFaF2WtdjMOLlw7/oKEUIaNvkCaRDVEzBSzIoUYvLbKz0obSzTatsR+Wrn1AT5t
mtEJW0/9pJWop0LSSgru8qMgHTev4msbCuBdWrvT3ZQ0dDNQKU912I6WuPPcOZmI0S7EE0NNN/cx
MQG31UCKYTPA6/hY5/rIP64HdNZxGV80upNdudmiZf7KVJ2nc+lsK8S4ZZ7Iq3F6oHJZboBqlcRV
mLHK8ZeOs/U0Z3X7XFkDLoIMgWC9M+mu+mhoijJKXaMQIWM/98rJCYdq27a7mIW2gbjsrtw4wXUL
Fdr2TrAfGxF4xmJ/t4vUvlhao5193XPKx0Tva2+nYgG5NwqThN/JbNuzLK+T61UxxQXiSZR5U6U6
z8SCGUbkUP4iHl4aaYe257TsNx5JX2KFn+szP9Yju+pS2/dm4d5XzjR/0VRF3phGMb8qwi2eW1s5
dzzgy22ymufqWFFX14gFjanPIUoKcc+mndmBQZfXwElgVlW4DEp52c2G9W3SYBD4i5lor4CY+u/s
lpxzrPd6Cnq3VZ4bpTUuKfftzU+St40/lOSK+WZul2Y412DygnnpvEdXa8oX/I9ThKNSwKy2pqKH
imvL89XoNz+DaoUSdeKDVwvxms8pqqs+cadrq60FuNh+cMlJSkBZw53i+6/mbEH3NqYG06EMSSp7
XAsjtzJr8nAB6T1prVEd0LQ6YZxr2y/WxeYSksbXX2hZrhY78n/QJKa6qVQ7LBVJH6A5FyMkZ23u
fdpfA1jEPMXBFItuvh3VqjKDvJ5IoevzCtcmwljEnwi7V5YUo5YAfrx2MHrMRNs1u5wZAGaMx1xo
sNftoGmsgtFZUfFA0ooaJE0PRlFmCuCtpB6jzGr6JuoXdulO9srnIlPGci/QQI9BG/fyHh14/Tkh
QWjwMdAkHeZ4z2zCeHSsa3cUiS9bBfNEVyksDiUjQ3GTuduPsQMy1y+BCJ+6lAo618UiQXe6yGzH
asFao7faSMGRJOBtx25qc19BAPWsc0yAVkHjlYViqFH39noBzbZEvHzTGVV6zS14fspwa5R+xQL4
PsYQwZFDu/bdoGftxNVPd2cMJcl8owEjfgCqHr8QQtJcsEnwLdSlIFNOgHGqfbCt3SN87vwWfvpy
nqz6NXdAywrn1dYgU6doUOfZLL6ShKRFZl1nryw3bN4owR2k34Nio2iohReS68nwiXFegog8we4U
rnqff8fWVL06PdsVrg1tvLG8vr6fe9WUBC6qOEysNX5ZlcG7pocwn7lTpmg7KfvqKyI7hSWvaxn2
kK6e3YhqkaFzoXiD4df9oshQdZV1JX8IUkXoJkP6hbnTqO4Kfb1X9bJ98BgaXa2GxPS2OKisucSV
nwEggsrFIGF9ZqBv0JojK1SLbEfiXyzMXhyRPqYvqW2Pj22Stqy90flQ+fL+csXJsdV/xkZdg5P1
PgvEWYY1gUcsjkZWVUeKnhi8KnmGusknVVKSO35fp/3F69E2QAzi6BSfgHHfnopEz0iiJZPmOJj0
xbYeSFR5E+RjO459o9bND5rJ73sVGwSGz4dggtOYyfL23/90CpeVkwLTWpqjYrhAPbU8P7NXZ74y
axQpNMqwobCcghJ5UWjEZh78+Lj/f+zyn2RNMGDeSvp/P3a5yV7GdxkhP//Nz0GLShLIhppknMJS
oHb970GLqv5BNbuxIWkT0ivnNvtz0EJGCO1zItW4UG6auK3L9c85i/YHqeVcpckR594BV9L8O3OW
t2sV+zCgOoTjoBm3vrn3PgwqcwQRkFOf7B1yBEa/pe/x4rbLujNKuJ9ionD84M75tmb8xyvaDCGR
TCHbpav7drVaVUOZam1Be/gQj3ZnAsrlf87tFQ7Bn36Jv5h9vFWE/XwpdFkIwpiAUKe+fSkTjFxM
UZ3sjZanLmggGi87pYc15Q8Zbpxx0sZsP8quQkllZBwjv3/9tzfQH6+PzINfdmuYbkq4t6+vzEWM
1z7L9piKqO3SuuUl6uZvqlx5HXRa2BoYRGxAKO5Fb1+nHhsD8IPFrazYPB9ajIsitUw/a9b4734k
XPr8bChqabPQZHn3kTjuMq5ChId5Ah6QB4RhZ9Rz/MEa+eWL41UYIm4AO2I4WO9vPxDqCz2lu5Pu
3TJtDxMFOCx29yP+3y8rkVdhnkD3i+E/s9B3+3RC36/unIW8VKQjECzKePg6tYkblpnay//BR0Ls
sz210Fx+YeRIKkJXGaZ038aZ+FqNJimzMp0/gpC9I4OxFjaV85Ysyc/EeMp8dyUTsS29Yii4IM5Y
nu9nax3Uc0l7utkR1iFJnp3HUtuRwNUdKOi7JFQML+nCcSTM7DA1BjMTEzg7IS4wwyxfQ7NWB541
4BtCOCqJwFPmzSW24t/fyYKsv3DtXM0Ou3iBfhH3dvMR7OOdhG77UIzb+N7YWdH88zS/XQ/qVA2l
gkt33xIHHiWDKsdrq5bK00yX5IuxOJ3BpAV6xbEac7G+evEi2vMej7PpS9PursZ11FMizYQC+FbY
JNIxqRiIA3CUJA6HepakuTVjbV9QLbjrw+/3gR8zsX81bn68fxS/W1eSuzJjoXd7XpujvvXcPNtr
0jAft2RkmuFERWBDy6F/hrWBXzXSZjB/+6FrMpI23F5+JfvA0h7tpJyKK/IIKxJQZdUGoibw2cwA
920+Iy69tZbiS7LrLE+ioZqYgOl5S0IImnTPOVfWUs2vSyC/Hy22t4XHPz7WxiPh+eEgYvt5+7Mo
Lf18YdGMSLqhIOuglmsSSbtbOna5ea2vSJSBi88iySRGOL7l0Ekn9aPp17uo2u19bI8Uoyg05N6m
j3/7PnS9qNuukgWRcgKCGSnEU+qT6RmXT3Eyzs5dO44xPm+63KPrV64YqjOjBfQeLq0HmMAqveUy
gwQaeguO7p1I8gQgqItr0RdCbb/w1tXKt8TkFrs1xTm4U7XBuHG4zTufisZdBu5Vtf3yfwz8D5LQ
g2K/Wk3xMtWD9gTyc6Y9B0sDE7Il6g/anL+c4Hx4Dm+2QxuWCqXB2w9fZBguC1eQQUcYB4eMpxFW
vsbapZYly2lAMvmPeg+BTPJd/MWp+kOS9HY1Y+RAT8geszk63Hc/u8hpPAArItWxJ/gryM1+YeRj
09r1p5Wn/9F20tjemRkREQdrwYdON4I00cioMgdkWj835BfyOHyVukyNHfN5tQtdx+PKlUD3xwdO
2HcVrvARvttxB+WgUDBPnbVYHZ1IzqOr7TBErsULMgrkb3RDV/e8Vh3l7vcP7l98t5TUrsOTy8yR
fKW33y37zJqnTVPsS2mTbaNmaUgHsrgv9IXEkvFDkeFfvh7WN2v7LTHNbCfWnyp50k/apluTYp+r
aXo1MmhH57041UGRmPfDeM7nb7//hG8nJtujs1FbLXx9VKc60Oy3r6hN6+S40Pt4RYLl/U7RMrwe
oC4uBZEZDCi0CiRUNxc/bw3/dhX92PPeriJembqIBxYaIWv47SvPMrWIsSEEaAMNWIGCi80I2fXc
hOe0gI2w5AlPjGBPrXctd9u7Ju6qKRjSaTiCVLG7A+1UTwbjmLlff/+t/FoZmMx0QAVRH/+gkr19
b0yViVvXDd5btYxXQ7fMZ5niuAd9VLUPzobt6Hr3NWzQJaSQSKv4Ad59Dc7oSKosvdiTJyauHMJe
MrQMpjdHv/9Ib/dqGHUcQLgBqXYcixP0Pel1SmxzUmmC7vnMa703vXR+Zp5ARkRp9fPdEqdFFsFi
KAHBVAZBCXMte+uDrePt+v7Hm7B17EsMHbl4AMh+s74Tghk8N+X0JWZkDhd1mvbu0Nu0jwZM6AMD
/w9+yL/61BTHyGgow7mTvzsZDFE6MZbVfL8WnvTAtFTiDAKLeVcrc11HNuZ031CFuV/LYYiadEqu
fv+1/9UnRgoFAR9HBZnF7yoX4SpJ5qhLvi8b0BC6Jof7BsbVF25ixilWaCiH/4MXRFS+4R4JMzfe
rSeINuzGRH/sq25uT0qsaddKLdKXpiv0Zy2pqg8UpX/1DXP8o+YG58rSer9Fdqso1oVHZc4LwmT0
Jut2cU60zlIQJxuCb20vndjqAzaV+Hpup/Ls9x+YUujNI7StKiZiDkNfShHeyPvvWFFqO0eURKDx
3HR35Kmf3ARfoz/izJE+AmTvPjEYldAwL9XPCQ7du1XvsjIsTFi4+9RcVQW9GOlK93WlKXWkGW0s
QBch79kjIUOiQXNPjaOBDDAFCKr03B18P50iTmTLiyzi8YksJrnAXPHiaQdB1au3nLzsS2xrAzV/
Nhi03eFE4EFSCBL2paON06ekVNoX2WUregq9hIrVuUPSRHbpJRCuEyXxHio9g67XzX2mkg1Zxx5o
7QFMn6lLk1h3ASJiB1gqJRCMFMLUp7Erar9HEzLAshnLS10d0s+uWWZnU6/1zonQPaP16SzC6Bwx
hOr064q1/yRWU4R6UhXtOWO9odpZVtfkYdOBftqlXpyZvma2anfwDEBjvCN78A4FCUmFP2dI4D+h
S++rA1Lmze1vpMRFQVNpp8huR/PQp/bQomkAH0KbmD7dRT+11gMRaVb56rUVKV2JwDi5l85Irs/s
rpMagOfyzHAjTIhdY2iKuPVAvNSn3DKV9By6TrUGbgOH9aibsGqZCYl6ChuU+OSeE9lJ/mCBXtCH
sVGLve3G7idHQQfjD2m8fNa7Xurn1aI44tTQRs0uCm3N1ivmeTj2xwJPaSCkHtODZv7NVzbAAPTr
HPjers8ds2cEAJ/m4MTq+Foya+LLt4DIR02NuOJ+1r1C2XVKXsY7VDHa9LnBb7mGWjIR/U4+Xkbj
eC4gUxZknx3Z/uG55LIDKpvPYz75s2HKxzhhM46YXsxpYLYK6ZHNqmldgGtWOqfCsOeCeLfUS15I
3VmbSDL1YERggXCJvFztzAvSg9PuNGRirnbxMs2Ev5v1spwJyC2tz4rO6pBADdeLWg6u7kTJuj7r
nakCZSlgHtk9Ip1YIv1Fv5Ti2lPnuDAjNF96E1AzMOn3pFbaUaHAD/FL/t49Tx8NR7vxOMAlYfG0
1qld916mxqgh8DfdOZXhfaZArw3AFIpAc0+a+502iHQJa1txb2tsRUk4rrOCZRBqVB5qgGKSg0Cx
QIAk1yYZVk3vpP46V5PF6FUrnwZtQHOXWU7fB7NIFJLYSDzx1dFhlU6xl971LtnWwaJvzS5FrQWT
AzKo6JfEtrgndw49UGJ0pnscGkQrvrN01gp5s27Oe6PpxoD5ctYGadIRTWgVwwCYIpPrXiY9Q8LU
ymDOtsLxPmspZQm0N1Iyj5Bz+YCJqrbMEUei4bwJ4nUIQcR6XEu6beCpRmROcmsi+WUW9yfDJHLH
504+qL7LsEz3NytPRyM3TY2QChK5pz11E6CYYcI+DW5PBWc3p98yZQCPxVc63E+5TZdbJbxUAMPS
YOJgdCvv9GwRz7ksvjcFqv9AUVT9VKo1KZVzlxG42demXl+aY2d8NtYJyQ6xr/OlBRtmkzYQSsEP
K71T3dqgSicF6iHCgko4ARMOlc7aoGYXOS4Z3rmF13pnLBNVP55X8gZBv5afW6DzVsBvzayJkWb7
UHawK2RSugYBxXp+oTuDt7DPetaDQ1RLsrNBFT67eKrvNYagTFCBGRLlOFZ5v1ur0Sq5O7stEVxW
23thSl/jShJeuIY2zwEEE7WRFw7U6iLwJlBpvuq27asR194cmFrrvDqKSuibsPLy5DpiLoI4AVhV
aTmxlqk3ZFekfPUI8WDNPBFO4Z1GXSqvKLSyq1m15lOViUoPDCL7Vl+MCUUFJePwPdcEoYEVZFe2
fbURkKNhQgdZLNhY06Rhjx1KY90Xje3lIU3a7if+/m/15n9rdnhji/i35on/hZYIroO4EtHBIKHH
DqvTKvxT3RC+DC//8R2vzrB8eqm+/9d/HhBKli/1t/+4emnGlz837P/yD/3s3ZvqH1uENq+0ybAp
NP67d2845Hur3NLoIW5OGm7d/zRJGBghWJob5WPTqDBD+Ffz3vqDfDCCYzbZOHfo7d/9DZMEZc67
8ovWMn9mmwhS4zJBeI8DxXFJpAiqhNNq9dBGQUixGanliOaFETZkGks/jGu3nNdW94Qi8Lqs+huo
PGElFJqAQrusXeB/cW8dKrfSz5QWqtCs3k+1ddsP2c0wGJ/5o3dNgwS1WvRLT3Tf7GQTtbQOKZVG
YRDh9pX+Nv/WU+NdM5Fjm8uo0Yo9/BHODPm9z6/1YTiZceWFcao/D218X3KiFql8GRzZXkMk2cXk
2uN9+4yQpz81qv0A0EPsvG6MIyJqZ5Dqsqqnr5N0HquNTFvNPZ/PyA8klDZ7xuhhOplooYal2LWT
uGmK77TaE7/pUwKNlySwpIu+tjv0eOw16c/uckz6MfEp0U9FjwB3QjrlxoGitcM53DXvJhkI6uPY
RFzhj+V86CeyFlbR79yGQZsKZMuHWNYHrKATQ/0jmRKMS0erCQ3h7lro0BXJu+0YPyU1542qg2qN
pe33zRfpbJGX14hjq5Mr1jTwlE2g2j7lbcop3o7XJTgppFwky852G4d5jEKjzHDK6fF0p0mQY4lR
5wdv4doOV9N3M3U+S7puk3ShcnAmBDmJSqRtf4ITemw7V0Y1xrJDYk5Rt25c1uppNKck8FrvOBTx
Q4q2ZDeONLPk2l2mTffVHiwzUg3rM+g0WK9J+yRr+6oXw74Q+qlt7Q1EpZm3rLUXS7Lt9drwgv39
mCiqv+iLe74yX9pPEDe0xd4b0L1mk0xfq/7i5MjF6W04NyJf4qCkyTLrSqYTL2vF54Ul1XsnKWzP
H5KqQSO96sOVrY3iVGepekuf7cWQizxnxZAShHWQnHFHE8QySkyoqhwEUh5kH4GSdSmVmpzsT0pG
ZDHFYDXtZvqJJ04Zd6RQbPvI5LUNn7pPeZ71NCbjXB1eUdNkB2kBffNbg1BqyynHb3PrljelzMsQ
8izETivJsIHEsXVmppXsA11I+2RyUzhVvYNHeYUucYsNg0XHoXPmGll+mc6TPvjcvnNK3Kqa/SWl
vplNu75SbGP9npWZeFGWVV6vRgNwe4JfkGRNdUnItiSzzJpKH8qhd1kaTnriDVoHK0EKtxLr2YKL
nRZopfV8w8Uvh2NllflFbGQUcILH5JRqZJCtXMk+l+to7pj0uE9EevZwFseJWUFVeS+eWePGRNrJ
VaWgDXa2UB8cSmiIoWIJWkLc2lM0DTniAL8gLISEgzmvTivQrNsM2v8xE2t7U69pDOQC/wPyB6mG
INeqUHVEH3ZD4iDdI3aOPMNrI6+7MypxZD2QYcJEmG3YacU5lobrYVg1vze1AgvoqN4ovfKNk7uL
BmduDqsivhXI4SMbAPMV39hzrJTFeae5KCYqeUmZ/VoqKVeyLBvOzdKurupxephN5EBFE9tnOHnm
PQX8cN2MSnojilTHm9/1gZiReiik/kSwLOTB0XONbhAJy6OeKyezGqto7lHpSXK9zWXkoSuSyG04
x2ckDBduuRDeswVdF9OnwtAuill7GAdENy3DGb6IujovTaLevYVrUVw/VYN6gMIubyidrR37BwRD
eGLROjqvzag5VHoUc/ViWBGSnNR3SPOdaXYT1FwRNKuqR1iRhzlv2F6KZQ0YMN+lk3FF1rQ4gFs8
z3s9PmsQ2RxkVp5aEEN+szTmIxI1ysNRnS+bOj6RA37mVtrNluhwFLJQd4pmsOGZgmA8zb0Arkb4
KNjXkJkqoxiW96WeknipZ6Oyz2LnObHWpgq03H1d1vLbsnbdhTDKS6VLXqSaMFcqWxILtgmIsBEY
p86UfJ2U+syIt0GtgqaVsXe4oICMiIo4GdIONmbsbvHs6nJBiuUs4xoJffomKicqs+Zc6xsCku05
uTFnNTkn5rVGY6TQzWzsPfjnc4HVARTnfI/z59ImQVgUyHYSAdmyhYZ7q7PKywxetnQupLH0kVNp
TlC3AOuSIT6WBEAxrLPGB6Vv8BJxIu/tGs4i99PVL23OjdghDLse52qhbZnKoIpbh6o+uW2zsn9I
yOBO7Tblj0xBAkZbta8nvQ4KywtBhwQNc7qeXJAz0YBgVWWQrdvhSJoKXarbZsluUtU7VAshGnm9
5A/QA+9io3hcpAscVliVD/k4srXtwjtZ+2E41zL5Te16amjN06LWMuKg0WIJfdDBEpGV4jJWWuzp
rslJrrgPpDcHWh2HXcMpQLJojH9DyeRrPanxARdp/lA2nb5bMtRHUGGTVH5TivpyMdqj0wtUa05A
BjaDVHXP1dwIWE4IcRvDDEfjxcyGXay596vyqavKKxgu01nSF7ee4oV23DZnTFdGnw5cMFpGc4Jb
IA5zyfrJab9w9MaWop6btDKaqi8O0zRCvU5WI0CSRFJuFs6Nc1ukG8Yw/l6UaeiOC0nXmV6EVVvV
R+Q/bljgJz8SCrngBwAjZyqf3aSvQq7q551ZowhLALFJvXhobJHcjoB+A3t9gNZKymrhfdk+T0T+
Vohf58kWaBJbkXBEKuN5pRIDXultIMnRlkMdWsPNaBtELDXkyk9lfdFa3X4115E9sNUOaV4dl0y3
93yG9mJ0ESN0lpLtO8leDGEQ5rXzCdDjd3twnj3E2mCPkoepKdbABr/EzeIqAbxeZQOH21w5O+Ye
V12snhgN3opGua/WhgZMZcTXKlTN+0UtCcRu65lenHVJypjGTIvtMc8qNZIwmLET6Y9YSJWgbwyU
y7CBkVPrZVRM83M8WLdGtn6a9K6joWbvjGlVjwmdy8AV3aEsp1srk9/dOHHP1tn8auUaqPimiqYB
haqLRnawrMXPV/WzBaldSlX3tS1og94Av35VrKFZx+I1q43+yqpn7Rk30BAqDlPyfVlg1XGBpG4x
NjiV9IKgD+1KN9dhnwkrvSYNbtwJL12vLMK/d40nfUHQem2N9C0qgi5SxIutXJIvulA6wJVZtQPS
+VhWQxU0mckFX8t2/RB3SPmKnJ8rd9uA9d7cLsukgbapIwXFItJF+h4wKs9Gq8vCuJ6XqF675hZC
tBm1ZvY6UkV+GpOYX67grtzuBfEatCmSfGd1X42+1eh7JOdFVxCdGFPsmljuB+t8puZQefTI9zBR
HTwQxsFnQ0b+dWkrs/N1+H2nqVTcbyP045oZ5FDtS4D/eQR83dpPRvZA5DZmtEnCZyUXwwhblOo3
40qTruUxukbiYDDMX7QDOWi7yjKvBlvu1iUZzheNvHbCwtlc9bu5SS0cyC0AW6/Pz0F/X5FT7g/a
clFO4mAOyb5xlf7MTDKGA1aAVPR+LodLox2uwe53W8T7WZVUj/D6Hpe+vgB6StdlWfaDDcrBRVCI
I+NiTb2zTlQpjSV5ILM6mDQI8aXW0xwguKD2bjQBAsFQDbiybXWVDpp3BlDY9RNH5jsE51faUKff
Er2ywypFqFFajclScnlUu/VoJOl8XaD0o4GrrEFm1X3gzKl169jLCsiBWBhLI3Bs9BaThghdJEf7
bi1ASPWZIBRN1A99rRfEOWnhDDo8VVg0hmHlQVmun/XMu5xkr/qWNOU+S8F8EmCRh0w8oHkbirbH
UjbsqoZadAY/ZedlcpVksxd1VT5GZeN8SWSBXluds53eqbcNJ1pjq4dlnC7a5HkZbF8rcU/r5aU5
Gfal6TDz2kR7a//s4WHFkEbIOEDrL0pzrRt1e0CCebIxgFRbN2NYfPS3jS8675LVjkhcTI9NL69S
3fkmLftL68nbpOjPs6I4U9L+2hnms7lQtFdmMBNfTwx7mRvM3tO48EHmpi1YxsZNunSjzyx3Byfi
SteR/lTlc8M4IFg7vT90k1P5Gd12DNh3KAUUnzrXd1c9v8Z6oZ3H9Vi5J1XJMZZwE+BP9VRQO1Vy
3VQKVfOLyRvQHMOYAxM/B44s1kM91990J09v08LWqXrKFyXXH3Dovzoene7Kq5zrrpzoyYLW3tVF
t9+4HaHouem0S/KVWPUID8mlVNw9DS79AGjnETXyl9JRXgnEqAJrkOtZnZvXBJyX/rDS0bcb8xPz
u6dJKzkoMpEdELUfZ8Gm6OIkZ4ST1zeux//DdTxEVutOoeXWX2j2u+dUXgKlkvQigIYFPTsmxAZq
doCwDm26pVHcndWSwWcbnCe47saj7qnioanLT46joaBYI3zCN7roX/KFcIm2ukNDsUYMWV5GU99p
lXLMjNdiLG66yX0a9cU4ekpxAu6m+3J0HnItHSJv1IewT700sJTeUG/xrZraY55Qkxj8k/4VgYJ9
Y6axPPNyJF2RMqJsAGmrkiMvi1YZ/C7mKvHNnmiqteih4fG2pzYpD0ZLZQ7N0+7jUEzaDpE4inp2
HmLPuYEL3Q7rlUpfGVz6brksI1rRCM0NGTCDhkJcZZpfcnsGb6O/NlwddqYyRYzSg8wgYNbD6CK/
IzrhjdgmkntwDPQ6HaTsrXyeFPNUNPO3oTH2mY74fBlVKFogmDtX5XbkXruriIZm3pHdut82mdix
InfpXkvBbX+yrs28PDB8157rMT/E7swNwk39gd794qqfZ6m2QTKbNzXEiQcy70x/SvLLbBIRZuAb
BEa088hu8I1idY52f+AxNs4KdeZ9TjB/ZqM/TFxX1sFEC21SHyXT2cJEqE0woUzOFNTCTYMRjcaF
W9fFWTF0z64cL+PGrS9l2cvAmYYLtH74JORyljTlnaHPzAI2mYSY7rmz0CjuuhnZvlrth/a+I7CK
DoFD/pxU++tltT+3JfdBgnyhXMZuqIi6CQAyeDvDxOqVl9sJTHiBj2tF3a1Md3wvy/LIMfgbfSWV
29Rx9iTiAg8gBLfXn1u0GLThqMOeBOoYWeWN340kP4z4gcm3q2XQ6nb/WHP0Tat1JVuGDLE9due5
XhVR7U3d46rkUavvNZ3fNfvJNf1/1+X839m/hK30A3wElXET6hm/61/+M9j6r9qXv/6dn+1Lw/2D
/FpEofQZN1TLT8CLYf5hAR1BYrmhPflP/+pd6n/grOIf0PREFPJ/2Tuv3siRNF3/lYNzzwa9uSUz
U8pUylSpSmVuiLL0JmiC5tfvQ031tpJSK6G9OlgcYGYwmJrqyAiG+cxrqCQ8LV1qwCSXmibtbPMR
k/yG0uW6L85P4hBTJUWtkd9iLAiMJ0gXCKERFZfCvMJLaPqdcud/V6PC/Kn0kX1ULNqj/pPlegG1
9GxATG4ZdGFZ46VNCHc6IJYU4ZAQW14hsTd+iBPEIsYKQHw+DsXWGYw3OnYhjIF3H3ortOBBHlA9
Ph2vV8MGGXnLu+pk190bwMG+ypou5+uzOkWPULpmFGinj9Rx1nLd+m49VU5uoXhXBGXDfTlX9m5O
7O5Mj//lUTBDRg+WGvMaqtM2gDaSwmUuePdsoFpGPHL001+fy/LJ/0HCPM6ForgKlxYwIeKPnIen
W6LUoVJNYvSucKcztG0y29kFsElj2Og1FK/XB3vUlV2PBvQIIP0jlXat9mebyAq2RuiR/tUqfKF4
UrZ6GvU3Wqfp32edgApz6/4qDSuEGZUsawOzLKYQ6tRYf379x6z25vIV4ZEuaCMclQEIr0BYtTLX
Ff368IrEgcQlx8WE7GZLdvcZb9zhbQiRx9F0bOwM/r1II6/WeZQQr8JoDq+WrsrXsabhjOqusu+E
gKsOV8fcvnV6JlAqA2o+LXMbhajTD6v2veopSEAfjWIUG5E33ZYK8NTuHKVDNC/JNO0MJuT5hjU9
gLYceBR9YTOtFjTJI6sburA6JoO0fqE+ptzBEY3uX5/X81GWI4fFKFI4aJIs9+jTDZs7aqk1OUl8
ERr6B0r14tMwYf72PxkFUcpF/waZ2aUD9OSmLO1xsKNaFUcvsisq+BBbUfw/p4B/igNcDp8Niwj4
6CNRiqv/dBSRF3k52F1/9MrZuc1ULHEkyMiDkeJuldnDROqiaWc2xvIZTs/gAkqjhwbGmSOwFrOm
b+sYcC/6o164871hpyblMOxaIoxJNkk+ZnfeFOO3pGTDmZGf3zWnIy8n8smi5iYll57W8jF22mKn
VZhjqQ2OKxy3c5oUSx9yPUvE8DG5husBym+tHDn3IzIxk94fx0UwCR3MNDDtvNr0bhYFQ+j0tO9p
G2M5cQHJWGr4D7XDzy4sxKatY/1yztPil+OkJQEcUqsEz8XbVwP85QKw1GkxEhicrgZfoJ6bkQSU
ypy1r/HpuXWwCduOOVXq13fzC/sMtX4LBomFjqW2lktIFkptZ8bjUbboRDg0d8HVoAii4RTsW2FF
0VfExpkj9OKgNsIfSCm6FL5X1wGwfCooyjweZxzYDlFctrusNuUxyT1x58xF8z1103P+9i99d2DD
Nq4cCH3CLlmN2toZ3TYYE8dCrabLcR4axR+5B3Nfj6zpAyU5gEjV8KvqqfEVap0Fc1ROQR7Zk6/V
ibJphQ43pZBS99VSGe6kBez6zGPwwkFwNZOmtG4h2k2Ad/rprSqRbd1Fw1FaYb8bHcqpAjALkJlo
PHMpP96Hq+OOjJmFaR4xBFyz1YJIL45TPI2HYzxGLZjuuTR+p3Hvpb6WYe+IzgTs2ZJZzr4T2xSU
FKfVHvLOLCZ/lgLrHXwQI+t/sAI6VGK6+yAYQZ6drkDdIwxtOWx+pRgw8bGAiXYDxFq1OCeN90LM
YaPbr0EA0Xh2iQ9Ph7KbQa3tPhmPoYKN6yLSkGDGOaL3IKXzmZre+NnoXEPzaTrTlk06OvgS8L9v
xcK8ef0gai8cCn7Mwpogd6NDvfz5kysQLX2XRh4nUZctHjZ00ahz2rF3bemFdeQOgCALF5iCcDUm
n9NM7GPV/TBbEQfV62kGeDqMcewxSON1xb4QiPDimiYKeqxnfurykK43Dron+MLwn4sE+ulP7UGC
2xR4xyPiP50dyLGo08Cqe2kFImd6fkUTK6NJmzpfZrry8CwUdLv8qdB70Eojvwwk2dBfnvldS86w
/l08yzYy2RweAPunv4ueeOVJpRuPPe4IQVHNabRBO9rZFHTs91o6UyT3MvjtkfpbnbUaNsrcbukp
0J97/ae88MZAwoGQB1ydS269icvOxakw54ZL+npvyny8QSYiDIDomZeiFmcoJy+eZMipjyqA0ECs
VeQD7s4snTSdjg0F2D0eTva9tMHdAFlMD7iIQCBXan1nTtGNiwyeHxZVi3JF2FwpatF/fH3uC9Zm
/RnQvXNAtpPNEkivfk2YpHHYxOV0JKEtdm2WWbTVXQwdU6W+U8CVIAg49htbkeVGU+v4PkOcbVMj
Yh5089hu8WPsdygBmrdIA7a3jTA8NIry7Aeo0vhI2SrcVhZ6OY5V5Zswn9xD6WbVdaTlyrGDwHLv
6vkvoHLtRZT3w1Zv7G9lNWM/VtbnIqZlR612nMfnRaAcKXS0plY3iAtVVwfaOx09PvcOiF7rdyAn
L15f0WegIioAfFU2FJcDjlyrfW3UUqurOJmOU1XGN4quNztR4sY6lrO57YdsAgltifeyzxpqqUn/
6fXhX3o5EaaF3GLCV6A+sJrloo/g1byFR/wixot5cKOtrsYKzRrX2jZV2N8bkZd9iLjWUYnAvNCN
FASL8sTcJQgS0iEG6zhFFu1SpLi3LkDfzZmfuCRJ6w/BbYT2D487kgKrqLwRHUgTOU3HAS2JwOpp
LskYhzIgnO/ZhiCNagyYHXzrNqbTquBbVPlBsOcO0kHmIy6dc0KvpFQv/SZYFThLqazeWh4K9kSl
9pYyHZ25nH71xAwgw7MaE2Jd/16njrgYwtIE/do+QFcAa1h3NfKJpabV81WMsMet0hWxuW+6WTZ+
PKZOtJ3ihNaU0cwONE9Tv0CKQtabKO7GO5uucr4NTaHxfwY39kCC0H0QEI8bH7i8XhyN/LNsRPRQ
GFg40g4XkDzQHc9FYAOrrYH/xBqa9GomQE0YMW7IljJW5WVs6uJ7i0+QBKtQetmmhekDxEIdK9yB
AemAcVC78i7vnFpBE2PovxbtTBeG2BhFl4geThw0dawafpEuvpAlPYxoIxMbowRjLlC2AJR+BKgR
0iFosgp4VxFXBw9FjC/Yp4CmKqoo/JbSxLu2Ml2DHt6oyX2Udmm7xU0uOzgei7qFkZjuHaouGbFr
bFPiJUzBYTfJj2mLY+8uy20H0kPYmL7l1MUv2Qz1x4QDJX2rsbqbBt/kO4B64odGP/pzX2Vqhatk
SuPMLF0er2yW5td0NvDhrrTS60AWlM43e9RBviZziNVgZGC1aCFJ9HWGPXWTSi2W1yVOx3SEQLv/
ahw5QwgY++SbmJTB3CBImX5SKqi+sE8TXfhAWLG/lSnsQt8Nh/i9XkT9Dzufik91PVMIobvjfMnV
HMa3BdNC3wCaoB2NBBOe3jRNFGvjgqiiwxyVHZStqsnT68KkZRxUwgDqXPay3afFYAhAwj33LAWz
yCcjBAHcJzL/bHUjwo8GRtvvQevQyTPsYUdTGSgVBt65P1U1apOItkKiwUovvW9SMwHbh6IG0pSg
Wu4raJmwki0PALkxaQbgj7rRfEeOlbGjHEjjqZ7M8EjBDHoq56d5j6EhIPJonpX7rk2rIcDoJf6S
2hWrWMNQ0JHNqn1AXAYm4Zns3D36QPWPiTszCVrh9O812JY6RI9a14PSheGz8QglfxXzJOWmb/IE
CZhpdNWdgVvu73nqK3FpU9fqNxHUpJgSfDHVqCFimrDRRS6AIjl9+cvOaeb6KeE+RSfCnCwA74yS
G90+I/IrM3KvQhFxUCOdPrAVm+gXSD0Hy4hrUktlfyAC32UUJ6Jgrsz6uzZkVbbtht790o1V8YAv
rgb1yrWRCAIkg6CTDVb52tOriGzUEt77uhQQOBAfa76Qtnp0gmnI+zl0/J8O/0MEktIQP92sAzFd
i4gbQCQJWP4iy0AtuqkRBelk5lfJ0KB8QLuEI8KWS3Au0OtuO3dG+L0GXjG9sz1pfM76wm58veuH
rwM51eRTuDYv9KGovpppatfXVY6LfeDCgqmA0vQxsLa+A6FVox5Iayk229FXJ6y9N5lWxPdTm6TQ
rVILwoUxZ/W1zLnSWq1Xt6HepbQEIUwDPOzizVjFLfbbochkYMZ28rlwk6reJO4Q/vTo3f1Wm6bQ
gqzTowiWopVrGztG88DvJkUD3O8JDTvYeMoevMSMJChwG5Uraxw0OAiNa8NEHpOmCBIBJkfrR4p7
KF6VyKZ60WzvMnBFfaBHVYr7leK5dKewYg0sbLwP1eDFe82DiRn0A5Ax3+3U7EEpkISjJNIf4LLQ
P3XCXKSfBwGObgIiPPtm28YKWH2vb4c9IsQyQhfbBHyo2nGSXWI+rEc3Fp6O2XaITVMhigtTiAAI
ossrFeQ6llRKNAWKzLDyTHNBO77MsCndKU3d4V89eOJzLZT6g9OJaCBPnc3iaDo1iAdzDqPvom3z
is+RDVc0+OG0K7FoPtEcRWWtj13rPunyrt87CIwhf5S7+g27ram2ttel3hXWx91HuzVZKNTRjHtz
aoxDMiTa5wZoowpKcZzpLYcFvCi6rN4Xro0eWKycIF2NGcEDIT9iR4FXmHg+NWXZvMeNu/qKpEWf
b5At9vYRyro0I+0KTapimKUDqlaX3xGEQnMv4SPzmwloHywzs5FvDu10H85Dh8A1N+JPmgkOTTe8
2Hn1VWgYaEZZxY8mD+1PJXzOCefvGcDszDpAssphJ0MLmJWPagN9jW1eRNKfSsF/PxOWvBQfGkhZ
EDp5GrySVSisiDk3UNycjq7Tq8fJ1QhD+1YAy+qUmSt3ipJcDRIcnm/R7+iBL2Lw9FEBsVHus0FL
cIWtsqb14SBTDdPjzrt7/Re+kKgQocBA5SeCPVunTJ6C5XSskjlEnsmjk6Yjpi0IKOZbkILRNRpR
bLDXh3xxTQDrL0IiNIDWgtWARYmErG46zq1rXCljbr+f+7k4Y3HxUk5E4IWeHJYitBTWRbQuYW5l
KBimboZukXuLD0XctUNQ1InrBCHXXQUlT+jv8EM0f4MHtH8rDspmuyZRGiSRe137w//4d5b18sHX
cSo0fWy/SRZQe1htCGTNItcZ9ekIRSd8Rz8uuiCAGO+SVN9UxKm3wPi1bV7M2J4oRdShAFJ9cA1E
MXLDbL4/fon/1X3aPxpQxP//rgHlY7iR9Xn/lFbyz9/7RweKzhY6AoS+5DSLk9WffqyqoQMFw4SW
DHuU0ujTfiwEedpUC8dlyXFPG7KWRsl2YTcTmREsGW/hkqwKgTSe6C6Q9pE9QDenjMBGelIOcgoZ
dspk4BsQd/J27idjUyspEJAs/88u+Nc9+SgL8mRPUk0jt8TrFMUpFkRdCyY3WthnsyvmBaTefOq6
bAajgRHjd62MkjaoGwQazVIViGyWZgMJTQoNJ8q46YI8jglZAHMLcI9zn3FTiRBRmyxTjR9FCp0Q
5Cjsval1sIsLRxxF+edlCibxrvyG/AHc2Cdf+u4/P/upvwat+tMjxnQwg8D7j7Y4ukjO2r/VRmC2
b+dCB2os41tDNtqnqWudz6SCprKFl1jZAbunRFa0iLwWTfYIWKOmxfMXozehwQhXjNGmQpZG84HN
wKRTiNa7IG6M5rqek8oIIn0Mr7OkzaqgIHQks5wj0IvEpOW0dzRvel+6yiR8IzaBZAD9U80t0u8i
3HWOW/2qZATLsHUbt9mG4ZiBh0eisgwKazS/VMjDF34fmdFta7Vtsk2Elb0XoWYpO7uBOblrsVBw
sVTv9Z98LNfcKJHT/Z6knj6kRTQgFiZ6BWGgymbRHScrjvTvHWMbTmCMfGENtG8xOpF4DSHYQ5cl
NOODO7fORUIM/rPvdPedhfyHuOStxqBM9KKfA3oxvRmExJzDptPIewj0S5kGleYCiWuKMrvTtRxh
yHpqIGLUxaB/C+cl0Eyk4ll3YYzKEuKPXT5TJqymW6r1yY+sKC0XEvYE83YaQOHR5g3nHzFB7pek
rnOAU2BY38GZyt85JYIjQZakrhZMql5ZmxyC91XXNF27K6qw/DjpdV1vY81tUFeuqaH6IR/ACTRJ
7ZRqP1WkzcBvjEE3xZEFyJlN4c9ehZ2AMnljAYwJzoFv9E26VVUEtCnECvOukqKKfXUwAPrERpED
6rbGDjiOJbVffFyCFxlKuUMsXEd6n7qV+a1qJ6TjMVNVgtIpQTW5SDrc4qNTXTnSqLNjr5QZMPWx
GfKfoNDk3UKW+dZXSB7teNRUQOpY7NxC558uRK5b3T4VKdVnij3N8LVGH6387olZBwOFlGH/vqhz
bOCT2Yh/62FIxqHJdjTfiRTGDNCnGZRk7cL9DMAYmg94qsvsZy5byzTodtH4e9BGY4EN2s0EQ7WO
O9V9JwqtsS+7rG7v4Yd3ZqDnDqLGjjqX5tYLc6o7A6SSB6uyvAfZ5Li0ti1la7TOYm9Ud0VH+hZw
ZnR52xd9mG1zBzV2nD4iW15qVqPomBgKc7hPDE3CLJ1mvdiZHX0JwGIJcHHPyiYvgPtW3Hrwu0ku
3D76UdpoeAaFtB41mfPovUvLngulHbzd0tK668eYc/729/JfOZknzM1XOZ7/D6Kf/ryO9BxeeVW/
5ckLLyp/58+Lqll/ObiUIsiLDA3qYNTg/ryomvkXNn9IbnDN0FxeHrO/2ZlYWKEgTZT23w/xPxAn
9y/iUkTwiUvRC0Gg5E0WVusXlaY6DjmGawE8oli7FjsZFXjUminHvZ53UPqgAW9TkeERq83zGzsR
9sImRVgOe8LFi+CZxKlIo6hCEMnYe8WA4K2uZhv6FeOGoL+8pu0V7w2O5kXkcqOqkWyupSn6CzBp
2e7JJ3rhOXwUf3r6uPNLeN6pw9OuAeqxLowChmq4ukxQkRD37GCUow1fu2kVVG0yj56ephdfhkFS
BHRVGvCFhnvSpejbCBZLOXRoTVhtI7daMuvWzoYs9EA/I/F8oK/THeLD+o+i4XINDFS1uSIdiyM6
I7xL2cGLusAbM6Zt4sgAH74BHOyiCD0CNneoHfZC7z9QUrO8AzY2E0r3k160OyuvZ+tKoLV+byNl
d99yGe4L1e3mIPe6EIFwgZPxboKxH21NrqnY71Ee6nY14NkbbnfFobYwydT3sHWG1yZSWf6KLV39
KoxMbsZoVK91ymUHA5pdyQ+11QFoZSuVbS610fO5+NX7Vk9LnhsxlEubzXtAWruBhpS7o7GF+iEg
7fZ9eWGJOKHabXcO8GMvSpEt8Aroa0Ced1R7ouSyD6FkDE3ZBRgPtcaux27UpU40V+kHhfqasuGG
Fv2uN0ZoIbWdQITqlUa/y7wMxal6gF1FxaHXrkyrNM5hL5bq/ckO8TSyMHxOCGep2HvLuXkSaQ5y
QOTIqcy9PVbjRh8L97MjUni3OF8frVRpD62Renu2arJ/fXOukk+q9MvIoPE8RKPIQblKno4svTBT
vLE19205aHdh5sw7rpHkapjr6Sbn3T/TlVs3fB8HRHWJc2DRRgH6dDpgZmB1FipgKthy1ABmu53e
i77KPWCPrvIgB43YrpeuVe9yCOzgvgG1X5KiGgcpDOUPFOVN+df/0vfE5gFATJa99u8PykUFjRX+
cXXyqvzzN/88K7rxFyp9IAOpGABUWNKxP8+KjvYuNRU60eRchrmM9udZIYMz0FgmVeOPufWf5Gnq
XwaoE5U/81CvROoLn+k3AGc1+7SeAY6IxEm1OSI8bPTI1ppW0s0z2eIrQ8EmI0BKO1f+SCaL8qyu
CuMHuHPji5zFLncqdPk40XW4iZTJOQxiHhx/aOpR9Yl94LgMnoQiUlNs9QKUyfVjX8bAyc2o64gT
PWvwZ0NFaL3u63rhaM9m61MrsrY2/J7PKLSU39Su0O9qqVCYhgmphnsIjzUlprzEf09mRfsZaxkI
BaPVRdHGHk3zfpCa4Hry+vflFNWhT7eGfl3rxpWDWUmNYCG9FO3OamxjvJgQPYIKW+bjR8cQ6RVl
SNtFbTGcj6OovcKXXteisU5pZjfVKbAZlOTqHz3e2hbXe5mIS2qHFXCKRpbfNC8JeTRGx/hOqUn5
nnNLpkFJyns3p9D3/cGB3xskUSNDP8vT+rZsgHLACoFlsIVgTgxuicG7TqSAGsOd68B7aud3PLlV
DSnQKeiFTGjEbFH8JnYe23akVBzDYwyGURh10Jbzok1V2c4jk+JSHaqU7hB8brxMiHszP+3sAmH6
fCyxDA/jLijVpLwb7Uj89LAExEIcy/UpaPu+o4WQd5rpC0qSfZCNTb0rkJMfAW3o2buZyvHPiiJ/
v0lIX0F44jPlY244jLDIZ/umSWT5boCmjG4k4mklauGW9pBNrnPjDjVtgQ6nzT6IRxfGYdwC2KOC
ONqHxMIPOYhg8qh+MsQJlfO2n66ivOp2nToniPd5fbjHK5yXynWSutqlqEyVmwrKPPnAUKrsgs6A
B15h8bVJJ0QYg8JoC4gWWQU9pDFcWntDDF2EhG8275s6LOVOcZLqEiVgaAcK3j689tri0J1TMmBj
dhq9DyHrh1YB8OTr3iCu86aws51j0N2XaaS985QGJhMGHPYPo7M2aaoZzWUpm1AAy6IyFiwAVm/j
aYnzWQ5mKWgoaFCHUkAgu1aTCXaHkJK+Q+2xq01XzPdhWNqkxHmldmfej9MI8vGkG9wm1BLBmC7m
06fPR2uKKeXS6/fZnKLTV3caGhfkOqVLT+3JTfhC3LY8ff88yo9DWVjdWZxeZHYRLzkdSvSRCn1v
knvka5Axm2b3ZkAEbDEAioIJ7Dz4z/kczuD5TaY/hgFLrI0EpUGR7el7HLfQHh0YSPu+yONtNRU1
bCH7HOTwEdB8Ojf69HjHY1cI2wFY8OkwSJJ6tdByfR9zB+1i8vNL2+lzv3KG/KZD0m0jzbkMptwy
diWizKiGDenecNMuQLZ5vrDrKT4TJmsvTJ0shCuckh7yLWsXTWOE6UT+r+9VaYTbJm4aemJusvNE
jiyciuqSMWgY0Osp8gJJh5AYSFy4NvjSQgYVW7erna1BOHnmh73wu0gkeKPQLOeHrYtZiDylg4Ou
wR4anooodIPGsN4WZ4pmzzc2iEMTTTFMdlkEexUXJa7OI4ZBE4HYWG4maf+2WqFvBlv7I4f4/0Oe
/0sk8hjykPX+e8hzUzVd/H+uv+Xc8S9FPfzlv6Me7y/0Xykl8+EpRi9Y7L+jHvMvwEAa/7PBMUVG
/7+jHthC/IHuAXBlCz/KtP/tUqD/RXwCjIh0kCYPyfabitPPjgvRFv0iB+wuERmHZnU94SkXl5aB
NxBP/HBlN1pzISrdvBqXY9BC5w1G/EeuFVO4+2pOpiuaeuZGcxZ3TV2BNl5kv1FAlT+eLOYLtybL
dXJrLkEgdwrAfHgb3rMLTMnhlpMx5oc6y/VNgc/xIc9Q4cMQZiREcKKdhjfHpm6jYTtEQ719fXht
mfbTm40PRtPAoTFLr89+pqdaUAnk+urnQ+YQx/XJkG7mFGKF7WXNLo4HMCJpK/d9NSqLwkUXBgsj
fduPodjV4VBe8aYsyiL5sC2xTvOpLjR7JSmL/Wwl0ZkO2frQP/5YwudFLRx22aPl6pO8L+9cHD2d
CocgtNd9AM44CCEHuzGVMjm3MKeQQLYcCwP7CqwxMlyUYFb7pUMuZsineEapwI63IkswsMNZ6T5v
8xkpHfyTExyWbjSB5uXIknzgHzFcj3AOzkAl1+/q4w9xeHP4QPh8rOVYkw7TJYqWE/2L6UGpCy+w
bIlclciUIHND7Qqgi3fmdn0+JtwXjbsVbMxCdltN3kvKAeu7UcIM7rM7My3LjdvoRjApevnOaFv9
CzLa4Rlg//Ovy6CUz1SqUMjqL1JpT99yr0xFhSSqPBhLPyYRU3UJ0affdb16rtq1fqN02pn0NKCf
UOvConcVNngInYk5aSXmen1xqXplv4sQjDizio8Wv6eHaxkAUz8TRpZhrD9djTKQoVSjdkADVLnK
3Fjbqw3hJzDtaAMLeDp2hNZXUi+0C3sak83yZb91lQr0B4DepzbJ3QvQTjTZZd3u3TxCjNHt4JFL
Pd4BhIhRh8rj8NPrl8ILH4JKw5K/WuA3vXV5xSljfATcWsO/c4lvFQLrqEmcoPcQM3h9qBc+BDvM
XZxPF/7I2kCjKQrkf4jQD8bYTzzjOVJpnZGdOczPRyHRJa1GT485gUg93VmWXk9WHBkqyEnX3jaR
Bl8bK5fNW+fCKDDUeP/MRcZ4ueqf3E5xAjI4i1z14KDmu5uENftGB6rzzCjPzyZLxRtq2AR+BNqr
yUzzbKLDM6oHpKetKKincP5eyCRla9XKLayHug8SGVXKpdQiYW2j3h62gmT52vGq6soNyXO3dqea
v7KyhHaulSpgA2VOukNUFXRWkHhji7VtVAm/6+lI+jaxIiKxEvx8K7sJZBySsggdGGX/uQd2128N
L+4ONW1M9zLKsLDbwAiqPL/BRnEOtElX3AB8vTPiZzZ9rGsDqTC1EKiDe/MQ97sSyXoo7iTze5lM
yRQUDWZfyKK0VRVQgMx3FszUjw32OyjctnEtAqutUR55fW1fWlpqMOiV6Q4Xrb26gUA1wYuX7XTA
/OCHgZvHB50i7VWq1RrFzEF5MBPrXIa2/DNP7wgH5h80bqrpC+p2ddVGFJLybuqnAw715U4tPVRM
amxHq2jCDB1w+P7Nc4ShR+eYwMogoVnOypNd6jRRmJQdc9TMavCLepjexWiNLJhI0HoV6St99yx4
fdAXDuBCyIW0Qg2TQ7LcOE8GNWs9cYo2nQ5qy1JOk9CBVbrRmQP4/N4ivIOFREkLe09mdzoKhn6R
bOU0HrqqEZdT04QfkLyLg2rqivvXJ/R8p2DoAFmaSjD8eNwHTodCPdrrqzQUh7H2ogDoRb7LRTwE
g2Nl16k3GleEycoZws3z+RFDLDwr3hRQAut2ENaXo+eMRnNoHTFdWkNKdQXs34VWu+9en97zqHC5
JuGcAQtZtufqe6GsF+spAtEHOkChhSp2AWBaQRFN+GUeVqjO1o0E8gy8AzNLW0+9Mxvm+alwifMI
+mER6OT1+un6VkvtrVd7cUiShZyD7CIGQl63bRXN2RWJF/4Pxls0VVFo5RF6xoqIXFMx0ZRqFlvg
4rJ1cu+y0xCgRmJGBrJX7TNB3fMDQb5DuGMT+WsuScDp/Oyptoa+MotDPHjFHqyjuY0U+eH1r/h8
ERmEz+doAPdpYa4GGVAaM0U5F4fQmdrFO0y79aIBZTyioz2X0bm2zPP96VFmIodhHTVe9dXLpOR9
okpXKQ56N1Lyy4Xl5w2oecwD4u3rU3tpKIcNCimWZiFEotP1y4xmVIdwKA69bUGcafTLCDHpTVR3
5ypMqw7MkggQkVJ3h6AN/A2thNOhvEmv8tlMxGHA6u+7M0HXCQylxEC4yiO5DTG3Sv2uqBBu1Sud
wgpKNMV38sjsaxhrkMpen/nzm2ehry0pNtofWAuuoowZFf06taz6gMNGeNk5OMgi1tVusNxIdhHS
8l9LEFqb1wd9aRGWtIvTQaEPI13jdBEiq1LVmUkfBoiEl/EwdYjt1/NNPtnJJ2/MqwtMwdUjHnkg
XAbRISNbtgiBov74+i95YU8T8tCz4F8AetYXgxwHEuo4bQ51rhQXJK+LAKP2EI7KfpzH+sxo2vJx
T19nkgTKbMuH1xeNjNN528lgQvfoqRpAvXywjYGnsbZM52dERFX5hVLmpV9S6H6H+KT3YKVxeoNK
Vxyf+QAvTNs0VUpecOwpsa6/ugs8zKvzZDgMhoMKoG7VV0B96GrgTHLt2PXvN68yaEGTTMwFjQax
9XTaw2R2KbqV/QFfcm+n2bgWxVYNhAjjwz243uju9fGWm2i1zI8PNvE5V7C3FiExy8RWpz6SB4oN
qLQZ1nSw6qg9836+cHSQCVjQFDipcHRWJ5meQYUUElnfmILbiQuv3UvH+YDbBJXj6CrU+nMRyUv7
hyCB+1BdSizPGNyp6SaQWzJ5sNOEPsCAM/hoGG2gwu/YmHNmX3ShgyBK27bXEQXuixaR5jM3xrO9
w8ZZwLu8asRfMPRPPyatn9ROKqZd5011lfZzheF7jkgAL/BFI5wvb/yWDEcpb/EJomNNDeV0uGhy
E8T1FHmIpsG9nNK0CEpc5c8ciGc7ZjkNUHmpxkMiJZ49HaXQIfgpyiQP8ChzmigmfiYeUPXX5/Js
xzyOgmoNgBTAMepSJHoSt2IUBbra1eRBMyLzYkjnyY+A/cOxEemtMMWDVxnntE6e37V4K9HmpUrJ
a7qEJKeDprHSiyJrhkNnqI0fWVBA6Rbr7zSJnbbfhynWmQRNZMsjfU7Pa26baFB/xVNMn/X1+b+w
dQDigDKBaw4+6LF6+HT+CKslKAQOhzIsPX8SlbsHhCn8ymubvUjO2jS+sN7Um9BcWQxCieRX610B
4Iw7uJYHZcr1b4JayY0Y+34fDjoicUjpIfQqujOTfBZLYKrJ+86Ss4w4ZS1b7ckk8dOQHQXtkVgz
tTdWnUx7Wx/vC+TLd68v50sjcaVS26KoQvFp9YqqWgHkx2jUgzblSQDdlxhCIj1Na/icseKKTEDY
wqyAiNPrZzMAa1i9XPi99NOk5ZQJpkYvgPUa8SVIRX0XYzGFwP9kfHARCL4KsV/cNR7a5Tiim3eU
bgV94Ua7fMvUsZcF80Abkomj5APOYrWpE20wOyOO40MTOdqGIMJZRtG3dW2fw8ycrvLfQ3HtPpo7
0Gs9/Z5o9RbADyLE9DEUvFA0E/H1MP5WdNjovj6p1fX+ZyhC3uVFQavLWQ2VJVZqeogEHlqlr/0E
Ve1PiI6WaHHYNtqFOoRnMfWHcJgvC8xNL93Ja970dP79E8AoUtYyqQ+v4sGCvi6NdhYWeIR7uSDq
Ljpe7TNn5PS6fRyFkAtJN95nrvQ1YsSEH9+hbhEdekf55Qk93WbYGp1bznOjrC71UofoaEdTxHLa
05cJkP/FNLcmsDkSCNRF5GWq2Rg0RIa9WwyxAqHZ2WHCickelHs31vODcJNzalcv/Srq79yAS7KG
V+npflJbtZC9W8WHtG69nTPREQJg15ypfp9eff9ZYawG6IPpqGY9izQjC3tKETfxQSNZ21Wy6jei
fm+JG7OozV2OSNWZT6q/cE5ontJWWKyZlrj+dF404/quxHv1kEgz38512m4MjCsCqnVYbAqtv2ji
QvO10dLQuCsBKBhl/i5CWOYazYMs0KKk2sbM6GOeKREke6fzlRo53MRG21fBaSGw+zYNeF+ybZw3
QIG8SQ0k8KKvdjJm128/jGDy0DaAo0StaR3nNGM0V/gxJGhjD/MWkWk36N283sjcK3a9mqJeXBQl
3OLIBLyqthvMAOYzOncvrSnoc5JF1LBs2vOnaxqVWEFoKIgfcuixlxZnyZ9s/HWxPIjePpQDaBm9
JSAXVNZWnw8TgKqDGpIegAhgLGCNPwwbIZi6SdwzO+WFSZFmLyVDdgvhuX46KRFjNNdPTnoYvV5g
VltCUB9B2BReJ7evf8THF/6fTODxGKA+QquE2JF+7RppMXbcs1OVpge3ItLwRzvs4v9i77yW5Ta2
NP0q8wLogDe3KF+1Ha02eYMgRQreJpAwT98feE7PsFDVG8FzPTcKhUQpC4lE5sp//eZvM1eD75li
NOVDHkGDUtHHQ4Oyqjn7Kw6qZitiTWpkiRkF3BZWAj6k0gwxq+1Fxw/lLvkp7uvgoTCHutgECgzu
va6H1bNEsgS7StTQmvuQhg1W6nOuHXu5M1/ssmcRmGOOr7DEZj3AO/lpCqbXAMW1wG7IhUAcN2X/
RXVzaGFCn7gPavWYfw5HchRicklLWlnkPwUpDg/bWqV47NoBa+mK6JOS0Kyd26XZ0Y2IyJCVWn+a
ssZ4clECf3JrIRApCY/Ak6RRiM9z43z6EtgeaQA4SJevqGCaz41wUuzaSeChTymMydiNA8eFr9Rt
b28SI7PopiVTVO+MyOsxXpWGfEAyDZSO72fTHodYJ5U4lKFEg55Oxl86PmrtRjcSa+Wwuq4n57f7
C/+d8xb5WyRP1ytphNvtqmFfnBXp5BslF+NWNLMJr6I+xV1u/PHC5byDggJiMSPsS9gZPccYJqi5
z6JAm68mqbsLEhumMqSvlaFuD4kZJprxYLx/Pb7K6yfLJ+hf6ODzszRBKBsrw+q8LH68/XXMHNDf
7sm/5m82PEVeh3EOFJdFvdGYpT0LWLD/R2K+0zTmrwei3NnluM205DlsxLYnRuVMSqm2laqMn2av
hWDjiVBs0qRL6BpiLPT2z7Lmh7v+aPlecUUlmIq7y81W1JoprpukOZwhuwXqFm5Yu0UOWLwPhpg8
izDimviEmYAbb8PG6KatOqTew1B2yrCnfI3J7kPq8Np0U5gdbKvAKRj8q9H9wqiUaK9Z/fvC6zBd
iIYAGwsgt5GYHF1hgyhdpzL5mMxZyY9jI6YHhiEPuinlWS0REGxLxZBYSqvEVX7U8il7NPUh3Hlk
0lSQ7efNA9lX+SMYu5aYRZowDVFQUnlscBfT/SazrI2ek2npO5poPpqmHB/KwR0SYjpcb/LxISOb
ra8CnTQPk46ar5YifSU1jpQ5PvJGHojhzNfaRr9kztdzTtPUYjfE0GrubS6WAgrh2Ty2ac6DdOu9
4DL40HOb9TMnnw5KrSs7I7CBBSHib9vJDrGtqLpDMNbKOSO+/ERb0D12QEfHELcWKFqeuwNM1Z+G
VLSbJrLkI9eVZIf4P93kXpe9J+rU+6QQZbOy598pROgI2bOdGRlsMyx+/e1oejqiOZdi9ki3Xizq
5vcq9gi0Dx1dTC+Q+gP7CS4/NbVX2ISwknSVzikM6Z6rst7vExiH8FhpHNvbMK1ljXeOOe5Irdeh
A5vmTpENZrOO2yJe07q0+ImqIDL+smsx6uxzOEBstUhHPCklN4eVreG2sgMO4UIGqZsr/c1H6wnp
eC2Wi+fOCMpdOKbjMcBpi45ijs5OqsW+Si13+/Y3uTRnY6udmVizqHSW+JpL6CJ28L1ps6Q4l0zR
QyKHEe+e3N1GhJM+tmwaUJuncDuVpNyQK7+VTYoETdTZDk13eCJw0vGZ/uJBUdGQNpGmcrzZ0VrT
fEFAmrc0oFzYTxY8MNC/paKiaaRuTAFbGvYMVYHklBSqUFfHndpkNq3j1tiZGeE92pCbxwl4lLJj
ogVmlOM+9kQBA6gt91YQ69ustKe9DDz7kPBFH+3eTFdm9d6rZFoxuAaNpf2+2OVdELTBa8MCAtKk
YvKn2py4rtxjkO7udKJMMG8btRUQamlm9a8pwsgS5GD+QJYXEJurY27a9FWaYawOvA7lF3R4dKWh
HMzJck+pSdp50qNqNGWgHgKsbTYknjbhxqzaZq+HUnuwcRvbtOyOW7cv08PKcpu3m+vtCKNc0Dig
RpftyFkUvmWjahliUbIsOJWOCmzUDbfVGLkpCbulZTbbFnmOzEnFil9T21yBF24LC6pucCMgTroi
zNj1FhISeSdqN6rO5ghvTdOy8bFPG+cyIgaAKT+t9Qt/nefL5wVX4c6P1B3Kx2IltINDUpRNg9LU
Q9KbpiQiIKmvNMLwJmqgTybZAvTAwix41krX+5yIyn1pzb58UTLQfN+oSKYqRTd9C6NJ+6ZpadBu
UI1p77QiUf8GqYrwZHIEaRxGg9Bn7rusoXsLjOjXtwfNi54OgKNDh3Dx0nKB093UmcXZ0BLzYNZV
hVLXGJ6mwnmuC606Us457+Lce6i09m8ew2mxbCKot+tFtXL/vfcGf/8ti1u2leO/RYpOwS7Zs3YI
tSVNgrRHFP3uAbbSGrR7W0qxWuBlWTMTAnxzsWII0qArq/Lslllo+4Jz/azjLLhtorJd6TsY956N
e/bsV8s5Rw/nenVatCSSICDU0MpTgySOunzAxLTcCKXtN0OVyCdMl4h2aYDdCMyZ+GdeQbadZeLy
FPRPBqYs+7wnO1ItkmznTvDKG5p1JdkSIUmJufVIsUIsBeaB+4nz4NgS1rdrR8dClm+7xA/yWrN9
obtim6rKD9XO8pMkW+8zeX+odWwUj1lnfAm9MUAx2RGA1LtyZRrmY3z5ycA1RVrKXg8vfDELqAYx
Ogqc4kyeJjKdVjAVeJ7s396J7rxXxFOzeNSk5QIEej3XrWIg+ai94jyJ1DvUU13tQvTkm9jEve7P
h9IwB+XNUotT+V4PxfkyKb1SlwQGCeWoksa1Y6Tp3AVttXIG3FlBFkJHrkeAmpBAF1+qOhKJEmE2
dDY7G+qHrVSYClS9nwacOW5aqCs1y71ZhCMNHg4BEFvvBVLdYAsppqapzm4/86HtfECCSl3VTalY
OVPvVQBERuDpg380Tt5L00EPkX2RyqQ+F0VBYqDQxD5Kvf5ZqoRMdV2m7cu+m9OixbRpU2BsU6Eb
D1+5uARNSQqg10epT0IyvODQsbeyslsi0HK5U4iJXiFu3JkYJNLcJqHGzN33xSK2abXoVmrV54g7
zxaJpbUbtFDfz+ZPK4DWHSwEgEgH2uFkZayl7bdJuuQQ2ahZSc1NCKSpaweXQzokX1yZaO9HO5m0
LRTNLMD9a7DKTe1MGNYpsqwQ2QWBfrHaDj53ZDmnqbeVjWbWzfegFMM/Qdw5XwioL5/ZJD8jKxu+
J2Y/kQ2PJe1rz7XF2JUOcXW7xnVaHBInVUOeNwgbcy0ud720EBBXiXbWq1D7m916lpqMboLbVzfG
r4rs3Z+KjLmOmtPwpeGL5/xvHZ2au1U4RcjOJfQyGJOtDEkf9fEpCy9S1cV7OFyIiW3kaDVATxD8
jLF+LH1tLGP4JL0Sxg9DVBd7OQtvERrK/NJpmDH6OfXjgx565ocpnnKcMoa42jkxc+ejDam1Pc4L
wYmwUHiNUTCW6sFNa5Ll7Ch61/Tx9CJCzfmgKi1wjwO0E2/LIh3zlcsyDcrbfRCfEGf2+7VxHvh1
Kv/Wb6IH5AT4JPXztpG6vqrFxJCNcuq1TRTpBeE8ZJcfzDTyMnRT8OZ2QlXsJ3iesDmpqbxTJT3i
241IqcjI1TKSY5mR/CEre/bUsiedJMAqkot/ro7TSSe+WNvpKAO9xxZ+3LFvHOuD7FtBNFlpz4mp
ZnAhFbKJP8QicX+MI/OLsyBGZWTgTSy/tvwwNkGLMWbeDt/1RDN/dqNp9dvG8gLwLl1KrLbH5hNR
kmI4eKzJD7SZII3maWXAm4jjkzLgqcCG5Sh/NSz4dtOK4qOeEN21MTqrpm6ihvqomjjwIFqaczHL
Yg58g2o07nrTFt8njACTPZFw5BYVemwS3GeQxuyROpX4M2OOaF6r1gX33dGyj6pdCgefxijF40cr
uvelpXUfgzD0W53sKbcNpz2+aj2+mIoKWJfZLrAQRsg9TB6Qhuc2mZBS4kx9MZLWIS96IkABp2iS
sjAbDejZudLu2x1+NaRPW2lg4QJYEX8G3zFFho9p33yTzvWjY09G7/c2gXw+bbL2IkMLg84ILenn
pplQbyqGO37XskRFK8e63su0d9zZG7t8iJCuYsln1MGMMyTDR6UMQrkHqg8/Nm7eQGaWfSZOZMCb
nxBQjt+UiTRIiEoqW4IZQTcoK3uycAOyyvdJ0rRoF5RMjTdBUBrphgqWsKhyKtqnXg2VH70pJxeW
S9H/1RFz8OKFZfBxlKH9NQ8yDfIvArdk4wXds41nMrusErlsHEgRIl/vJOkLLWAIZuyasMInjQtB
tykaYYd4O+r1zlaIKdxh5aA8mF2gXspxkKe48iZsg8oQD0NXKaIPElCS/1E/2CV5p7NbTdyVtiT6
tSlCX+m7FF+DqTfdvd64hYO8VvcwWslLTOdmjV4c5QrN8zFSv3ZQXVgBbYx9hiMqEcMVi5HHUVDl
jh9rbOc+2sW28zvYfz8xtzE+lbyl2Fdh/tAUSbRe852kVIktxQsan4G60P9y8Vb8CZUl0PGFbhoM
R/GYtbeTFhhAYOHoJceRiNTNkEziHMYQiZHUgmFvh07HQ6pSLPXRxpjYLyGDvI8JavDONSF4wcat
bYy++0nQI03rWPGrksaCP4JBk4TK7oUSVnlCcKoDnHYVaYReZ5uYKhIASsyaqdRH6N+Djgw4VX/A
0oC+gy2/2fth6rQvYZXY+qFTpohfOBbN4xAWBpYfDj6rs2t/+LnpcRPt9DpsDyp0z9fEgJayKUat
pck5DXbzzcnYtDaVo4YG66fWCRAGSbZ2KTZwG8fMEyz5wHx2ul3Ww0YgCi59Miyw4Rcycz523eRZ
5Io1AZVmY2bnQSuE9DsD3GZna+HU+24u+8cpr4nNTPVQQdeI6Y6O2RG3pVZMnHbmBNvNF4adply0
zOmD2k3RzpM2K9vt9Y5OABr4s+VGydZqy+qHp/UZSR3TUO+7Oul6BONj8Je0kjrbuxWpuJlWje+H
TDM3ht0ml6Hn3upTSJCKS0y2QUqtSHpjm8Avfk+MCosns1WqAJw/3xVawLkhzUi+wx6WtRjqREUc
sf6eXmZnIfjzbHL8ASv+imGJ9T5Wo+liNVMOiaOGZ8v2QFIL8W4EWz9qWR+8pMxVzl7I1uWJVn4r
+3IQvEkNbDmyCYQUVm2YvqdGIjuoU0hcaRVhHEwg8KQf8UnE2Qp0XBTb3IrISEgBz7yTrabVk5cM
Dqnzg9vk2wZLom+K0obVdlBiSPVFilnJ1gGU+ThonDXIWT2K6X1KYPcAzJYU8AmAa/o9qR/6j9DO
3M0QUAER1zhi9ksIA4mnb9fadwpgLtoWekVuUUDfi7pr6IpA0xJoj10UPMLcL1470/1pcBs9mUO6
xtu6rfJszubZnRvm7NxRvK7s3aRK0mx0xFkSKnIy48GCZB0l+0EX40plf6ccmLuWNNgwDHLnDInr
sXDhLQZphe3ZE31wGKkmj2NFGRsVZnBUG45TTg15UuHv7klNKDcZQU8HxLEqzq9FhINA7X0nhqr7
+vaM32k2zF50aCZpnIDMLpsNUitGxMtDd67ytPsgs7EgnjChFb4bIlU5yTAQr32LqxaBjxmnatV5
GBePNW+j5Egk4BS3TJy/O0hSOyNRVDa2wAxXFsYdDgatQqaOCxiyLjgm1/PXqPqohmrTnmWR9Kee
jOBdQc9nY6q9jt+bUZ51004Og2QFR+SU7JQ++LQyVbcNEOQi4IE6gtVfzNzr3xB6ugzCTmvPdajl
n3PosbkfcKR/F6Gt+HXCzuQH+C9/RsEZf0qmxnF3MACjQ5LmuL+t/Jrb1Tvrri3az0wMISmL1Uv8
mNfY5lgDbVS6H+ALccoSwqvxL0pONWGpvt07nB3hYOyJ7Gbrn6Z0Z8tOw7nZDfZVLC9GboxH01Ls
H2//uHtYiE0DC0IVgK8L8nI9VVZgwdyjd3nGBcLGuxde63MgFPwDtd6wztakZgdk7OkT1LsO7C6H
Vx0N2tbrJjQrha0/BmQc/V277DkmbGA/l0b5SO3fUfbV9BJlkFeHrgnZiIbCfl+m+YCmif2p3PX0
CD9FYYhhBx4a7rdCqaA6EAuKLzKykofGLt0f5tSkH3GOqqNDFzTx164epuciiwk560THFv72hNzZ
2GYhCW8JKSI69sV8ZGrtjr0EuRw0q8P+Q/LxGPYmFM1DntTWCmQx4wQLDMY26b3yVdMVhfRxPftp
5yRaXrrlueCq6EM4RVo8pjtQkhdzmi5w817efrz5f3gzIIAMyibDpg+7hPUcEZVxl1bnIB1xsDK6
Yptoot2nYArbCQeTnYZq4DxiCkl93dqnt4e/c9eCuzkrq7hnYeA7fyq/3bUUaYexomQVz9uLLQBb
tK2Ddi1D8d4Hh3scZE2MGGBYLbfwwhjUjpiQM76acqOI0dxNBSi9qyZrqYPzfC3nE+kznB1iWjx9
2dIWnRnCDWKoYgp6v0w9e+8iEvONEU0HjemvjYJuFpdGufIi760c4t1QdwAXczAu1ilCkgC/TKU6
47ahHbwwGs+CmF4s4V2PumHynip1tTVozTjT9ePSU57VuvDQcQpYkolrlOtdilDtHHrT8MkqWsaq
muGDR05250ex2VJ3D0bMBcCYTAgXpDeohz7Vxh471Fo/930BD8nSO6jzaetx441N+5/RqKg8wTvI
GuA2hyGs2xU0c4I6UjPipCO1pbOM7Omj2XVxtlFtM063o6623E7IavbNcnS3gwuID1vdHXzDyKuv
qjAzdHyFRjZ2QX+KvIqyfcFdB2dkXRqXRsCDZr/SYzKaqdtfU2wsvlQGvpzbxlCrj0CX5lc1aKF3
4AuEm3xRZsPnuusc4esDXi4+uUV2R8y0hwADI9WQ3OxG6D+UYIyblZbK7Qvn3CcDEQ9CG8RrqTYL
aoUY6jLtzjC9m5NBe39vSKD5Uo3f1QohGX1rfnn7a11Qn+eGxNzAMQFFOBrmzvb159oacN8w5e3O
dQyToQCKIc89T/pDpWbJR23y8g2Q6/Ro5aDZoZu5l7HAQd2JCvX17Z9yu3HwSwBpHDI12TCXEZfz
vb4bFNGdp7hRDgWdEt8muGSl+Lvd/GnSI5SCWk7fG27s9fNOuHYrMa5IZztTzDMxWc3WyxPkCKkJ
pavqzBVI8e549hxXOlOe+cv1eO7AXR5KUncuhDV7HA7T0bDl8JhosX5kxeorpci9WaSQnhWEsGTZ
s67Hg8kOc1uY3VlCQua64cWb2sj0/Z+/KwS7dEfZKyDOL0YRDrTJ3IjkeexRVYQVUAv3wzWc+naT
5139kgLMRHFg+OtnoRVOFn1UyXPf0LRItFEcMqCLg6sX9soD3fn0kJcSC8SpBbl4udeSOtIkEaZs
52aCSYn4Ut237Bpn7A5dwAasLO3KUlaQ7du1Qb8ETRm8LPyoaWtcPx9QuYN9GZkQaqcVxBsULrUT
JADyu4t9xA125UC5nU/GIx8aFhi0L4gs1+OFIgnJVIAdDcb7w4Fi6EdWTfS6VNZ8GG5XISYeNIR+
rUKqkMUNAS4cAKaJeCrtgnA/KiXxc1pXrKz1O4ycf7HAVXSrKHSXZ1WIVDYZvIFh9Lj6EWNSCTrd
jAf6xOo2h6Zx6HKtfhJFnD5Mja28M6vK85M4Sb4pYRITO2Ypu9LNgp1q9J+63DW2BiyVrYiiYV+2
WQrlSSf+s1YD7O3AWXLSNd5n2LWu5R3crj9KTIqlmaU3W60sPqi4k96UEmt9doWwX0Z7lvoWteLT
UkjPmMjEe8Ut177i20oR74TZNAqdCTvFksiOnWzWmErSn1UD1wkO4n6jiazzmzj4RNQNzLVswoYt
QcxAoPKa4PjOaqSpo7OFOJCvIdhdr0YbVEXY0u3PSocZXmfHBoATwQpJI73j29vV3aFmmToSZ9jk
S6pgqho5svx8OAsXlopZC1y54Neh5evXGPULB5L5QKVXNTfxZvXZzIW8fizLxLbdSKPhPAhcFaJB
WEcx6MpWVzP7PFBwbY3BVDZQgbDKkzpRmUo3R8/Y2icg5fJj58RgWNQez93MbA3UTqVJwV2rq7OP
HhKsnQHufXh7guYv/7roQ9JLDxdKIbfqGwUZhuSE/ST1gLYroctklOL9mI8XtHrhxfMytAeo+o92
FMYrHeo76x5Fmcee5EBGgol/PVuDWSYgfO1wjiZLbtV2NJG+g5W68xeA7YaxJSej3r79tHf2XSpc
2okmBj8zTfV6UHuE+BBUnnrGGsE6RqNMt5FwK+zeS2cvsdhYGe8OYMI5RrMVOYNNXsTSDQXmclsr
mPeCBzTjBrdiHa5VjomaDYxv5+DjQwcprEjz8hSgOHmfjX258g3cbskzm8mBYIEuaPawu35ocEwF
DI8tGdxE3WmJqvhhUBYr5+gdEpzLtXMWvXBRoK5cLH8vj2jh5GZ/zo3pJ4pW8ZClMJNSKHHbcrDr
02j1+34wx6ONIeIlzPFtR83c7lz8S/auEhuHssvGk4ir90YTJ8+ejQXz2+//djuA0OvC6qLpxW90
Fxer1g6mjCbOcIYZm4FDgGRNVved+NRmZXnfG4lZR2AC1wcjtsXybrLBTPKsG86VS4nEjdXczg7G
KCJMfWWR3RsKojMLW+XmcKPPB9nRojYbsOJIOs/P59CMJoV/5tjcgN6ev9ulNPMGkCea0BSQai/e
MYah2Fu36nCebIkTWaCkpzqlUf72KHcfiFvozDCjXF/eTAqhapMYHbYGtkjynOgIKbEcDjY2sru3
h7qDCP/y3sBDiLqF2/biPRFel5lOVU9nAXAqS5fsxzFPjlrl6E9G2GefG9GPF9selS0bfL1LzGDA
m7s2H7VAjz64WvRJIhr68fbPujMDiGBRZnIdpF5bhlFzCFgp86qC5HgewRzgN6Lv3b3CyCszcOeV
wqOn7mCbgsK6dBsQVVqLPu3Vc9OE3lbPwevCNipXRrndeFFE4xoKB2wOK11iQ22PVUwVTypanaLa
OKpFlkPr/VSzYtgYJMavDHdT3zB1CFtmpI9N9wb45L2VLgxFvj4a6SdTq82tV0fiaJYBpC1Rwed3
8vYSxdFEEwtDubdf301mzqwJ1hxI4yiLefClrLjSSmUqlHg8x2Ob7YSs06MzTNGXWrel4aexGdDC
zvQdvWP7qOSZclBMm2gYqZhPOAu722zsxFZxIncPmBo+eVWLL30b5ai84L4EVjBsQqNQYEHG+mZs
6K3+eoL/b8T5P0acc+by/27E+ddP0f6fl29kIN+x4Zz/03/bcBrWf7HKQLJNhMa8Z77jf9twGtp/
saXM1m6cvHNc1P+14VRUcjCMGZYHFTBwpZmRiP8x4jT/SwfXpCBD0jZblMPt/QP38ZtvG4s0+HIz
eYrM8BslaZGkhoY0qrjUHvSD06jFwXDo2/Tftq3/a0bU7TicOjNZmm2EqVhaGBWdS0oGF+mLxK7/
++iM3sElhm9NGHvzVSN34dxRORFmSB2T0iuAObFgxE1VLi55GON0a6Cv2OV5q6H7wwgXCWee7E09
gV3SCPUz5Ig/ZurhqzoPTROMvgrg/vUP4PMk6Bgw4kJbt992QzJ+gFVcX6JJV/76bb29/KsCvwqq
uqmPsbKfWYguyCA0eGdx1GKwUOtdZsiLLOXATtW3DzEMoJ1s7H5LghG1VDrGTwLO+ZH0S5S6mR48
EQQ2u4Y63amvvfyz0KDl63BM/JFd+SKbrlzZ6m5ePT+T9icLlteO4QVfwO+gf0CoelvASbo0elI9
xVBj/VSthhX95c3xQdPW1vjO6GVRSC87G4ELj8BuTHnJjbyLNyidkCCh68jfu5Niur5nx5BlVt7A
DR7OoFSyhMKofOM3j0ZvNdNUuEQX0xDe42RHcw7fZD5gzWc+6rZo3w2DZZ/q3lP+zs0C8/6qaS5I
voiJMszsocOWe/v2b7q5rc0/abakAfFgy1m2lPoqr5Smm39STf8300RxlFIbDplFBKA0tOhLIWwS
TfRRrpm0zi/y6qI4D426FaMMKiZvufZr4j8NkO/+YoFWH029iT83tLMOVlOvtZnvLH2Ggq9no0kF
rl185+rktPYYyf7SBTZai8Lshgc0zMibbZj+O1sIbUPgjP3325N7ZymjiJzhONiMCCbn7ee3/lUY
h+wvFEMX+mXGN71ozUunZuN/8Aq5E8JMp6E038uuR3ELkgE8qfQXNP3lpjek+nVmImobSyq6drZk
ln6OjDiL9rmSVNPh7We89xbhdkBuBgSEMLWY2kwfqmgwg/4ShmO+HZz2l7Pwaz+1xcpzLnzcqSZZ
MFx8aWsCE2s37aTQyMI8TtLhMqlR8FOJLOOdNsGghuHxDyLr6psMR3Tbyehlr007QrAeyRS7ZOnY
vWadGr80ZteuYPJ3ThA0jrM/D4UZgO/iFaeeKqEDZcMlRFdzlNOg7GO8Cy89fguvhZdYX9tqzGk+
52X5t5OSE/0fTP8v4Sbry+ZYvn75mRarie0kw8VGnvPd1sZxL0yz8vs+FGt3tbvPyvUBjgREDS5r
12MxilNncTFcWr1LiBbiNMFWsIiOXeuV7waSb5+ytmg2pD/jKFZV7QogcG+v8rhXzRafQDVLzbxm
Tblsy5657mtJj5ZtEee29NSM380OcBVGGBphTj59Wtu57zz67O6JAISTE+f6xaNXBFE7xcgqR9Ja
votwAN5XXmu+tl5T7GJpZJ/QlEb1xptp7mHmdc9e7kSPBTSbf9yE0KYwmJT3AMrFS0js07sI/tPG
GqvwWy/c+BTh0PPn3yVSA34tBRQ9iOXeM9YzBZFGGJVFUu1rOXVbQ4n/lhhxrKBBt30/qCCgH1AS
qDHZh+Zt8LdtLo70YMqdeLionNbPaqlwFcv7au8lbbZ1Bm/cOb3W7fJm0J6KQHbn0FL0HZ21eGWB
3NlvwSy4cvNT8CFaPnPpJaqRqPlwibtK7gajTfZdGjQrn/ydHQ9tLlU42x3Bc8smPprHvKJIGS51
Ra5boZXFc+t0/a6NqnilSrmz5XHtozeG/SP7Hf2W66nFoTPEHj1kakf+xKYcZVUfdLBdx+eOkDzi
a6/0GxFEpE0a0QhTfI70SjewGePvYWmT8Un8TnQasrRXVj6K29lm22fTU/Eh0ZCoLn7bONVp1RCa
dlGFM+1wwBdHQ6nXHBxvP/rrUeZC7rfFVQEBovYN+8ugNt/RkX/uXPsk+gEaepz4dFNI3Ow+/emm
ilATVgC6bAdRy3JTdUUYyw4G66VzcudzVQvjq5nOZqmkoQw//4OxkKPO0ke8Y+Zr3e/Pp4UNlZas
GSs1cTkw+2Gn6C33cNweVl7Y/EKuCy4eC5MDJIP2DOzp10PBs8iKUOexMuyAjkTpZUdbzYv94Lr1
yrF0Z22gBQdrw2xyFloutgQuM+OQR31/0eKI/Ni2yc8ZMagrqsPbso4HQo42i3mQVi1JDu44CiNT
h/7SOgl5VwXx2tFzpcJuGEhD3JiFtSYhvv9ckCr4KCEY3Di/4sqhqxD2L23PGRcbrvJAVGvyp1Av
knNSKmmfwIgEsVzc1FgIoGbO1F+aLrZ2UgkHn/3U3RRGsRZffO+BWOdAS9wAuAksll8YEGZo5gzV
dsQijdag7upZI/r2Ir+9bemzvQTtQVa5x9l9vfJyrqRVUWr9pUaoGRDG7qNMS2GWy9DPO254/8Fw
ZOpgeEUzCBnh9XBa0RudnXP2EYjhPnat1r/QN3P+kaqmHFMMu1fGuzeJxB5wBILM8NfF4zmlHeOP
zqUaKnkekEQ8GYQQIxRemcbb5s8M4RJjj24RfjO31+sHM6CmG1WljJc45NT1I32aAyOz1Dy5ghvW
FiVXL3wvdXB9qGwa9BuCsVoV+IJT4c8/8fkCR88Xch5JeYuHDmmHkzoj1YtIh2E3BfVrDP60f/tN
3tmyfvFMUVuBfCKdvH5gRDOj3jmNejErDR6sHdnvdC6KJ3JekCe9PdZtjUcXD99xCgdeJm/yeixk
Z3qYho28xKmd7Qc7YYTUhe1Fg8We2Ydx77dW320ImYu/jI0lV37AvYf9/QcsHhZ3Vi0ook5eRC1N
euVK4htSGV4UrRxObz/rnRV79azzv//tVC1lHtpO2gJ/QPbeIt8zfIMM9ZUHuj8KVyOKMY6cpWGQ
FbRT0PS9vGhWIk+tUaePSjIVx7efZf6aF8caz/L/RlksxIm0ul5rRklEhztsKtblLKxmYxFjRrSf
9g3jHM8X7R/zfGYXY273UCwoFvD0uZ5DQ6EaMCOAKlMxki21cbTFlDV4qcIy/KmoBAh2Tf3neA2D
Qiv6tUJv9QbRZHijdAHxvLzNXsesKy5mItuXhJybPYe/2MS2CF+mQPlj7ez8uDPBAhyFUJ2lZ6vq
QlzFakVeoPDJUxjKV1dWIIUoI1Z2llvLjHmouRvIOTs3Bhers7fzpMBXqL8kEC0OOiE6CJIa3DCN
nLygPJyguheGuPSZKQ5xWXh70428Azk+jW8Mot1pIX448A9VyvPW2QdTU68s7ds23/wb6VfSVKT2
YD6u3z6Co8guzai/KNwCfFfL88fKBPtAlbr1WiPcupzd23IKiXaFB3rpx0An855YQvzMvE3vJvom
w/7oz/xQZ5CE3wXICHKq4s231H1oIre0plPJvais8KC4SfSJNnF4SMq62b794d0pv/ips/Uz1BsO
28WHN5KQTPYEU+BMALT7eMjz0k/MMCMS02qNR9VWgn6ToG5dqY/uDcz5x03vF1VLXawPUjQT0xlT
CtnIydKtXXX1g9WEGL/l0vY2IaF92AVW+loBPT/Qcqfhe6eri406zJYFWk/idC6yWKUuG5UE67jE
jp7NOWm6MND121FTrah47m2gs3Ev3zv8aUxnrxdZOOEGH7selx/Z4m9UkVp5EmNifnj7Rd4fho8b
hAOX/KWKoeiKZPLikecSbfo+1cTwTDT1WhTW3dlz4J7TGwaJXbJGxsiWU9UDNWuo1b4qkQ3w6jrx
l6zvy9c+TdeIg/dWCUPNMQNzQNHydqAFjdnLhvGCoo5sX1ht+xTixbNRglYMm4zUm0eI3mt+IfdO
cagTvxwGyExdwtqpXuJokEXDhQ/e3dlFWu17L4MWEhGt/fZ7uzujvw212IPwKLMmqwCVcgx6GIDp
lR9q3YMamKcas6yV0e7OJ6qFX7cS1spitMkL9KaqWYyiSO1jT1zQzhNehO+hZ+5GVDKhL0AOV2re
f/EFll8d0DbVH6Ty2RH5+iPAvzEV7KXKZRJEhNJ2HzJ8Hh14yU6AyVTaRdlnPcdGwx9Q65p4FGXx
CXrYeFam0sg3wMHeUQtLxMmJtLpu43rhZO959aW11TvMUH3u9vKHh+KbP924NplJQ6+JTVI1U4wO
aYjkZoyU9LODB4rqdyMV2RlJKXrK0LQyDZJnG4WbVGZzEOFkBf/g6hv80LlvI++N7Ph1sNDebby8
a1q/SsY22vaKoiMdNZNnQTNsh2BRbEQk+FPFoHpfJhEno59pefRBG5swweHMFINfzyfwxqksffRj
u4sc3xOxWpICrDcJbbrErh4NwMqvQxpZhwFX+dFnGfZfsy634YfBWHmtc1mN7wqRK9+9UK/aXUXP
/5RAu0n9unNdTNYMI37CrVLPsMUacH+qUnjEe0+TEgVO1v03e+fRHDmS3v2votBZ2IBLmIMuQDmy
aJrtyQuipw2AhAcS9tPrh1lp1VWslxX9nhWxMYftmc5C2sf8TfWSyxHTZUpAqRM0DVZ6OMqDNg1Q
f4vszSBteO2do/i77NHrbvhrzV9eNkCNyEaQUoHXzlkW0DyMnqqUqDeILFPcZcvg3XON+vU2j6f+
PU4V8YstlmlnQGHVn2QH4yEwClnAos56XtAe9Y4kSAxHP6SVLNONF0+lF2L7keVBVHrO3WJH0ID7
sbTivY7gpnVnOF3zQ9PT5lNhNVYb6IPsP8Da8ezbng7d53HKkVtcWr0yHkw6DXuvTCnvudTxdXKr
HM2EtEIKPBCuir6WhWEq/Je4xsO5LLz5MCh7NoNJ9WnCSuEqGzqi634VjqI8h0O5N/M8iv7eoGRq
h/jjGdVWI51BQCJfrGHb1D0eajXOAsyWmbjOgfbr/LTY1QDpWbnZElpLptwN+hveJxwMo+RgxWX1
s8iLKUYVUKa3tAx7EYDz1X8RL8CbSkQMRMTQjOizjmsdDG10TrNNhXbUcl84c/7ZGhRNdqwD+2CK
HUXJAWb5fTRhMBZ0XTcde4y9P3WTa38BUambqBrP1k/U3BCALGY2aiiTynBCE2PmlxJ2/xcP++co
MO2q3OqaVa9FDNTFumixm22rJPzmRPniMZl9NwFlZmfDIfGtnKt6dDDlrSdn/pzaS/9rqemuBG5T
8++52qgM/L89WyFH2Q9fEo1CExzn2PpgxXlzM4wmduNR0s3LO9fihwdYzQ5wnpsu/eKKKIZIr0Aq
b+oljf9qB8e9ZYGTX402K5PoWXjVB/QWEijdUrX5VjPEQLw7Z12yga6y+B/g26E0QpshCSFuebdd
O0KAHCmGTiDYZqnvpol2zBZjcqsMXCOakq3IkYCjC0SIzqbIrQWpKl+ZG/AHnhVAWly+WDpAihCd
EK/Y2DYoi21GrfO71BM7CZU7iDZ0O3tG0LJs0IFTC4Jy2xRPx2d0JrRxk3WxenJAeQv0n/pObHpz
waZispoqNOFaI3uBiiflENOaAkDw2KjX80SJ3sG9A95/NLsbo7Lrj300MZdZ6/5FPqOhudyjChOw
UbhnddyANo2dm12gt0vyDmWPiMY5YjOfFi+2zKDxE1lzu5UzCgxD1N/hRhhrAfo/SYf3Zd+uuPjW
+OBqXaMC1Yx2vvGTLPtlLqkwQoWcdRqMeuN/Lau4QnKkzYrbpS0kqtZ+jTLvZLlpqA9NA+yJ9vjn
XkofnVC9bESwGrC9NJQcv8aeG+lbVwmj2o1DTPFM7yKdqkjWIlWQxKaBoMPka81GzxoTIHUuQQmv
W5Gv8QXSI1lV5khi5wMwqlSgDMC6NcYHA02Vb+lEuymcqwpAiKJf9ZxnZruxVV4/lF0bf0GsTz01
pgHBW8f/3d6Q1VOtzqcqfSLXLiP+K4Hp+qzb3scKpaYCvZEKFUxE/H2I+CWhIGyxFLPSaXZa8ZR5
apY3StraQ1nErdx6k+ZH9/2gWdN7AAez2WFrVKmjneBfEyKQ7JRhjYaOePB1v5Gb3skRUqg1HzIa
YLYIF8o68dROWJV157UeShYuIkTurhHELneG0EC9yLkkpCD2ny26G167bTtUkCc1x8U2LY3pa1cX
9vKXqfL8obLmwd04U+Q+IwQ6fqfxor8gF2ytf0HT83Qpm3seEmDRbPK4jz6MjqSGheILss2FMWRI
wM6LgyYEgPX3fl+uV1DSZ4doMPvv/MvZRmS9+jD0mvXLtcao3JWFQDWBiwzbRtm6S462SAVCP2x1
RId2el6lX1IcKhFxRn0QraeytUgP0EooQGnTEQ9qlOOzwB88oYVLJvLv1lA2D6aowL/VYzrXW8lS
qABGRTwHGuxFn4SmLOpgHtT0nCigT2ENu/m5ckWThomzrGZdi4g/NFD+8RjPqt7ZG71hPpq5Yf41
NTjOB4gTWAMPBWTQQ7E0FP47VJ+rHcfYnwI8Z8aHyPXLDxnVwDsE7NEGBs/j3VWitb72kekOYV9V
7le7iZafonHnBz2WPg+y5rQ575IZWdtYtFmyF72HhiLPJ8+QWoas/7oiIXhE5Ww9m8iRpTRMfReB
FmPCq631RNJt7c7G3EKUs/lL2maSB+aoy3Sz1I1DSayr+S5TztqjhYqtFXL8fB/lHfRE7uZSd9ud
SA1EoLShbbY5rMmQHtXI3T4P2rFf3Bk4VbxYyA3n+Wfd6wAnirmx16eQtt5WWLX/qejqilAPrNlf
uIyO457nY4w3E5ojDmoVaB5tEmuWH1t3jdmczE73bYMOB3qiYtK2qqSQt+mchdmgL9Wt+igKPcvB
io0WVcuuHgKijOZrbGbYPIxWgbZJS16NnpQ76d9hVMhkU3uoZez8zvjlCUpzB0lLXWz0VrYPojVz
ySS4pfts2G6GOrdiT25FZ84CEptMxzApyv6QNPWIOreXViokfgVfxinLs23uWFV8b6Li1wYj0jjr
HCsCBmc0Ry8wRZd+sMfefqqm2DZ3Eoi9Fkz+MCyo7sEcCmp3tN6b5TB/IgcXCaSaUrihMmPrWVdA
a24zW1NPpqUIImQ/qQ/tMJQzAXs7G7f+kmCXm1kTdXHXVutSd7q/RTOI1gmsuOK2HmoYPPkyZu8j
zGQ/17VH/xBHFzPbqGaun9va8SqAMwYqfdKMP1sj8JCtoJj/lQvL4w0H7cbTGxficyJd41eeeGbM
1u7HNjA8qQ4tFmgzekoLu3FC2hneDu6EDRdCXKqQNm71aCka/YSGVormrWvAqqgdjBwmb5VDgYfT
hGM+LtTZ+np87MD3vHjkP9VacKm/gKsDwmS2XTyFjWzjz5Gp5HezqCLWwHPLd4iGxcUu84Xz08h6
jX6RMULkKt0ke5KCW19mWX50hzx+zLKsuf8P5TR2keizcSTmcA9aPLtPss2sIfiP1vbR/bLAk0H8
i75Mmec8pjLq3/15wkceBOeCZB0i41nhAy0ZtKwlBQgPBart2KkYFHdr3i2J7lWBkt2fczAIDyk/
QKFdddFpep0mX7VguoaFbDY1a7FzAaDtleO2T5oVxc+zL7BqsNzPqogP5TJr741FtF8KmG43I+Kt
XJ7RctO7kOLGFg0dE4u9n7VWej/fnpZL9QswgxRJqM7QLjvr9yCypy+mVzAtXjuEEn5Q0AK7ulIz
v9R9Af+BNxbsW4oY5w0Cf3QbhfA+gLXRHXa2IcvvsjK6R02zy23liOWTMaXlDs6wvMUZhyC76Zfh
j+UKWBEqsGvBjfoX9bfTFeEFGH28BUYwovDDgl7Uyy2KwfOdQcdr9/bEXiowwJtdyxnAiiE5n44V
Z1Jo/hhRbdZcuLKGHTdBYToFkV2i35dLrK5k+2su/yrXX50K4YTQ/jwn8tWDoxl5Jfk4BYc7xGUW
7JTFadsMC6ZksvLS0Mf5+Kkt3c4MdT+erxB6LnUTULHEndJanUvPa8/EXJFBIE7JrdZ7jG5Fpj31
ti2/9dY8fbUivSy38AsjZOe6+gqy5NJ0w6aiC7u26YGVnU53vkBp0FK65n5iJPt27MuPaaN7x4G0
6H2Hnt6Vb704Hj1ShEHWy+ScvNaiGl4lE83forU3eiPnXV3o8Y2GlFVoe+OVKuPFkjmmVhCYgNwi
m3RWQFITZK6lAKsWTQp9eJ6G6qGzYnVIXLf4VE3CCpRujCCwZx3Ekql9wmxjvsMF4gGUU3Jjt/P4
VbkaeqFvb/NLuw64OSk6WRs4+rNtrpVC6z1JirssXkd9QB9v9FazXqIsc56oasuHaRmgleWiuGlq
bEqujH+pskY5mQIXTheviW5ZVPhTpANsc2JXbbUJZHZXm9ETusfO89QU+l7XXAjJb3/1pVuTch5g
EO4zRKzOvhpMLFgspwXHlBtuIEsoOn0ytFf22KXztFr88WHUsc2V6vB7p1G2idXUA6O48Ty8Q2Ks
Qr5tnsjxGrmgf2pVN+NS0iwonOgKeupCJRZOpgUtGAaEDcr7dOg6092Fvsx0bCEA8Fr6IhR2EQeL
1hVX7q2LQ+G1B+IFgIN9bn2HVntuuU0zHZmG+ItrFajJYXHqbmVpqv3b63ZhtwLCRBtqFUvwUHg9
/SwxK7Q3jHQ+ymhZC2o+dZve6qkCQv/V3/epV64AGCRpN5XIFOKr/pykm7d/xKXHEAQmEsOIEXGo
zzEq8ejNVALb+Zg7lT4E3eQvP4nU/L+4OAwz6HW7/6HPbTLsxFTIuxmsorGhPub+MVWEBIy7BAk2
hGZeM3B1fag9I+ZWQTMxOzQQqu8phuVXHv8LhwWOBjxUA7n4lZtwOunADluNyHs6iqoubjICbap9
6bJ7e1YvbCOXzgFMFOz/kK8727El7h9l2fbTsWqF8wXtwO6+I5j/onUlA7491oWDSZsQdAyAViK8
c5mKzO7iVnN8Tke/CsOnCnyhNS7ZC3Gxs/WclQLmmmN29BphXLkULmxhBgaoSePet8T5cfEotS+2
NcxHsOMdmQjiTNWWdrouAtPKmyLs6ew9D6OBPjTJNiw1gBHqWqv00gygVMCRhMtPwLGuxm8gCGN2
tEZrZ9A0eV28HyvXMFG1xJHT6e3uQ9GgMhwArsY5SsMx/lo75eLo4MZppwP3gi5/NjqYNW+mfHPM
0JtE5jzBhTB0q3mptkZmzs1NXcn6UeYdDoiIACzX0NwXdvQaZ3H7A//Cmtg6Hb8AsgEBbdaPcDSK
jdJd+eh2jrh7e5dd2NHA0tfHbQ1YUcQ+HUViawE6XOjHEpOLI+VPSk7JLMMMr/ErQ/1NfT8LHona
cJBe13NFD5yONdhda2WLMo7NovufTae0P0TMX6CsotouCXAae3Tj0EKdJeQ99ffCQpQXzeOFEoI5
lnt+XvIhWoYkNJe2/mk4dAwNKhrvKP7Km7ocm0NBqZcOIoZlW83JpgfR2BGGPV62d9ykRtMRPr6N
3uUu1rwRXf+c7FoOSGFcCRkurR4PwEqOx+LcOg+U5Tw7WCB7+rEVSD70Uh+2lL3zK7f861FQkoGA
By8IETiOyOmMti13dy57/ThOY/nQa3hUGi6ViLf3yOsw1EKknnMAroTG8LnZqZ809KmA7RxRpKAW
4BvF9wZd4Zfa0dSDDs73x9vjvf4qaH+mt2r2oQ71ijAz9K7RlDYekIWE/OOKBfC0vfj+x/+PYVbL
BGJK2E3nWWlmiRl3irQ79k6D8HWjUMS13O7z26NceIj5EvYB0HuyUuR4ztZoVGbOA6+O5RDhRCfN
qguyRH1XZhNF2LmnaBISNG9W8O9j1tdpGRaQ3azt27/j9SKStpko2yFvhwbHOW2P+zHR+JMeRFlW
baSeOd9nt0Tpo1e0oQLXjVJxeHvI13cLXVyA/kDxQV8BFTr98hTqFkX/DLlL5dpZMJgk/xChtJtE
jcb7t8d6vWeArvIqo+MPXZOK6OlY4MmMoken/2gtK6ldr8dtpqM89/Yorz1dBC5Ka6sRJIaOj/TZ
ozBksTQHDSRpM1XaS9QWth5i1JgcpmJ0bzRpWGvPJDf2WTfGn6wY7WlN8ymdm8gykilXS38N6fR6
YVH7JChBcGyFYp1vYyRTDLetapIjXEX3Xd2P+2UQ2barsuxRa7Nr5jwXVhXcPbOMfBHounNgFf3N
tlvSCfxEMhffUI5TmCh29iZNxfj97el+tajIJK20PB46iNM8HKeLOpSTGEkbLGbbNraDMbq7bkiv
SQdcHAX2kK+jmQqDaP3z38KMRNB5BzJqHSHq/DK8hvLuUE9Xjp+5/taTx2+VfIKbtaL7PbLrs8eP
MKZBeDV1jq7WxCU2Gpgf7LQKRxjXNDt5wE+qbvcq9t2HJTbk50LUwgmioYvqAP5a8qXSVHXEp8H5
CUqgfhy02P9hu+uj7SEXHmau3cjAJWn/6uVj+4tnXXxLpO98pmWBnNUfr4zFrkOSE+oSj8LZcWsq
6qrwFvWjD7Rqp3TNCy0zMa7gyF5tbSjx4KrQkCB+By539rzFnME2S30dQX+jv0/tyfACQ+u6e7tt
0u3sjPF45btebW4kRqEsWJQPUUei1HO6F9JoqBXeB8ZRGXHyPFPKfir0zHsoKKy//PEUIoO07odV
WfmVXowSdYYHiWcce7yrwQqgkD9H9rh/e5TXNxZFk5VBj3AY/kis1ukXYfA6++PciaODcctxilW/
x/RB3gyI26dBUqaAcPWocGOMMTK5i62q2RDMVv62zTXT3AtcuK9M8jqJp0fB4JyRIFMJXt+is2X1
9cZSShriSHMfb4lUN6P3Zhq3MSL7fvEunb2F1pLbPL89Fa/POcNiLgfmDFg8MLfTmdBT9Ll6KLoY
msjhsUjb+dmtq+5PWwBraEuBEGoIqYs4l1KPGpQR6jp3jhyem1Yv1EYT9bExPG0jZfP17U96vV1Z
UKrNYOKRPoE5efZJkdekXjWIIyuYbiwfvWVkDMpNGjXX0pELi0YeTzrEjcxjY57toziij06r3T2i
penO3wuL1lpgdAtNccNLJ7xCfVWmhzpp3eTKfnl9DZDTr5V96s1UAMU6C79d0P2QuJmQkXt0yDFv
KWO5tKh8hZlprMMpUnAobv54XplQQkKKb/zvPPejYVzjh1l7R6fC8ws0Sr+L8qwDqdD2Vz5unbez
w7C+CGu5aBWEPcfgKycXtT6P3jHBzpu+byLag9O7g72v3EUd4iWuHtDX8kJTtuO+qnL9Cknrwh5a
YdJrjZl8EhLH6ewWKS4jc+/40NPdCeOK5kPqpvmho0f09qRe2EFI8q1GhoILCe7P6UCp0caOHIbo
SNxQ7lqFhc6UeoPY4llsv+NPxq2tYs3avD3she8DocvlhwILx/6cDgoQJC8SnsxjMjm1HaSR179o
XQ7CdVzSv/58LBp/kBJ5sTyIN6efOCaxnrSjio7SRAF2qurq0LqQKrTWufJVlyaTyikic2SAq8nn
6UjQswA5Yfh2dNpKfs1mz7iF25/vy2bC9VmqZV/HfnIloL9wgzKPhJg6FwDxzNkdgAmeI/WJQQvN
MneZS5k2ld5/c/j+T4no31d9F7g2a5r+/1YiCr6V6md5SYWI/+y/VYh05x/oqvqrUi6bDebOv1SI
dPEP0i1eRxe8P5Rj639ViMQ//n6V1ixQ10GjrDDy/1Ehcv8BP5g2AOg5NhUKoX8iQvTKc44nUOeg
+0C7uUVfSayJefFNfHfkIRUYpm6ISZ37OivMNvRzN0LMylYErAqjxQDHRXsloTrPcUfJ8TDGUBJE
izPugiX91iqtfqeilF412LgeKhTg0CV0Irt6+m2S3/3zxv1dfuf8QPGbeV9YHFQsaFKfcxLHVHMM
5Layg4gxYAE0J4+qTaKNVldqV9N6v801If80n2RUm7YtHWOKEKiGnR1j3XUbW58HiWfxUFHksJdD
n09Uukbd2o6F+mknnf405UMfxFg93UytIcLJiBEPma5xztZS3+8v0fpb1kCRUuNaQX+F426pl1nj
nB3yyAcd0wKCNvPYwAwYo/sM2CAWmhHJnkvt8+25P3/gGRnte3rKdHShZ54LWa93ilXgLXuooSyF
Q97hLVVhVlpDqNzrY5tdCZter7UJOXgt+3CGOCfr7/ktoNCqSdbTPBSHVNftm0L0MqhBRryfvbL5
nDpK38gps69ssNfTC6wCogjVXA+NuHN5p7rX28GVZXkQWufUIdZhSzAkORq1ritvxDSP70oDYz1M
B/ZvT+8/dbJOl5YdxqeuBxyoyHkzSK8alFcT3Mg9dPc/DVqptA0JSDptDHZ1RQdf64EQrmZaQRHF
T6kf3zduY/5YZmv4KGqz9ffgML8SGybTtshcKESyJ4EKPE/T3KDxY4CrZTH9wkTI+4tOsin3VJy6
JqjUZAIfzwfrGUuS+yaqqietaTGgBdep7/ymcfdjb2xTD0ha1JpOvsnFUt8kmKENB63XcshYcsx/
+ZkuNinYgu62nn393UzYV+IPMCUqGFJl9FgxmiVoLd9VwO4zotiwiXxtL/UcJ/k2GmW5TfIyajfg
6edPVZffgt6OS5gnpUz3XoGbxkZECMGEykE5NaiTod44Mi33CMga+yKpJCCvKbXui8XpaTA5RPoY
k6lpn8Lbx1EdADysO/ROGrdsbhIv7/wwnVy86tF2zMYdOoDls4nk/rfejaLigeJuJsNIzONLpnfz
e54PUDyJsivs47oST2LXzLPbPG2SGDBqBiLS7p4Msm0q1m0W+lbR3oPUNYA3V3pWbsFQJ9WmcS1Q
dzAAxItMcnc/FRYIOGMobcCziW4+N24af6fXb5aH1rSSGAcbU3wsuimJsBuqEi9QRlre4kgxTptl
sPqGexBbjEFWlQqw1HPCfPJxZkiGPFdhHDXlBgspscuMKAMuXUgT2RW5ciZoDpnRxhkSss1sXOQ7
kIlSbuZZOtNmNKEshq4pnXvHiTmGMu8XFSxc+x+ddIarbXNkXiq9qcpQj4EEHihtQgtxVKbsIPaa
Kguryizd0OozrJHw7FTtNqUXaWxc6dvVvsaqPbByYd8WYjCBmiGD9ICXJvBAq23K+p9Njv8LXv4V
vJi/XT6bb+rbv/0sVarmh2/Fz//8d4KXOPumBT/zVPVl/G83Xf6t/NFdimb4e/4nmvH+AQ3L1ymP
gT9Arfk0mlkZb5g4EFKsFtqrQ1vyn/+uGf/gmgOQgTLaih1A3+R/oxkLjUbMLpAoRNQAPcY/C2fO
XwveB7yn6Eist/faXT59LcpW2R5I636fr+Bs8od502Rl+iGezHqTCgtPkarzr0QG56H234NSqieb
5eMoE50OOqBXAPmUQQezM4LGgTDpgGG4kkWc50Y8ClSOSVh0apIUtM8Cek13cyCi+rwvwKNvvDbV
wJRaBvQqCAW/7YML8dX5G89Q6FHy9KGLQB3qPM2kg1zrjaHp+wh5jjCJ0nRTF1CPlDZ/b0bZXIFq
vZo/IIBsjFWLDAAEPeTT+cs8LSphIhj7GNbHRsVNs/NKXBDe/ij6sPw9v7+sgjiczxJAWJDpQHH7
dBx3xuMVG1hnn3t6vmuKPks26dTqMKTQ0T/qyoE3Ke0lLTe2M80/klYrn1MHneMABynsaBMzKwoY
BRHBMEQYPHTSuDayO3wuZX7b9xaMKHOs+2nb1/3s7LDmSasnYaEOfE9DV/ThBMRmCVLVImsed0J+
WVzYLNtldlHhwrpt1r64aqlx+q1w+rIREzAPvIjpsZ8N/V1ulfm70pEerjkY5WWbdkibRydLsuec
8/cCga51An3Shq95E0cvYhzMX3PddC+sePoOQwngVjQGnSmYOxPsuF3FatnUkUzErTZWxcfZsRvs
SdLF/VyNAI6DRbnGlxYYih/4RJz1DYiZ8oPvTvKH8mqMgpY54i2A9Fo+FBm820AVXpGGmB37HSj3
8scy2N9p3yWHakyGr6ho1XWQ9SKLkQ7Mqhel/KYKlk6L0YnsnSxs9KzSjoOxMEUTkoIfTUX56lah
XHFbwFopV2swGYd17vUi9MWcg6DMIKrb09A+WlB2vuIR2labqujUZ4uefxc4uN3lmxGe03vZm8Z9
hC3vnddoTrwR3hQnoS+HUtvjK23Jh7FG4Zr/Z6wwSppT3JyxRKCqvCR7p9e/z46eYBULzOHjkvfO
s/RHCFU2KiIvLgaZZjCoOoK3XjsN/PTanl6S2R5eZgh+bVCRUz12Zg7LSuZ6GyyZlW41dNjicI3x
sGczGyMNi8QG9Uu7DoaI1oqvIjFMcEHkAf6OnCBPMBvI2SBu5v9wSiv9aNk13s6pO0L+EgkuWKam
Oc+zTqR68AQa2XNWjyMsax/H6zwxP1n+sug3qVlDttacvn4oUi9zwpV3/SkG9Q57Jk3f9Y3Xa5tG
RlAT1dwScTYYzNQEJo0LX6CfAIH5sbcZKT/Dl00W6cE2pLsXeJWFsaz0PWhNUYZrrwmtD8fGyp3x
blqi5QE9Ejyj3j7jl064TfsByv5a+jinRU+1MXUA5J1953eEgzQGyGLH+vD2KOtNe36P2KtrBTk6
3N1zVfIWEdGE29HZt37bfGgrD8vnztXoGI72RrZODfavzgGSW8Y2Kxu5fXv4Vw8B1xiVBLr8VCcc
6/y5kX4yk+jazt7qvegwOhXhblbl4TD/saLRemMCAyP5Wvvi+jnqL7HtQdkQfPexkQx3pVlot0hi
6lc+6NVzwyhCF2slBKUmoGGn9/Jc50mTZpGzN7vqex57026YnHxb+D0MAnSN3r89fxeHQxAZ3L9O
q/88j58y1eGP7jn7URIPu55Wbxtutlukcg2c0IS2eXu8V+uFLRiRD48O8e7auzz9vBx3hR7Vemcf
ydTGRRvH7dJW6jDp2TVXqwtDwe0GhwTDANLh+UzqeT3asPL9fdfKcQv6fkaKFZaPr/ftlaP2eigK
0KtFDS4xlCL+Vtv7LS9HKKkVZd3Eh67PFZzi2t0Sabm7UWrjlf1xaSigzkwe46FTfx5fIemGnI8Z
H8DZPWceXICpmzVgdd41gbxX9wf/DWgBoh6Go3FORe73YkMC07K20jk+xHaL3pNY+tD2x2sKuq82
IKOw/6ihcIsYrzagnNKabijutnVV4R9kkgEnzo9KDXddBcn97d13YTCwOf46fYh8MODpJwmrRL0V
dvshiXqPdDCOQqTq630+knlr5J1XFutv/4eT2xFVA8wKSAOA0YBNX+f4t43RO/DnHSP19hgjdDfz
pNn3dtHXOydW0a256MsBUOYQZFzOcJ7aZi0ZapvBbbstKiveXuvdn0UX2QdzJsd3psXaVtVMuur3
08aJnB+mhM3gSKP5hFV2gkGJZ9zXLVn42xP3CmIvVnmGvx34KNsSd5/NnD8ZflI6i7u3EXW7T6Fw
37aRUfyiBohprV1oKV1g35Ifl8RwCdakCQXTzWpZhb6fViMkUi2hDwWrOA1Qk02NK7/w1TvElUwr
keNn8BDQ2T+d6SKiI5MD4NvPafRNzcveLLVbEcfP8ZQhR+58sRr3rrDa/ZWJebWlGJeNy7uAVRfX
zNm4Hkxsv4pjf69EnO4Gf7BfjLi0gj6zoAi25ccej5BD0Sf+EbJkeoycJdtnRpaGDjauNsIlgT9C
Ep1Npe8iuxAfr/xA0snTB3r9gQTUyP6RUCKpeToxSTXY9hRPPoMWuKZXCzZKgWFMVbXB/ZTyTESH
0Aw0QdYWFhDlEB1K6C5X9gAZRWKGe81G+7ygiFsoXWZCk7VoDSnl7FAsmtm45ozyfjtT55gsim1g
zRUrl330IL88ksRV8NXFcAUdfGmtoFcJXnAgt8zJ+VQ4lSlBje79KPFuswV/lJa527pFkux1qyv+
NJfjQz0QazwL9Efp452Oh61GanSUVNEsdt07OhjVDZCX+cqlduFs/g1zBDS/aiGiZH06DA9dDgXS
YT7BWh+SBPXkTjhqC1xB7PtYIqk8zDTzhnbfp6WgB+2O6cOsymEn40g8qlSKG/iv19gnr54qPh+U
BOcCGXxaN2fTPYm4AN4VR/sc46iQDnl99F0qcjJvrplbXx6K8jSNB/SbzoWGbD8DFJJjOSY6I7kr
pxjgbdEh+Z5dNaRbd+fplc5XUREn5FyF0c9ha9Dwo1II1DssmOXbFF3gQw+n/cp1dmmr/j7KWZxU
t1PTYcoZ7Ues1h5LjCtva/KgnUKX4R6Etbt9+5p4VSta1wo0KVhZVkycI9YAfvkT0S3VcsPpbxxc
sLNmmMKqxNulmeHH9ddwGReWDL1J2+LdR4ORfsbprrVG6VSaUUT7BXFEivKN2nlQoDcJhI8/7GBw
4aAkyWgQXOkgnstr5U1EpU3W4KmjLt6ryJ8RadKWUKuoP/gFfPXUz3aRn18zcr34jdQyXAeUI/Dx
s1WE7VeX0uqjPTiQTzP6O/vFlW0w+GV+JQ27sCtpfq7tL4NGDZfq6WzaWgYKBUWM/dSRSfcmLUiI
MtdUM//mbpxtfmAsa+xkgVYhEDgdJm8dB9Yc1YFmGdsjDtPprsAhCZXOtHqUVepsp8Qoj1QG8+2Q
TObPJO+mQy1N/cr5uLBfMT9cbaC4zUGHmac/hGBlLP0ygR1sOYgzlPawSaTZhzjGo+6n1X6ILVF5
Bfl24eEi8qFiuzaHATGcBUFWXi9MPqDZvjT1o4pm7wadaopMCW6QXu6ol8pV/UbXsvrK53rraTib
eJg7QPv4ZrT3zhthtJdMfcGB+mCsxgiI2izlHBJO9gezTew6mByt/R5Vkz0GCJ/4WaiivtjpJTzr
oKNExM2LOtXByigd0SS2VLZNmF2DvYjVYOiU43Sn0QZ6aWgWLUHZa9/teHbqXYqV0Lhr86FEJi7q
iseoSf1fXTEVYpdWDpU+CuNNAFwuE0HZVmMZlq6rWJM49z5XrNM3q0IlJhAtchyDXelbmXk9IhVO
H32LNLpg2z73kdSz+0ZWATIwxlf8FlQNGsSMZaCSXC+3tVMlS1jrJiQJ02ucgxu7PFiddKIfcdFG
2c6v+mrf2qL8VYo5u+Vh7+8Kman7uNVzilq6t3bdVK59X0gz0s0sLdCljqrivbVYVRt2s5HjBesJ
AGmGltncDHn3IrNOb0JnbqROq6YpusDjy+R2zKL5RnSDjZLMOGpZaNE8FMFojRh3xmMsv/4deYVG
UnxIdb+kFOYD5Au6fNCLEKZWcQ3jfeEKANpC/3vFN5NxnO3Odqkne3Ks5IBMXPVeb0okJjz9WrRx
cRS6CmSeUAThUp8evH5wq6ifqWDWVSK2c9wVYbPEfyrwyo0NoPVfo5zD1UF1UmPujeQQGfKb3ZPs
1LK+JjN54XYGAIzOpAWCDZry2acUs9sm1HM4zhkQLs+DCeVMhbFNALtfKRBcuK4Au5CWUIpDT+Bc
+L0tjdku8jw9GMjZs3f9X6mRf0fYoAh1LSnQstKvmQK9/joKzATZ6z8obvydmv6WepYAXf6LuzNr
rhpZ0/Vf6Tj3qtA8RJzuC63BXjLGGENB1Y0CDGhMzfOv7ycN+2yWvNpq1+XZ+6YoCtIppTK/fL93
yBNbT65TElEPTqZ0h5Ac4qOxTPbG4XNpKCpPdHcyvYD96XxN5GkOPph7yXWStsZuqh3r4EWOdd+Z
5tZF9Pnyoy0CFQCWEGJv6FznQ6Vh3hq1FaXXcUOZSzFT+1pP8ODL1dDFCUkBHyRuEmHWtuJ1BwJu
JBXsliKJWHpev9Pn5JM6Zv3xaaRXtV3vqu/FQ9d8/97dfqn+r/yjj2U1N0kUd/91/sv256+j76Vs
YJ794vDUzLzvvzfz++8SZvpXGJv8L/+3v/mrJfphrmiJfvkmaO4keOgnj93vjVApyyWMGYCSHQAg
lPvlb4/3WWv1rWx8/sfNF8j8MMS+nDHELv5Vv7qrmvMHSCtwK+ctog1JbPqVWKeZf7AIOA1R5xK6
KVOXfnVXzT+QlNmcjyDBEuCRdcEvqhh9V1YNTVf5m6DirNJ/PaJ3P09anu7/MkcOdBb8jb+DUhly
Or4Kq81W6cs5Us24Po1OHJJZZgwRPRzQkI2D/3y9/xqH+yPtW8k+XWdeZk2K0ZhV1ydjdhUOk9g8
xGLaum2s6rpfw9Ak5kHbVPjr6VTlskxxyjBDURXvaVdFe2WEvXyVhtHQ7FWhzz/wC9Le4VdFby6D
73W0mry/gjeK5P635fHrWf/OaLs4599+mNV2ErWJx65sV6dK0ZWHPKUVRzrPlovrpVHYipkwkwa3
Xb9BXP/KVoj6ZJn9chuXrvcujcNqS+W0NcxqMmWnqelkQaopHGs4YlLmsXUp85eXH9n5dfHn+4Mx
wCVbtvtp655vi/oYlks3Z/UppTVhd+NDwZA7q+8Xf6rcaOMFnW+PP0fjhAZFwbhH7pHno0F4CqFA
iu4kaYnT3h3TCqzL0onzdUm32+B5y2P436Xvz9G4QEkUX8I2a4QN2WFnOGXWnUA4q2xfKHmYXpVw
4eb7fKnTeNfmRlkd1DCOaF4b0l+Kpu+8hfGfH+FPP4akhkp/BA9Lj/WkgcMyc+YefGq7qpp2gzpq
y9GZBL6vTRca1ldlLsLoDn9WUb57+e1eGJolCjGEjF0PBuzq0Cs55ch+dmrYThTEmWVzoZymMPEr
SJi7UKvTG1cx260b+oWly1ZqcNPjji5vHeeveZmaKBt5xKdcV0bd70ovuREESL5/eXYroenTk6Uy
wicEciEvef0l4shXZV4SNycrbMOeGswcJt8RkCgPZm3Nd+7gRJWfNEXqR3PEdpOICMfUKhLdlgfS
xSlj6iGtnVE2rZGCLLK4SSYkgBeDg0FvxG0G0eTrauinCVMqoZ2QTHspbzp/sM1c6b0SZc3J0Ms3
k+L015a2hFcbj/X5XCT4xg7Hp4Myar0nZD1uffXc1qfJ6rIbp2q/9jWuZ3bkCszHDIhp3aJjzDhy
DzoUUY9Lr85BcKPXQ3tdNC1ARdc69psk9jb5w89XNFA5HjHcoqEsg5+fP4HS09tOiWBLptXYvkd2
VLS+oo1z7RteXu4htuamb0XcXDe2Lrndnm8m1I6c2mCydDE4Uc8HtmyhYnDHQzEJ36A3kS5NUC1z
f12JTjSHKh/nk+kM3b5T9e7ry2/k0qQxccGHh7QDHBJW941G6RIsEfXm5E6988HpJjs7QErQxJUw
w8bZFVqeYHBSlOa88Yk930LBEmlPSHCUHXTNkLZryquo5kRFGNi8RSXUa/dtU8ztEePQho69l2Go
O8KQ/hLWHZnTrAOv+fTy9C+sR8ousGC58tlA9dWj13V7agdRnuh9iZtQgT0ED3XL6OviKAaNRCpH
2h5rPoJRiMaeMX4/9fWUXdFqqN+NXb3lDfP8vPWA81FcAig+XevO5yJ72wgA8vJEKVTe2KLwfoik
HPawxQqudHRaXl0HMiDycKhhkobtrT4Y18znZsTm7tQQQgDHvU+uYpSH+5df0fODXY7ChgSTHjPP
NcVBDEjoumwoT6VNB6aM7N7Xue3vDcz6/smEZPHO7Zv9aQ3gNWqoGSkH90kdrf7o4qN9MvLp9ZUK
EwK8xtNQQwC4/tw5s2lHKnZ5ImGhPpHFvOwHcxjfj03S/rzJ/Y83gotLgveDxkgaB9irN1TjDthi
UVSe9HhcRtjojX5Ejm33O222nDdaWOmvsqGSxwiTw+VGxiNSmKzPTT0qqY09qzxNRub8bengW6Xq
JO+F57wunuznUGyaPEDaS5yNq283i1oXqtfMwsDf+OCgSNvHpC74r19+KNlBryn2SJZcFRwtknpj
MqPqhD61/5iCNr8fIq8Nolq1NnbESysdyJQPSl7wIfGef8CD0tlY3jNUzD0T9mHWH2iIWfu5J3b0
9bP6bag1ZMElcalbWy1PtMfrct9bXfVRiRsI4BUF59eXB7u0/cH34ruSveinq/HvhAOt0BYNmU15
soUxHfHqh5i1jcJcWuv0iqQWS5pkrUmqqDJ0TMnSkpK8qsI3hpkV5o62io4fd5VUy34sMFj8B6sD
ahSGSrSxTVQw568Md1LYls7CGpz7ak+vKr5O9Vr40pJ/41u+9BSpRQE5qdDw7dPPhxr0sgYLZ3vn
2S142QtkGFVXb+y2F+oBYD3oa4jNCE18wvx/Q+i6knTbuqn5fjtltHZpY9QHbHOX28IU4XXYWHNx
I6pU2+q//3QDWFVBMIwx64ZAhIZ3faGws0U1F25311hh6BFXqir/zOtzP9XjMH1xjRZxK4oq10RI
5WCy3npVGB5AlOvH0UqMBosyUsR8RUktlB5aGDu73piE4gtVvS+Flr1X2jGvr9yY0o+MhExNd7Ww
je9DEeOuGbUkO/Pn+gR5Bt2kAvxqiPXAzEXk7Gs1QQRRtLU27yEVlt8RcAxoNWgw31aa29a+zo76
LXEau/Tdtq2+YnGYxX5UeOF8pJuBpsNJPDP1+6mmEZHV6VQfklIFuy+ncYYqThX0LcEtOYfIaYw/
LDgSEGfVxugOndpNAzx5ZZz3tjHofyX1FN+QTyI+CbPR7pxGxxsvbRq8Z0w7s05L3u5AkgU2v0iG
fsAA5Uo8emaLu6aTcP8e2DJZrolH+gciwGEXuQvRBvQ5oq8VoEsp0SPosBNARHZYqqbV/SJ3x8mv
qmL4U6+7bN4RstBEx3EKuYjpU16V9C9aO95ZCh8azuEdVGBtEuGwK3Nj/gr5Pn+bJyG9wLRViZSo
2bhvjTjO3tp5pN+a7Vj+gPlUqbA1o9jw7TH15jc6MQTZDlcU8Vfp2Rgzc945gj8c9YHRxaC5nQ6n
jnlUZAlMhBPiSa5qxf1Sk2x6jTN51h2iKcrsU1qAGN/Obl8ou4ZjyjmQQKf9MIo4+TtVEam/QRuJ
v6BAG5lYgnJ/0LK2gCU71V+HqagfCsXJ5jc5GoavxVg0je+52az4wCmLfXKbGjKL0WoQo7N2wjlW
UfFNPsW1G/4NjxuVDDig0x6hc2efwsopfkxkTg3sFv047SJlMFR/0YeFJJ0xRImFfH36tEy1YviN
1toDviRD8qETy/xITFgJMZxzEc2+rloPDo1ANIZNGl9BHzaolLpEvJtN1PA40M91MGeITK7wEYLt
MM25GvvNEBZ/DguE5mtV0YwYs/hBs49JZNi4h5Ue08DPva53C/fxeUcXcF72qCeRRplllit+zRO/
XZoFpCMlL+0WkrOVXhk4wOS3Xh3iTMw+plW+1sY024qlJl+hSHX4V3HULDbelHojSEuI4ntbiK5/
uxRlKOAgY/oj0wdj55RHRSb2WttADYJ8Vt1Z0bJgbYnwodnFRgjtXV3q+Ftlm/xVuZIxmXCceTbq
wLY8RrTHDmTF2+LgqLkW7hCNCaxXEQTU+1DELU/ZSdxHVbGW7MYm6co6zghECKEQnn4/znFuoYUj
f243L115jZHofNe5brf4cATbZmdA02v8uijcu8nMrQlP9Zk3RXOl0mgDGOWwS/QW8rfZK+3gW3h7
C2ACm2gIF4qMskN8nKUnrRljyxeJxeFR23Z37bhhku9ytY9KOOdGWl11SLviXUNO1jd9bLQch3LM
yQ+ZPrQyDSdaHpLRXmCeG416F2lIQA+GltRvISHz9Iesa05TptSPZZem6AuKZvpmGon5TiXDjwRP
ogOY46Quj/UCT/wa3aB70o0hFAeSS9xHM9QWVjSuvURcp1V1KMNl+RT1Ua7fGDMm/FdOF6ffM6UR
zS4aMNLYuZkR2nslnpxPkzaN9W6ugVj9HOCM714Xf/WV7ozHWE+Hj02o1/daGtbfmmRYvkIEij/r
XdlmuwbPNGPXOugIfUvLcrEfdXX8ge7UaTBKUq3HjL7FX3RwR2/XdbCKd1hWDgS5jFF2wn0FJwg8
S934Zgzz+XsRhsQ0mIY1an6JC07sL0lv9vtkUKtPkRJ196pesFCydlkg5xXxJ9dRQoEQZSzEIcU7
l57ykJOP2XoieUdgSX1v1sL7MhpNqe8mqxI3xL7YC7hjXAeJp/fafsoxstoZuQ5DX/PCMTl4aaN/
1fJl4l9jDiv82FMizc9SvjL60i6xT2PddeJq5CAhWCZycNwnDdRFwWn0fDyRbqOoBArrb9BXu49i
XAY0uEmKe0jWoZyZq678RoKbME+ZrfW03+2Sowe3oeHOysAiDkY+qu0uSjLtWzrE2Z+OOasKiRmd
c+KmgGqkXwTyYVcfOOu8OsGzMfJCC+VoOA6tb+YoEliFVvR32GOsuNfcySAowGyM6xxI/7rhtP+a
jO7w54ArYXSFXja1sVUy0Eqw/871YcGByj1ElTN9Tnmo92EJU8PlDDB2tUbgyAFH7rk8xKYave2L
USZc6BNC90YvPvMhGHjqT3MYH0y9NWtkmyL8i8SKhjCpbg7v3GXg9pZY07KVTHmxTMLjA8DkyQdj
VaqnKcJ2HbLHyQgd9ToVHkIjUqrmyCWCQWl3mRllGyX7s/oW904caMEAf/pJr0D7RIkUoRZ2cXKE
or6z07fIZSt16fbjRMD8yxX7M2xGjuWQx4LnsoZNzerSM5h6pTQuFbu7YEGzy1xhBLoRuvkuJlQK
BlZD4Wll4XdyCeGb4C/58xr5/3ULEvsl/HYBkbjcY38GvZJX+D9bUzyUfRfL5uF/vPtS9fRWfko/
T9/+8/9c/Jt+dSAN4w8yGXEAxA2ZiOH/13/UvT+QotN/pkGMvEZiF7/6j9ofXIlg0tGpwG8S42/w
xX9ZVeh/UOLjLIHMAqqmbF6+pgG5XjbQsKB50OuRyB4Q1OqKMi0lDaUEGVijhOlRbXvl72HsTSqW
JD7GsF3uIYpMe8MIvzeh6Z1+e3wXWnTr67Mc/Ym7C9GKW9LaxaWalGIis04NklgzMRtyvBssjZJd
YiT1u5eHWn/+ciiLpypBeUmeWH2LqW2lQNOtGqgzDCDkrHdI14iyz0hOc8QbQni2NCrr2x+WA/ju
gEpLEIK3vBoxMUpsLHnLQQM5H2qToj3yfXqvvc/KYaCuYV9LYYZn0wowIuQsTfs+VAMizJJ9PDhj
oOF4fdAqp93Yz56/Loy9WSy6dO0AY16h3imIb9b3uRYQMhB+H7tpPBQVCjQDc4eNbt2FoSxagvAD
eHrgOKuH5xXkKQi3CYMQaBnlnDrhkwTa5oeRR+bTy2vjwptiMEQ+EBEAp9Yg4ljEkEu9NAy6Ukl+
IP4TgaHX/dVrRwHkJRAJSTNKWU6EczSgycOJC3nmBFkyFqhZ9cwnfrrcGOX5OkcGA6EA0gL+u+w5
56NAfLdjgsTsQKmTEsOFKOu4lXFiEzmUnEJ5a8GmddlYGc+fIC1VIBXc+uGpsmudj1pEUYc9heUE
RmWMPqunvFLMat6Y2/o81SWYLA3Q6DNwjK/tfgdTwzk11I3AqDHMt406vk8xmQgiQ3HekO726khp
eCGcqtCKpTDDsVaz6q1StREXsN7LAtFvDbrgl6FV3AxTY22Q/M/nxjCMhWbbwpufIwFa0vkTbMs2
qjNLwcaqLtFhFc24FwAZd3RQ4hNOufXhNatRHld8xSB7wG8wQshPOR+vwcCSDO6E3YlkNySVESrb
2SK7ZOPbehKt/RskehpIWtrw9BgQWuHqhCkLEoGUgU0DJSIheZzEaearaJgOxDJ7h77vsruxSKYb
rhTlLUDM8K0sPLEz+9a4tWhp3VlGPG05Rz8342atguaDRKO7gcyz+rGc3iu7cR7UYBrTadjpmTsf
R2gy14VHIveSu9ZpWtruSrj4HfSzOu77USfjA0BpH5YOyfTIhY9YKlo+lpnVFYe4e5jy0gtso1uO
OXvK7A9ok/fpnFeufLbK3gAkuJ6GEo08ia57rQ7znR4N9ZsQGPRtDvl6Z6N22Phszj/OpzcA5I0f
I0pJdu5nssK2ih1BOzEw7Nbc4UkVn8LY2lLwnu/YP0eBtyc1ObLSceXv/wZDwpWYJrst8EsK2+y6
qyRgk4RewKfsbRwOcvNfLSkaCPQgkWjQB10PFRZLK4Zx1IJxUod9YqcOAZ6Wd3KViXVTcK0JMXW4
a2wu4i9/NZcmSTEvHedkyP1ad5raoxF5TaMFSmkNt1T3M0Tmpnos7HHYsIu/8NboZ7HzSPUkbX65
0f/2PEU3t90ya1rQJL13XYPOXtOayTeaPxdHoR8DCxeeAqXw+SgKV586ng22OPCBq4QLrgWte//y
U7vwvkyqVZymcNsA8F99a0kbkRWrgMxG9qAfolavpGFnC9jb2a0/Z7rzQMM8hz3QThtr/+LQQPAI
hene0ck9n19vh0IJjUgPwmzO31WiFY92JrSPS28Pn1RjKPf8xCEmRra3MelnGzrGIiosH9ncgCC9
Fm2Au3fJGC5aUITmcBslbXwcui75i57LhCS63gqdv7A0pWOnxWmFYTBV+flMDVoeGi5ujJc42r1Q
ahQE8JpKPxvaLaLfpVUDkUdyxOg70ME+Hws4nAamsfBCMWvb49USH6Fxb3ULn6glq+/c5LIDLxKW
OJrM1bpp59DGJtrUAzssb0CrD3mlnIxYeaOq0UehUBEOzvfaMN8hi/yiNS7cD2xCLACNudAdwi6t
jdV0ad6SyESbRZbB6urQbMmgdAvgUA7proD0H2Y3YrD0jWLq0puU5AZEKVCZ6GqfP12lSuOeLEsj
ABgXD2Q+Z0GUJtYB2HbLgO/SIpXsOg1SALvMuqJX1Rq1hMNQah03X9UlGgIjXuyPYRympyz0uo0L
H+c9P/zqnXJZwTAG+iz0ivWG4wihG3NUWcHUKriZePFoPSh8PpbfSxHsTlCcjnuSCZT3aRgqQI8L
/niEv2bVydAE9NjZmk2DpEZH3Io2dmgJxYk2XZO9N85X4VThF2QmuXOq+pTWj+L2zX2Fq+KHvsGd
xu9lKP2hs8SyFwSxu3u19szC9zSlfq+bOTZq2pKpH4lxdu66FPDOL3BJ1nYZDm4fBqDKT1E95A8u
OQXzkfhYcWhmbymuvQGFhtbki+OPIsEYfNCaHy4V3X2oWGZzyM18+V6yZcRHtYQ6lSyG98EijhVI
KM45PSKX8GO3sQxxbLUheqAc9Ob9HLdW7XO4uuKagEFaMPM8WTdTn7oTKQYd+LZRz6a9K7Cb+9HM
pbZf1P5EjvZSooFrzc/VmOdUJrrakSLcKHSoloyDZEe8Zh7u4zG1XHoQ1G8+eicz8k0n1m3CtZ3w
T2CI7jGxFlfx4doMH728Cz96JCe/s5bEvTfCVDHpMaAZ2g0T7gU7y4tIYM3zacwx887EAynH+rc5
Kudx58bQgXcWqcwfJr0KjaOlhgrOrfNsHXAw010ag+T2jorwkKgLLHl2ZSzaABgVRXFfm82f8RyG
GM7FKqr7fkzMxyWNRv4DE/UzagH1r0pRM9ybOmHGPmq9iA6aauYnggeHwS8Msw2KHP0ECW6op0dS
kh/pp9jTzlGydsbFr7E+VXHiFLtGHwm1FsLL/o5yTyt3tS6Euq9rxbP9SjjTxmFx4atwJarDSQHl
41k1ajtcpg2YOYEox0F6hdoPBZn0JJIny41Wt9WHfCi3juULu5mkDuItjQkEVY3Ehn6rMPooW+im
CD1ISpcModabrmvQoOPLh/+F3QyzBO5P7OOwqdbnYKRg56eXkxGkoaXvx8j7rIJZ7JOSXuvLI126
asBmoWaCFvckrT2f0NLHqd1wnQuWFvZuDqnR249JUoK94HHtL2WPa4AEUg6LhbWYkU3JUXLacD00
woeqKCs6sqH56eUf68Iei7KQyx0XoCepw/lPlYeK7JJnZtCKXtzlnZJhZESccKmo4VGFVPf6whGx
NFYsUi7N+SFLot9eq5Y2WlQRNhY0ulhOOQKYfaKaWyb2F14rdan0Z4OCR7TZ6mxu7B5PL+EYAa2W
1u8NLd0vuqDHscTjxsdxYZ1KAgUIrQRpkV+cT6gCxm7xejGCGEvI90Qk4fIBQ+rq5de04g8/XWBA
LoCcnnoESMDPhxmHGsljpBpBtKDtBwkLd91YhHezmIfC7826a/ykNWIyvKeBJKWe1Fg932LoXVot
ECxxK4UXI1V45z/F0vTqUpaeEeQTYni/L9swUBRLHf1l9HKglXQr0OTS40WiKaFp2KTP9fWz0Whl
FhoBnlTz3kpdfVdUXGFffrzy6a3PfQ+0HTol3oSAHefzwoukSg226sCyxm92pXyoZ+t2Srp7rjgP
bjLfvzzchUlRW+C5J0sNWX+fDwd0rnh03Y2gG4r8CEpp7Wtara9fmawDDfociqDnFxsyre0KLxsz
iBTdAtToid4yZ2djX3uenUJngv9zmeCIh4m9woamOq+auNDNoC9Mp995eh2pJwwaqrsotiPOyQkV
JPKBvBwgnhQSRKdZvgMJ5GpTaBHFVUGOyqfUmMtvtNr0Q8pn1u7yoaJVbDXafKUb9EL9simHyHfg
ldPStd0grvr8XV4U1ZfXvx3qaN6LR28XG8LztzOAZzlLr5lB0/bx3hgm5zCFxJq9fhQ6OxLywCYE
XcD5KCN7oIcPIm/HUocPi5qNnwUJRoeXR7m0b3B68AWB2tEiXVspxXOZqQaR74EdR/YnjDG093Oq
OM5OEZZxnZJ6rULxMbSvUG+zI9qUOWiNTZzt0oInCu3JWlJiPasF38FIrwEsrQB+hvZ2DKv470XS
OV6e7IVdH5iSTjtGCOCG6wi7xTUVJZm5AFFVPs6ouq4GS612eT/0G4/1wnxcGKmcX6xV/RnGk8+O
0eO4oAfxROB8YhXuTigQcV6ez6VRfq+71gvRsrKCEpsSqNeSoyJSl4401eWrR5FKP+mzJT3h1+Fc
hgsYkEeWETQAEIecbeMQ9/GWROyJbLraYtmDuFmh0gD6XyNGtQItv/RyM8ij5l1oaT8GQeWeN/Ci
Feurh+NoihVmrbxlM3lYslnfAerfu5kik8/tfes2pR/14/ukne+7xl52eIL/gyfBpgy8DWhA83P1
vA0zAuKfeRIz6vubiLj2Y5TWW35Zl4ADOuD8VRZIiGwtnn/5TyoG3evNIIxNO9rFZlkP4K6LeZeM
VZcdq6afaywnpFiFy0GR3+pLBgAeemX2sWyiqN0ltTD+pKm+aDgPhmS9NCbml6/fofBh503RGSIa
ci2ujioj9YqGo1cgiEcAH4uDmrqvDqsCwgKkwcJXpVADvDx/GhP4XseszaC2pu5Y6oN5TGAKfnr9
IodxTe4HlGFQi9VumywQr8Kc1cflbzjUql1c2cpsbiyg5xuQbJnTASLDiPms21sUaTgHl5UZmL0a
HQcXXwov0UgoKLvXPzY5FLJhjCEtEm9Xj01aZOdGW7Kvq5EluZrJ+NmJsy0I5tKM2N7oM9GPQJy3
GmYY8p7wNe5HiCbSxHdScK4os7xjooVbIQ+XxqI1SN+HXYhc9dV3UTpG3pg26y2qnejNVBvtzhxd
JZgb8q5eXg7P6z3Od85daWhIybI+j2jr6MmkWFZQjnNFqIRZ3uHQWFzRjHG/JiFmrfXQqVtr8OKo
mJXCeOdWQsV0vtQTgd+k06pWkIPB3GlZX2CrUpCM7Hc1n5e/0An5blbJeBPHSBYp2TAAOQ4YsaSH
UG0J1O36HOLh0vbC2EeDkt7VXuZ8dguRtr5XQ+7sLL26b3oj/ma5pelh7d+0n0cadjAIoTe91erK
+KTCLrsPtclNfddMhlMO0PO2bqf2YcRDzaXLU8RXHTJe7vVCGpBYNXZ+VlX270IvLr+kGDdpu94E
NNplUOcX3xBedA+lMrm3Ykv7COQNlZXgvPBD1Ydw0VS8Lr4nOqjIxh711P0+P1Zok3GkYMBCRc0u
snqmdVYnVuvZQScN6WtLGNcoj4nIDdmuTCwH91DE3rdDCoUshJZYQVRL/SlJxBtPScpXl9xSggPh
gfOUgmt9gijJVNt9MdmBSJtoX0LqkPkB7sakL60jyhwazrTtJD56Pme9jxcrwy0nMBNl+msadfhh
ZSKuwzZJgmXpbH8YKm/DF+h5MQL2T6FKgSVlK9b6iqTpvWH1iQN8Ef2lCSO9b4bC/vzyd/nk17t6
nTqVN/bgtNIxol3tAdJrxl3aIQz6EkK9X9hqBp0ZU2PlqDok3vkeIYA3dU6rct8NBLn1itq417mj
ZjfLNNi23+Lv+lHNEpqyVBFmFBDctbyFHVx8qyuiMA7cH0Jvl3tIlyJjGWmuDg7EegtD7X2LKYbp
10LPgGImnEB9kOdCwIuua8sPy7l817cRoXxewmWI7TDMUUEJj/YJlub5hyRZiihI+yJ3fNHaHWY8
4Yh7zMtP6cJGyeYB1QD0B7n0ujs+QRzlf5ETtMUIR16PY7/r6vJQ1sYW+eTCUBzN4BqAfzYMpdVb
X5ZiyfjYHUrQ3D6S2IFVGmSkq6zqtwLFLywwqAVMCp92tll9ddSAWw9A7TOzInf4YGNneRWXzlYd
emkUHDQlgCHns24OdSqG3dFUuIGyWN6Oa2BB9O0SbpwvF0YhOYjDnlsClqhrUEgXbV51cWIGsnt5
7OxkujLEpGxYPV4aRaeklglFnJvrUebKMxMchs2gwBj92EweCt8S1PDl1SZf8eqThJZKocFroQrw
5BL5DbGbzQz0i62B3gv6i17NPprxfO0YCz2KOIG6ax/iRfnx8qD2pUEt6T9Gh+m5q2Tl2J2Hw5cV
OBwgVL5KfJ9Rc312cRm6iklb2mKCXHiWRAVAKoadhA3A2htwGDhCoTorgelhLFuZRoprjC2uXp7W
81F4TZLRQpoVpLu1XJ3cmlR1+gUmkpvWRy/q4XJNQPyvH4W4QjhP0Fok0+r8jTUW3HZ9zr0A8WQB
BXrSjwnWBK8fReeaRC2DJ/SFEIxmmPQ5bLzAkd2YXm/aL3ZGx/zVc4GOxpsBiIEXKW1wfl99CcmS
RUs4WgBHJLpHUz4d8yXLPv6DUaBfSz0mM1qnH47I0Ajwkhy7tq+uF9eK/Xh2s1dj35gyk5UiBab4
Iqxv2tQcUZVhpRPgsKfiiW+gIYyKZeO9aM+/HZgnkGUhNuFqDXR8/sjsuSNhoXc8EoKKdIeqermm
HZnum2KqrjCdkYymudy3w4wdXlGUb5TODK+rtO52rlpgdNwk4qaKIuN21mnbH83Z8x5e/bzp50qU
BrBGQtrnP2KRmYtB3oj8ETX3BCNw2Nu1sfUdyL/lfOeCQ0W3QRq4QCZb8/7cauiHJBdhEC+lcsqH
OT0Oc5UFo56GG6SfCx82lZ+881EecVFaAVzMsy5dM4MR6iblN7rWyduqrN2NyOWLo1BWWlwtQdPW
3SoPBGAZnRpXbbXu9qUW19cqTeYPL7+ci4+NVh8CZAB3CD7nLyd14yR2K0Zx2yo8qHoUH61kyW9H
lHP71w8lYxv4GPj4ntXLse6J0uiwCR/1ut0ReeHuitAxUFvkW4yXS8+OjcSU3lmQo1z5+78dY1bX
jl2l0q/Aynp+6y5jclx0jM/+wYQokfnGYdhAwjgfJauJKRwV6tc4dKprCNWcVrFd7vOx6E8vD3Vp
QpIzTn0GYvUMtxss/E+Rq4dBlrfZHsGmdXQQ023sJhdHoZWGrwBPDV/O8wmpUZGQjG7Q5omX7M+s
mD4WZIZtlP2XdiyMceR5xWPjbDwfZFBMkeR1EgbcTpUrKBXZW62M8cDBRvLBUSEwvP7RYTPEmcf6
pk5bHSoxbfeqhWIadHZaPlD+G7dsE1tl+qVH59CwJX7SM2UD5nxWdmRoAylrYQB+Mx0WI5oDlNbe
+5fnculrdWgi0H8E3WczPR9lsQVkkHYMyenQkn2k5sptZLbKdV2K8fjyUBcnBFrCaoMIwBd7PpTZ
lJqWewxVU5R+Kctmvkmgx209t4sz+m0Y+fu/fakNou5UdAubQtnpt2pi3SmlF19VSl9vLO5L644P
SPbgqGToYZ2PFGnh7LStzm2z7T4OhpNeRco0+vSZuoNtlflGLXNpYmg8PCQRzIFneD7cPHeLkJzh
YMlM50PbZ/WnUgYT7cNkmjem9swwndfDuerhRIO6B/HMao13Gd3qpRmiGwKnmsMMhvsI4ab8PAzO
lRJZU6BOaXGVcrkAntRqJH0VQlJ9Cj/QTWyuy7nNH1uXf3r1GsISCdddtnwYAM86rcSt5Nkw2IEj
eiTxbG7vuskxHl89Ct8bjwD+OHKGtaOgpXQi15AdB3GM4anEGQ5Jh5jyH4winy/UTfQm63purLHk
tR3motk53l24pd1GCPtfX1qgDcLUiNqRN7o+Upwpqty2BlPCj26AgTapB7txutd/25hoQYRlD8G7
1VgtF4vQsKwEbQhwH55QTGop7Qnkpq9/YlBtmIWDf5+2ziZJoEQRBlo7gVhMZKWjG0J267bu+M+/
MyyIZCQBJHru+mtMkGwV4oJTVCZYnw97UZTeLW1QgqriTn31IcxQMv2QUbhprSdkiirPFbWyAxSn
xl5tE4MeqvlqqYecBZaV0jzOfd4rbivdyj2DUYQK5S9O+mHnDbPql/2yBag+xxblUBQUfDhcq9ar
TZlwwdNj1vTcu5/6TAmGuP4WOf2tmPmSxNxuwIqX3hX8IwjeLp0MrqvneyJeF32RZXJ1K+oM924c
D4lwi6s2x0Ph5cW3NdTqPFY6tNfLxFOMCxVdtTsOD26tW29yo3P2Lw/1/GBhcbPn0pihhfZMv6IB
5wuCeO1gTKx7y2m+GVH7GX+hFouV4tvLYz0/leVYUBVoKQKbriFTYeeO10g0MFG82oe02Rz6dok2
9roLD0/i7FQZEMVsXMfO3xPu1J7imZMTECCIRBHttrUbxqnU96Id3I2v6tJg8syiQUodwD+cD6Zq
uZu2ke0EUTTlvgJFFNrm8ohI3nj1tgcXjwXPe2K9P9v2xlF4GCXobjADo+/U3BmODQTAjYd34RVB
RpdPDkiLj2oF2De1MzV1vLgB4hBM+50ZFBXPl1evAy6eHEbcp2SM5+rqwU14THIddEFrOiixZSeu
8xI/iI1R5Is+v1RzK6QpLPuc4MLrWn3USbQYidAJHCtc+oNahdZjMQ7p+wa5xIexTB3br4ma1K/I
QUnfwl3N43225FOMFZRZDHtvKOb0oI9GfBosMgNxw+8mltUyD1Cjw6zYZ2GNKwE6/B7MPRzCG/u/
uTuz5raVLFv/lRP3ueHAPER0V8QFQFISScm2bMv2C4K2ZMzzjF/fHyi52qR4xHLLcW9Hux7Kx7KR
yETmzj2svRZonMiuDA+2A3qT6hu1Dks0rEW9eBd6WvEjsYYAbU5NbtuL2iiE78jJweZGAUZHchEg
YLyqer17n8Mx4Tn0AFVbakNxh6qJad7XSDSbjgkWU1+UngK5BcQ36XjpC6qZwryaKtd9KYQIz6do
XECdDnmKk0vgaMAkScKZzb9PdL+wwsfoMDUdJKD3pncV6R2a3L1RuIFY+59rU2ncwizI5MAt6Wpq
KL9HvqhbmVOu2jF8R87Q1fkikaTO8QpFhWEnF5cQIRVODwfJuzj1PmaKN9ieGMY3el9b12MW/b77
rqkkW0DrkQ/hSpwP9y/uu5qZXqtqNcJUFhqFVVlEyyAX+7Wf6N9f3osnzARgnzk3jWzEjKc7HKmD
h2QM5thUVAfTNTtRWJDKN0gXB+c49k6cYHxJspwGa09D3tHh8syoUcUQtS3BT/0FxAXFijU4x8x6
akL0ktBDOq8fQd3hhODImIQiC9FcLKoRvsAidqTS/6I2iKu/vHSn5jNftySsQCs8Tx4oaZqkoy5c
kYI23a4PZ1kHVEnPQWpOzYh8y9y6LBLzHHc4UaYKYA0J/LVhQLgD+0f2yaDP/GKajP5Mbv2I33uG
yLLlZg5YquvkeY5LO0opTCSqK+FK6oYt18f7Ssk/QkOboPg1RvDoBKKtZ9l7IWtWaid8DIbxXPrn
9DsA8aY6xwGgb+3wC+I0lZUEiulKQbv5B6xC5RfaMyfXzEDlJp5u2RL8v6s4rQy3N+Xqndk2EnxQ
Vf/bcdbcNE6umZttzjcfxZp+lsIM5Ene1ZhA6JKp9E4oqf/E7P+3fJAnthGdAZQagKFICN4cbdhi
oC7aRRaXQWxqjkTGcwFdXX8mbj4BYuSAU0wjUsfzeOaUVmhIJEFdCPQCyNJaTtTmYxRIvRN66pi6
oBG6y6YTpHfhOFk3UyG2H/wpj9/+9pEhS8kNC7KZ9TxeUVUqdQmJY+FKp6371k+9gMphmZ+pEZw4
MDOoh4ASTMOctj7cQIqc9VYkx/469bzehTxPvp0LrluI1MRz4J4TXw+oAkl4c0YtPDM3WVOl0+QJ
wpUnckAc2es+wMNWnRPp2PvwRxca9Bko8xGQgYuYJeR/vREiA3I3E23EK4iYtrmmO8gwR6juBZup
0y7rwbqIRNPFZd4Ms2ab4l/CxDnYdevfJHriVmA3GlDAg5QuszT92iTlMorLRQzNfOgLuTOKg6vN
8JhQOacPeiIcAhaJbTF0vHk0VA5fXRrreEhE1V8Di/zcAsqwSVPSKo0DkSr8f67/fvciB3auHZMm
Ijl57F+ldGPo/lT5a0WDsU1NpfGSe+6cSuApQ8UAmEnuM5qUjy80yJf0wRsyf41kUGJ7abQKkoSG
D9B3mn6te9Bd8VG+VbDVjZH+tm+N3zdQ+PZkEhH0o0Z+XApNCrrTwmD01zR5SfchaCjJLhE0+u2M
A8s5i0pxbqEgOYadkoAtg2LiAwYDTI9RXEmwWfnxOa+YbXC8w0GO4nuTVSMXf+SJjJ0AUX7u+euk
V30SG3kHAAQ1ld592QadsITkAPgFidLcr2MdhWG5UNAaLKrhOpFSQ7Unq8neyRDHIC4HEw54UaQr
DKi8WiN6myAm/57wKk0WfjMUP15+leeGCrAmnAnEguRamPfhyQCziRKpmMdrdGgvTdOPV9BRGLgS
8ZkE9wmI19z/zV7BJlK+kY7mHMVJI5rgm9YxlJrO5OnprqJzehUCkcVVz4TOzU3FWwTl2DhVigPI
UowN649MophE3rl+uFNfgcB07ocDfEay5OjamwDjabBBZuuCz/6uRBT5hmRKsY29Ft3TIh8v0X9u
3pVJq91kotRd0QmR/3ZakC2gs+Fo9MVeHKMljciEELnJQu52qf3i6aV4GUtZck5B5PlnJmIlpGQc
ziku8OFntkJLahALgKSVDp8FlHD6ihrAsMrF4lwsfmIostUzNJzyNz3i889/CRyirIqpkMtcRz4U
mIoGRXsuJS0AJ/lsjXxftzo4sdSdZ18eLggJDPZxvtMIISm09KFYG16HcvxAdyDkrxHu2Lqpax2+
TmgBPqa9kVCpL6pysKuqj1J7wt25qkkRBI5YFsbtFJaSdUtjShO4qa/QPU9PD4oHOt30gw31jBy7
wtAV+QqyvBYmQX8MfpQduQ0J2dBvqo7mlx3oQ/ve1DwfgbiyDu/SWOqgRpw4tihF1+P0tpILny5I
xAIuW5h6bz2tUbAzqtHdNeBYG7djpWgu5ZUCO4OvSrIjdWp/WFI2fSL0lQTXt/BJbW+KU2j9Rou/
1xS5fgPkLfdtMZe0cpH1Un0Rx3ExQIkeZgszrALPzrOpv0urQPsqeKFMMy9s/gTzMQGzjY67+hCH
SPss66DQ7pqkLj6ygAOkvgZtYaiUZtue1IuyKMpOCa5Ixg7drQRpor/Is14ondIKS8UOPIgIIPEr
hMnulJr+A2+sio9GHtHBMeXalDt9OkI/Y9MIp6y0sGbd/FaU85GLiso01HLDILu6EHc7qEn7xM2z
QUuQbR6o8rbWpCSwX6e6sFaVWDa3SRgGV/w2Ht2+hQAic5VJFBnFb6KLUtD7Xa9OZebkBgBCe2rr
WHdQoOytj61co/In1JF1W056gTvTiCRjlS6t39ejIZImHYx+zXWkqbaZ5zo8lbFm9vdoSefJdS1L
aUlzw2QUZI3NTLWlVJIeYAxJbqFLBSIb+Xnd4e743hepFvqJnEcZ1csKyqliWcJfmi/DsPXvvdgi
8Fcjlf5hCs9S5Hh5nd1xqcK0q0SyEVwMiaAVNFBMYwacOO7bNYTrGZoBINcEGHwbbYSkF4GjpVEP
tJfro5I3To3CswFot1HLxYj7ALUuhO+6M+kJZJVqTO3GTeS0oCNjFAbNMYJsgHzIyFKZLUhmFdRr
khMnI3Al26FVmXwkeGmmxTQOPM3zG9mCBkGoilUkTOOiaQnmnWZAns4dQ7kM7VZLudQswJYFhO+q
f5NmdL/OyomW6IIhD64hUR9ojW+N5CaWWY6lpg+J74h9ENZuUwbMrO0bNDfUKcg/GLnqdbbZKOGP
3jdJkA1DkcCVLHjWTSZoQ+i0U6urtg4j+ydQihZ0wUKgJCsB9699axYJRMwA8vuNLPWy5VhUSHTY
Sz1DcLW2yYdNU0n63f6O/d/NWjjbcNKC3EoA3Yj4Z5GAM6yFJxgLTz3libFQhYAQzjrAojN9nTwn
vJ800xTjjUaBjGIuitZ8IjyFJ85CATU1MgJQOc9BMfZ+Lr7+JC203szMT/T7ID4EUTkx3u+QFh73
91A44WaeBYUgiNdnOrDDewyK6w4d0GraVEqkDwv6QVpqymHZCY4PwUNk52OcXJnI8X5PUq26iYSw
z205T2An6IJCj1ypm5T7BHmwbenlQXchiXF5hlrnuB398S1nMiQK0bPK7ZH/VsO9VnnjNG6kWJ/W
WT9OtwO1/ZYjPfgLtLYgMxGqiL7wBNlQpDnWaCcUjpiP2lqVvfpzkkjn3umobPL4TkhP0foOoJ82
ncOVq/uYAxUGE2esy5YDKh32YKDAWRGVX/lFc6tpmfI5Cy3BqXuxdDsyW62tBWG/FKpdWdGBpySo
JvnFlHyEWeacPNY+Uf+L17B/QfpuaEUGWwdZ0FF0nowzTTtVpM0QqdWGHpx6hSaeuKTa2d/4Q1jd
5H5CPDViqyKg6GLgWvP1A+tLtAoD7oM8aqS1CPHDIplg6tZNoG9poU52K0nBUumTyNG1WlkKSpks
fjlYbx9f81fJuaNY9vHl96xUNL7M3/1wdWknaivZjKdNjUv6MCot1BJK2zt1aRl2kVjBNkli67/z
TQlZwA2TnHuOgmmsXhHgHp82Xq+on/JWFWg4VWE5oUjWVu7oG9ktomrtikwEUOl4jFxB0pL1RELn
MkRis7RbGsjuJuor8BjDYFIjZ/B7zjRLA+KcLvO5tMXD9KMwf7DoHKjyQNzIwB4WNcVWR0aw9/Ll
DzAv8OHuoUAH0RltR/yPZunDDzDWvgp7oyduoqD/XgVjv2molIyrGC+1X4yql3lwe3gtVcJwyL6I
Ex14ZwLVY1gIQEQsIKVqolQV1O6xP5+3SRwVVT5tDE/K3LYdtVUFGeOiV8fQbclruKaODF1VKcXS
1wfUyOpeQ3kty9+NtdatlAaJxslSuzPpgL3DfbA484thLecSN1mpY67XgNbyyDewmhKi1h9RJitW
Lc5xCwdy2F1B8xIvm6ba5olnvNXH5CuY88YpvVa3tdrvnJFL4VJSGt+tARRAh5d1l6kqKG+lloZW
M4Ukp8dzdn10XVxDLKGlJjCwC7Rq11MQ5tsgo7SOoQwv8y4Ul2oS9O/gopkuvEEol0rljwguaPo5
WpDj5Nj8QYhD4NflI88ByVF0W4kDFC5ZKm6moU1MB50J/WOqE7P2sHxet5Yn3Oa0hC3LpoJOLlJr
c00nDMkuuZbCT4Joeh8ao+6W4KTMWxGXu9H0HIWtIKGDrGrG/kNAU0CDKmOuFjakgcm9VMFnawg0
4Ni1HBYt/b6WcP/yXn9+C87zYoexxeYNfxyfwl0/RbBhThuxgG3QloJIVuxUALHoBGaof6yULBZd
bdCla702qOiJ8neBvswbM+F1bLHR8jsocWjmcrShaD+feb1nxnB+PXhluJ4NqlTH2434LYPMaRQ3
haAXNaSJOjdJnFTVeyEIMqKzQRmupcAahGVUj9jiYkzUdWR6UuKgLVVoNvLvyQph8vFiqBMBwWM5
Lq/pwcBzNJSzPC3HCbv9PqG9DRjIfE4ocRwajyAS29rrGnHTWn27IScKbXYpKxfUwCZ38EX/Mhdi
JbV936gXbRj1dmsYNpwKkWy/vHbPb0HWDrcLQwkmhd8oh69SDTqkUVotbvIpa+/8pp8u+whvyO76
WlxaglZfRiMtL1Kh6ss4U2KE0lFucpreHBxUElUbcpvahRkJGEY8mGgtNd5aFePhw+T5ipM0bbg0
vKh0FFFIz5j6+Twd2Rk6r2fFG3g/oVQ5MvUmwvUTKma8PNRT+Fvpd38Y7oRKeCi13CXAWepidgZl
cJzC2n88cDVAQejbwvwerZjuofpl9JO0GZHIQpOwFdqPWl55vquLfXTnNQkJcW9oK1i9VCF1xyaC
J25KFTQ/dC0E19HBrnj78necr5ujlaDWiBQlOUvohWeB41/zLX7eykU3ldKmVppy7Vli+y7SRusM
Zn2PGHo2DF+fws28AMeZFqmtW2AiqrxBsU6/pydOrJZBVQ+tg1pF+QHmXy2F357eLwL5pBYctar5
E8QOvGWpowmDXEjdfkUzYrRomujECkw63Cx2N+qQIRRhKJgXUSYjiTFacm39mKsL56oyz8wF6GeK
F1TS6FYnVDi6uo0pFeRm7OJtUIraWh/G2YzJSqWtfFP0PVtvu1KInYh/nV00Jg16NooOybXkeaNy
rSBx3JFj4adooowNGaSaYVxDEswO0c86Qea0S2rfARRaw1udeZJvJyJJFyRfjOxLGBaw8ydVSGir
iwNpUHEyS8OZJDB07px+rtGDnabWbkv8dxcCjCa1Y1+dQrfRShRPQiVS+6Ws9YJwKwu5XDqdNDTT
hY8l6eyCbkbEa0wjUWx/SBONbonQ724iOSzz70TnvPJANGZ+bGDgE7dNEKTSUom0sHGrDojihd9A
mjnZoFsl1RZ7c6zRKqp7vNmRDsJvuiUo/nUEL6m/xvpDZNvESCm9vKH3DW8HW40+tJkpG7uEE0fN
+XBHh4U+yOXgh1u50ZRPSlKno0vSSbxXY135UstldTfpUvJNpnAn2XJXtl/NKsZgi6oQKZ/HaNZb
qBQ/StFS8bXILXIPpgDSn/y5MU3COaXO40wyUS5wd7TMIFmAa4YjcvjGdG95tO4nwbYygv4G16X5
WngldmGIRXISYx8kkOqpaHbYaHAIpE7y0doJhhWcY8h95pzOltyAlmsu1Elgog7fBFXvgFydHGzT
2IQ2M9eEclf2hW+uyl6kjdrK9Op762klLMi47vYQSM05LqFnFmmmrqQDANA8IHP1GE2Z9Dl2W9eD
bQnMnAzgFHYfZCM/x97y/C4lzCetPQuFktymge1wrkYujMmgidk2A1NvOpY5RdVKb4OuJHuriME7
kqnNJhR7PKbRDLIfZaC3i5iM7Q1acWep4eZtebhtQdySyScZNnOWHkcfSAAWcg76aFsMoYn6hSWs
clLyK1UjCH/5iDxf4dkjo3RECoSWjuMTYnU9rCttm2/HUh8vZMGaVgEZM/d3RwHtAQkpw1CbANh5
uL5CkCAu19b5VqwSzQm0wUBfrirO3OTPsgVgSuY5zJgPAyqtI8+56SbPipH02bb0bK4EBGdXMB2o
H4yusxayhKt5xr6cGpDahAXkG1NHk//htLqJLi9rMIpt6Es5V85g3iZjiC7RpJiIM7WY83MtAyeG
3KNx52aVmVT+KEujAQdI6E0st+hpyYsMKaSLzBytiw7NmwgdLKTXz3y755uRygijwc9PbfiZ3x7F
uToWMD5s/SHSV0UaFQHaQkb9WTOE4cfL++TkWDOPyVz/nen6Dhe0NQcxHEWx3EqhQvehqvh66YKO
THYq9/7i5cFOLSUYFfiHoaSYkYuHg0G3WncwSJRbCkuioxhBviEfUF7LLQD0Lu6H8cx2OTk7iOvm
HCXn7diaieBioY7ry23eS2iWdZl4lY/pdKWTN1q+PLfnxpuPNncFzvZqplg+nJuR4LxNWllue8/S
U2eCXMyVucYvILnxf8SNGf+oo8DfGGWtCHbQGP25eOrU6s4nHieAvYOm0OEbUH0ntaC05bZIA1lE
Xq8UEzcokd+zUZeaZNuo4qxYVtOktLCgR1W/MOtUjxa+QLlpARpA1a9iQd1rW5X6dSbFvfoF1ZQ2
cpumL6MzuwFoLG90YHUNkzIYLwzfjEYd92jzyV5OUx4wiO2Ul8JgXIISNUxyL1adGTedGT3oAWUC
pQ3yBZfuSkeKkKJklNzBSXUZh4UriP0OHxA9Ng/IU6c216Rc0GtLzS8JEI9N5wWoJibUykYxQONN
RCZO90R6fisQaT2Kf1Jc2LB3XGu1lH+i2qQ/9GPmdJlF5UMzvuvadeAn0qUU1D/ksOku6rAa3Lbz
a5ewtr1IJDVFES/ca5pLvGoSrALkDC4gbZG3SSS4gImaL4E0bspGMa6tVpfIngkUP6LuSzX55tLL
LOT84n5mSRtiaoRjsfGzKF8o1miAvAmqBYFw93ZKuk0HpQEK5l4ybk2uSbsmUraVYZQpig5azZFS
8s00BndDETduWqoh+TpddOUWzholqtuF7wch0gmt2+jlg4SEl5017Qad+C9pHV0DjENfstQ/5WJt
2iqtO04KXhdcorL1UUD+QGd+uVHT9MdUF+ONNdb3Bop5TBR1nqa13lGLbHaRYqbvu67YxRRjbaP1
y4VPxWYVlwH4lgSyzHjwxBX4YDfR4o6+PNGj7mhWTk+zozNrUl60XfzRRI2PkltSJirMvWO5jUva
qW1VzoQQ31lsCFo6bh+36ATELPXGNBi77t4adTYgwiEMLGmgtnaPo3GfjLQ3OP4040ISSlOhjd/p
5xsjzlr6v7ohTTcwlqoKnVohtU4W2HzXkOLZRr0vxsu66HrfGcQ4s5ao4E13tScX5T1sLZ20bGOx
L9ZFrGiVrbakMH/EUCjZAq6PdKcLtSLe1pHv38V62H3VpBBaEz0E0G/XmdJcphVUQK6XBNDkCLIZ
OERrfKZW0cfQqcBUdnYig0cSvaT7RpFalW78KJu0C2hzM4pzETCJrRhXiM2leWQtKRXqBPxDVN7H
ojX+IOytJGL6jINQ5mFdI3tKRc8B6YQspixUfbZskfTN3czXfeFCDbUcNJjZppe9B1gUcbYGJflB
m4EtSuB/yZMABU4p6qRuaahDflWa3XAjFMV1Nch65g5BiCA115fhL8pm6irba9JAvfTrMbyJxiCf
1k3YNujeoSGNek8KR6wDY3e5UqTJ+xY3Qu5KgVBehKGeXrZqbN7EiQq4mB7v5ipNTOV96E3IGdVU
iRMgWkF2N6SBlrlFAbaUVoVKJIkxqWUKwUjWp06u5fl6hJ/7tiNuk5ayVCPsaYpw1di1VoewtVcG
ES382jTnK8JMKqPE6VsBHD0nwRImdZt3hn/RJ4Xouwm3yGjrce9rdij5sLwmyFy+7eqG/IohRUAx
o1RSY0RYcX5RsE3k20zrmnmjNelXtYhhjBMNI05pWquVcFlMI8hUtahQ+atjbrRVjP/muX6rD4Yj
j36D5GoK2HLdTPXU24MJF4hNLDBUy8GYQnRCM6tsbPRVrY3kj7KxNLWmqnmZWIrdweib3IlUYmHg
r03/kNej6C/MXJSupEkN/KU3dP5k60OjV8u4TEOFlGRdhVeyPAw/IDhVZddHbLGwyzYQIHeKSwKy
wuyqhLiEUwUNlYe7FzVh0MKZR8rK1jxRju8S8jHv64gerouWWbwbyCvr61Ah+Wd3Vp1/88qpa91e
D71olwdZG79Ni7J8m/tx+TXFhnWfIzoceCh8WA9SkBeoAoYB9INDwnVHiqZq6cMCJMWWJ4Uc2HVj
tF5lC7EU+U7X+tMuyszqphpyL3IT5ECqLx00RzTS1JMYbAMNxNiiVJH1dTgubbyspCwXF1aiCJ9H
WfeyVRoIsr9AGAJRFguogbK0BtGC2Gpq83vYRCThYqRdGgVjMDq1CztQpULbXmZoUNZkrK8QOsla
J+hA2i3GPCiILsc2/iaIZfy91DOqMH5J3sGty7pLFqhSpqQdWiBd9gToXbM1OZyCWU63fh+lndqy
uxpjcvRogIqwQ/D1Poy04osPf/u9JlKJE6ssQb4TgZlu3ZsmWRqIjCKZez+NPuW63IS3WmRM6i3l
korm1LBGVFuP+nJY4GlK8mUXCVLDvjF9a43MbTfNemij+q5WeoIVOeo7KhaxPuZOU8aRBLYmG9Mf
OXm/kI1aCk5jqIWxFtoAJUVBHMYAYI3JYUc/xMzeiSl0T4u6xFdZpkaHBiIwHs4pTSpFa6ODI4fL
SPazfil5hINr8uWR5BYkBvqNkg8SIBy5aSv730S/M7QO3ayt0OTGgpMvrIJYKjdxkWnkNgv1MWf3
PwIR8PQS7q7ZoUUdNuO79qEa3z/UbdLU//j3R1D4/NO3eZg1H/L/3l96+UFPooUfxuLhP/7P7j4N
M/ZoU4Xfm1/1DOfEM231v/jI/3yt/Tu/9JRkx9Taex4vv5FIdlBqIpW9/0UACb0pHaj7H1vWGxqn
ZzYCfW742NOBgmP4ZZX+bh1enuLjgr78dw4m8B3m92b+EH6YZ78uA+jLf20Jjp7wX0sgiG9gnzZm
CbHHOe4zm78sAsD+NwyjkNaYYa382o/4/34R/nYvzMkq6soEXwcgk/23+Y3NIOhvJAoCACmJR/e/
iGB+XQhRfzPr1jxCBf+/7IO/XYL5ONDm/toVUN7AKjP3ePKkX2cuWW/mvieUKVmS/2kzJxc/A0Vf
9+2NNwD8OQVPB32vcHGwAjIaqQSLtPr/6yvwL5yRf1pVJwiT+709DR/qU2b37/7CTzPy/OdPJmSW
f53txMFfnM3r49gPe0M///c/DrbX3sz98sOfZm8/ztM/f5rg86EPxvo5q59/eBE+VLvqezDufzA+
veb1LsUi3z2gXrveJWG6y5rdoa0j1CeZ+V+v9Ox6+OcWeGmEZ9K4Kjyd2LTXPve2ePge7pK/Ho30
X/mPv77k/riLd1Wz+/n0+VNQPqIji1302gGv86oJ/rpt011THY7w82587Qi3s57w34/wB+eQ7MDv
hT/XZL9Ms0WbAUp/ahJ/M8RsNF87xHaXICz78zmPbz+TQZAhe+2jN7u0aDP/54Oeng2ikjTwa5/9
+HlPHzYDRMSe6/m1gyx2HOirXXe0Q5+M9muf7vCAikN3eoA/sP57e3T66X9gb17t0m9Hu54MqoVP
99qF+b/fH4KfT5k3zQwawfLg3772yftdM+NwMQzPz9TTOH9gbfYrf8K67UeApeb1M/m5eU6fgKdx
qBG8dsX2R+DFQf7AZ/k5mb/9KFQXXz+V/Ue5buvdXx8e6FzZHV48j0v2J0zTfsnOjfMHjsn7cHdg
t5nBHEr8gTvBZn3iNjn19D9wb/50Nr7virA5cDqunnscT5PCR37tTrZxzH4+5cmqzMv1B87I/CH+
uqSsl93XByPQP8BVpPyB4/5kUE7YrKcx/sA0VigQ4bcm+ak5/IFT/ujzPfc3qF3tl+lPHfFnTvLT
AHP1+fWbiDzpoWf/+PYzd8AfeLgf7wT7ISGHk/kvbKkZPvna0R4/x2nTbpBZp71aAu2HehLywjO6
7rUD7i/ffo6Rnn2hmf0CRAJYW34HTT+NHa8f7+et8ny0GSUEtwQ8JRTtAVyZf8Cq0asfzBbgxOTA
TwLUAXUKCQQADFD6r5/co/97amrP25de/nCn4uB/5gmfR8c/83+n/tlh6D//je/Jw676x38CAAD/
/w==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ln>
              <a:noFill/>
            </a:ln>
          </cx:spPr>
        </cx:plotSurface>
        <cx:series layoutId="regionMap" uniqueId="{32C70D0E-77F3-417A-8588-EDF57781EF3D}">
          <cx:tx>
            <cx:txData>
              <cx:f>_xlchart.v5.6</cx:f>
              <cx:v>Revenue</cx:v>
            </cx:txData>
          </cx:tx>
          <cx:dataId val="0"/>
          <cx:layoutPr>
            <cx:geography cultureLanguage="en-US" cultureRegion="ID" attribution="Powered by Bing">
              <cx:geoCache provider="{E9337A44-BEBE-4D9F-B70C-5C5E7DAFC167}">
                <cx:binary>5HzZbtxItu2vGH6+dMU8NLr6IciklJIlD/JQ7hdCJdscg0EyOH/92ZRcVcq0Wmr1beDi4BqFMqRM
ckfEntde4b/fzH+7qb5ddy9mW9X+bzfzry+zvm/+9ssv/ib7Zq/9K5vfdM677/2rG2d/cd+/5zff
fvnaXU95nf5CEGa/3GTXXf9tfvmPv8Pb0m/utbu57nNXvxu+dcv7b36oev/IZw9+9OLGDXW/PZ7C
m359ua+/uvqbz69fvvhW93m/fFiab7++PPjWyxe/HL/rJ7kvKlhaP3yFZwP0SiskqcYK/fjDXr6o
XJ3++ALG7BXGmCJOqL7984fwy2sLL/i31nS7ouuvX7tv3r/48ffBowdbOPgk9y68O4XQbQveR7c7
/OXwlP/x96NfwJ6PfnNPEccH9NRHsGSb11Hu+y6/6fGvL68Ge91/665ffOyvuyNtHHz3mdogr7Am
lGOF745aqwNdaP2KKkyw1OJOV/hQF5eu67MXt4t7fFUP6+Po8YONwJ4/BiDuf5miovP9i7PrElzz
v6ilQLzCkjPEEf3hMvRATRiJV4pILDGFD+489c5ZrppvN/l19eLmusl7+PvOsV+47//OIh9W2r/x
yiNFnp0HhPyv0+TVUF1PEPteXH2D6HVd/3GwdyHwYIvPdLqAvhKMCQmud6hGrF9pJrHSP6nRDbd+
dreix1byL3R29PzB6sHTLoNN4v8yVzu7nq5ffMjt0D12IM/MTvKV0BKy0494h9CxisgrpjHDQh95
2u7a9+BU46Nu/7B27j16pJiz/f8Tz/nXiezPzB6BS+xuS4J7uezxT283D4XK0aMHlcXB/v9Q6/7r
ry8lRVgpUMafxcb2moNYd5RN7sLgwbPfQEe/vsQIvWKEcIQERpD7uHj5AhwdPtHyFeJaYcY4xYS/
fFFv+e3Xl+wV0YoLLaQmAhFO9csXfnOp23JGUEUhfQqNpSRMIP1nSfbWVUvq6j+P5cfPL+rBvnV5
3XtYDGypufva7VKV1JQIISAra4gRSEIKbG6u30PZt337/9BVL5w7mcSFrcfzvk/VvqZ9+2VsZbPv
PU52lg7TheCDereUS2b62hcx7XQZLbnCX++d4APLgaM4Wg3HTBGKhYAEJBGUB/dXkxa50qPASaxw
mr7VM3ZfGt9klwkqsq906vuPj8uD0u8neZDoJAGZCHMKOrgvr5O8TVnjk3gI2mHvSr7EY1tY838n
Zdv1vTMe586JYeiSuNGZfadQRYxkJfr8PCkKMaQE7IMhjbmW217vSVlomquG8Sn2xZSd5L75TdCZ
hs8XArZHkQRTIZTKQyFdkDau4OUcM4Xaf9pEJh/gV/kTUo7NALaCEQFnUfAH/OdILTiovHNZMMWL
rHIzr/NlsTRfE7t+lxn65+M7EhBID2zgVhgYG4bDE0wcbwkvrC1Rlk5xV6t03LmcDEFY2sKtlzMZ
2GoYoiQz2SKJjJrGW3ea2gLRndMr8ma2Y3uRV2VXm7nQSbl3CyWf0jGrSuPqKs+iJAgybZrZVb+B
S6d0n4zDUF+mVBe7oBrnWHDUfGoGS0mYlq7tTFAn2ofzkC7WiI4zu5vdWl2zmaVfJlG492XdJctu
TsvhQz4jSnd0pOic1uvMI8z8nBi3ZLY3HeXN1RqU/Dqw6IzVne5jr1pS7ssxm5t90GT6g04nXF+U
RbpObwIyu+Iks4l/p1syD5HPFLwt4TYTEV/1FPGynrJoRcmQX4p07NK4LmsrIlu23Y1QqqEmFxqN
pk2X4n1QdJUP26LykMj+jLUPRIrNBO7HrU1rmILSIBQqzsim1XvWnvplcJVkS7woVu1omhThkDMd
EobI7nFRx0FCQZAWmDCodrFGWKJDUU0rA9zm7RRrV88nyzKSqOU5fyJI4O01hzuCIoCwLfNIzSg+
8l/iWJE2Ax1jL4vf7bTOX8nkbSxSHYT5sjav02Fxr33v1hC0RN7UqH5yET+fqoD9QQjmcLpSQ245
ONVJ0qFMm3aMqzmvTFro4XM2Smp6keSXzz1VQRCiimOMtu0eJZ5S6NZaX4+xYMNgkCtUtKZ6iR6X
8sCGCOJYg3+DDI6PzITRLqiLFjaUkKI2BV/J+3UtqCFFS87+E1GQrCEyCq23pH3fIlFQ+j5tPIgq
xup9WuWjoeNQf0HBVPwnuxKEQMCCiKX1tut7xq8knoImb8a49bk/cWKxvzWEc/BHbMsn7HKL6Edm
SZCAakRB4cH0cYpEc6ESzQeQpfUux3k8lOpK98kbnhFnZMWSJwQ+pLLbOKwInCPYxuHmVimHRYtN
oENpBJmg2tWIzac1I/zZ5ygpVZJQwiCjSXLk2W3O2qXGZIz7LCmMqtrCWJ7JnW3mNX7cOm4t7fAc
FRRzmkKWQaAgdSRLd3LImnYmsa1nn5uiKNPVVNUqUzNT3rcGDW0bGMi6jpqCLPllkAxda4jj03tI
LDrdFZKQ0TRp81QO/PnIYW0c6lOpoCEUx7649owFRMHaaLvi1CTBuhq19P0+k9P47DMH6IBTaHvA
7zXe+pr7tju0ea+SbqWxD/LMyF6RcHQlNc3kgmdbkiKwIQ6KhUwBaj4UVfuqAiENifXSfdBD1Z1m
kJCN5Do9eVy7m00eK1ezLcoIDJU7P1Luwvus6eaexDOuhreV8DxMK5U/YUMPSFGEQ6fACVOSsaPq
GNdUBTzvghjSYR2mDScnkEbIu2fuBUovBW4nBdWcCHkkpcwgkJarJbHzwbxbVsSNTNQYPlcKRlyC
i4PvISLFUbQcyZjk0us1rmehwp5NczhpJc8fl4J/smyAdqEqllRSoTDmR5Gy6rHOihrNsfdlP4YB
7rEyAvWoDidbjOWeUOYnUww5lHh1UOOThmTpeNkTVotQjhySH5RarQyhQZvaCOo8dxF0sh93j6/0
pzC7YdC3WYoSSZU6KqzHpu+Ssaxgocy+pkTzaOLiotL47VRXQyS0d094B9HbGR9YLchU0GkhyohG
4jjSEpSJvFjJGq+U0DIqKZ4zY0tdM/DLAIsQGi69mNn3ATdzDjXnrkLYZydpVrL3NfRpQ1z3RHtT
+4a8Ty3p6jBDiUfxYpesCFWSBIlRtazKUBfTbI1OpVhNkMnFRqq1xDjeLWOUzGWzRk2Hc2SwwMub
nGHlI565+Sp1c+3DdGHjGFo1dGHTBOM+6QmHhC6yNjfBOLgQzWv3oYSi4qPlnSsjXIxFiJCXX7sq
X3RY4mG8zIcaIaMl6QLT8KZZ9pBjinhcepmfusLynQg6xSM2z2MejqRuPsLXVB6muHazWUlhB6Oa
ZG7DOdHZB7V4UhqS9BQ2ZX3zyU7wZDhXvkVRHeT2C5rtxOO68TIzopB0jBpJIPCRQMj0tBpZWkak
gUL6xMogSyNZeH3VIJsvUc6Y+8DE2MAOk6qmRlmqf/NdoD6oHCWp8X7kJ8PKVxsubFm4SafZ1aHF
ef2xCmbmDF+ZFbtWzEtpcmJJE5ZDZtkOqSWo4dygNw6ln9F3l3AsTOIc/t7RAv1zmdK6u2gcwPg7
1y9FHTVkbiAbsXpZ9sEyzRjqbTfbmCVt0V3Qamr6nZLj/HFmQTOFfMDJGtksYWnolK9bg4pa5BE0
4cKH3SCWtwGHnBwH8ODVWEJhbLK0k0WY6okOIZkWXMRu7sdPXYM7t+v1kIkQr8HYGZToIjPJ2mSZ
Gb3zZTwVBGzMNaJbLzFOg/1sE6xNXhKiosBZtJ141b9zY95a06x1F7xpO1xB00aG0Z8XKOH1G50k
vjnDo7afWtWNRZSVYspP8FIH6UXrXRvXWpflBzAwOYcz99ieLx4V67mYqvlttyoBzVs3yPzzNGyL
c2U5NWE+1vwSjaOeT3Wwus4AxKGHcKJ4JZHl1bRExI1aG42D9WSZBO7DeQmWdLf20CBHcrb9Avor
8iZqSmWvIDSshVlYJ95UaUq+tKT2F1I5YU27NHUbNn01lgYaJx/1PNefFivdHHFfV4kRQYHGMJ20
+zwLHcwxJdjdoHWiBmAidsE7zW7sXEANME0yvcy6HFJAnkJjEC2t15GnA03Dtc2m5nSmKPgdBeAk
oZdjG6sp0dOOuAS3oSp60Z10KaBcUYtRLy4QmcbflBSqMk2Zd72Zmo65KBvaIjApZnUZSjfKNCrm
So8Rs31iwyAo5y990WZtWCTDUr+euLddFLT1+nuvqyI34P4s2DWsZVfpOPCbbEgWHCq2JHNIEmhl
TpYyJ1WUYtEHhttcVbtSYY+NX0qVG5hJ8VBgCrVBkS7eG5HR6iqbS9zvaoJbHeE8Z+erFVWzg56b
lLu+qYYkWhrSB2eDDfSHoutKuZuy3id7kc51cZqmZQ16zJpl3aXBmI4G5VUKcIYSKA2rWUsUTRAK
PgZt2RdvhxG6F0NXwqGXtkWP3+FVTmlEalBYmDVV+Tavuq1kauvqd01wTg2f0qkCg5u6dwAWBF9X
D6/aMagJsnBc5inOZd8U+26o3GKc0t1l36ytC3W1JipKWGFpCIclPvm5Ffg8EXPVGdwmNYt6Odkd
tq63ZxrnWbnP5USzy4UXeI5BI8F+6fq8NJ0U+V4Gmqgz7fpZmIJ6/EnXGX8z+ymAYFta96FqdckN
JOk0izrdzRcFUfJdrtfsjNEyaEyVukGEii7JAN6RiB7wkqEVZipgA1FZU/ybzmRaPFGFHMGfSkBD
wxDCWkAtAgDocX9Yz2OCJoyHuJcu2HW2VRcBaZJTCArjO90P5I3l7L0UMzvlQ1OGg5shzNRD+5qM
lF88XgMcFit3i1FQhoOiYboGSf6wXp3qZFrYOo1xp3Edp/Now2ls89e5W+WzqvA/RAFgCHAD0kId
lcY0LTIBDjLGU093M6X+jcP9+H5Y2RMnfFiz3gkCIBvab0YlV/QI+0w9jKZKr2BPfS6hxCt6Yxfa
PCFlq0n/qmR+SIEOH+A7xQnXR/V31lBSagtSfM/S83RmPA5y6kOgBYiw8jp5J1wwn/douHpcZYcl
1K1gjghg6GBCAtCtI8Gty9eCzNkUp5gGJ7wfs9bQvkEnSMxdVBQtOk16hOMUpnORqFj6BIrygMlw
BM2r4ApyBhjzocm0eoAKbgX5PRSvBk1lGfq8Xs5sDX7/+FZvAaijQ+aIA+ZLpaIwGz4yzyZgHc2r
BlDZuiNxkhB9EtTdeEJZ6iOAqVYz4HU5BxQUQZCrJaAFNogW1UvD8exOB5v7uF5L+eHxhT1gYtAU
Eeitt2kJPdZBVkI3OY0FnEFf492aKmfGsU6ix6XcNsHH27/tvWBWAiODbZh6v3HFUAuUqh6mmHV9
fVYnJbpkKHNhsfokKidamrTy4gSqgj4MfNPtUk0K6Nm7/v3jKzlEx+9s7rZtguod5vTH3fpcBr1P
bT3FMsmEqbQKztuqxJARkz4em2B5wrkesjEYXUGY5AxKMkQPN552wVJOSw44dV40kU5LBop2TTjo
+imo9WdREkAtDuECfEmDzENRfl1xMGMKW+PT+oZWpf5oXVXuCk388ET/87As4AVRIYiEyHEoi2O3
FNmsprhgbR+2PpCToWUOOCt0dx8fV9nGPzgKULAxGLHBZEYBTiW3xdxD7KZ+QDitsiUO/ECdcdSi
G0xyOhudZY00rkmDJg66lp4Pch6ysBga94HyRdPTdmxTqDVKJd6iNdE5pH1VhrzGvA3TQK9NmFU2
qIziteUnaqxsBskD4auuXkT6ZtZtJZ7AOn92ORh2ANIB3AFAJGDidLgd5qxo6CKnOOFV+U5V1bjL
tJ7ePH5qD0ohMIYFGJABKn0kpWI26HoNUtbaDmdU1MQ0SPdPOPaDUjSMGyF3IMnRMRAt01HwtZjj
ddHfazZUoWZz8QRARA77+81pIdNC0NAwoYMW53jO2kEmamCMsMR6AtWaNhNsN6q2bgxr3NoDBugB
55eNF7OZSiZL+EpdVjB8Skp7UjU07U5EAdn0BJVFczGWtm/DquMuDNaMRhXLkjjQYnqtO5VJM8Co
EWyL0XaB3tDWi1lGizGYuc/fp23JZpM2UI1fACYJffLjenvAsyhgxoyAzQPAelt03TP2cV1J1jV0
ju2sPi+rIDuWTV+KnE5PCHpAdRScCVIvwGFgJ0cZiU6oqZhKZjB3AA8b68vQJvNTUn6Ot5Jtlg7d
jwQQ5Xg7E25n4ctuiafN77rVnUlkz2HktBre0ydqwAfsBGpSaDgUgsmnlEdbSu3MmqURSwwebUM5
KFIbr+i643wpzkvC07j0Y/7lVmM/iBVv79LYHS/gxjVLl6fQiNwSJP788R8Xf1BAb4mFf/1+43v+
9dOb5lt91XffvvUX183xNzd5f34V3v9D/kadOPjhJybHv+Bq3NFK/8WH/y6RA2hPAsLxn8PFn4gc
V7dspfPrKrfX9T3m1R2X48fjP7gcWL7iQlDGCQzJtor2Dy7HRiPdys/NVIAYp7ZPftA5Avxqo3dI
GFSCw1EIaGBhf/A52CvQNjBUAXTdRkeQ/J5F57gd/dyvUmBR0MUACwC4HEBhOW5oSF+VotUq3UPf
nRYQRAZk/a5eMeSFqJtoMJQwzfUVBkBEItdGjc3db9kQZHTXB3JIwqGnC4Yu07fiTEAQKkIpi0Kb
NciDPJwmV37H4zC6vc6AqFGMDEBTxCY/7dEi+QcOGYFHKZ90Gompm4IorwgmF8lQZ3MYZAXKzTIx
1kbLXMvfeNUB0DB0I01NNjFizTQH+amYMTRaheLLYIY+zdrdrBs97FzBAmYoJMcEav2KJgYG8qwK
x6qvghBlA3TvLMkrf5Z3IG/fBRl+va5WoRDLot0wvTaDck1v+Fk3q0BFxTLT3DDL6y7sSaNsCO0M
AKGVkwusSQbpu6TK6Pza8Zngz77QAoDFlTIa86YeAcRAlX7TJtVCQ9YhAFJ7tIrW9HJo19MJUssV
bqVsdznK8844284nmKRDGkJFWwfQ+srxEwyg6i8r8IQKAEcV/57iKXcGIZXiM4DJuTPJ4pPRLCKh
KgTmhPMm6VcKMAf07BaAUAfQIm07uUbFxHBhHMz5b+Z0Ct4qUeWf86xh3qxsrmuTbyoK+6lVLmSp
SD8lLYxKQtzavja0GNPrtQWUwdQaEFJTugEVhvkEAS46FAEKk0mTLnSDGsaozNm0hktVuMn4xDtt
LAtsBkCdI1OY83oIzDD77DPTrhhDJrK8BtiHra9Xt/IpFOvkYMDA3DSf1EVaj9HctcVgKh6MfjcH
2chCjzkAZMtqHJsgq5Ck8yoGyH4uTJ8i+ba1rEamzjrAcsac2tNKdtkF+PHwtdOZhloJMICzPK14
aSoERtA3XF72QZW+HmdR9CEVLYcxnPbNlQN8O63MUrai2C3WZUM0w/AdvR9nEpSRbBN7OQwFdhEF
QLHbrY0nza6rykSFIhAAe8khzz4vXLjPRTfOn/2UiN/E2rU8BJr6dFJVfTHtuBy68w2q4wa1tIld
kgHTBOqd9rRQLZ4NILYL4HiAxr+R09DlJ2DbbjBLQdrX0zzlsFxrK/W28gwoJop3VIA9D2sDSd8h
dCKmtR52epmbyaB6nJtwzjNy1deKTecZDGSc0WNDs8guARcGOB082WUIBy4EwBAvUQsYqY4DCkXy
ZNZuml93aTbMuyYg7FzUTrsnkvlx1aCYhMmZBu7BbSt7PI3QVOa1HWe7B5B+2NVpkoSNWj5yQfz+
Xnj/kezuk94ekgTzQAUcKQjVnBxNuGiu0ADjIrufsMsusFy/rDIfoXJaPj9fENQNXACFRDLY2mGZ
nDPlMEqbeh/IfAqTBCmIxDMLMy67+HFRx3WDAsKVkJBlsACJtxnvfoMxzyVq0rqCqFxrfsFRDxOP
yn/STT/vx7Kju4rx74+LPK6+gA1AINfBvYrNf4Bydrg71E+A8zJq90kyyQgw4WGP5UifrSxIkNDd
M8qBdgZ0yUMpJQoG6wtZ79e2yvNwmfrqLJvWYIlok6ZP2OC25MPsqRmMJAGsgvoLBsdbKXivck05
QKVpvbp9M5UIBgcCgpzp8OBPfaV1YUi1IEM7jquTul64Ddk69E/0pQ8cK7SkALHAQA6ov8fQHOtg
i+U8uL10lQBCQueAitO3isy7x/X3sxsAZIWAmQqVM9BA0WZS9zY7t7N2MFgC+FYN/XnpSSviTA/d
P5VVlj2xqweEwQBeakxhiisZ2nZ9TxgUta2inS32fQ19Tpr5IlIwstnZrnwee1ABbik2Kh8CzHGz
zmO7bJKk73E/FfvAQn1TMj18wLj10Shy+inRKnnCaB7YGnBj9LY3GOHyW2LXva31YmH9mg7FXnTD
tKvWaapNImr0urd18OXZOlNALwDmBIBQUIgeGWg2Z0InAgOmv3SpBxaJsyEEA/QhGzN+9VxZMIgG
ogEkA+heoXI9VBlXgxW2YdV+yTQ984Sul/nUBudTDvO9x0UdsWM2nYEsaOSA/gvTCeh9DmWVZJlK
MIxq3wGPogmLgtrL2bWOvSWVX4nJ2ySBmRNJ5NvCFoGPmNedjoBFUBavx8xV74e+w9LgxOfq2aYr
YUkcYHKA5YGcB83EfdNd6VguKV7tngIVeZeLbPiE+8ICawAoUE/45M/OLzlwCiAFwrwVTv7ITYKg
doAhp/W+Wcc0nr3gMP3LxRPJgj0kRgC5A7wRMw7Q/OGWEliCgHGw3TuIpDJCYliuypHCoGmxCPCA
Hng5HywbWRlS6VELs8ohbw0QkOrfgc0syxNImHmzwwT1eQSlb8FMD+PuKqoRLnOzLkp8xDANgxFm
AanWlE2dvu5RA9/GQcDquAcm7UffOp2cZop1dZSgtX8bqD6l113F8LlNS+CYr1Uw0BMh5dJGpE8H
YbK1a1LD23lxp4sNoKKeJBCldoCigEMsMLoD3L0e8GD8WEkO04ZCfMGN4pDgV5gE7Bis/84r//9p
n2/u38O8fw8CGCL3PPmn1vmny5Fbz3z7zI9+meFXMF27bXqhAoIpyR/9subwAUZQrUCaRQfXH/gr
oFASQFqAHiqgMd6c4I92GcP7oEyGDzcInkPn/Jx2+TDdSwCNONDlN0Lehi4C6nLoBrxTLOGD5rG1
fa8igdMB2mJgOVfnU4MbCxy1DM2XEzRj9rTNkA1C1Vfp+lT024DMv8qOu3UAmABkR7hxJ2HPh+vI
JCrmJhlYPNJKkpOsdFN9icRYAoSXt+j7UlvwPoD3q5uValgQX3IXoarNru5p74HKeEsfBwsBZh4H
RhbUA1Bsse0CzP1QN5NU+3b2LCatuwmAon8DPdP0Jah7vBt0MT+x8Z/OH8RJ0CfgHkDOusVM7otL
iAp6qHVYnPWSXJaFZNCatGsOLXVGLwM0j1DFlsH6uwSw+1SwRL17fL+HcRAOflsAhSaAQcXH5XG9
50lWiZZNLGZQ38W6Gqr3MMyyJ/+BFAizMP7c7mYcB3VJ60EtE4ZTrTr32Ykq2aXQBT6BHB6WIbd7
AfQIuHswBgPokB+Vcw6MN02nlsZu8v5sQn4JB1SJcJ77p0YnPx+bwFB9bPdMOBBojjOi18WyOqik
YXpclee88+I8B1znw+PH9vOG4KxgxgCXnOAWCIBjh8ZYT7jRYxfAjFoW/U44JM/6gI0mGcrqLoDf
3aF+wO5/2pDeiJIaMHoq4D9xJKoFrkZQcR/EJTBlQuRKC3wyGMs8c0PbhPKvu1biqMj5666VX/LA
7bqs3VKlVy4L/427VD/v6f5dKmDuHB7fX3epiqFmwAdpUzeF/4U7VEd291+63QTBHsaPkBd+3NQ6
Orv/8KbWsclBHoCBKgMAQknoaumRlDYrKBnhgkssbbNcpGM5hkCJqD+lMM/YP88YQBRMbxlgA1D7
QgbalnKvayjq1JZF18N1rQRokHMaVK3p0IB+g86wfsphb2fz9wP7Jo1hDnwPaNQljKMOpVkr+yxD
/Qzzd5oD9zpzRQLYJk/Oy+2SwicmOlRE2//YWQGsPXLOfMPHy2ECdDGk2YBppPw6IZMnaJhN4dfm
M2OAA4eiaOrhE/wzB6698qrUG6m7lIOxuGwXAxfSmnVHZdW8c1CtqahjgEns+1bmXzDQ1qYT1gNN
JRy6oZvjya64Ps+bRid7i2CavmZcDyeNnDCgNSLoh8mUIwKUbCFl/YmgsXstcFf3puopEDyeqyIg
jtNtvgTBhwM59/DQhgEujaQWTbFN4MpICzSZiLW5iueieqrp3151qJ+Noy435rUEEOx4GL0EKqtT
wqa4bHFwPvaw9WRsgR0NRMW3qFHuPGBUv3/2/qACg2wB8wIBvnVkFDC5a2eX+SUWZYB2eTo44Kix
BJ/KobHZM4OfQjAy2W7B3vGNtovO9+3dpx44YUzOQA2eB2DPTvN+OwfA8uHmz7P3dduvEWiSoabC
R3rzJVwsSeH6WbwEOjspAET9IoB8fDpVnj5xe3ALCEd6g2EQCIGcoWDmeZQ4YIow0rGZgRLHiynS
S6XPmkmupwBlktcOBfNnDTC5M2QpgmcHEIAAoE+EiQ8MlgCAOzzQYmwqqeAySQyoCioj6oqmCpVv
lzUEAuv0FEH959AIrrAl5G34BWjRkbgW2IPEDSMCxndDdjQT77pt8Gzh8t/ucfVtZnd4pnApB+4i
Q0UG7QEEyMONCZXnpUjgagAZ+Fff8yTugYHybN8GIbARCMFi6wKOzBGKcAHcdodilzeZaTvRnwLB
eAhTNMhnFpkKgsh9UUfNtvOiSXPoq+NmxAyYUVlzMgMv7dnmAFKguoCeHkBSKY6QIahzYcjVKyDz
LxY4aLwfTqqsaQxwhNwTZ/eAggDwhSu60LfRzQYPFeSboFjhRiSK4d4d3dXA5TZAvn3qctZxLwLH
tv27B3A5BGpZoEQeuZbugh55iJcxKYoaKF1iosTUDcp/7/Did3SBgeSzAweIBEo75ElAnMGzDjcG
2UQg2woUK08+pkHen8sq+yeRvnu+sv6HuDPbkdtYtvYTEeA83BarmtXdmqzB0w2hLduc55lP/3+p
jY3TzOJfRGsf4fhCNmDYUZmMjIyMWGsFz04Ap1R7NPxPMmQVSwc6eFAf7DJZPo9LNDyNax8HixMv
B6dp59ySYMCB4UHHG8uSTpNpTGkGIGN5MKM09K5R7NQ6ILW+BXRkGOF8ffXh5R1HZcnmbUDxVfpq
xeCCtq+sFUa9N/tN2/zRT5V98G7ccY2NESkWpdw1ieGuRAgtnsC5V412bkR3eVjWz0ablQd+IUEf
HXCdVCdFb4qHlcFHkzYRestKaxWmTGt0bX4Ky3yaLqE1rvOp0WJ78I2itFzaoIPO2ast2/ETMwYv
TN83/xRqavZsJkM1Xejo2uGfIPfrP16771v2v3CDF+nkz2H/S9vwM9j/VLolK/8V+/97wXx72RDH
yDv+w/6XYtkx+3+Mi2oK/s37r0DmVG++M/5btVX0D1GV1fm7wmk9u/cHxWjH5/8fg39QLc4BIOV6
fkRrw1qu/6br97aa6MF3ov6gtGZ0KpoxSmL/OzXfbhp6GaeBPk3y9G9C/qpmyfiX3tq14kLW2iPd
W0OUHRWmb8OIueHbS/v0M/n20tX8s/j20rX8f8K3l1z9Z/LtpcD8k/j20rf7iXx7S4p4P41vzwta
uq5/Kt9esvXz+fbSPv5Mvr10b/9XfHvhz9vAvuHby0DKH+DbL9oKGV13zXV5ZWmWfuZLfr0sq/Ez
+fVypedn8uslz/l5/Hq5EvOT+PXSHfe/xa8H1kfVHP4MmFEo9tK9kziVsSpTFwV0fWATQykG1x4p
1VQF91PC2yvbM0STF10HFFypcG9TQquovSy2ojjoyip5slszvQz88WyvoX26b+q2fIUpHjR00cBc
AD/cmjKzxggXZY0Coyl106+XAWUepcspZCLUqv06TNoAC9MsDhcpwuH2mItOoFDMgWJI70O61pQ5
Cz3TTpIgRb4pPcVlk8y8Epfq4f4Kb+xsVRHkcu1PUkWQ9vEHVRE8ec/o0L4URZDqY8eiCFQ6PeXv
lxoIYzMaevJar+F3vNQ8kFdb/9eaB7dfUaBLaDeanisYJVK+NVJq6BebyoUxu00wLrB/+tmI3rzS
V6AjaJBJqAuKIyEraNjlqJW2WtrBUAgZAKfhRAAKOvDIm+MtSA8q4B40qWgtyuSHpEIzovBWK6iH
JT61iQu9Um//AgOonO+vZ8+S810qgtI06EIpkExFo8EgoTHtFPpfNnpAv1UOqsYpVLuDypLY/81p
Zk1U/JBB4w84P1IEbpS4RU4iN4K4MtVTPlfJebYcmnFFunwqAKo+G+rSvJnr6tVlku+WWRv9bzBP
crpQD106zlVlBHpn54iKRe51XIryPKT9EZNQLOJmkQ7ijnSDWaLQg3z5VJ9dfTUGFVPxpGVvF29S
/YoG05dYafInex2zb/c/343TC14qtAS2lGsHYNHWXr9OpZlajRG4htKf7bErLsYMcei+le9VdWlZ
BGBKG0JMxEHVdGumg68c6gbFpT5U2tS368xRL4vbDOgdlHB+Qf2XsXKa8trLH9Sosd6t1tL8tiaw
yR6dotDdE7oza+Jr4AK+VVNTRFCX1Ko6zXpmDe+tvBuPAAg7ni0kggiHSP9BOpSeK5YRjib6l3qg
FHMf1OD8L3GoRs9WZx6hyPa+AqwMcVpFh1mXvvripbj+OulBqAw5UIOlv9pKpr62sMi3pm5J8Zyg
YIJp2X4ERwfGqbmNif6jVp6GqPBOpUXFCrRWer3/wff2joYA1TDwxpouR7kONboi0Woz8NBJOedG
Vp/KBBL05E0HJOe9reOYiAIc2EdkJ7eLise2nUO9MIO8stenxkxMsM1a8cvr1wMaCaERBJYQp5Ks
pFkRE2UVIzCXaTxlk+OeLBWuiBfnykGYk+CO1BP5TChgQSZDk0615LbR0g3d5HWpGaSV3cMrs71L
vy7axYy07qJrc/msZEb1xu7W9HNatcv7Op6qs6MQ9hTDWk+IopkHQX4nKtE1AOHIHpOVmtJRcBVv
iULSrACB2eS9ac32H7nSzFeumcgvV6U/uCT37UGE5EwQbmWqb6nnWpNFiRVokHFg1ZXvBkc5DwnM
ijRJ/rr/bfc8CJllvh+tBJArUgj0Bm9QRiWygphmHB332PjYo6l2sKS9EwEkHnQaPGnCiZRdJNlU
rhEVxSCx2uLduKK+UlMuviL+oR2Y2lmQpwuRCA25fP5JpHgvyr2RV471MmLKyXs7gCuI75SGffCC
uEnr4RIIsjuoNNuzcIqtFbNOoeHMRJMyc9pz5UwzTM6k+LwaRfVYxWb9DO/oqNG4kwOIBgx3lkcr
nFfS1qiVgumu2gwmfbbCN0+Hof7XwE/pkDeY2/Yxzd1shB+jh19VJ10P6ug735AnGYQ8gR7nYSFt
LBwvN50Lk9xN7ynx13H9qbAVM4gdOGj3nVL8r6QL0wP7CKQFWQVOnnQjcAWjCy4WmqF1a1y6BoEZ
P+vBATxXaGvpSKeE8HTbVB8+wNrp5mCIUWY9+BW72+3ireiwofrmSk4bVyCOq0WzA3ups+yU5uGQ
n7N8jd+qWjhVCLw0w0eEyeqzM5fGw/0t2NttPqeBA9NCh/i6/dYgGlH+cWonGHu9C7q2nq6qYtvQ
jtb0YJ17J+alKcmXu3EEqF90TjCUrQ1/b9ZPWoT40P0F7Vlx6RUZJm1l/iYW/OJcJtM6GiUdocAJ
0+Vqarn3qKe65/+AFXII/rKE50hrSbyp7Nycb+YV5vLYGenvonZ1cPh3l/LCiLSUyViddqlnO7Bi
w3xQrfmTurrRwVfZizDMH+AWEDhcpOi2+2UsAE5NAfTJpv4N8TsUzLs3SE/GiJklX80hGw5cbm9Z
KEsgLwF6ESiDdOr01E3atuRxBig4gZ1eZ28mhLPLg7et2B35cKPHItC0dA4NmRRSKnFipEmOmcSZ
n+waze9mDZWHWK30gxXdmuL2BCotyjwIJcg+F5VG4Sxo+QVlQjIh4L3nArjjCdrrX/f9btcS+QrI
INIxikrbrzXH/TwXmWIFiT41F7tUkHeB23rum/JIuFd8hu3+sSjIT4ItTYIuvyZytNHSmZtcyKF1
aMrxuo1XLTwPg4b2jN0njz+wNCwRCDVqZTIUPK9ad+UqtYMoU/uPol14BtU+vRuBBx/4/K0HChVp
HakaBAWol0mZFtKHZZEXFa6R5vFVbWoFQa5KPd9f0K4VqO8Qk4BY35wsB85q260sKI2y5QoLfHzb
TFN+IARye4dR40DRwhbPZjIE6fym6KB3gA7sQFsNBApjR4VXjJhhmSbTQz6Nhj/NXet37aRfJw0F
zvuL3PMSZJD/DdlAl1Rswotwi0olSqjORIzKJ80vwRae1G5o3oZJ2ATukoUHifvtZYn8AyA9DXa9
EGiQLsuqLaqKx5AVWG4Ldmiu1CoHoh9lf7UjWp1ncBbuL8ADw3fQk5yjmHIbLIV11LrAN8BNlNGp
GtMjXK+fOH6etYyPGdnD9DhPjVkEYRtb+bkfPPsvZ+l4it3f5x1n+q72T2JkUnGSqWAwSdFE4OUR
6Hrpnj27Ds/qfEjc2wkvGucdSi6vME6/WP+Lr2mmGSyMPLaCjqXiOABI9NLUfB1hpwPH2TNlUIiH
eMLR0C3pDMIYa9UcJbFATyenPkG1LB+91Vs/xUudH1yku7ZEiodqK/QOGWqWZAUPwbawgzg0Vj9X
svxNMnHl1cl8xCTZNQUSEbwP0OIbGl2p1AIoXdtB06rzubKQi84a0iuH+saBS+wdBWiqghpHGgJB
cPuxUOr0oAS2ZDq9s7zVo0k/62Fk+OPkml9Ms6yvTYEqKlzBo5iz54wo5AqSHO0NBLG3lhcV6bFx
IW9ezcS6tFVTBKmtNgfr27NCNizEAamZYW9rJa8dNFjpdATauE6XZurc8zRlR2Lnu1Y82hboKAm0
lHSj8qoY4ia3rCBv0+R9a5rFW0UbjU+vP75Q+rh28HT8QlrL5MamSag2g0iJ4GuoU3K2M7U9CI47
zod0uHAHUHv/Hir18viWQ214lWqlgZ45MXqaYeI7QH5xgfXV28aVRvphk4cg40AGvP04aJUnUDm6
NPAqFE29KWYkTTkfFWpvPg5WTJMLTlAxCb2SFVJ8nQvNiQOCUnOdnCU9e6ubHVS3brYNKyIRFVLl
gMtkzlXU6WrZOksckHiN+WnOw/7b1ETuOU/U7kh9fW9J4PJQOOb88Jmk+3qcsg7OFfNhmjCpvhWD
qLIzCSQ9ODy3BS5QEuwa/UCY+zympSy7Cu3Ry/osCZBDDvUvjZs6Wn1akmZJf1UML2rPhYKm6z91
HcHR1BY0nn0PNaXm0lT2PF+tNVSVh3SGs/1+sby6+f3+iZDU/KjAUeUjvSR+cM/QCzK2HqROBYIx
Hc7azEXJjKN0Kv9G0aw1zp4zj1rrx401ql9WjlT7gOL0kn5aSjUxPvZohk7+qNllHx9cSrcwQwSz
iARCYYgJCOQR2x/VILNTeG6aBGB2k/k89E0+nswqDJePFAxd+2PiduO3Niws7bdcScfm99pyatOP
9MRJ3oAlTaMLgjeh/bQm5IXPmlPVR4j3m4xPKPSh0oy3IpYGHnL7G5XGHeLKUpMgavusuiRhpI0+
7Np69kvGJpQfNFTorNNIbW+EU8BunZ14Ur3zwQcUdjYPBB7XlGu5whFKAJAuxTQd/kfTFmMWVFnV
t+cywatPrhGG+R9hNMzOZ23WKzSNFT1J4/ykl4aVf60qtflXUwIR1S73f89NJsrPoZpLOED3jCAr
bUuWqIqRuVUW6NZS0IdGwdVf11B7ryXR8rbvwyPJ09uTDG9a3LxkFLS+5UIVAPLBrZFQDzzFit4X
vZZ/w9NfXc8QuvnoFoKG5pTQHdt+bQYjocqPvGBgJON8hqW7nupU7R/ub973vFn6mIwAgKHEQaTo
J2teVOlqOn2ppgE5IFXF3E6c5dQMY4Hoj5m0enS1UBt0fSsPNeuZUlidP5oclG9DiZb3+7lAnOBa
uaNX+5HjKPCT9HgoYIwbY3NJFc3k00+piqrFaPROe5Qr3J4Jur3sEYAOyr+8sLe7tCCbZVt1WwSJ
HVWe72nRkpyiIrTQSnJrSC4UUZ3xouh51DDyqdMRMjfQST+IH7c3Ce9WQR+m8UMYsaWUDNUe01zI
a4PBWtrr1HbfGi9Kn2BtHb1EdrwdRNP3Xi21bvoG2wX36rimkAuyIB/t4gvUz/iMZn32BR0H+7wO
pXLgIDvOLqaGoNLM6SKDEf/+xctgzYqmbtcoC1I1jj/0S2itFzvV1vz1p1iojnLZwwOFECWti/5z
Gk2pVQQWOJLLotp2LCa1LG/mtF//HPPsqCp5+8n4VBani8xJPJ+lhSm9UeqhuVZBM2j5u9lYlAuK
aPm19FCRvX/I9kwhbeNBZKPBTs9gu4eTjnAIYmRVMNhJfLEX14J8Wlmw/sa0fG0qCDIBdAXVB4YV
IlQiBecmasfIRVguWN1SiDIMyaW3oDn2PCTPP7CsF6bE2XzhGoWirIvVZuzgWjp+qU/zyZn0miOn
Wgc7eOv1rArCBiechN2TxwXNM8+Fym6rILPyxh+s/CnTmEYgZmWcssw50t29dXphzqUXKaj4vPu3
KzO7ghpOU1dB2jNhIEWf58QLtTtIP79f2NvYuzUjRY1hJaeYmc8NKamNz92Uhl/dmZkcqxk1p5ym
nG+QsU2nyE6XJ28s+z8nhMcOtnbPOemD8DhGX5o3hLTWhekcCj1HHGZNhvf5AiR+UdTx2ppafXDG
90yZjJik8EZqfyNrs8QVaE0hqpra6QfYr22gtUx5GWfXe7jvmnv+wlAgNF85DtSMjO0HbIc4dxXN
y4N1YEpBrxWI6aXVO7JghNzM5ICKuLcui9IlAmqEyZvY5SHtZtl1UQSM9dDParJoV5XJoNd+1OOD
LdzzzJemJJfJ+sgJ7SoW9x1id+eFWU/FeURvxT6II3s7iFouEm2UnZiLIMUsR2s9vXCjIoD4G32m
0ND+06PV8aAr3fzMhJcjYRwRl+SzYKGhgFQVqdXNHq5KGjH9kT2sc7U6K0yTeXTKsP3QeWr0Nyke
mtTDOD4x/No6KKTubikdCYAbuN+NzBkSlOk8KHhl6w3OG2NOUB+ZJwz9wKcTkivwVR0xaF3KU9dS
sWILmZFgiTv0Kp0QHGqfLgeeLxxA3kchDydef0w1lI9zW1cUYAsHKyTNZ6Oz7M8LJ/+jprUapYcO
eZ/aHY7whHt7CPSILJUciL61dN5Qy7agMNt5oKGK/dDSyLy0PKE/3z/Ve+eMhgSNft7sJKvCZ19c
OHlmIhKQsbYyHbuvFoNf8q9xBFDpA9X2JDvft7Z3AoDuUuli4hE4P+l64wQgWBm7eTDZev4FiYr8
mnlWi/x+1f2mF6ke3Le3cwLghNPuF0VuWv/SidMKppm0UZoHzEtTi09NsVT1b0rqpbxpkGotTsWo
rOZjN65l/JXZHPXRJbvzEcHeUFr/rmDL2PLt9pIQUSpbhjyo3MV+UtOufmeW1dEy96yA+uLtyMMG
b5Hqbsh9ZCaTE4oAZMFXE8os0jvKq+e1ASEQpCl6PVw3pF7bpRgZMjtWpROR64yRF0bo6k88s8Lq
4EzveCR2sEK1koKGjDtB+TXUY8DVQaZ2uT/ri/7MvBvv1CVN9njfPXb3zUSNhXcGIAk5seORqzhx
NxVB5BjAytKqgsyPfEoVXX/AkGvRISO3Q5Zd+kDzUtaumXLKmLoUXpSojN6Ckhh/eb0VtJLJvEkH
EF+S8lQS2HwBcErUBU7j93FaP5SGc9TL3Ns0HR0bBh4SFMkct35A2aArDZVbJRmL+J0VgZUHmjdN
3en+anZihSi/ajBUERulpLi10zA/UkOftwyovHfnQjWbUQwRq2M/mmteMugUKvpB4ra3NuQj6D7T
eGZx0g6aXeNOWU322Cm6ysjiZLpkSWYe3Ce7VugKkbDR6kYQaLuy2UoYY8czNlBHaj0K0nWnqdSO
hCN3ioJoZ9NwNuncc0lqkpnVQHhriPoyYFjnm8UpFl8xPQBx0yc96j8zduN5GM2nyrCu67IgBW8g
i33/E+4ulHsTz6fejGLGdqFpN3dGka5lYBhFfxlX3hl9rNQHh2svYJD+CjFDwK2g/bZWitUdVC/P
yyBnwQ/1UHfv6oaOfmWnRyjRvQVxtOg+kNsLhcytKUufUwoIbRmkU22fhtZ2TjP6hgdeuLsgUIRi
+A+3pFyUbPVhSZexwfO7zLX82AiT/l0VLUP4rCxW+ffrPxLq7zxXhEgAkwG2a1oyNaPWWvIwIz87
1WPSvqlLYzm4iXfX9D9W5EwN5ErdaQyHCBqzGh9WDf3X3JoT3x7mozt3J13T0JoVTQ7030xZVRTy
OsU/M68CfXS0d2jN9fOpcsLw1NWhi+q2a3ziWBw1K/esgkqnkc6oMwNFse02opeerUmmlEFtMLb4
0s992n2uxnz91V4L78+FYlt7mgdVa34g6vMqo0qLfAroCMkwZjKFj8b3S/PBT4BJjKfBcvojVtSe
74OTYRYGVsAbSbm2F2drPztQntqGcY55FnWXXB+GA9/fjVqEC4NHixDJUqXTDMI4UxxjrAIlLbQP
g5mVl7AwGr/xOvuzUkQL0t+T+pjXyvSHGVOrqNZxCXrmMh38kt0P+uKHSOHTiNUGDDXFrGIZf0eL
rjgpnvIxU9rf+myqmSA6//r6g0jhzEPAmCwL0sjWgwgGY4oDVYFZN/F56pg6b3XNETJ67zMCo4Ee
APJD5D5bK2ESN3at4afU12efQXx/IPif/MBpf2lE8kkbcKWNJlgVWHoSXiZz6XyNZ9S1dbTm9U9N
NEc8lHwgzeGV0mcCt58ktkZgMWzF+0L5JzsZepgeBMmdFiDyLS/MCG958U6KzCasNQQPg3GYvmqr
7Zeu/slTkz8dtbs0CnKw3fA+nvtTqPfvcmNiXuo/lX30rt6Loghpi8tcdNbkq85WFt1WtIr8ZJnC
59RjboU2ZvXTABz0YF/FvkmPXo0mO/5IAxwJcemqU4fKUmgQMa3H6P9RjVE5MWjzUSvnXxlemR6c
tV1j1EVogcOJoDi+3V3NZsJa3MZlsDKpIz15DMBpHifFWUt/TBN9vKYZedkP5A3kl8DobV6jtiyc
77Sj27f1Iuo+6+o7TAz3u4IxpdGkTgfnYe/Qidscqp4KuExuVMd9rtfmSEulmOsO1tBaMfnXcphT
8HA/huw5CEBdkW3RTKQvvt3IxYb0lVtpGczkDL90TJi45H1V+YuxtAffbHdNwBlBagq8tRyow8bR
Y3gPZdD3TH03ykh5sNbcOqiZ7S2Iu40L3SZkcalvF9TGXj/OelcGCOWVwTjPMQNoEUjuCmU9yFb3
TYEnANtEbeIG/VctfV6tdQn8rmFodNSAV/ejsaETqzN++NWwZ8BGqiVKL7ADBC50uzI1a+LYcIcy
MLOQmL/oi+9O5nrwxN1ZFC9C5L5BxMN+kMOjNq1Qf4Dj0GuyxbC1Yarqx26oDN1X2zk7OsjiR0tR
g2YC4A/KxBQJZGrKjG57kaxjGqxZlCtvKca7TJ2Jsrb27SY08ndV7dn5tckcu70aYex2Bydtb72C
hwskGrQL3YbtrkYW9NFUN9JALZbhQ98u82OiOO5VJ/P69f5Z2zkAPAS+VyqERK0hBa1SmxVdgVQS
NJZWxI9NaVW/ETviI1T5zpLAuBhMpwAkyXRM6cYWA4INJ2NIQ79AjHFqNwzc1jb8FJ3XgyOwtyQo
sd+PGsAneW57ri1M18nNPJh1ixUxv+RaefOrsfig+fBHEjyB877hKRa6XZlzi5U0rwt/zAzLB176
ukl4AhMjrAiiHRXAW8U1c5hb0XvFCrDLb3C+Ct/KQuef+06w93HEJCzeTbyeuEi2/pYO9qD2ClXa
sPDST3TGXeOU6+3wmDPx+iDTFw4lHS6SNnJD7NA4lvvUC/ncME1JHoxWV7+Jy5Y3bkXQfGi8Mbz0
Gk9DqO6Hcqs7S7QFZ4pc3BPsLCnxn77DfJKMxk+eTn6X1qlfGlPpMxNvOt/fzb32HQoP4ovRlKRx
IRKFF2lWY5RlN6ZhziND+5eixcBOavvrWLa/u1PhnFZ6eO803zy4ZHbcXkCgIdNBQYGIIn1ED5mR
dFhmynPl6DystqJfbKN1Xp9RCVlNKnOo8iGVK8ULD9lZlQ5rHiTOmp3UtWJ0lLc+JhMFNKMIf+As
A7wChUm3Dq+Ri8LO4IxgePWMWUtu9cEpbDPxC0ptR4NX9jYPn/wOrBET4aR7bAIZ5ZpQOGlxRsMJ
kGH1CDCkP4jrR1akKoWimnMEUjsP1Loyrm4YZs+GnU2vJSLSJBO1su+gQtDp0icq4q4uOqsk1DIR
3c+6pWa82NAdePnegXppRdqx0Z756VpOzBhCFIcTlNTSmQHlerQeDaq53TZCBTUQWsR03ancb8/T
uJSJ6uS2ATV3pnIfNc6vJWoR3+4f2z0rHtmtoP/Bp5HlROqxj6Nl6vQgKnCBdDW6S5ImR7LPO8GB
Ph/kGaGlAMbEkRZTMpAmm5RECyLVPJXK8sHOy4elb/tTotZBpqdvHTO7dnYRANP07y9RBJ5t7GUs
J2Xv73g4Hg2y/0VxBXQaPnWuuM7wkPVG9quBBLSJmoNZPoVFFh1Jhu7sqsC0UtTkjrQp72y/nW4O
PL8iTLqD11+LIpsvxRr3Bwnid02Z7cqoWXFXAvQDsnvj866XRoOnJ03gNSnoUE9kZX4eDV0WxAxm
js8AmfI2mIF0pEEPgbU9G9kQtgzuNfL0NDHrdzmp8Zz3T1XO3PBrPFaZejJ7PWuv5rSQD0EQ6LxT
4mRj+5wmavM1qZbqn1Fb6uIcKTP/fWEy6+ZE/tsufsysw/hUULoQA1CZmPPglWmbXbrKyL7VFpDf
g8m8t2IPFFtBLPFtSUcA7Um3zkDqNlC+o9RDty7148quokelsXoIKX0fRcwFDKPJb9Yped8bddUz
OHJdP4cZyqFn0oIIVKg25ek5NcqsP3fNMBgnSpCR9hyOlZP4emH0R7Pob6OI+NF0iMkG4JzKKDJT
qYwkCj0qqovqPHfxlJzKcYwfVG3IDpz/1hMxhXuQAQgOgVz6s3oAzGVvVIFjNPU5H9bBb8eiPbgf
963Qq6ALLdTkJX/Pq0mp51apAjvv64DeRv8uDmv11SmuGG3FbAkxA8m8GZLhjSOPucStghw5iTeL
Z9mIu2bhazXShEdBeKZWA2SMb7Q9u0Zaq167spYyo2JZVSUjC9aSmYjU+M73I9NtVogp2GIEeJ47
tB+2pnLGLjfDWtVB0uft23FWtU9dmw6XyJqWoNVCw0+SrjxIRcX/VAoaAt4hulfcK8Cnt0broll0
EBF1ME6z/snmcr52XRUhHhp5p0hVuoeByb2+5yjW9f5ydwrEAu5HCEZbhxkKcqG98ZxOCSGsBXqY
5/U166os8ml/U0uZ+qb73bRC648i5sRcp5GBTujYhql9mVe1cfyOFoR9uf+Lbq8GfhBcKCAGJHbU
x7d70ZtOPNOIq0BezRBjCy8E566V/RcKZfnDVOfzn/+dQSldVTUmGqQlzqU62S/DWFrvo3AaP6pW
trxj0OSBf+0uT0AfUUzAzxjpu0nJaz202nZgeXFW9h+B0Q+/mMhBfR7V4RLm03DwffeiAJITQoub
98YNv0xbzbgsY8KaO1bhbx1QKX9CI/YgY9kLniRFQpKbU0r3f7soNV0MN1QJMxpdwksyZ8qnbDa6
t8usRL+//mvBoVdJK9Hi5kG6NRUmtQmm0sUUggB/MdC8vDKHyTux4W7gzlFxAIHcWxq9PHRIKGpy
m4kNfvGE8hpoKU3UVEFd2PnbOnR0HxUt46KpqXWQO+y5hsDWUDwlKYNBvDWlJOGoWC6195iuxgDG
cvWQdYAgOJ8YduNET2qleOnBbb3nINSjSVcEYhu5ha3ROFT0rC9o7xXG2HWnFr3i+nlS1aX8/PoP
R5JBSGUOIsdaOmZKsUzLkBV14Cph4Wd2FH22YjU/K2jAXBQtXw8WtrebSHJznUMUp8kmfbh0XZtw
1DloLbVUv6BL1PilZlfnAiji04JAyhGx6dYitzl+CX0IBQFbxuTGyzovXilcs+yZwNx4CzOVoSHY
y5cBftBBFrFnzaAxi3MyHhFFtO2Ha+cm7o2pQ6lu1cUc7na2zqO3OH9ZSuZ+mVPF/nD/A96eBLxD
NCxBqSB+Ip+8OqxqdjJtA6NTzIvZqd3Hrp7acwyn+8t9U3trg7si5t/QdoYvuF2bbXQmIdmqgxp0
1Kcwn3sGk4eqyawMbsRHh+E4xasTGSiWYNsEIQ1Mgi1W/+KcN+3qqEnDx0N4K7lYs8l8wXk1Dqzs
7SF1LWp1Yg4pSeDWCpk8lEHmuQURrPkxUKZ5+Vo0irueQ8NIDz7Y7dEGhCV6n3wuav3y0S6tIh9H
up9BXIaOH8bVfG5R/Xx1nrm1Ip0zx0aCK1WqJjAQ5jiXZmKc0znLDzbuNi3DCqRKPpHOyF/5bM3m
mrTNPOPtRpM+Zouu/TZoiXmZrLb6ZVG0dgL0E84HMWR3B2EciWG7QCBkoFk8wQ9X8rIJIgYYNSdt
tJDztyJobuf7Dr/nF4La9B9DUuivjMjIzL5ogqIP86eqs5TLgIjjr15/qDV3m2uyk7wIyLCY1ILg
29YFnSGzLWu068BatLi4IFKv+bPWmedSU+jNmO7gPgy5yRTPsVgPspHdryhkZ0WfS2CAt7btETSx
EaUNaiTWY2Gof0eMC0GuqQ+aNn1Iounr/W3d/X4v7EmX2zA43po02LPDejibbgLIXg+PqJm7VsRo
VsiiTGaWb7axRCapdPh449iWCE2A4B8iQ3u4v5Y9FwHFwAcDK0VnV/yKFwHKSVbdyGuzZrj0EF3p
FhKqoFd+aqm+fbpvam9BL01JUYpZBdVS2LjIUESp5RsgNwa/aMzw8w/YYVAn2TAZFujU7ZI0q3XA
MQ1NkPMw/wOAZWb7yhQeDs7du05IPRBXBHRLa1C6KpVhHtPCJESpVbN8YxBITu0ud6mz2I0TKO1i
HIWrvY9FRkGXCbouQj/iF734WJFmT/mo4xIA2WOGObTW1ayi+VnvdOvj/U3cWZzQp2QLmUVGBJEW
5yShoYa89IPKrHvo0urYvakHFHLO9Jn7b00VMu79vskd/0CcGik7hscIBRkphAxqktMjArdXFLP9
tVzmITq5plIejQXbKVGSToHYEzkjTyH5Me6oA5HInMtAyQbvo1bbyaV1k+bZVJvwDVgD99esa9IH
c7bdANid96u1KMlrJzOSF1MK4G1MhYN3lPy4iQxjAd8K7NLOgXTGg1I9LGMUJycldOZXvzY2tmTJ
qzK0U6dKNHZ2MhR/8TKbPLKv/LWF1Hj/I+64qHhC0TkRqGPA5lsXNUr0zrK4qwLmkvXX1uq7Rz1K
wi9hXKcHq9rzF4GPEm8bgd6XUn+jWod8TRfYhQk8Nd0Jq49z7cWv7jYIbdP/sSJdLgnEVicpBkGX
TO3r7FTz76UyugfHbXct+CKtIFD7cPC22zavTmaYGWuxnHE6NW5oXAbneOa5OLXbihAFte+alOI5
gfNvzZgFn6bWcTrGKH5eLKX9Rae5S+8hPg329NS008OkwWXWbMVfjbY/uKh3Vol5sEqk+SDT5cum
7Yp26VGJDZR8TDoh1OKdzXyom4NIshO8yOggW4g3hQZ0aLvMqWdojtuBbAP/FQeeuzaXvFPdE8hx
4zFs89cznJgZyxMG6TD2lHRfssdIeHJztwS3rWVf59RTP6rL6pzvH6293XtpRfp4agiNvLXDMojH
sL4MUz36fdH+83ojMKg0jhTEDj7TdilDPitWFTlloDeh/qZUR/uCM7xaT4eigKCCQXlDKAxzWysN
swLTvCTUayBRnse8j99Yw2wfJBziwpC9nbQe0Q0k6ugYS++9cF3thIIi2HqIEv/K0nT8XdNz78+x
j5r2I0MRlBZF8cx9JrOdvOD+Ru75IKMEgXjRseDVKflEaI6ONaUFJWzPeC7XMPLrcn6n68PvVUem
cN/Ynms4VDaBiNPdo2a23U/HKlOgeaBSkyKrmWNvm09lp6XV6b6ZneBO9ZrUiryASqrc7II5Ndbx
CJ9bK+Plz6lVTL9R8+wcq4n3+jcSZSOhl0IOR9FDSgY8bxyyTsXZqzUq/oT+oz0WcE0vr1+QEA8C
7seqeLls900prLxIcwM/7HXlTTi11nkqRuMdM+Wig5i094koGcFLBU4mpEy2pppao4xoYMpsquJc
MHb2vGaHGaJwadnl+TqwvEilkPaRXD4OGeMeh14JycydzrOX+KPhnOoufG877d+8qtMT3V/jxNjQ
10MZvsuACyk1TdSOpL30YOhqcc0Xqzvk91pt1P9UUAM/ONO724ij/ceKtI3RqsRr3rLAfLZSpmgm
ZvJspkV0UL3f3UfSQ2CaIjzJk57KBol2q4biH5f1BLxAXVohIx89JPEwfzCVOH7HBJDuKfdG8kbT
HtwDz9yJXaKcT3WdtRrUpLfu0tuDtiC9S5c8S7y3VaSll1FV1F+WdrLflgmq8a5TOQH/sRe9/pSD
SaGwDZ3VIjeVUv84YQJlpwBP7T2nfadDGvu90Gbrzwrq9evjFtERBDOocHq7MpStVSymzSkJmFHP
ZhzwoFfv1FS3v9w/5Ts+s7EixRLmXsaGlgGCXes2e47UJrKutvf/ODuPHsmNZQv/IgL0ZssyXcUe
0xqjq9GGkK6u6H3S/vr3ZestpshCESVooM1gOjqTkZlhTpxTt9H5X9jh8uW+kmRx74rYP6VnXp8M
XdawmmK0hG8w9NH62RzPe7z+8tuvDjmpGfraKp8IsNfqpNW1WrkTjZ6XXlSnfK7Nkzum/6mb6nnU
EG3ed3JxKBIQWFhtnKYvGs6AoSQuvde4az6HmufsBNj3VoNULJQdTAJJOPStp7uEAUm/MLJqqBwl
Ufef7cWOj0Wfzn89/j4yQFrvG/EZc80UgUn+VpdjNcyDXnUalprhEPZMGx2MSjVOWS9Ef8g1t0Qq
F0ap62Oz99yP2qzEMaIsCRDjdoG2rvbcJYlkf5hs39Xq7GhCMfD8+2KTUnJfySE7Wlm3VvLFywrF
Ab1upUV6aAx9PCfObgRwby2Uo8DT6jD+UIpYWenBphiNKF5c+Bh8p+mrt9GIsp0C253bl3IKtVHm
6lF5Wq9F2Hldg+nAipcPH5RZqNaJhNP9Lcr66hDFjfsdBqrsYMWRUvhuk2o7m3nHJylsIzEB0Ayc
7fr2VdpFIyMH0L4szBoUPTNw0HZMr3ODGvzT3nFjahUnVpaXGmnMACizf87RbZ0/DF7wf2UEjBKq
6yA2157fF2adC7pFsCjnDVj27o9BjezLv1iJQ1kKpBKSFusAoNY6vRjRIn0p1Rig0shroRHlnx5b
ufdpEAaSdLRSQ37dxDEKA3aOlP3q8giNZi8RymGwcvEhaZXx+2Nbd7xd6h3QeZaCEZs0JTEasxs1
0mUhGvqKnhwvU6P667+wQhMdym4AvKA1bs9Uo8xtDRgDZxsRbPE1s8lfslld/nxs5s6hAvhH9g0E
kOGd9VisKsypTpOBWDcV89syx3bf+G02MrBqQjHU+YUa9/PR67umOWVx3L8OfTgm087Ruren3IR0
PVBaB1m+ukFqdI3jagyLl2WK/pzTRPvkakmx0z26t1Y6plyDTGyCllttadGp4BsNHi6vN2IfQkAX
krbhV8sSv8S68cFIh4+D0IWfacsOSvmee/KScdBYH6ib1ZM5MkQ9aEXBca4t50g6pp4iUYEBb7I9
5rC7i3wHfNNzARe9WiQD/kut2cxjhZb4q8kh3+2c9ux44W+Ls5yVZII5xvhRmPnOqZBLWD2j7z0J
GgYyi1/Lvos+jJosY+gsLLumODRWtPwwGr376rZK63yNhZra54QhnfZEMWFedh6HuzvMMwoKmnrL
hlQMMhAliTOvgE3ftVExNJThoGr5cLJAoOj+40NzJ4uX0uJMLNLbIjiR3+CnkA6hqKxxDGJhLVGt
IwprRsvM0WD4kUlq72SWtVedvnc+5PGQhQMpZr/6qnNo6ks+4rpTJekaZsUajkWoGmJnZXftkEYx
4CQf9DU3GyNovTIrbvEyaF6J4MiwHFywis/XaB0wYGRAZNkw5q9WY/a1wXIA+1YJ43uKVdcfonTa
Y8K8txZ55giGea9JfW+/krl0caULXKJS1AwS2zp6cc3M+fLYF+453s9W5G/xky9kdkebfTCgv+y8
9K+qhnzC86Lo9zwc1efzIsjWKR8xRqIhNbkyZRVKX1PH5eP0nXccmzo6LgB2n89XIDfkGBs0QRg/
kwv+aUFq6OZVabFtdHSzvyDyCn27co3/Pd62e0eITgaT/vyhGrf6OFQ9YgR/uS4AzvzOgOUXbei8
Q94qg59Oe0iIOyE+S6IUZsmgasPawUSA6ubwWbzMQ/cpduvwo1LY8y88iPZXJgUAeRh7ggD33IIW
AdwnqA5QwV+5eDHWjgJpeflCR6s5QCNk+XWsLQeJON45s/dWR0UCNBw6RURYq7JprGVDEyk6j0vS
918TrS1zX+hWdOrCJfyPQHHuBJvI06cLF2TcxyO1wDLzPrdusqTDFI9OV14ct6s/G1nhHKrcaU+P
3WRzhrFC1gxXJPVLiZG9tUJJqVXRcC0uvWtM+Se9HsXy5thhvqcauPleGJKM/5gwaQ+s0RfKAAa8
S/L8whBdy5yqGSMY61V+mnV7r8edNUnoBcMQYGGJdlau3yWKPqa2m1/SsPdcdCLU9NxOhv7sCaNI
+j5tDoMzNHzrgRi6SeDdmzi74DpxUI5W+APy0O4QWQjxHTLNro+Pv9V2C6lMSbJtme1xD639sO8m
a+qb9GLFcfvFU9Txv2Ez9lemH7wdjPYWSUzzGViTJFcjZiVtv/WL0prFEKdtetEmJn1RkRxfh1Sf
Pw+z2v9oK8M9qUrvvXrD2L2WtcguVVcmbxEwpZ1Fbz8mV6WkMYcph2+57lkMhdWFVlGwaIi8AxUm
6nOSptqOlc0Rl8TgTPnylEDMDXzhdrkQo1uDqN3k0qq6AkXI5H4ZvWE+RMnS/9lO6vxWjYv6dO1W
WqWPClacguFGecCFioTawZxc1H5uv/aGOn1pqTK/PXabezuIHTTOQGBv6y8KPJ9ubpnJpYEM7ZA1
ovcbihY7O7h5b1iLjJ+gkuOAM2V/u4OuXdRaNFrJBT3F4q01YhSeSi82cyDvzfg/ywQi+nhd7+JX
NxExJiWFI4RbcGHiqLcmk2LoYcCt0wsT1174PS7zdPBtrTWMzwqV4+XiLrVRHAxofpdD7wzuH+gM
teGRfooantQ6a8WrTt9feTH4xOahLUSf+Us4TLnfcyvqPQX7tCo+q72bIjsx6nOpfA1NT4SfNMQv
x9cccj470ESmJKc0TIb2+niJ2xNPBEeLRO4npcD1TUY63i6qESsvio0s5AF2mewPrykjILdO2v14
bGyTYMi4hwMmc2EUutYpfjwadURqk8JEUtdnZxH161K67We36oYPZh6qf80AwagZe8PLY8tbD7WA
nriQapOcIpcrfeuniMgeNUT/bDW5aErunuyuBACCyvezzziNEp5UqDTYSTnOemvFytzG1jqbMx55
i3glSdSzM9NNXeMD7kdxClxFn10aOwdJ9+QCyZloa3AGOX/yzN+aLoyInx0q0cVT7FD1s0HRjznc
xePhsZ2Nv0CSD8ZWRmCMdzO5dmsnmZTEttoluRhD5r5RLkLtTCSufhaDAEP02NjmxL8z8jPezytB
0XDtnI1k86uNPrkok/ZfZEMZ65q1T6OnfF6Udsc37y0MvVtyGQIIA2u3C2u9pa+Uyo4vlR62J5GH
9oWruXkNQT+eHy9r8xRQ+pRDUJI0kv71GtYYVtCGIxnBRTanWvqxGxPL+jJmuvsHwh4JF8wcG6lf
CqfY6b3eWSP1C2avSA0BDK8Ng1jWiwnVzcvQDdrBbrmnB+Fmh8md9qgoNgeONUoVGr4b+H0GPVbb
OY0xrQeOgptCfYeKVOuH2rgnOHlvQfg9GTxtXlkBu7UC25zpQuWeXphNjU95pLAWQ01PS1btofW3
C2LTmFMndyPwoxF7a2pUlqXyZjO61MU0nJbZ1b7kXrsHcdwuiOjfATrBNUVdct0BKuwmWlo31l9y
kWV/5i55u2fU6feopeP7rBdiCuoESddBS/l9LPOnK7EkzqtViNR5mqxvRRsFdZ98KUvt92YuP3Vt
/fT5MiWgS97+XI+byT81obrLVIP2UsfCvYQ9elWppddBDvnszrVxZxNxCIA5BAq4uS0/5U8rawH+
xcD/tRe1dL4hsrNcwZpnvqaIeOdZuWOJeQPaMjIL4FpcOUXPZBZzyZr2ks+FgcJ43R/s2lZfUDnY
E2TY3oUkHHggXLp8MkbBbhdVtnM+2i7ktVU0iEPPEIyWZ/91U+XY0gXY8Y07zs51K8cbiIk1pvJv
jdlGpKsdgLKXTnWMz2oypB+EimD0Yw+8a4UEnZFfqV64BkJr4GhrZnq0F9HZ86cEjpyTGqd7We7d
bwQCmtBRstKsASdwQyMqznzRi1cyP+Qzs0upr/HC5L9NY3d7ndX71iQhGhAr3pPVzsVuxPBX7Wgw
LY7OQRu19rygOXTO6+e55EhBidkIbCC2pVK8cvPOMEslAZby4sat9Zo0ZXop5/ZpdmNpRSZGEKZK
zdtV3btLPDfzUovtG7Tx2pVmfw6Xpt3JILZPIm4GPpihVsACZJ+3DheHzeRGcaYznSRJDtVCLbrz
4ljFBz2cSs0fCqbO/BCR5nnH1bcfzJLKqpTZKYbB37xaHxxISpK2JiSGaeS9FpA0+GLy3CBe6qfJ
/3ijgJxIHBfoDx7I20Uq0xQ6vTkxF9zS39dcYR00d97TvN6eKglvwSGY4aGYtEZ5APlUqWN780sR
5aPvJKL282LeY2W/Z4U2iPxUOoqgayt1XCwwpMcLYzzxeCDB14+1cPdqR5uEgQFw4BYQvmpSImqN
91RqxfW6fJoYlTCNVzcs7b/NHhWH0q2SH+2yuMcu9srf8kroO3fT1i24MZhTB2pKvER+dPutVES9
YoO5l5cumtpLMUTLoe2d5lTU6dOIIHk58VZxQ8ETQoZ0ayoPW2eMGYV/6VxGYpnNtVyf/nh+nbuu
OaBh4ZzlL1McxJRqvz17BYOQI0onGOU//tzaNvVqgfstsXnAtPCvhLkpBMBE89fTVijMET1hinfZ
Xd1Ujpo6Q1j2FpRTsQ0jmVsM30Vam3utjzsfDXATwCpZWgKttorhc69I46aIjJeyi9UT06/DsZ3n
4piA7dnxj5X/8zpKNB5Ia3l7yJflduOUvpoj1YzhSXTicPFnY4iiQ6nOe0Xou3aQDERgRJ6FdY02
a7l6K8BUV2N2lYMWx+YpZopi5xJcXb//rMZj5oUyI1KIGwqZalmmOMVKW6b9f5nrcpBHCqOhPaqF
Pv89FG5mXJPZtYodw3eX95Ph1ZUY8byACbLraw2b29ecUsg3QRN5Jy+/ZwXxRRYnVUaZ7r39WJVg
+npChulaOiRzpSi8S9wq8x9Pefn7Jv5sZbUWxUFfpyuK5mqZ/fIxrlzvLYVCY08gbBUI/mOGmTzi
JemAa2JxfQyrRaBsfk3j4YMtxq8lKztYPXJqUw3f3/OL4mWkDU2EC2RmtSg3ysMlFYW4MvFoTkfw
aDUCePOi7g3U3nNBoltuQmxRxVidXfBbwnCqTEBy2gGkKhV4I2j7VdP8S9w3Q/lRDeOoPqFxZc6X
x2u8s6MWEC5ABbRfgD+tLuDKHDKTKlx/7QTwpMOgAg05O1MBvXIrQsP6MyvyEYTXY6t3FowzMjMB
uxBt6DWTf2VrzWLxpFzzNEr9zLLDF4cIIfGJFNF605r01VXM7kn5Zek+QLAQK6Z3KyURVon5MrVR
NuYLZnVlREWr8pLXIl70L49Xd+fIUWjDO2kv8UnVlRkPMb3MS+L2aoVd2PtLR0zyPU7maI8L5a4h
QKQU8KGsptxwe7YhfirNIbE524OT+FMENZ4yTE/KLshdo1VGe4lbn1vSkL/FzynlXKPlA5Hm1dCr
D5Pi9BdLW8KXx3u2inYwwni+vEE4BZTr1yc76x09bOauuU6WyF6duvuzbxrKQcifvbq5vtRvYRRa
8TEv9WqPW397BgDlkaBT2WBGhHf6doGVp3dCoTh7Teux+1LXOVprijbOUP45DvoEVtRVT3Y939cr
8ZoS8kF0t87TLbtQndFgvWZFIHJoKOZ/qQtGX051Ps5X0xnEkd6n+PPxNt9bKhqXhMiA2RheXoV2
rSISRkr09qrRuG5f1GkGOVqYhGEQPuSJ7vdlZc4752F72gG0kOLw/MiSy3qtDI5qbgT393VOp/ZT
7fW99ksJMUH+UfHgt/KZElOSS10tXvufx8vdHhBZsgXrKN2XytXqgIBHsaduKKprJMLiNUSRig5G
/eSklPyWDK6CGaKNTfaxlvBmPLC153Gsrn0zZS+K3jRvo2j2WnV3Pp0cj+V5QKiU+2X16cAZu2Wa
59VVhS/s1S5K72+UAYcjaWVZABYqnlRG/WdZwBtUanGk8+uKqWvm4PJ1vbq20ZjBjdajp5ugOPz4
E63i1v+3QqZDTZajt85BGUyxTJFBJ17Zc3WoIrv39RDInlGFe2Wku97AuIpEmHPLrO/lVg01g8EY
dnC0+rPbj+XVyKe9qOHugmjVMGcMonjj7TyosQZ4orqGKfFQlLTLcTCH8cvYJt358d7ddQm+jxxz
pxS3LlU1qeV0jMRUVz0el9EvwlY/IyAM8YI2W84HLaz156ro/3wtqtoUMuGkB6t/e1XqUUWcihjT
dTIy53cLEm6/Up3kS+E5e4pd974W9yN+wUgdD9wqKELlAeEqdcYxdG04wXRlH2MAXf7jLbz3tZgG
YISf6EsqINwuqJPDIpMZ1Vemf/vvad7aX4bI64KoUfemz++ZAhfPgeKoAuFclccGRdhNm2MqJuU+
RF3Wn2ZRWse5L+OdqO7e3v1sSv79T082udnS0PKrrp6RNtWRSredHmsCwZ3n5J4dECAcKV5QiiGr
b6SV2qJNWlRd7cKYzlls2S+tCdvr898ItARQI3oqsph5u5qqAcjcNCmKA2Vdhx+YKS7Ng8aAQ/g6
lqga/guXgHBQImlwcuedtvKnzUvVUbils+B4c18fzciLL6neFP6sZ/nOAb63f8SI/0wfyt7i7cqY
3IDMo+NOZ9eWY2UUi9/Wojk+vX+yK8ozKMs6cDXfWhGV8LDTcGiFMlqomPTiV8h79eEjFR0t2rF2
57UHgkSATe0ULp21ZmGaWlGplx53a+iol7SAfjPSZ3+OXD9DKv6QmVG24+6be5CGLNPXEkQmpx7X
lZxEYWICYrjy6hSK+mann+r6UKuLOI4QpZ8eb+ZdW7SneEdoVFHKvN3MwdRrpXVxeXeJiZqUvG/r
c1W2fLUuSo23VnHGnUt34yUkESSGhKe0CyRe4dZknVuxGdLAuapzMn/MqQwfckQ/fnm8sM31RKAg
2zm0EymEYOfWihJOZu6KHCuVFR30VpifqmouL6nXzDvXxj1TcpSduSowJkxX3JpKxkot3RLm+mmK
Kp/id3uu5dUu0iR6Drr+ThUpQQGIFHGeeSNvTanloJf50kXXpsitS6io3ie9d/IPrbDVZ4NNWcDn
1Zc9Hdq+6w00ajWunNmKrlHqIOaqNL+W2bynhbhxP6nkQSgLFB90K7W72/XkZR46STc4F91aPhWa
FiTh6PpIl3wblPDJ/gB3Os0hGlTkyqi+0Am5NRaC9ygNVDyuKeH9yRZhnPtumIbHhn/25MzQuzFK
AjKG/gd3dGvM1EQktWXKa2ql+rGMF89fjHIPKPlenP8J1iTN8F6RzAIEkOXf1WPCHPNYeeBbr64u
wsHPy76rD3GfFOYlt9yuCgT8JdMrAN/82Na8bn45JvGnJtaEtYMj33xLmexyYSGeDFaYy+t2xdYi
9Whcl+2dSw8h7NBTL+D+rB9u2k4fO4hj5p2nbWuRS5mqrYwYJZPp6iWoVScUZSPyayLs9rfO0cIP
zP8WWeD2mVMcgc8k2o7JzeUFWRFznbL86EEXt56G9YRwrbY282vLBLVfJIV2cCdzb1Bwc6NAn8wM
Omgu8LYgnVaeGnc48RRaw3Wc6cYQqaAMLZjYrhZrj5L4/TW59SBydnilyMJkWrRekZtzGqKuEde4
j6aPpjaj49PEXYRFNf3g5QgAuprV+wZqoi+1XpYfyNucP8bIcvwkNJMnhyvwaGppMGhDdAW+cjOh
yzAHANKmaK9lKdof4Ah1v/VEtuOs2+9IDg044z2M0AFA3Tqr2mnhMnlRd+0Hs49Pk20oiD9BZ/Bs
sCfTaHIzSWhL/30dUi5hgjBq3Ikrkt/ic1FZ+Xk2uuwHorn68fGLt10SLTzwVVQDWRjd5NslMRYw
5qMylNcqhSzZtxfF+tLp6vTtsZmtbxK5gieghewgorIGFs95YxDoLZgRtnkggoGjvifDTRbIgR+b
2pxvSgOsRBIygy8mcb9d0by4DXOQ1XJtorHx43qIUEo3siPNyhbN+erHY3OblYEWA83Lu0fnBKTa
KhbqzAYQl2f012xB1zivhQbDJbQ7PO57EOI7pgjwGOmQtzaE4Cv3a/pIdWdrHq5VH81Hh5V+6gut
ea3q8OmikURD0z+mEk8aQLJ7u4lxV9qQ4aX6tS9gJIDerWYKyy52AhP5C9/cIvS1GISih2aDXNxA
Mxa79upGy3WyQRGd4zF0EEPNkj8GE+kxq6z1D0XDjbpzuuQX2VilEEdTWdIyrXMbYzI8ZfYm/aoO
Rnhq47Y9LcJNzl6Tj5+0RQyvTmkWn1o7D/+C12OvYLE5cRR4QMZJdnI6euq63WtWdcrQhTdfldZW
jxD6T5AMdk8ncFgh/4BXFhwUPrPK6UFkunmmcQq6ciqP82D/bXWNfhxtba8mt14P4RGJoqTBh5Jc
gmxvXSVksD/Ppk4NmMxRPo+c86A2zL0W3tpV3q1QWYRWSDILrR+cibC28BJ3CULVrSW89Vtrjr/o
wBt8EVu/g2I+Pz7X62tEGiQ6p1hL0Mx7ujpsSDKkswP1fpAX9uRHTmwf5yl2fNPIf+3K+Otja3c2
UQ5d6ORvKHhtKAfbxqptJ2umoGe0/2i2SngQiWh2rkb5KX72fMId6H1oxFOg5TJe98cVGVEDvxuD
KCurv6xKM4/VtAwvUxPml7DpjN/yNC3PotoN2e9ZRkCLSpJsceD9t04ijLApLCcdA1NLm+PULd1R
b7ruyK8zn93Cqd66CT6bsGm97493dn1pyjUTF9G4gStKDpbfWm7zqV6McRyCTJTqCSi+ckC4QfXL
cHn2fkZTi7Yakle8X6Sr68hySoCh6H0pgr5e7G9QHTD53Wjxt9qZ9ib83n/W7aek5EQBXFLwywRy
dUF7IlfjZND6YDLsVEUPdSniIFU6e/jO45gnx9gci/SbO7ZRdJkHI178bipS95M2eLF28FRQQgFB
VaSc5lydoqNlolG0c9Nu996gyiwRajxa2xGf0TTHUZ+mPmCOCtwH0oH15yF1q7PX53tQoXu2yAuB
SeDE9HFXG2INVZJ2KOIGSWFXh55S2oexGGPOUj19f+xS28OKIwNJR06et39DoZlFsVYycY5LZXX3
1XOF/n3O0yd12mgXAV9FXgR2FjmAsgYtqGFRdW5kd8HQe+Ehye38ENmm2PlE72d+5UhkJOTRvPYk
7GszjbdAP54jH1NDXHnWR7W+qIia/j1F8GgKkYpTVtvza4wsyJmmtHrKKjU/e9Yy7lyBdz4gs27v
dEH0xxjxvz2oRWgtU+qqXZClavnJCuv0Y6uLiXpWMe2wCNwxRVRDzMZQIvf7upiU89xPcNZ6QZOK
PNBT8DSNpfQvS2Q+yQ7GV6SzSeGeKiDVEEK321XpSyG6ISzcQM1rzY/aLj1HUR3uPFbrkEZa4Y3n
mpNdam66lRXHBB1ELB/ETh+dEWt2wSWl1QVm7fDcdUP23STqCbyiSM71bGcvjw/E9nanrsp0m0wI
SdbXzc2lKAf070InaAAFfpx7+0ND2H0lwVnOhAzNeRk07bPBsMPxseHtI83HkzO+kmuKCd2Vz+ih
6CxrSd3AdPLf4gaidIhsMxgu89nvInUvCNkefE48HPNcZRIDsH4/YflpM1JQJ1CSDB7PqB+Djlfn
9HhR72NCt0eSEgFeI+nxqBusS4NxE6pEwaoeNJM2/84oShcfdAO1OtCHsTUExK1qf3RANXORe1P8
v842Kg0q5MatPpeuMNprUbRVAmqSl4gWutC1z1nROskVxHr4nzFpbN2f3alXLl1bhR+XvIIb2mdq
woqgkUv2uDO2/gF8mKAGPnbeLJLbW/ekNDmTDllaQOuHcZM5FKqBcteUj581Si/juVQ6C6RBo1B7
cu251naGTbd+QrJOFwMfRa6HZPf2FxjDRcB7HelBrqFX7aPFKtzvUenO/3Enx1kOMRvS71wyG2fB
lhSIYiTMlrBOeQn91EJRiBAYbxVp0C759JJ5cXLuQENcHjvLPSukuRJcSa67YW6czbCyaAVlgVkr
cXg1w6avD3AmzPnOQ3HHEKPBDNlwAFjOGorLJJjQsmXMgtytGaNTS3Fqojb+9vRyJAMQaCi8RY77
325aW5WMOxpxHqTRNPpGaogDQffe+Pbm/qf4x1QStWNwHgBQ5Fp/+jR1m1jmNIZJUI1QM9lprX+s
dHgyDD1/UtOQYESaokImgV5MKK26W12eIUdup2kArGg5Ks0UHlCjcZ4sML5bkQAPgBdUGNd8bl3Z
xhXtmiTAWEOOouVVc8imuNq7ATdpGMvhlZZQXsodfKfbnSvdIS+9okyCYWzdX0S2mKc8bayXyVSj
j6OjNC/0SLUnywRydfSnwXhJ1l8yl1ujlMKbKUX9LYgRe/2DeY75j9wd4g+xM6RfG8Me31Ib1s2n
PfG9jMRHk9iPdTVVtYbZ1DIzDQpdKc5hk6jAe7k2n7fCHCCTgEABASMZt0vzFpfqrJlkgZMmxsmM
IL0MNXMPZXvH3/Fz4kmA3jR0189kHMdZPxdOFjT6OKYvaIWZy9nIujg6FF6xi2O7Z44yH0V2lG14
v1bHy4EXxDWUsQ6aNgqDceLZdzstPoM6Kncu2c3LQr2XS5bXGCwsWfrqkq3moe5EUzdB6BljffRA
ZOSfmYywiwMgZh3N2sSrdUKupR9eIqOGCfDxB9yuFYUREGwUr2Skt+70DrVu9S4DMYExWMuRnf5L
revmEA/L3hnfHj0ssaHvLJS0MFZXYxS1JUSGoglgWQk/1opiosruOL80wjWO2WR5F8tZkuc4HGUu
BakG7zYzltBCrGtl8QCk2UpERQa3TC9MPnaHZgIUODRZuXPg7uwkEGKojhnlpHVmrk55mKmhp4V2
FTQaKuIUW/QlPYz62HUnTaihshOz3tlOWq+Ey0xIce7WTgpUABk7j3iD52Y8a6GYP4C0md8cxh/f
7CXX3hB/2hM+28TppKbcZlKigGCdvOv2uKOhO2Rl2KWBQ1rwCdo246SWXNVTVkIsUNZxj4p1ttT5
LwhDqcNJFIWzs83y8N0El4yu8vIRX9LNlERmt7/CzOy7MQ6ucoU8LUHF3HF9Ho+9FuMdKzx5XNWe
FL6nandrpZl1ui9JG16XJorfGLP7lYHWdCdjvGdEtqBkUZxHVl0ZyfRFWI2Vh9cyKfJzOefiYGSw
tD57wg1GIsCKSugByc1qwzKulFg3yyiYNcgtFugrg6pgvDO2lD2So+0R4NKkfiTzfpLGNQbeYzym
tIyxCgpmw6aDjYARjM6WYiUQ84zwcT9e2dYbSWNwfXSloGwHGHP7kZS8GWa7dfOgznL9WOSGEeQ4
38mIpuljgoLcWXNi51h30Xgao/FJjm4OAhkrTwRj4FzIlFRuzRe5fHeVfgkQzsqVY2Ua4EdMyh6D
jwLFvMeqt/UWzFG1YVCS3QXbc2suZ9A9EU61BEU+m5e49twjGiTJ6fGebj8hs0D0g8CMUhwiiL21
IogZxnyOlyAKbRonreF0vicKGkIhZF97ZcC71lDNljtI8WtT5RcT0t+KMwea2nQvlj0g99PgpR1i
Tb8+Xth2+3jjEDpDCRmADC3724V5STnCqD8N1MONJqIgnqYMCplAwx/b2S5JvqWmR9jMcwNh1MpO
CViPTG0IjHBQfdQUq0sOUcFZ9OqevNS9JZGikZm+F/rXlDxeh9jTApAkcJS+uKhe2Z8jBfbbxwuS
G3N74cqfTwJoSjmTzbtWT8pkMMaiBY4Kqh4KMaNErStGohuS83EazgTr6pNjyJwtiY4mVgbiQTK1
bhU6ZaxNoVtrQQZk45iimn2I2sQ59F72pMj5uymau5QpKMGAUl15fFsUi7oUiRYYEw3deciLM0qD
2c652n4reR8Sur6vCaz5rVtYej1DCmyowUDJ9NRGGuRe9bynq3bXClhEJFBlMLcu8MSJBmdP5KqB
k4X9eW6sxTdEu0fK9J703boEWyXJdiRggwbkajHzskAGM0xqsDhtNJ3xbzP5e8oLvXwtJ10YLw6l
GPNNKPPQHNrWgixnUOD+OXH1xOPnXO2b+FKXde9eoswCoBlbYawovlo0ncUAZ5G7v2pzmRUnFf51
/sFQIlqSdjGRqdXV3p581b1tk/PTGppcECuv2XXSSW9bQsOZ2ns6/aozcP8qgfp7J2l7NTBKRAUO
RBaPBhXcWx+ICFJzMfdz4IRKeVZLT/aPMvdgRM1exequKRm4gIZmWnud/fFZwgRVTi5WswJUXo9M
oUE/5RtN2709vh/ubB61aHxN9nMA9q4uVrPWE6fo0jlQO6T15rnRfWdw9xCpdxYEbICaIsKtDPKt
z0+SzxGkL/MUiKptLnMLc0lSF/GhmsWeksPWFHQBENfRZiRy2nBsW6bi9VUaNgFXg/4pz1Xt99Sb
jFeGbpQdQM49U5SbiV+g0rkTMM3J5DmT0QYdYfsFWZbqIAYLeura3UGGbtMFeF8Yg8QWfR9CiFvf
QwMj1tO+bQJdB2PlZ1Gh2L7SDkrjA0esivMwaXF1Bnucek+/iFL6k9yIjiIg8zU5ZCUq1+o58kFT
zdoVoKI4dYrmnIuEvtBjX9y+VYiNAjySlQhm9tbDgRGqbGZc223Qlkpx6ZzcuwitLA9FXwyHoVft
nfR96/s0nHjvif6oytI+vd1VKr3W2FdmEcSjV1wBgZunSBm+PV7U1kkwwjejyUjPlFf41siYFYXZ
lEsRlLMa//Ci0TnOjKxcqSeMp+dNkZDIHj48lBukLUDoRCW3KgIaV/0hzhvLz9swOpZVHP8LU4C9
GXski6Xit1pVJgnlxnAsgt62/mcsrX5hvCw6RrUwdxKgrVMQjIH2pqdNE33DwuXNepUjTNwEIy3R
PwvHLKsALY9+Pqtal8YBCa9mHR9v5D2bODy5o4ReAPW9/WYg4Mw6RVwhiJa4/wblWndMCyM5R2md
/I4ss7dj746PyMwAt6c/ABvNqkwbWZWqLkpZB5Nn5opf6LWz+GajNhmZl1r//fTqIGunbMQfmuPr
GHeYRtrmNAeCOleguzb13G9c7ddwUq7TMtXnx9burA2Yvry9WNgWEGcno1kbsJvRq0Iz61z3pdae
0A1oowt4TLEnPHrnTIMlpCVHtkylYd1cdftu8eo8AWTi5tM3NSKFHeu2/Pp4UXcchM44LCfvQpab
dGScTfhaRNjT8ay8s2YnMUFQbb0IwMzXDCHSp19pUDmSvQpQJrIB626OWSZUh/poCEAZuH5kWHNg
1VG3857d2TvJlQuOigkOcIwrt3fGsjJ0pjWDKR0AxBVed01pVl0e7932LWPmgJ/OBSXjqDUYJ6VR
oCdKNgQKcNZf1WUejuaS2S8idKojqu7dR2U2tGevenxCzjazjVwhkEvdnuhSTVI7gecxGFvN+Jro
RvzWNs6Pxyvb7B9GmAGX6mzEoXyvWyPR7CaijJUhiObRvcxpWhzKLN5jyb1nhTyYeJdKAniTVROk
0I3ZU4jNAzer8qMozME3vWWvhLY5tvIQQZhGPx9CSVput2uBVsfpK+jF6NrPzmcERNEDcJr081gW
0fPfhnoIUGPKofL1X5lKY6VviqwdA2VUOj1QvUJMxxiBo2fnG7h+yHco7/L9Kcasy4LCVEa+fDkG
HDPzq6MMjW8gt/v9aS94n+EhWiJXoBRzu3OMNqB13+Jq1hTNgoJ131+FbVvJTma/8QNuN95Fdk62
wuBAv7XT9+EgeEqmIMG3jySP04cirttnr2+scMu9w5lpu7qr1TDU7A209NVAm/PksIxd7FeDl59q
sctxuHE5aYpDStAOuJ8DdLugNDL6edZyNbDhESv8wg0Hglw+EAFvTBHm9Pg7beqPFkM1tKP4P+Ht
/3F2nr1uG90W/kUE2MtXUhJ1intJ7C+EnTjs5LCXX3+fOXmBa1GCiBMgMAIE8dYMZ/bsstba1D0v
zc0rY7CtlJUBd8xOajco38dpMD/3ZZqcEoIS8J3afDCM6FeLJu7Dfes3Fkt8QR1cju4jmZRf9/cm
8KxUM9gU9TFNNPPJrh2PCWJVGqRG2uw8HlcOl4VadC+lSgWgri0FP7OtbHCgCTyqVAaDpRreTa55
VPR8OjpO+byW9Z5W8vXRlKxDLrQk9IJR26TKqVGXxgIa4rFth7nxbUX7C76e91qUsZwj6oFNM6T4
IYzH7dlcjCzjGqiPiiGAHI4ON7umb6EJp9t5tK4/FxpVkrEDYEu2MDcJWIZkQs54Z+1Rraro19TP
07ESTh0YYlB3+s03TJEkS2lydk9iBC5PhleNq1K6bfQYzXXa+Kk6W0cV5rofxd7yWj0WtlBm5DRi
JDqGmt2lMaY64v69LCIxV9J/7MooHw29eeU8Prq/vPfcaeBLYMWoq15aaQuYjWWUO495OlXHQehS
hbqtdzKF63MOXwBAhcTxccq3Y8xd4KdJpOb2o9Kk9SlP47z37Sl3j1BL0odomOaAgsGry7gMFaBB
DymCcJN/35z1Ko77nGfHeTSEMfmcnjpUTLHsrO0q4OQdoQskDVBTZUMvd3A0NYDTkW48Go2hH22j
ST5kCb2T2FCcZzc26te+ybLSDlpbAiJJFra6NonsQxIVdE9GwwRzSJQ16iRR8ccrnSDvo4QsA5/n
jYHJdbmqKKomhXGbWMnj6Hu/mJXvle30PA/rtLOBly6J+4TrA6FEjiVlZ6/Ac7QbI4SVtOEk3LnE
DGg6w5+1Sdmjh15e338NEUK/DDiU5JzNl5qqiOxgncZT62nVKZ5HsABjkz4zuWivmXrbFFkIrQoJ
299cXiPOEnoZy3iaeuM4G0b3rtb68eOw7iGpb20eLyRQb4mnpjVy+Z3iDrJH3rmsqaeKP3lZ75eL
sad2It/3/69L/7tzpAYQMokFeZY3y0mY6cP8Jax0vRk/xbNpnZTU6AJAYXZQADv4YNfK/NSrw042
dxkJvBgmH+ah4ngAD9wew4YhQpnOMJJTrBlKCLQ6ITDshRqq9twesqxRz2AGtROTaL2DXZh704xu
fEcZAMsOGg/aVXehYcJntq7Y7yul8tUpz4MurZbHshLZTtixQe7/b610XWl9yqb1VlBVKGZrpIWY
TkuFVEkU6V6oVO0YGmbcHWyE4/1BW5cnOWxcTq10jqnGKIXF7R3f0ub6PJRoqFRr7ny+7wpuHDHI
oxQYZZ9b5oWXRyzJW3gSY8Ye9JV2XGO39sexig73rWzw5v8uH4fGm/aicrX91FqS27lbDdPJbEED
VcA+3pqQxpnX3UWHfDJyPy46O5ytrg+UjlFjsadnx8xp+4/3f8mlQ//fD4F8BgefEhNoiMv1zrnS
d3FZTScnSmy/8FzlqYEyBUYv6k+jUF5HJP/Xno2yO7kCMrf2FqMXIziYTxSsT3aagVSKacQNWi1o
yVV7+gzXx1lyzAj+KMG7gDA297hbVw3FfIOlWdP6zihy70tZF/kxQ+Vr2EmCbtui0Qjphcr4tomK
OuWSJbM7nTKzIdfqkH7wQWEwDszpxy/3P9mGdiz3kIXJocJooFKJ3/ZKJprAWlxAGbK7NRJPxdjG
w9sFXu50ShKnN/5Yctd+r66Rl/rWBNTYqjSrCWLFW0VgJDG6ab6e18QpO7twfXkAkxEYoETv8lpv
kRsmiBBhLM50iqwi/+AWTK1LPO91Ihj/Lh8EGPgCMIk04TfftTBLpe09rKxVOTwadqX7QvX6nSt6
cy0UAeQrAKx3K0yYO/FoA6qfT+vi/YPecxF45pztRAMvSN7Lt4Y3E60DSVCUhKnN9Wt5U4SiNcvJ
m7JBIF0ZJU1gIoDW+7PReUqA/h3Eu7qbXHE01Sgvw0IYcRtGiIt1T9qy6OVhUJPcfE8s2ixBzrzp
9qGzKcH7izZ2e7WlGwcdjR/JNHhh6W3DzHFd9aQVSPyUs/vHsiLAbibTN2CbeyM2buw/QQt6bbAc
CQG3/QoDCk5hutFM6FIrvii7PCijec/KtfuTo6UoeaNQA2lqi5yctGa2u7xdTpO8J+0KxE8tn4wY
MVurN3bw9zI82Xxswj/gmQS0Euq6KSzETJ0QCzSiU6kUZeAMrl75nWusR8tasqecSWenvBvTb/fd
xUtefWmWvIp8BA0JWhfQjC9d/Jh5eT/QxT81fR39E8Ey7kLTzMbMr71G877x+ExfUc4pnKc6nYbY
R6c4105ep6XeMbVj82/F0xczGIqlkkMsCiN6m7WOmzGayuz6o9at0No0OVL4lzvo6zMNpuJrvzZ5
/2jWWYxwtFUx9KJRS/dJLxm97otWMeowjXT765pFSufP05To70oh1o72/gpLQM4jEmd9WGzGN0Zi
sh+HWSyxdjTmvPyloqMWhVFpCMHtsNKl3bmZ18fPBRFGqeKloUpAdblpmb6ONtxIA+bOWp2TtWwC
kuHXwaulKyMRgC3E3BuSXnvby0/MPJsdfXFOWqnmb2v4Q4+1KvbYEdcBLUEzxCudrh+QIlOu9bca
T9+0WuH0jnOqFVG+N8tZOU1KvLxNmN5+aNsx+RbB5DmYEGV2qnY3LENupwxJti3zqk1lpEbtonZH
2z2Z2ni2ZzP1F2H8ZNLYA8pdb+fIFn4UvbIiid4qDBcJJJfjeajtb4dEaJWrz5XdWqepaPXDOs3L
KW00deex23pCrEjmo6TQUb+DuX+5qzGuK6bPaZ20lnKIEqfuz34oPRrSVvKqLPhlQYwNsU2syT/s
Td6ziLbORuovJzVntgZKheOfS+au3+87iq0vZEEUeyixE8IgQbONl+KB6a+Sg3DKutayg2Fd289R
PeWT33Sz98O1hLqn631jD+UMINREqJVQ1Nq4pqmA9rnYhU3AgGrhkLbZacLNHAG47EGnbpmCsgaL
lMIuaLBNfWS0q1ZzFkyNjjH42aqPQaYiFJ1k6x6i9NZGyqOHNqJk6m9jagYGg95Ze/uUzHMRuHGu
f49Fx0QFe47eT2vtBK/+cPTA8SByNixVGfl7frvfa1VYQpNYiNyc4iBuUJS3tXwJ0XXtDgbZ4n+w
R+BFU5qwmiLkxp4Ol6GIgI6dmix1nrFSnZZyFaHtDMux1JTq8/313fh0pOPos0iFEQlevVyfmdmE
7NIeeWv1R90UaFRr1fKtdZlJd9/UVV7KJZByH1ISF1QwY9EvbWloc459U0QnZx7bPxmtFNUV4r9D
2f85uKJwP/am21poX0W1fk60DlUoAYd2erC0eHmqeTJGBOeKRD3oVWa2sm7a1js/cvs2UQcjQ+UM
0RjzqAJv/LlJ4Ug0puKcUmstDuaw9Idy6n7d34lbRmhPQXwgQCKN2jyAiOvRIkN582RmDBCAGqn4
i93v1Vrk3/J7bCKXImstNFxkwXRrZYlFkZWj4Z2KZeoepqJjcGIyqMfZGsb3Sx3FD+bqqEdn0ONP
zqh1x9cukjeR2tTLiCSJb7/82nkmxFgMWRxmEzloHhvayRb5z/tGbpwpTqd8eWl+4H+2769YC7eu
vTkOU0ZSE+tAQor9gm5nemiH1fuhRa1qhuPUe9rHyFzVKCMdtvrlABEcAeq4dhXqEVPm9c9zow+/
nMGYXjepTD4xTFaQGGpwmFBBtj6LmeNRNphxEnbzZIdGVlrh0JbiVfqF/7PCTkBh465Slrzc7yYy
ayNdiyRM+rQJ1K5IKIUn9au/KmuBPkPEAVmT8vClFRr4i7PUdRIabm349pxVwUTdcMcLXl8QEMWE
81I1CmGzLbi4BOAu0IRJwpKCOH80bjAbfbXThbmyQq0EZo4N1ZDvcqXjNM5eFJt1ixXNS48d+N8g
YwjQa9fC3wyelCnPYMRkG+tyx1wjSkSWKUmoFHaEBJynfG/6pf5x/yJsBony+V/M0Cqj0k7WpW4e
jlUx7HnomGigjqX9z+rN1vpFdxJh+QQc8fsm8or2URmVVX3OhOn+ggDe2RORCPOn/aJPp/TQzyAp
f441UxFPsafln0RmQnMbS2d8E8fz2j8aSTVl/mqtVhKOYLDTYBFZ3PmqUSFpp6rx8KFzB1jQ9xd3
9UixNmTRJGcXeveVArOsTNoRKRNra1AKNM36CTrT+qjU+R5d8pYpWu5yMjFDq4HZXX4tNc+Y7QYd
JrQKm0EJJbONUtoofualezyEbcoqZdeYWyCfXikAtH1qqsyxp6nzINE35bmXY2us0fqJO/64VPb7
gakQr97Fl9qrVN9nTtQ2IVIQVxSu2WWhldmNvzIkG/XDiElAtG1P903duFkEnBL4Q+xJFLrZxcxD
bDTLmywUuV6EntpOBys3XjeY4eXIy6iTPgKTIKWC0uW3ak2TjFjvs1CBRhsgEF8dHK2Ldg7fzbWQ
71DGgNNG7e3SijH3y6hklKdSsr/jNGlTkNkIqt7fsW02x2GQrQkiMTJWymKb2MhCW7BJUy0LRwc3
1JiV+dQWpQa1x1S63tetbvy1aFbxYKKD/+2+7VsrxC6VJ2o1KC1uXEddTnHutNgm+2kO3qQvBwU5
6Fchz/79WmRAJCRkdhiTO/BbJF03U92oisPIFRSsD3UCN3BdGT/1H9YiJSpB29Bk2KZzRWHE61iq
WZiXlho4qwNnYVW9176CRLG0kSCCUCwmyNr49Lwd+lFLijzUVyU5e+VABt4VX+4vRW77RfwGpYdm
Ov+A26eBsDEypaaxjGtThH0zIAa7Uo3pDatcfFBB6ckRrfb3fYPXvo+qDBrPDI6jd0K36vILOeUY
QQiheGQl/fhuHRbjIJSs+dvOix1XdLU0giAKJoDoaDWC2JIn8rezMCEzNKmtnofarHTqkzkNGuNo
Y9Tnz6ZOv/h5rkZ4JveXd8soDQTiI1oyaFhvlhcPKoy8BKfkNvF8WNRpCl3mQkJvhgrp93yFv+4b
vNpPVgkaUQ5rRs+AlPVylUZdOFEE4TYsZl14xyhxQB7VieOGvVkxf/e+tVvLI/7lPPJ24UA2yyOQ
jVNHXbCG4pmPmn//RXSR+xMXbbyJFPuVozK40CzvpVOM8yW23fYKehv2SozaWli2c/NGiTTtgwIM
/YdoScq1uNybLXxrgdAiyMJpGkjJr8vt7Kkg5yt4oLBalqyBu6qMxqHv4+xcTk70YW6m4uH+ll5/
QEpD5BZEolwI0ISXFuOoKBQNbaUwqla6wqj6PuZumr5TlqU+3Td1vThMeRBVEVihVL5tjHcxNK5i
NqrQ4UNBwVDFV8tJaVvkYxxVZ20R4rVlWGgRkplIt4vSF6yP7eqoPKVm2QP6HJaY2on3Bbhct5OV
3NhCSVYwXfl8si7533+76bnb6nNKHymcNRJqXxFR+n7ksfu8mvH6z/09vHrHWBAYHfhHOM3raT+Q
gppiScs6pLFjBm2O8z60jafs6Qi8qFdfeGZpSMK0wWlzGrc7ZyrJqHP6RBh7RfZpstOuC6LVTecz
4TCqcMvk5X7tpk33WLlpF7/F1cVfhJO6C+CXpnk32Lkx/BztjPpsVMQWY8dVqEx+XVhW9E5kFTyt
Imnnr6ByrDqAxBmvj1DyVuNxAdltI/Y/ttZxaDTte+0OQ1L5FABmT/iOOdWvraTLg0LSxwBdYjo5
JfDyG3rVui5F55ahMtM1G/NIeyOydP1y/+tdRUAbK/KG/HZSgDrpepUbJV/Py9CetdygLgdGrZRl
fnSRUWNfE/G5akQR3rcsHcf2c+KoQQ3BkpNlhEvLAihFFxcS/cy42zMc8fkY6UMTaLOwP6Irspwb
LU4/u3CG38SjxjH+D/YhzBEAMlLySvhImPGkIFJbyaGSJSJbZfY9UfI5KIVSvBWdngQW4+Pe9Mro
fU159l+bBlOggFfDwwFpndL05uEYQJDYa5VzRaPcfbCNcX035IQZ9xe5oaTK5wIAjqThAy6SyPbN
9+28ggYcc4FChuSJ/kFdi97y03TpjAcarWLx7VxXxr+SwVBiX62dtXwgK220R6F3turX2uTCMFXs
RAQVMH/+TMyuDkQFEdbvHGdGYL5o1DSYChPmc+dVi/2A5l6VPQ1G3to7x1Ue+stDI19Z3nW8G3n9
tofKDjFbAZQNleCx9peicIJCGT4jS7Me7+/c9dMgi93Sn+FwdCS/Lo9nm08t8opAKREttjTfSxfl
ua7MKmxEJHxj0IrXjet5+VSUEUBycheogW7DMwQG3HVGJiFc6rg4rln62WsVL/D0ZA9vce2yCXF5
Yak9Q4c2nE2iOEOZGkje6jCGlH8cJ1M9qWLcwypfuxaKSMRGAMBcTt+2naSvwl2HxBBh70XfeOnH
wBy1I35UDRC20gO9Vt4vjbkTPdz4bvKoIwUBiY5K8ua75V0sxIQ4bLiaSxqamb4EbTPWgbmW8XFc
DfH1/jm5sZcX9jZujHHJCeDhSYS506kPqzEy1Jq8Nrhv5ca5RxecmAg6AkH09jQOLgFQNi1SBqLx
0kPXFs7CjEfVOKDX4Ox45htbSAcXp4T0opQplT/mtzehTqq6N8pahHVtgFqbp39mI/6aVtWvtY9+
3l/Yje3D+dO8whVC99vGzyiDKlFeEWVVQm2DmMGgh9L09mKHaysQ5aiNSBicy+ne5PlMsDFdBlEM
YeE5nRTM7RU/ssf6tXAh9kuOLgEwCmyKaGWTbY9ZmbuOwM6od5rf2Kt2tuPCONzfs+vDQEXkBdgr
RduuFAi7JLKZ4rT2YaovehxEM8/mcbT0zAzttXT3yADXx4HGr6xecfZoV20RJf3QZkNnzkPoJHCU
fLd1u+pMzFCkb5mCm9fvRae1r2PcSmcom/u0wFgnMovbPoaiOoXdaSrTzjW7OrhtqgTFamjUvoe9
N/J6OyW2S+p/0ommALnJcOifCbXRFDWM+nEKkihND6J0u4ceQtaO7NbVOSSYo+JNBmeiB3TFNs85
7NVMVTyM22Y+9HHTnCRmcufRf4EsXbyS/PWkMyAkXgQkt5ourRYNOeMSGOI+Ve0fmo2DD7UqTrsg
yafYPA6V2f65RKbeQ4vxjHV5LrOiMs5GDn413vk112umMUJ8Q9JD4+JqTqVZNpNiDLEZegPq/1Hv
qOHkMrfh/p14IX9drhnQGYeTM2ri9rfaG86S1LYKfCscSytfj13vxO3bzFzT6kCPSnH91E6K3h+m
bFaewIN6JuG80PLnjqLbSsY3a4P2RU3bylbDdXGaEW5Ivyh/9IMKXd6laGt+qmxACkfEZSbvKRE1
BJmiAV8vmrqbSQbquF8PuaM3+ncvXZ2vLWjRIvXboRBOkKxauTxRQEcEuWScydfSzSAIj/YkhC8q
u3OOQohGOzcqSManQc20/DiOwh7elp4AWd/UYxYjaGzm42FtEl38XZdd/9UoOrPzx9hK2rDJOm30
3UaBMS6EBiYg8GgEPjJbq+8OMeW7CmaSKdyz6yxR8WGNk94mzI8W+xhpbdR/GVDmcQ5kUun0pgN5
4J0g1DAqYrWcvj1WVZF5h9mZlJVSzrxM59HU0diJikT/YnjrqnJrpG5/w5jIf0QNpPvPUkUK9kdk
RIX6XLhtVhzbaKiiv+9//+tTJrltRPMEGi/s4cs3axba3GW0AcPO68TB7rU4YFqNON+3It+J7SFD
uoiTDMWW1tImaG+HJkrwFHa4TIn4hSJ59Zy1tkD2RxTPa2Jox7xqsuN9o1f+CeQPcZRUDDcJ5Lea
JZmXLIqoTXqYKBKeJ7vWwhKCajAu1Z7q4c1dJLwmdILRdlUtTkxzhCHAJUKHZ3yugLahf6iq/2FB
si0HbAV8DpIil99qEUXSpHlkh94YS4ENuziWIPVPVbeMH+/v3a0FSeoQbEA5PWZb/p7zvtNE5dqh
wyjCtw1ako+R5YnXunWX8IV6Ki0siqvGFlnbqG0xKPWkhGNR6FArlOgA1E977baB3INiDcdGojuv
6mKJu8LimDQn7N3a+YOWZnRIG8s7zWazN7H66shhimOAlBGRGf0JGRL8FgGqY8dD6dUu79QU/dSj
cslQyNNShi0g4bDzQFwbg1PG0mjUU/IDm3xpzBVryWBvxQsr6CLhaCvuX2iz1kHSMzRyx9bVeQAZ
QRlPVtsp+JHzXtpq7Vixu9T2Qk6/AJHcUUmqG28PBX3bDNAlXiPY5Fu9KSHcDPCp4YVlOcG3tbMa
2fLIffWBYDG4XzCdkmS45Smnioc/1iIvnMxeBREgdbqysR8OIm/avaHeN5aEX6VOyvEG7rC9STCT
UpXCNktKGuGDMh6Qo873nvGbVgA60DBA/fWqEZwYOYpAdRyFY21G+SGuq/gvarPr3niE6zPHp5Hp
FJUfTtw2vCxmu0E5N7PDKEtNP9PhqFRm359nNTd3MNI3TBGtA7+i/sK52+qfMh9gQvzQ9MKuzaYj
cfYSaGlkM6pjaF99um02jUE6QIAgqG9NQdNFCiruvFB0veero+kFsbYLzrsq3BHOwXoGxC71Y8DM
Xd6hxnEHFB6qKIT6bIjnIs+VJsi62lXfCdOIQembjOg6CHPpfqymnWfH1dGVvcbL9bYCL4adjEOU
yM6tPJ211IqhZbPHnHfcrUgHM2AEthcM2S5T//pQkg5TrJP0RtK6rfpEZVVZrpCdh1rZqf0xmXK1
ZEh0bew9vzfWhDQZhsi9YYhuM62oteLWUesotIayCwqXalMpSvqB9jIf7j+MN0zh28kTaKZSY97i
mDscuzmYqhIyvQ3dsEb/NqkAOkswWa+3JEuPpPeyuQm75fK45EXeMvKric/dwKgRzRPOEZFh5zRl
yquTRtwSfGFuNPZcxnJcmhqjsakGTY/Pudl9y11wvnO3KEf5f+2USG4cCVnTImHEHOyRzZuVKBWw
73SJz7HZdkFrrUNgelN8vP+RrjJvfhnBCzhCgk7AkZtnOJtT0rFJi8+irk8KQDzfS+y/634kaale
p35Cxk2zCEi93D64qByMy82zjKqHyjEk5yQaXB/cLVX4YfZ2yt4vZ/gihCZ2xjfRz6CpSLq2+UaK
nnSWUrdKaCqGWU7+6M1p/m5REWV+v+rMAvaHrB1tCvJr1vg1Q5A+Zq03VH7eIZ4rATRVEdaJzRhk
tWdI2Y+hqBwN+GziRjvB49Ud4YEgIiHslmg4tG0ud0SbYpSj4rg8Iyj2h6gyMqiq/FYxN2ynund1
mth4fCr1B5ij1HY23zmqR/hfuajOs5cnB6fu7KPXG/XORbw6TdIKjHraSZxcWp6Xy2kXba1qC+6H
MentHCDtUPf+OiK+7yMYNBaPKz9yT0X0eg8JgXhpAcTzNiEId2l0sEVBeyJ1yZjQCQpsb6JmiRz4
vJ5Ss4/3RFWuaKg0zPBqqpQ3R9iMMvClPW/WvKSyVwc+ULm+Scs5fmwjrfxHXRAYPUK0Swd0e0eP
2c91lThnz0vrKTAUJelORgO5ZydjvHoseZxI2fB8hIEId2wCzjJKGa0A0CRc0uhHv6yhXimPVhx/
i+f8OW3tP4zGeS6NvS7zdQkIu/gMgniYOLK1fbkPbmdUXh3HHvsgNM3X4srw3TRyg6FTtXM5JN6T
5nXpU1Hr8wdtUPQ/I7O0Pt/3X1fpsvwRtLfAogG0Ao55+SOSejRN5k15oduJVD1RF3HbI8OKDOtc
Fugm+25Sd+/zpIQLdd/y9Y2i1EQhCF122b/ZKlascAlhIS1emGuNKH1LOAs939Ua/4sdnCUJM2IV
6LJsV2jXyEf2Htz21vkZ5+vwQTW6cieEvLUaYgJKhsR19EU3PpP+aKp1nK2wFo7zTCOeCe1Fuhxe
v2cUGbg6RKl4vY0VAtXC1WNyoxXkk3GcqlybDrU2T3ud12ufQKYHW5rqJIkEgx8vN222YpoLM0E+
WXMagJETT54zNIesaPa0yG/tnJxsg/IaBRuiqktTppcrQ1rkEd2ZNv3ThnMZWnmtn16/c5B95EBC
hEApu15aqbo2YnBcEoXGmC/H1MjU86Bk9s4rce2/2bbfrGy2TYD36UiIonBy0updtVr1o0hM/dSn
iv6GPrtzvL+qW7dX6j4Td0hq+3YcOwOfvJlqEBG2Zg8P9ur+yJtxDkCrwKVfHrManMx9ize+llR8
kdyFlzLKxmnBAUCHQiujME6WLnTVNjsks7d+uG/lxvGDbYIhm+4CdbzNmSgYw6VbmYhCJeriEP/n
nacyUY+cjr0p6DdN0RCiWCOVtLfCW1M/ETYYg0yVrC9LNVNZdrKWmKcqdt6Zm1tngWuWyEVIPpsj
aCo5nQ20wUMmtrb+oCtMoDAH6/UHHYkHGR5CpMG/bl7zorXtJc4qJfSKobGDyI6jZ9OQDKFXfyKp
akmQiGeV41ovLxRP/FR5VRKfgWCU75SsnJ4yRXjBMnTV9/umbtwqmiSQvwjmARRsaSJGIVY2tE/O
Q6WrT320uA+VonQf3cLuv1tO2+7VCuU1vQiAmbpMDPyyPllA3xzylncSSdI8OTMgeRb+1BhuctDb
xIQsbyvtX0SzkXuqJyupvhh577Q+Qghd+/fgDG11pLOtNpkvoq58BxfEmN4PiH6gBAZzwPKrtp6q
oHKcPvZXV4wmaKch+hEpc9IfeWxn6mtI54lDl+lx5qv5ars/7caJJAtaU5O30aTjYDTRDX0Y94Xy
l4c0gcvD1lb1Sev6xDtmeafC6I8h18B7HU3Vz6dJyQOjn/kFkzF1QxBPcfZnhXg4I4o9NS1CVymA
cd//cjeOPFhjMDQQLSURSf7334qULdBcc2bKy9mbkvojEqjZCZrOf3gVZWgOSIgskaB5cxSH0alB
6i3osteJdaS6UgbNSpHjP6zlNysb3w59yjZIXZNzpGU/zGGYD4I6xuG+kRveiEIGckbAI6gwmPIq
/LZhyE22CcV9jno+TpKULminltoxqdfXqodQjJQwXFq3OHPqRBtTjDRazLIoGCjHDJJzZpFjjCLT
Qtm429m661XRAyfSk39QPdsmlBUolyK19fScJXF6dJB/OUazN5+MFVzzazeQti3IQ9m2eNG4uNzA
AvK37RbotiIWawRz41hHL3asD71ppjse8PpwY4omrsSxgN+/YutHRWc0FijbhO6hzwvd+Nrg7SHq
b+2d5NjC26doQvf7ckFNn42VkcI5jaqUjmHmDYG+pH8glLTHm7+2JGsZSMVKSS1a7ZtHF2ZqjpSg
Wp8bZ9KyADQICp5JpU3jQS09dS+j3prj+8j3HboNXX0CwM19osmdV3bhRWHpLiiPuHqh5+c0LmLm
Y6pDsu6Ug7ahkjQH/48Ul7YJTLCNT7eE3qhOSzUNRQjQTWUqnrTRKA5dnQ5h60I37dRC3Yljti/X
i1Eu88u+Albb3DGFWh1KqehqdYuWfFKcsTsuVms+CAgMb4hy9/Rj5CJ+f7iw90IkkUUik6VuPGGE
uMIKEVyhOZiiISW6X5WufS269v3kFihaaOJUZtODWeY7SdaNj0nuI4uUEvh3JfcRNUAV4nqNz4lu
FB5TG+Ly4wJguztOqy32XPGNbZW4J6J5Ru8QjG5inGYwo1brjfisxczUm9yKiD7tGA4V5/NpGr1l
3nFg26su9xXgE+cGXMi1arjtJInSVhiMG3f2Pbdl0GdR7o3UvW3lRYqSUiKZxOVVd92mKhFBj8/m
wnhAJpm1B2Y7vpbtwVpeYK0sB8YARZhLK5pBXmdVSXq2mfsMf8+s2ifGkMXPiW2Vts9UE+v1u4fq
FvEoNGSJ/dh8LnVhTGpjdljs+/Ids0wHtDC1PRG1G0dQtjyo/sPopkS/2b0i9WZ3QaP+rBR5fVST
2Hq7KLoe6kO+V/S94UtoUJJK4ivpbmwJikoL5DbPVd6zRjQfkwSwhsBBHo2kjQp/YTByOFiNtcMY
uL7cfDmUFmiLykB4e7mtZfX0Wl2z8+Kq9Rim/aiPT2ZsaelpQjm8e5zsofirj1LmiOVaOziHuYdZ
+8pXj2Ha4K9kzQYkD9XQzfGZUsXW+qTMz72V1p+mxF0+DUMvPt5/xv/tv166Moo1HlAR7oEq696X
x3TQZ8NsDBLNfK6q9u1qFWN08pRUjJ8FI3B/KZQUlKe+qbOHOWp179xYolofshU6J5lIHxtHpQeM
/zx1ptN8KIdFL1qf5xzOfWrbrX1MmCbvhdKMOC5ZOhUEJaP311gjoxvolZgaH+KE24R617ZmoI4r
Svd1HjfVn2rU6+YhRqzH/hRZEz4BCHzjHPoV0OdDbOhj+6ytCfK/0bAmyUeUj+z8Z1wxWd2PB1NT
Sn8sFb170o3VSdBBioALoEngLmHWuUr/CbaDZhysRhXIhkRNr36P9HhZjq0+Ld0xKVOnAKmDqk6Q
w4n4MHpaCvtSVwaEKcH8kLRkUW06CcX4edBhSYpYW/ykaKf0XNVO4/7KYmGMhznRWu0ZmYDVCjph
j9VhKo2kk4PEFzXMi7pUPyQuEy8OlTer01NSqV4R5pw/5zBWNVIfnmKVxufc9mrPt5PMNAOq5HHi
Tz0jbwa/yxgI8FZKEanPFtB2hCo8ncllKLxUPxE7L4d3+Shc3Z9mtbaCvmrFr9mhCP6orcpSfmhd
F30PGixM9lAEYzcOXjbDSitt2ACHOZ9X59i7Wcp5NKOuetMopTOcFMVW9DMx5lR+WmJq6g9RG9nF
Q7vm1nSYpHDIpxnmuP4MSKtgDFSX59o3BNCcCW4zwJflLVZQ6FKBd7d/KfRj7B8IO0e45TGuqiPy
KmnlMx63Lo4L6tlJ4nszsVUMslgbpreuRfvjKFC5YARj4cWMqmlxRAldecvO3mv9YqiI9dk9Qh/d
skBkLcBO9oep0zrnTbYAHobEEgv9QCqaT+8Lq469X5AqY+9D0whNfPCMcSx81RmN3PbXUunKc24r
pvNXl9h9c5xdo2//bhWrNhY/KpM50wJhaEr9qXd6jw/gin6aH+t+MLrHIusX7bmF6lCHheKl8TES
QxYlDzmvuv4VDqau/z3NRua8tZntbjAAS9OHL7NO7e7UKhnKJUkxa9OfC+Cx/qGgr5dy19Rhzo5S
CkM8oG8+J8GKjEqm+32ccJn8MclqGg16W8//UGKY9EPDG9J9qpXINU7UUavkgyKrhqeyAwR3TOi8
ZkHsTQYh8LRo2ame+/+j7Mx248axMPxEArQvt5KqXPIWx3HsJDdC4iQSte8Ln34+9dykqgwXPJhu
TE+AZomiyMP//Mv03DVaV+8Gb0ztgDUzdT5pphmhf7LhrUx93ef7vB2N6gcsXFKEG3NxlEhXiuGz
tCvMwX2zkG48+7rbT94nWfeV+1iNGKM9qO2so7/0qlkV0u+kawMMITugoBFTZd2rE62xQ22ns/5c
WsW8hjr+8J6Pcd/2bxqwigg1kaXD9UIIg9g35mCp/uCsvXs1GcLxdoAncfWl4SjW/b43xI+mHgeD
qLCxH4w9RozpL25VRCVKrc/jg9Tk2OymhoTub4o1pNnOVQvTgvnTjeYQlOk0lztt1HsHbfmcN/sU
3kn2ydRbxUh9WjFJG2Lwame+UbjD/Gsm9miJ9BJ7tcB0qo47UjXpnRYKIWptN8dI7DB8IcD+eRo9
rfjprqpYgkmmHmZ1dHKdP1rZkVDkL6U7i6tKDFowGX1k6TOcDbdd3Z1h9e2DkcHyCKrBbpOwtu3J
C7M8TfoAX86+/ZwRa30DRjLnOx0nlomcSDsTt/HaSeFLxckzSDPeOHx2JRpYfy6rSUH1Eyc/NpAr
Fb7dzZ0MgMTi/m+mZPHTqHViuZbVGBcjNA53qorQEWVqBgA/k9v5Cd3EAd+XdaH+8cdJDGXus5dl
6p0mCnONNLMgY8RedaF+7eJmYQHEZTHJ0K5yBadaDwHwVPmamav2AzOry6j20Ah/wTXAmn8t7WgP
YTW50E79oU/b0ceTrLKvOq+0jaAah7lCi2NLwylQP2AUGhq16LPbTMZLgza76bbtW69sJQugLuYP
ouhE6jttVfzCH2tKcnTB3dCFwhlwypVWw2/rp7LBYq9fWlu7aWMlHSNpFjaz2PRdpWYs23hwfQdv
PfdalXqtXXt5WT95EF+m61Rb+8oXnkyvy3ZRlUPGrFr7Zhlb258zhgnzytC+9Z6Zj8FCjA2NOjMd
RShxurfvcg5d5V4krIjFb1U0cXeu2Vn6ddsOU3JVOZnr/MryOJP3RAxPPSdWq3f9YclWt8GQeoI2
8zm2vbj7hB5Ff/TqnIt1Jc3hxZ1M7TXGsjbxK06mOCDgZr7tk7H8Rg2RPjTTaJZ+19CfOChCtb8h
uZqe26palgAEU5q3JLo41jWdlUn4Ylmmv1krrT/xvEzZwczGNj9UJFqzLTVpr3J58iyMVe5zx1zW
506bUHBAPErcvVvKhK/ISKXtME12PD4W1mqIG3fQBPHMLedxSVJIs9h3sLGm/HeBYts0sNM0uvJZ
g1teQnTuVqcmyqyy9cnni5PlVQPxrXxM1dQd/HyIpXk14rGly4d2+4fnos5y3CmUojHHlHULk2Pv
Vd04BSrGIq+VHVuEhU1QjP2szwblTmmN4UHrQTCvFUe0yVYOWbmftYk+UllUlRoacrR+KcsgMPzJ
RGa9msSp5QERF2nzqMRWU/iWDZfsboxT0euhRdjGX23OtCe+JyV+rqauFLtV00X2N6c4XYIKKuxH
e1FUnFxqwUC4vUM5Oy3s20moelmb6cFKNHcJLfzZHxt1cdVwlapyofA8v0XQCKULwNmPmod01+Oy
U0fkCNk+Tg8uon+FF2UkTzVV2ho0kB0ucR3fGo3rA9xKl0YHJJXj0VoMjy2hmeKgtv14g4WMDLD+
0u9FXDkXgLHzyyU3FTZZvK83Q7pTKLbH4GqodUcclmr5TYnbhjVd0KsLZTu/96Roh9q9hV9sQmPQ
nePnUa0hU7qE58G1snpQHIXj1q7kz/dHOb/+w5sDbdgAh8315uSmR0XQmpAFkLc3lnhQi8R5VqxG
w0O0t/I7YbbmBUbMWwPCEYDHSTQf15ITZMzs7Hwx5jUHGbOyW71ItOuWUveagLlhXzlrG73/gG+8
K1AA3Ko3kzKcXE6WRbIiu0mUoThwpen2+jymkS60+cI0vjkKHJ/N8wF+2SmbKFMXzShJET407sSd
KCspmtS5y7+9/zBvrHGPRj9NQwAp0im3P/8H0uYCoFLPrtVBp6gNG0uxA5pk8AELww7fH+qNJzoa
6mTeNENoK9hmdSjZ++6WtKh+qO58qalxfvsHXMBzGlYj3y0Q8PEDESicNcs6lQeBjigqrZFejyat
x9Wt2mdhD2qYLbn5+aOPRlt58yLgw9p0XidrvhnVbnKyqjp02pKlYa+P8XZjUy/J8M7e1kZLha5s
A9PgGHDKHK1kw9VOa+rD4nDcJ4pb/OLkMbDJLOWX9x/p7KtiCsHu0BXiq7Kxo4/nMW+wnAZ3Gg5j
TCVoKmqO0ml+xqIfq2DjwxoNfAvRCCOltcFPSMo9QaHsRnTL7OkMR/p6kC6y3yxVsJ+3Ru0C4HU2
iezpbBTAa2CF+EeeYBfq2mekKVhQDPLV2XEDt5+8uRDX9VoMf96fxDeG4goES88AtsfV9GRdeCiO
nFEy1OBxRuWjK/yxyMVVnTWXbKvfGGrDDKGY41BDW/7kqZSlnsa0HbSDZsbkI2iUrGITPU2WuGST
5fLqj84Rg+4CuTlQkzbHz1P1s6YtTlLREDiMq6l1ETxi/Wel9k7j60mSPRupHn9OEx50V8halLv3
5/RsG9lGp0kAJwA6CsYOxwuz1JJBGCmjJyA8e2Amh7LLvkQ7e2sU6MpAloxBhs42B//si9yzGwtY
RD+oBc0ADDvHUMUV5MK+cfqRgYdyhODDDWuUg+SURMy+0WwaV/cwVZob1UYro8Ic/4zI8vfmWF2a
utM1gihla7OwGBkM+7aThxpwUHOWqowP0GDqfS3dNVSNrrtKvfSSS9zp/DEUFNX/WssGaOipw7hY
RvhCK9Ar9a8VFDBSo7Hr0gtw5/n8bRYGFJ6bYzA3he2B/3lLHibInrLY7mFJ7e9Dqt32pV37wCOf
Z1smFwY7eyTiz7edl42KXZF/OB5MVPgtx7o0DjALmjkc1o57Vi2K7Of7C/z/6Om/H9jmPorek7p6
o81j4nM8kj4UXCY8N4kKvWJr33N/m9UsUq1SbHDS2rrTi2U2o3zqW7mY35ZGrzTh8/8I455ubm6F
toVg8F4UtP/vUAumS2DFS1JFRIpI7aFMsyI/jEA9YFEeCWK7OiPh2J9htlWvUwFxIYDgrPafkHOm
S1SnNKZ2mpO1Ipj0No1DQKJUeRr0xiVJslnrfLfGhjLtakqAzPa9Qp3/jpTMZlgXeslVOW9d6zDN
RLwGdWJoM/YCY5/dyaWoxG3dtBgk1ZbH3u/m0kiDZoXxgxgwb5J7J8EAcGeN8dz5olCN9cYqkDbg
oyzoRH5yesctP6V9adgPOkmQ5MYlXVwG2rwm8J1dbu83aVm1yuNqecK8Zs049Y2ZZUnpS8NYf3ID
b9RdOjnVcq/hVO9G9Dkhl/hah0b1YCGw7/7mcgGKANY0ccCvnLgL4jzPy32KFjgLJVcrbZdUW0xL
WrjOXwh1PPWMjesYqVnZjntZroUXEBwT/0qLAtM/IyXwxF9dxSr8ebUJSxKjPrtXfaxrP1nyVUk8
sqi6gyotouwR0JGp3fbFoD7O9Wo/KfO0Fg9DEVvKTsR5/RPVlPpXDHryuGZqh+EaVqSgy8qW5Wfl
y9zjujGIrwI81Asd224fM0cuD12tjAjVrEW5HdbBmvcVKZEpHiccX74+rW0TOGWFcrawCPsOSn0q
vNu8cKxXtQSl3lGZFtoLSIu53iaNF//CPDGLQ602xRB4uZfKFJMUR7pBPln9U2U3CLYx9++6QO1K
rw01bZ7BZpGciemKvAsP32g1VZunVPXW6gYTzZn85mQtp6u5RcF3k8am8WPuTFn8spPULQ9Aa41y
sMzVKB4nj42N2AxVV/y+dbyHzpaTIYNJU1LtK+JP/aksVzPbFxjlVIlfsy3GP9ymdbM/IKrl10yk
2Xil1vlsfVoTWkWhajZ0pSuZ8UpWiVv3Y9VlfRKUikVAzyQWTXIXVWu8HpRGob2kF4N7V6VVPt7X
maL+KCXMkYOe1m42BXj9OeODt3RO8zp7VfZskvyTfJqWqv0yu6umfalQnXc0MvMVqClbpB25Xdsg
YFaduXi2vHy1wrX3NIL4wGH/LrTcJn/VR2LkSAk3VN9TFXW5rc2+bG9zZxJP2LuogsY2K983sjW2
n5a59Ia/Qo/hjS5roaZ+N8XV82yKZrhPhkmz97Y6quqV2+a2dV238E1voRZW5uesjrs7w2wsrBdt
9Mh3dZz2ItR61GcAQi34m0EXQT406B7zJwB+vsYCdFnzWV6pw0lAyXlnJW7zCWd0mhsWzgFdkBqx
5vkaHsDlrlBylNwElmELBRxdR3NCFOtOj0Fjd46Kai8QZlUa/mCoWRuCoYPSp45wX1XFkvkNwFxq
7VcO1zQYSk//jAtTYYUyLYcCIwR9wHvddQcApTnpu8CYN54YsIv7aTELOhi2s9oTwXJrA/d7NOop
EHpPf8gclX7yraEEJ2oSuzNCF9IvoSyOm2fRrLelu0kssMlrbXs4OG4sikCkCrkeYy4svFwcPUuD
jrbHb30mhcHvEIzTEgRxywIrS+QXwdmV7gyjUz8lGjfAnaGJ9h7pMrM75UMXkdDUvto9XMKdaQjz
AX14neMqLssiWBdVvrYypRFp4R8T6QZGcLt08FzgI02WvrKSmbFzsqbZYU0uX5IxKfQbY9Vj48oB
s/6TK12JkchUTxZ7sRHboZIuzssCj7kNVo4lzS/qfLijzCu/j41O6k6qZxMwrN5+1miH/cYvXf4a
qin9pg/g+0Hnpa0R9M5gM3NaXpThrHM8cFNzAEiFar3mnUi+Z7k7e8EwIEUms0afZl+R6DBDMAs3
vZnjYv3D5mk0PqyVWfNrc9HooKFbG0Mxqc2LNUrXIy5FSvQAVfriOkpchmLBc2OXjW4Gu28ifhuL
pRJcIjXbz2Zbej9no6v1YLGa8qanYyhh+afttfD0UQuXAuN30hV02fuaF89i52Wd/gvrIlz8uQQx
n6mnJJqfZ563+lYH8AkhkUb61QzCH1MQO8a80zvhegGdEUkHX7enJiygiN/EJDa8lrOcuKuKbPKZ
VdQrK/m1vwuhlmaU29qYB4Ndw0asKaE+WTkE6p1RIDULhHDc347e6F8dc1UVP2EJ00jTufCOsuw7
ODvTxAbcCgU+oRdbVijieer9gQRlcmvZvH/Eo+MYwMZq/scbZv17PBM7syv6YXyZpo4m6tQ43tci
WZ0vTjUWhM9OsriN5QjZyW3HsQuQU2fLddrXdHYUWBrfybnS+Z8zBtWh7ImWCttEW+4QjA5FOELv
Pii1x8ygYOP8dZ2O34ibRiXCMbE4MAANe43zrF5cnxWifm5Nu/ndJ5zdsB8yvQziisNn17rK+pk3
N78MfWUpvpZ1zRedhJnW7xxwWL/rEuMuSxZn2Xltn1WhCill9Gu4scTtoDV7qUmWm/xsTrdzVcWJ
i5cZt2wMU9YUO5hy6X03D5huyrRLH1UzG9IrBGVWpHO4G4hQndby+zm2071djtWXoukcfKfXAvR/
0vH5wl9rYKNZMhDKx64syx2EgLgIC7eyvrQOXUF/6HqjCJZ5tR5Fr8xYAWOu7O6lYtYOjqmF8U2R
fCE8+tiIwO3V+rlY7QFrOZwrf9dr7XYBouOJBkYsER1oI13Ym65fy58KNmQWH4vm8d3GrlB3q9Mb
zLCyrD+NUtViP7XrOt7BAc3VK1qR2CEsi05fLhdpl/vkiXEst41Zjlhz2DIPtLZqrukUrLnfzUWK
G8kEjBNgQtc/Yg6+0qCGjnuHZfOYA05breuTQ6PmYS9bVwTN6Fj9lRyZs10uzawLPJMQv2BRhvUv
9tjW1w5PuW8lLeCHyvSmnn7X1A1+59my9qt6Wjltp7z9A7Yz/lHBBzz27N54bloIAteqWqn6VTpN
za3RS+i56KM4NWVn0gqyY1vQx22q8guFV/O1zKv+uxXryHoMrZg+k/jZVntu686Xop21Fxdzdcef
ZmAQH+EAZW5WrsoXB8rA40RAMhbHXY5FgbaoKdlpqbEoOxBr41YK0+nD0pJYjteTrAZ6UpJJ6rqW
BkRs2fGy9TTb65z6ePwktMpLCIwo8sdMHVwcp5dS1w6yLuYynGZlafk8OPsCY7L13/rKFhg2nZy/
214XP2Hf6tXs6dRU/iB1slBN3NYmX+u1Vr+SvTcraWAv1loeMsMdxNWoVHyNcE/FeGgmK59fR9xM
1jsKcFMJMyOdtKd4XTB75Wm7+NC2+Sj3zFJRXi1lYvNCyc6DvjyaXfwdika6fqJwyOoX01I6ZVe5
i9kFo9dly20DH6j/jLbTbkNbnbQ4anWzMGufQEc2b3+ss8Hd1aouyiDt+jR5WZqspSHOefJqx56M
n9ESz7RdqlipdoOqzugZprwbEIFxjNxBWzLbMNE7x32ON9OtvdHoQ7Ur3aHNr8fETvXdjG2A3Ntx
rru3Jk264ac1uL2yU91c9/akqPX2K4KhkSnQlDXxk6oZC3J5uyGKM+jg362KyLF7L0kUGcl1nfWI
0MT1pWP9dF9NR2pN4udIOZq7EnGgfQ+zw3zimq0rOyYps1M/WeJqDJSO2K0IE2Svv7H7lpsOjtXV
GHWzVuU3s6IVLn6Ac+XedhbJh4EzZZa9FzltWo7rmnITdnuSBWo2NsuBIsKZAWCapgo1rlbzLxB5
xXjGkmiFAKHHmXvrUIB+bWt4+FunsuKwrDVuH5lZV1zaFDo138hpLZKnUdlyYQKF60sdlHXd188W
KlEtAGVtOeMSUkgnvD6Hcd41y6TUP9dyRHJHokzj3ZjcVo17kv2U4qpZ9XShs2ZWyj3mPKTWsRRN
nSWfumri7RZRL0VUsV1O99pSUvoZSju7NyQiz54M3RKS69eZPK81bMkaK3w9tmrrBk6M6PZZ6Vny
gFzCwnOSO3j1u9QFccOEX4/ST6wp1gKo/Ga5ryDlZqE7c4X9UphNv+K7sTr2fZ43zhjKZSCbDjaC
XP807UKLx1+qFduvpa/MdAfDy3Wvq2nJ2l2dqN1j1yu1cUVHseEm4+Y9OfBNCtXqHmhN44fKqvP2
irFm6ewTY+A113ZVe/UF+OEM69gkzEw4ciLY+vCaj0GBCQ8kTR1lHsm01Z907v3PdP2aX64yZl+I
0LyUFnwOdwD0q5uBI5CHh2rleLwmbjsjps0Rzb1iBHbjuF+aqqougB1nkBRGWypnEIxKgETO3uNR
7CquJc3sIhKwtjgnVhL+fGNoUkhEWOBeMj04fyhalZs3JAxqB3HlySQu7eJBYClEZMSSKLvUG7sf
Lo5vH1XtAphj7AATb9M1bnLa48cyGzAaGsoZbk54zyZpz2rUAUTLLr9EdD9fF6gEiKXD4YhFAbH+
eKgmjodBIwomUsq6DXPTG580re3DyRbGc+y5lyiG52/sP/Pl7dlAyaFPH4832Ks5yGTMIrtjOyjk
PFdYAVbq7VBWyvf3obA3x8I/DiQRDtdZdyoF1vNiW8uibu0SuuBZXQab/OcpnVLry0fHol0JTA+6
jOIVBO74uSx3LO2yMYsIP0rjuqerfE8BpdzMlHwXPuUNvzvG97bOKF6AqGFA69WTRZ/r65yzLoqo
HUqh7aZc6PYv0cYQ2CQI1kPX4JDxSZ/iPLud0rp4VIdmmg4fft7Nyx6RCYA6+8nJe5Sb1DLhRhgZ
fZMS6piOz9qAUMzPLI7N98c6/+xIoMcCHZMEaPYQq47nFkYOngsp8GMjp2S/9LYVOouw9++PcmZw
TZueohI5PBmpm97yZJiYn2DrpV5G9QwvCfSMJkW4luqUBfDq3KfBIyk+4h4mWr+eu2W9dbF9k5+4
WmYmRVki1YNcXfurNqcDZqc5ybXhgM+RCGNO1OWaat1tn2Mlm1VciZLcy0MvdYrlqXIap91Z7bLW
h2ZRhwWj8LGdn4gusaZbj0Is3pld/dHo1f8/MPITZlaDSrN9P//i3wZCVryfykiM1birkjgOKOa+
Av730ftze/4lYl3P/sKXgQySz+R4JEO46ggGX0azVqd3miO/S0fwZN368vGBsOdiY6HDg/XtSTdf
mG6tqZTtEbSYOYhj1d1VnHVBipTwwnrZfvPxZ8h26eg8F80DttCTnXNZcpCTqqgjr/KsOyRWXpAX
/TM2z0tElWnsIO/9ff/pzj8ENBjbNo0nCYf4GQWDS3YNeFlGcTw74WgkI9XkZHz4ZYGf0ZAGCKFH
BlPm+GXlqoL9TeZUETEcgrCjeSiuUz6JNTSw47iwmZ3P4ta8QtFqUk1Ro5yswcRCX5VUIHTbpuWG
il3jftJpY39IZJ8ABXaWVmB65a0fjajaUsOw8uUv+O6syZOGjNnxYPky1pFDjZv5ZUczxh9aV18u
bF9ni3/jG/GN4eO2fWlnNgyaaUsV5mO0xuvqmzH0PDf2qkBhh74w1NlpzgaJSnKL3YALdNZkslbY
LI6trtG61PrfZSntoBxrm6RBraVKbqbPH1yQjIP0E6UObh9c+06WSmJ0WF8oo4xGU8w71auU0DFL
88IaOVv2m3YavTufNe4L2qkhcgpGIjSVC9SEI+JrE+frN5xqRudCZ/9sKWJCiwIDIgFmPFjunuwd
1lIJfa4tNYpntDLZ4LXRWKBx9csql35G0yvxZ5HIPx+dw82+gk+O4xx6hnWyDr0cnIMwhS5aB6/b
b+m3QdMU4sNvatsymEEoTnBMTueQd2iMBZxP6n/s2/sFYLhX8kvkiPM3tR0lTCCrHALN6ddcCXCZ
3K36yDSVMVzHwQkgFPTh+zN2/qK2z4hhoLzR1jm9y5RFmwN9t32kdosTZB2WpnN+kyT5jQuBPCg6
89Iudf5dMWVbHaltqYYsk+Mt0RYm3bGFY1HJxvWx7NrhykuWbl87sRENeT1f2ILP59GhzIElti17
bjgnZwsit0GTqjZFWe8lgUO2tQ9ddvzwPFKGcxuEqMCeQQVw/FRMnoHngjNEuFckfx1hUL7h3JK0
wTgR/Hygleh91qravOSQvP2Lj47Oba/ftgsOGSRHp1b7Ux+P9bQUiBVlvf5VjanZDWklb9RVKw8r
VSA+u3lmPWtck6/eXzvnM7sNjQclKx6Z039F4D81z1CXWSZ7MUeqxxFaVOMa6RldgfdHOd/yGcX7
L/WV2yLd5OOZTfO004dymiPRabTc8We7NVq6xF4vL91J3xoKbxqIn3CgCI88WZqaS4oEF4050hvD
9NVl6XarK5ygi91LFfLZxYPXxn2bBYmwnAW6fSX/zB3GHTU1T4aoQCuy72gJk4b2ra0sAT5TpN3E
rYw/ac5o/ZzSZSoCNRnqD7I1OUD/Y0RBIGJ6oYkc/4ShI6twxk45mlN0L3t9wlD7Z6GCVzulNayf
ZjqX7QX961tLxv3/VoNKG/rr8ZjGIPRhpBMWuSa4oDoidiRgw/nwJw8RBX935MSYrp9BGSuQXzwW
jKKgANnVdUfPvhi+vL8uz+zftvnjrIGryUlgIvE7fhaH/neFb8UUpU6KMLtSenax2FpneQ9Ka45+
aQzaA/Ysq8bGqhaxv9o2XneFkyj9XqMB1F3FRQebNK2befCHpUvzHXoALbtk1MEvOd0jCLMHJCBw
CI+/k3UtFdGaSFemiIU8P6aa3f8p6klcmPX/rExOhuEzZTeArggD+LQKJIsvt1Ni+iK4rFrC3xuY
IZWK7MdP036sg1xdShFin22LQ2vK9XXWMYnYk03Sq0FtufGlu9Ibyw1qmMWmbAImsHscvyItaxdn
oO9IkV+5+9xW2xs8TLsLleL5GbrFPeMsxB3G5AJzcsI4uaSNJtg25GimCW9ZFVqwdIXu+WmLtccd
ZBLZ3liClsWFzfGtB4RsuLGUeLXsKMcPmMfQoNY4XyLH64YboPjPXlZ2H/9oKXXAtcztvgkIeTxI
ZejJPGdiiYp+xeU/1cpdq7ANv/89nW++WMpyUrMfbkDnGWSwQBlJ6hVp6kBlGKI0czLfIQDA2jnk
0H/UNhe3LpjCACEb4Xpj8h4/lEmw9ZKTSRFp1VRh31ZwgRCrbl7HqGEvmJ79t86OvgwGgxbPnYwl
gpvIyQzmVUwGbmI4Uda6zV9B86W6GofeVQ7qxM4fosFTnMeh1vJnAwc9I0ixzC+CkliFhq6tlX9P
Ye6DKa5JWn7ibHCah3XKm6+KbnZD0JZ5+kiwk4fmXrSj/dVOjOxF7aUWh9MwNcONPuR5FQiuud8n
OQs3pEVR/qY9XpRR4RXFi5FadGpnghWUEK8sRC+Wsc511OHAYkH2UHPxRF/JJCiD3mi17+zFS75J
NG9/TDkU+isBgWURjdWaTJ/1yqUMaNF/jwSBKsJ8lIRptjcjlw8YVjpV7W6UcT8EpkaLwZ8WZ7oU
M3P2UTLlJmX6lu29ATInH2U5jnOaCcOKlEH9ij2nyS47XSl5g+KxIO3VaboL+9/ZAmZENlgQGV70
Jq4/XlGWsFw5Da0d0XBftX3vsCn4CYIxERgymT5cfUE+p3LEWxrCqsEHejycMOeuWOE7RYXl4uvQ
wG4Zyvj1/Y/yrFhnEIpL8l/Y0LfD9HgQzoshnYjSjhRiJ4Ox0npBG1ofbs08bR/UMrcv7AJnGxoD
mts0coXjqzy1lMLWwWvcdOLi6JEuYcbwULDq1i+8qjdHQRGDNGbr5Jgnr2pOcw8dpqdG7pRPDwtU
ya/rnFwSZL01ChYEuFgD61ogM8eTR+M7rQ0E01Fq6O0hUyvpw2u51HU4X3ZIiDh6iIHeavBTW1Ld
S2bWW2pFyMz1nUL3NSi0Cp6AaVw66M4fSMNHdsOYwHpgL58sOQemAh+/bkXdsvULF1SAGX6+FyCK
8wcCMANB5X7IjfSsrbF5gCb6IN3IjBdRPKleThqbpWVN/hu/HfPx/RV+/kwcAxbfrMVRwLlzshQm
eh3z0rVutHmov8DxFc9Fvl5yYnlzFC7ahmE4/HVqSFmNbd808exGo+aOz+2UjjeaIpbn95/lv2/+
+JxhqVF70crjv5g0HK84km9VE1G+F4EGozJEgj+I/Ypiqw1QKRrGtWOs7p9h0fIfsdJO2VWaqMOv
SqBH20MCkhps5SLW9u//rDdeKPqAzSdzcx7mr+NfNZdF4rZxSTRgrqX2wzLLqT+UVpnLryuEqj/v
j/bGVEPYxnKKbRHk5Ewu0ydT084Lo9nCCvherL2N/U34/ihvPRPiGBLuwOERh21//s/9bUzHWs3j
3otmAnphSmZqtGB2AP91HC7UeOcnGTkcQFWoEgj45nZ6PNRWOcBS4aVaZlZeuZRivsRG5Vp0auUr
iaX+McTFj/CNWTTBnoCd8KLZdAPHg9ZNUavotOJohIEaNGpRBuo4X/I0PT9eSMbasuDg8OBdckqv
T6EmDpoRx1GKsvm+FiJ/xbUd3+wJm8QWWOjCcfbGVFJYbrbgGt0GJGLHT9XMS2xauIhEQzJ6vqLi
SqEmdvakAkWGntbpN/U8dZfSEN+aS+wYycQm3AJd3ckLVK1+SuM5i6Oq4KR23Vm98nR5SQv05igI
6DGWcui4nVrRrtiFmOQUxJEhi1esZuZd2rofvlkT1UxcCocNRwB9mu1H/LPsS7Vzcqp0JZoWVw+l
qSv7orDzS/Uy/5aTbYwKCrv4TYeLnPlkwtIWGTOHmhItpi6CTrfKfWlLZJ6y+vX+Z/zWgvh3pJMT
TbXwDkliRvIaPM4cjC5uEtXiEx5rt4SD1hNjWsRKv3t/2Dd2D/ZnACZUdhaN35NDR68IoU01prGY
RPwLDEHrg3nsWhnYc9v9/PBgKNEIb9k6k/SXT8oQqmAS70DpI5MS5MHQahi01VqGY69aFyClN9Yg
7R8qCyA0dvtTQZ8UhoRQ5MSRWLoYt5gWq4XF/qi9P+coeDjgC4cpAsJTnEF4pGP1i6lEeNpDpVUz
iOn2uBw+PG0eT4LRO+XVhnIeL/VByWs7WUVyHRt9sQXoeruy7ozbmj7Gw/tDnW+DkBDYY7lAIOJn
3R8PNY5iglsr12hc0h/mEv/xMuNRqjWZJ0V+9f5Y50uPsYh62Gxi1Y1hcTyW3hL6lUzzGiHsM+hR
YyWPZbyLG5I3h+8Pdb4aGGozxuaCjXz6tPm5Clu4uaUDMBb2HHRQBEMhh4+aZv7XzFLBnHAGALc9
7bwnTU1ltc5mVCraENZO+jpIz4YWudQXDuLz5wHfASl1+A8g2pmd2VyjZdG4m+BSIx/I48uvc69f
LqAt5y+Ic57GHFcTsCRMD45fUO7EIiUmTY/iITX3TU+srCfdyi80eSlg9o0HIo4NlS8viFa4s/35
P7s5/e7KKbvFiHCW2BxtXHjFS+5cqOfPR0EauAl8mTqqCWfbg/8ZRSyQ3XH5sKMckAPvMOfBcYgn
/+hao+7lCoQ8GiEd7eHjQXB5kkbtZE7Up9rfwUrEwcwX80Ihe35aMMj2CAgPKeNPW1dxMmMw0/RO
hOFONflGo6CJym35whVZgfeNOwquItA+P+oMuLmxk8ZKdx01Ijeik7plHhQt7zrYCUvXt4fUGf/H
2XnsyG20bfuICmAOW7LDdE+SZjSasTeE9MpmDsVY5NH/F/Vv3AHT0AfDXtiwqqtY4Ql3eNGGJrox
u8vvBOiK6JxSH/UEcFGnSxh5BSoHTU+Y0pAvtEpFgZDacOP+uTIKyeqq2wvc3aXAdjoKt1JSUlqK
DtZsV5vRrqsw7mBVfL4dKFHw55zGECvPm+sb3DX1ROPsGGlwhGTSpNGh6JXrb0Q2uvpdN+rJT1QJ
+u+xVNavyqo1sTOTfqWDI+QvvdXczJ9Bn9gA1kM3H43i0UgpGr20RSPGb2v/XuyiLBrMR4MmcLXN
3aKKvpKoes520iK938XoQwnISJo5PALQa+ydR1ssgVRZUlDTjRrORVzl3XQPjW2a96jeDNAR/dLP
t0sTu9ZG61sbyHpaD90R+c5Cf7Bnu3eKIKubLt/CKBzm/YBizXLnjHoRbTGttKw3S4jpezq1pQ2D
D1W5rw0actZdZYpk2rhtBFhcm82yUJtBjc5yVyx6YR9MRcEltLuypds1J7J7mfGXNiFyye7ftlRd
+1jXGW1Eo+3jt0kgnL0ZtWiJn/vJxPSghIvabhZu4QUWA4DijStb+9voqCa+c0xhPOMnkFH8J560
tpULueBZuUb1tTOY8WM8GWa+c1CNlneDay3T1k8LhcqQUVj+YbTQPss2SOkXc1BXAq0oPZuRHXLL
fngb03H+O2t6pKPEMhR2OGa6Xbwok74PHqPmBJWOiwe8YgEMB6Mr1F4VPp8mjxCvFkhNN13wa4Qh
Nko4asi3lV/hLib+YwIDtqQnoQv1RNkycX/NUmjFj65RKrnXe8RB9xZmVtqH4S7QwXoc7MRxNhxX
BhCJIZtBObWzZDdN6aTuaALLo6Q2+m53dZcdK2mjMwj/UJQARS3lbZZ+0oddVmFngvBeW6i9bg3Q
V0pZ2NUxszGfPbo1yOaNzWUqw3pQvbizUoQcNgmw3WqfFQR6R2HoitfP4rM8kHbP/wyzPRhPrtLh
yQmgpD9azW49agO2094tTVv1W7fqYpSrjKwZ0Rwxl69pFDleCDY+SZ+skWLDg710+nAkHh+yvZMh
nLVJgJ8ikTXhnWrDWFQoHMyNVaF3OAvVIIkn8+5elSqPwrm0eqQkamMpw3aIRBwMnZmpjXIyGxaU
LfoxWGSHUlPjYG27SmYNxbGLxKiCtMnN9s5sgSxvcpSWu62DoN/MXmk0GRKw91BKBHay44vrKz5v
DDxJhXPqeereb53Z3A3aEluIBQ5Tv52SMR73dWxDOQoqvzPGLz5tIfyKpkgTW7TAG/cjwv+0e/DH
3PtI+kx7RX3Q98M0apLqIR6RXAi0AgnToDchDob50rKfVinFMvScUUTBEsPdCcc60WUoyNgiCsCO
ysKUSsgcOgXMGQIVK1UBWFof70YKMs/VLLJXQ2/Eq4FUSvYlxl9Mf2unpVRfdPYLetP4ss9HR+bK
DapcduVf0NO7YTOCDxcbaypAuksn9oYBwrFdzG2ocICug7Q0sLxOzMn7sN1oqvepsqQJT4sm+M8+
wfETqgEsxpaa4WS9FH1S/D3Yjd7sx9acC8gF2vgdpH6Wv8wuwPNnFxrNdNdR8Gi/ofvF9087v/4u
xRjrG6h0PkwLfcKiWGJ88Jz1mOnufJQEf3T2XESPOoaSyTbjHKuf86hPeLVVHPf7ERlZqN5wZbuH
oZ8HWA9A+OoQKkwx7lfjUmfbd7Y+BZwSlhD6WuL/xTUc5XtImkMb9KuH5N3sRlZ/FyWu3+38Arv5
ULp4l/9LV6Pxwn4aYgPJzgWdVDH5OsqMFAGXB7fH4/drKh1YkfU8tcZXR0zxsh/iUZt2Zm5070vk
9tNzDP9MblOtKZrNyKfEhV3Oerstx2ZRT2keR7BxW4FhNcJlfadhMTIIazNMokKs0m5r64GnNoLh
VdKc3CX2lKsj7gpWc1+orp8OJbpz4tkfmtwK2mRyjYd8mGB+daavuoO3RMb8QMBtm/+LDFt9L5Q5
mi+2lL77ljeeqN4j6pnaq14kQ34oBi3tgmRR9rIvjap7yhbUC3ZOBnf8De+3zpZhL2dbbJxonCfe
fBVB32ebIHWJaKoHLw/xmWajwaMrIfF4rViV3IZ4VzWIFe9KGeVTqDrRG094nSzLzpuapg77Jp7Z
WAu03r3XDA4WmMXcOR/cWH39c0HJS7hhrRUVhLwmqsYdvbH+mytmaw6HxovcYydoFXA9xEty4IDr
X53FqbXtoNreuPNbfJl/QK8r2l2SUX/c0VEodDOYchEnX9IZ2V04II1d0GSyxLJTNlk2Kosk/Gjv
xctfiY2CQBcYcyTyjd1yb0KvqWr57GOf0h0dbsJnqFhN9VNTbRxtIOiR1KbEEf/QuiJl6nNvqe/A
iEksyPoUsCVs1Mr+ZaWxXAIkOep2U3A30zhF7MHuWOfFLP7h9ZHjoy884QdzW+IxIcpMT0N0aHtx
32WZw/8801vZ2jWKjwFKvH0U0AW0KYh0XkyIaYvFDf16Nr41dtkiedjV8B+XxXOfYq1zssPsLhlm
lYUl0Gsvta7Zaryd2t7xZ+KarNbw2Y75StMBZq9ph/xPXvFFGPEy7zxFOXPjyMTHy25JGk6S0oe9
lU3ie5tmg/XFnXMdb8x0MT/6OO7Tr5nwJMdyQauF20xIs/shBXJ3ScAeqcbXZRSu/+oDcodgR+fQ
3HpFS6MCZXlkBlF6der9AhH6HX8oC8YhPzLiuU9cExvHWOAtPs9itf2qCvWG/COYHO7f5QGggaUd
5iZLxaaHWNn9Sqe0xi+7Hasf0AYjlLpAZv1UcAJ/TlC6lu2SrbihyR0M7uMYwhwMWaPNdykK4r+w
HE3V1oB3lr3YiZ9WD2VcSoPgcGyMOigmyEubNfHDbqKa6/R7prK8/V6hGguT3BiBpyukalAMmMzp
C31GLMKrWS3idXYMiEhBwjv2ZoPRlS+KZF9uSvqzGWzSdn7K3aQvtkM+d/XjNI7x8OgKbVR3MH21
BwDfGLolbp8VLLNoXzptsOgTZzDl9nXXRW7oga3UQujs8KeILvlF6CpUX2MbJOZXDWdlZ+9Zyv4f
qubstqFLquQ5SmqFiZtAvuuBMti43BMdL+1dExmpeiq8rK1CpLRndx9pgz78dBFt/FIuqzwrDkrO
tK8XPR2/mGNf/ut1XqcfWqvXv4vRt4b/+VEkjW2F48v86vGvZDC1WTy/z6VADQNL83QvCU4POsIn
dgg7w56I3TLuymZoBrXrywWwfmfUFEgC2TctdkCNhzjs0UTLFoiFhAkWQlGKeGzNqE63nSbMb7FH
xW+nMG8HQLBIC98btEg9NyiFBel5sLyMK9sXdR+aXtwnf5nJ5JmvXmL3zfeuZzNAclkNjmz+vdjE
3SqDEoB6GcsHpy3KBj3NrKQuyWa1v8bW4OpPNRtOfvPixhi2MqqEta+47QFjOLO9Iys0UeHIYQXc
VyU8bmxtrHS8z6029x5g14313UrBa/4pHBkV2673hMN+LiAXj26JfHeBmmy/h68KGhMzCFUE3WAY
1Q6wr2s8G0KKaFulSYRIJqqi2vDQII2m5YHS4hJ9FxWn4t/Ci/J+V/ZqoTEkYBXvMvDhFgrT6cLp
ibVV1JP2EqJYkiutDlWmoqehkdZrLDtIonabqu5RpNhRHGKBEXAYa6J8R6mODVe0fq3toggWcTAC
ha/3UxMN6rlIYrdEEpZqHnyW0eqKr7aroJIGvaNWEfgKNPeDX+bt8nW2nZ7tJpQxvpdahZhqBhU4
CaM4W/wAbmquBXXt4tWV8BQ6q5Vo/KOZpqgKidtAFEeLn2wmk2somPWesIvHzbnlorPWZk8TS59i
PukruSX58nnfParKzC4j36f6aMb71Ec9WPWO+TibqNUgF/K1lgn6LqKcOxSWrT91vqFNAmGOegqF
lJUAclboiPt+rBuzjQ4AR8qg9kT6BPgeFz0M1J8+T6J/1x3PporkEc0SusuISJ0rigovm1wp/OjQ
IuCcBcpT/c8Y7uNrDYfdDXqjyX/UebJMQckb8+LnseaHSy7S/33+Q64sOfUwnfqRY6/NtrM5I+Wq
1WAFxQGF5TpQbi53fPR+B8en3aEwMBz8pMQOIu2SDSTpl89HX//0s1UAsEwJxl6Ncujj8N//U79C
7VvysBbxkRO2yF3fLi7kZEKa9wU5XQhNJayVW/WL8zFJZ9YGARhD0AkXMH1NTMri3o0OyC2Q8bmR
3C1ebz1ZM/onvabPN6oya23nZI6MR1UdaBImhhq4i9M56qT/nHZ2VZXSldDtxvpfX3ChZkp1G5zs
okcC9PGvzOlvEdIuyp3ryJ5OV39VHaT6fTpyhitXR8GEOk1W52GeiPkZvQf0y1F7++vzD3lRvluH
oj9BC5UmIM2406E6+sVTNdH9A6Q5fyBdUe7G1pG7Em2hfdKTvgETQzLn81GvLS1fkCYqJXcaCWeb
tyVU6j1FiynW8/fCp7eUJepeH4b/mTXJLHzyIHdQjfl81CvLCteVajgWT+hTnpfZukErBJmVOEi3
17d91BAHFq4KIhRT/y9D0T+iLrrKK563iqcMontjT+LgNpG3RbipD2Z0CKgnxLdUNy+Kei74UkrJ
vgZag+v3rHjoCNcqhBiQpZcjou0jlgfmolU3DsO1USgmUxWH9UMd6GyfiForK44JX4ySyKaCeR2C
Q7rVTbiyG1dvSJBpWCWvljmnuxERsEwZHqa+aSWytx5u64tiJc1ja2EnK6bJoySDcLVx9/nOuLIf
V+YKDRMPDA+X2um4+tIsAPji7KjhBwfNThbHbFAID9kWmphVn21jpU8vedLLG+fvck9SW14xPXjb
UGI+7w6CWXDamTrIES13FbZ5ot4Gcu+QgtEtgNclEoYzTjfIsQFfmevVdjrLSMwQelVeHU3p45SK
q2mufsSqi9OnXGt7qq59r9vHBOi7fadTK/42k/B0O+lFPcI2jomwChtR679/vvpX1sBwOZjsKk4m
YJjT3+WYa5cKLfVjqyGMTEdrjIOONiR5LmHj7vPBLrcYFx1IB7pVK+bh4rh0k6nRS8+Py2SildSN
rR8MyP/cK1QA0CkytaR8arIymm/sscsTZFDphD9HdxbE3vneTkiX2xYnxWPVSLHK3JAXELX88cXD
KD4lS4NmMBS9dfr/eZjNPEN1yMuKI2oi4i2v0mhrzsuA0Uh06+K5PDQrho9Db62sdM7P6VAdfsLw
NSlK2nWjHbMqs/YN4kzcEItEIiuFllxAWqWE8cd3EQNTIsSjjK4TO/ls4MLoIN6WxdHIxLBF2G0K
mmKO/rTn6DIKDHSgpIQdWI6fjuKONuo2aHIdUVVxfpkl5H7PXORH5A39nwI8fw+FKsPKASOCNU6H
0shbOLgMFfmtQVBDp8Hz8l+fb/x1VU7DGS5WtEE9RDpQ7D6H23mIrrWtt/C58sL7grCwsWwALVAW
znPguI1X27d0Jq5teZIBgDFgVrhY1//+n83YdbrTzVNRHEu1lH9NQ7HcuxkqUn8+MTAcaw+S9r1/
Hi3R0NJlXaXFsRk1d4cDD6nPPPOPjsjbGnPtz8djT4DEpIoFsOj8IM+t13hlmpTHNMXYcFmK7x29
zqDPx4OvZ/9+PrkrhwywmcZe51Fc7adPl9AenKFHZ5Kt4W1KV9X72ipejYQ0pzGNaDt6zUxVTd64
Ra58OADbgFppP0EKMM9eitmP+ypHZuyYi9L7aEYuQ3aluhUGXl78a84GXQh+DCiP8whb6l2Wr8KA
RzOHFjtSy98llZnfd+5yk+O7PiJn258YmZjCW/Er3jmVYlko62hz1BwlulJLUCLe0Qeajdw6FX4X
c56JNsM3rS26L+Av2x+TbEZ10KIYoxJu7qzbQASZX6scnb0gnWLfvJsH3yzu27wzjTvPXgSWSkSd
YoPvSjls3bTPp82w0FY48o42q244R2yXk0C7XqAhrbzseY1Wd+9x6Pufief3GaIbfJAwBycyb6kr
oPOam7KOj3XVx25Ie7DEtTDVk3kLU588G3FjVDOppkf5nQB1ooc2ZF8PfOdCQIG6Wlvfww2ub+TB
V3aIz+2gkXCjRoKqxem+jLzOYo9k1dGmT/OBWKb6ikvTLQPT39n02Vejv0/ffUUbQeFfj8d/bhCd
necVQ18dEW4zm3so7Z7/jksP3dl8odQeaAY6vUcagrTp+kRO/YORmnG5QWRmTje1M5r/IOPaTnsv
ahtJfXZWyXaJm/KngFxrH2QGnP+vftSSPhwowMaHz8/vlS2Oxg4cnvUVAdx2dn5LZHsjam/VUYhc
fBTswRE8m6ZvZ0fYf6wEAK+PtApkCn9jmHj2ZOHh5sw62eoRT8bhrldZvE1ds9nRERM35nX5/bmO
0EwhdyNtBEF3+mHcDvkrk0IcN8TimFu0TAYTBa9ySnafL+Dls0VlieoOg5GgXsA83MzPdC/lKlqI
i/uwKQq8W1LTDPIIhzJqnzQwPh/x8pNxvROPE9j8firPwtEaVc02n53iWHPOQkTNao4djTQcxG8h
dC5v9xWWDfQM4Ae4vfNVRE+5bCNrLo+6LNuNMT9WTRXiMUVxcC0n405arsq50Y3r/dqa+is7TgPg
REy6rsB/TlWBSVGMg0Z5jNM8C5LR26ROYYW6tN5H7vkb7+WVrWIAvUed3CWBvJBJqlY0cZV65ZFQ
IdmUnZncW0nxx5QPio+Osw5BlA055+ygLejX6Uj2NUe0RbBdM6i2Am9BbJjPGX6+Qa5MaJULWuHn
sPPIvk+XbxhjVMPF0BzHUqkvWLHFd1GONcnno1z5SGAf+dOBomF7fQ6s8pA/glpWNseu2fX6yKJV
2RRYiraOKW5siCsz4pXX3BXntELszrIGlRCq1ShTHmOqQTsJ3mKXzMX8+vmMLlOvlTZFysWyEUCd
MzEmk3c1yhzWbSbDJbTPaWXpBbw3u8bgT2lTE+bYdC03VvLKgUYLgHcQ6CBslnMcXOfKoUJquTm2
RavtFJDgwC6Fv8Fn4I8B5zxVUI5As6zZJej2061hZlo8eF1UH5NsWjaNLftNJsdbwcyVCXFuCXhJ
JinCnldflwS4xdIazXHpwSCVsfReS8Dze3PInD/Ognh4ddB9JOZwgc7t10c0q7EjaeQRHfhuS0Tj
h6XMrHDWcRT9fHtc2YSofVEEQJkOMZHzmtmKnx6ysZZHExVQC3S7L/ztbMrhVpXp2kA8jqv6EEYd
yKKcfiSl0jFD418eMT7NUL+YoIgJcSsTvzaKD4KZdwtSPDDc01GKYrZGv0duEfFk7TkRi+EhhQqk
7cayXd4TcAMhWIJPXO+kc25P3ZVoHStjOPpRFrt3ppoRR0+1Pp62s/ARo0xnV94Kay4nR9DHC4L6
HTJYpF2nk8O1lu7qXA/HrvOL40isQKOnrtP8RphxudNXFys8fsjAgbWfH93W69uuVNpwRENe7ijS
DwF8si6EQn6rOnxtSsTHjuvzF7iI9af851HsDGegEu4MgBySbDeahkJ+RdzivVydkLO+9xBFeKjO
Fg4mmgv8MR6PhT6Vj8IFaYBIs22iyCZgeH9+oi4vXHI4e3VjQkUPcZ6z22g07axrARMdR6er8s0U
T767MztB8mC7xZAeKb8b/n4uyvjLn49MZgD/nm4gj+S6af+zmIvl4EwjF3GXS7NywgrJ5mpv1T44
lnkG6/TQ9tgfbgxHjdXu86EvY6q1jMKGo7mA+Mu5sINu9YnnpXl7QIuiDdzKXN70xEZ7etHiu4UG
/ZfWMdsQvF90Y7kvdxAvp0VLHvAMFLhzBktryk6qMu8Og5DWPms6XjYjvYV7vjzvrCk31/qkrTn6
2b2ilN70IDu7Q66lr2NWYtdcNh9eUv/j2F109/liXm5X2CQrCHW1rqd2dDaYnlrAmTQHoaA2Ra1+
ieddTl6BsId+C+P/m2h2muutY62YeOqJsLXO9kycGlVkWQmqPTLu3I1MwIRsEFIftI1qUitfoZ5g
BlZIz7LBf1R7oAExDq+r7SWut0AI9T6wEmVGWMaqvkdzHmjdDhEKGqRjbK6WsZMcwWVlbvzj83X6
feGd/3jwAxSUSVGoZZ+d6yk2skmXTXPoimxJwJq2pfnFMpFR2BZF5TVpQLm9SMJJ1YV7jGB9ZmHR
mWO3SaXKgVVnI4H30szduMOzL463eU/VpAhUXOrefaO1ptV8LVVmGu8WwiHGXrRe9tPm6yxBnnB7
ovhIBr7JikTXA5BOmf0EEAL30olqdvHVwJtl3MTwelEZA++W4ZUTF83H5+twbb8Q5Nt8SI0e27mx
UjdWGuASK4elBsxFm4t3ogU7cJvmz2Mgd62/YXVI1E+R6uwRR2Y6NScAzodxLd70kzXu8dWecIKN
l+3nk7o81y7KBSiooVXI3M5r6rLzfd62qDrUPMSPoIPKTWG4xY3b4/KyJqRbW/po3ZEvnZOuSVa6
xvWwGze8ydt0s5Pet8nwYqQvvUKgEJ+Mz2d15VNBZKV/TyGTROZcsa0UwKzsZJAHaSfFR6sbS7ZB
dDXf20ZdFzdC8CtLSG9y7besrQmkx07fg3HRK3PWE4nmo/exgikPI+/9jRld3ozwntbXhuSCLu95
xR48eW2DP2lZQXu6QwF0WdC47/r0oMW59StyxCBvkPsuFxFdaJ4Z4mNi5AvaHTxJVNQbHpukyJJv
qrUm9KGFP+BkT4w57T//ZFcmuL4vKHegI0hueLbnzUlKoshVJg58yRjktiNbEITYD+zw/UwsUOgz
Te3PB702RY9mOXAPwqMLqrUhZl/2+DodmqppvkDhGF+K2pMPGeY3N6KGy10CtY7XBgYMtW4ukNNd
UlhlgzHO0h8snOL1oC1zD6Jc28757vM5XQ6ExSL0aiAWSFVdAIaEjgNciXkx7IdeD5SZg0ONzT9m
csPiJsyjjEQ8QgXk7E3wyphSs231B7yWfsS23OulepqaHubNoP15yX6NkAnHqX0QxJ5fHxK/aM1O
RH/ozb74GEBZb0EJTzdS+MvNwCi0q2nNo/FItfH0C6H3BDhVk8NhqlR1j1iaG3ixo1Zw4q2s/co3
omTKnIjIOc3n/SpXwzWLisF0mJpchAA1cLlfYfl/vBPoh3O1A6GgMnEOo1KiogtiUelHDA3PIYxE
n4W+LDfCqIu5rI299XJCJmT9RGfLlkFqcscEGHuNocZTr+VJoHe1d+MyurgeoKdyaAAM0bBYaaan
H8cqUj81hmk65KZLJWXQtS0Gfdj/iCLdT1ZsBJ+v3dXxUF8guaAXZp5H2pqW+Wg6eiiJqdh/odY+
betJNb9GI8n3Qo/gz3w+4EVozwTxHVypa2uo6J7df60osPfwzelgy9napnFyp5b0Q036nmT0WY+M
h6W0bgUa1wflZBlsxXXw01XFrEFqzeLw7TTtw3eXkFZjG3QNjkpJklaB23fPU3nLYPlSOG6dK+UD
8ghwRMQEp8PiOJh1RlurQxsD4x91bbOMoDy70sjvo16IFxyFxm+qqlIwnmVrvTjSsn6pyH77fM0v
whJ+B/nj/6/1r04Lp7+jyGYJSttRh7iyHNR3B1l+FTSa47CP9GolO1XiK+Rc8pDPB762u5D4+E3P
p1zonp0ZXQ0UigxfHYZhnLGxc35KYLgtevtBX8d/fz7Yxb3GLH2iSKpP3J+kcKezpPruTEOK7mNC
Qf55wJYFhL9wPqLI/vXHI5GVAqWCu8q9cy4uO0U9KvALsqAK05MjRlSQ2ga9OKjRcLafD3V56zAS
Oim8PagoU4k6ndSClmzR5FDofSDu7+7g5j/yVto3btArS0c/leIcV/QqL3y2dIluZHKuMu2Al2r2
pWoK974sRfTFGLvyRnxwOZRBDgrqFrIsHbXzuicpaGFWnaYOXuZO2yxqp40y4BolaT3+8doxFFgM
bu31AT/P5yhU666CSXSoRzm+ukU0vhPqpTcCusvDxWPKN6JKg04hpffTL9RMWprKPJ4P+iLn0JBe
9hanq/jbaIqdPqTguQFD3XiMrq0iqE8uUlCtlHTPwhKYfd6srHI+pDEwSB9O0veRVQ9EHS9vf7oD
6Q0ixLj29kE+nZeB4nxuOx023CGlGX5X9KBn8edQm89HuTohj2CBmBGF2nPNXX34Ldmjzwe0ob/N
yAFuwbdBf8Vm58ZIlycK7CMSqgDViLO5mU+/V2oUrpvM5nzIVbtgW+dHgdnDD/t8Ppc3H58GnB5+
EcT4F/DfBU8N5fjVcqD5/Vr3zaGnBxpUs/y3Qdvw/zIYR3fF/zKtc4Z7W+i1F0FRO/iDNyN54S7u
NwswMMwnWKNHn2DPuNFTuDo/ntI1VvFW8frTVVx5lU41TstBeZD9wsZpVSg1SC/SNzpAXdV8Y46X
G8TSaWsBHuejMd7ZgHjQePMM7uPgRVV70BER3w2+j2Nf6883oFxXhwItBsQKdUvK/qdzmzrMi71l
tg8roX9P5vIvLpxqyw3V3pjU5V5kUmi+uCv7YW1nnI7U1XMUeRIxR8MV6S6tBgsFJ2qtn+/FK/NZ
gQRrnYCmHQpHp6OkczXqg1V7JLhYho1lK35YJQwkXGLt98+HutwWLBrZH8gjj/7ZucJRXgydXVZo
3DWWDSptKKGQF6YZb3Us17B19cXb5wNeWUHkI1bHF2TRaD6fRRituWDsQ5PtsIjMfYwX0Az9Yk03
dvu1UTwuDW539/f3Ol1Bu4VkiAObezB7r+KW9avqby3Pixu3+pVhKJuum25dOzqsp8OkrZcTjVre
YS7SeCuGAgsYutJ/vunWi3aVXqNiBE7idJSs8nvsX/PooKc42+el9LcDIdyNTXdlLtyvqwkJpXTG
OfswdaUnOfU9j9RvTn7Z5eI9a3mc3ziq10dhcxvcezwbZwdIZkmr93bu4R8+949uUfubGJHsG5//
ygFaQwiQJCTOlNnOXttYZb0LO9M7aMioIYon9UdkSXEGVvktedffD91JEXrVdeUZpOygEVyeiws5
VdaIuEQiQicTirsHJDCDXrqASUBuD57+vXChR5eBhrH0mNUb1iVE+QGHrAwZzvk1wRpSzN9n75s2
d2GZPPYCJohTfkvEeySzO9fH9VGa6u9W/Pr8KF6efQLH9dKkgkD6ev4KDW6cDdguRHwLMJVm0aTH
qTHi0GwshMKj8ZbhwuW3Zzz21u9qGsf/LPAiTRXjnMElqk1P4Q1T1Rt6VLfgPes+Pf0ewO0pDFJX
oIJG8fj0tOCy1kPkWRAM7JrxQERG7yGF4R7Aefa/gELLj2bfygfcJKt3sqzphmbclVVlZA4rpdeV
p3W2wwHA1g4+AfGRPkNyQGkDl298SzfEaylPUnZL7feSHEf92mb/wd1YWzjnAtJalxouynAxfA0M
kkB3uBWAxLgCIBva2JQO+3wFL9wtPDViM0Pa/GXb5YpxSazC2/7xngIhvhaCSR95/M9mnw4ZdOu6
SI54CWub0ZqMo54JCCQIzuIi6m8+H+4ylieGWpuOtOLpQZ+jClqE8mjiJO0B+n267fXWOig1Gfe+
zOQdGNHsznOW6fvng15+YQTOYeEBOqEXQl34dIdh0elmveP3B/x7W859iiYxnEQ3dQ8YECFol9dL
d6uHzVV8sbFJwsyVLrOC1y6MCqNklUimoXqIu8ETYYpm9hi2bTd129+8hIdxrJc3TzelG5aTJrOP
xe8HZ+tAGXzuRwrXCENpOO9WCTYMORdSEuUlVxCIF6pXDTTkPEWsOoR1V9pv6dJEdTDERDxPujGa
beAMUIgOshus/Gs7F7X4qAS9C9rayh5W9/oa/6qyytrNZKdD/b9CDbFLNyDpYlK6ZijrDR2VvH2d
DWEneAwLCrJu0Y3lVpu8ZMCUGUHunQ2R6k1Mvdd+2GmS51t8Clx/68hB8/aOWkU9UBZof7UwedOd
jOEu3ufROGb8TBdSmTb6LsyvSBl4mZr6O8wQzEYRvxle0nwaBmw+6w7P6TEr9DwE6rPUeyPtNe0v
YemTuNObZelQNhXN+N2wSBXzIIoLX9s2XZTr79nke+opkSQSvzBEz1ESKONZ5f9OZtQmD0aHaMx9
vAyooxZ60U6hkToodqRjEX/P8izR93m5lEnoFRKkEqUcJ9fuE632aJ6qbM4UY+eIOblb5RWpuXNz
120Ow+iq5DXX6jhOsBn2cifMMRVu4ZUTPQXA8PTp2fcLg6Pgq1yGakwhE7aUc429nzWue8e08yE0
ey1tvkRLnxur2mjVvQ+yED6qFMbS3OEmFP0jRb+U77D3438c5ElwAkTSPX5sGt2LmtCsImjfU1fA
8S+GGlmLjkoVKlFD3clgTAdb20b0hbF0r3vTQhyl07S3jii3/+b1bay/zhSXabAlsh8Ppj13aCyh
eR2hCl+jBpNkpTtsU2Ci8stY5OPfi4mU9COP2OiHCQJB8SbTCn+htzshe4XZdNRuhgJdjm1nV1m6
x6Z2UPczMgU2EhDV3Oz41Owx0+DuuzOXunU2ba6c5Ji7WT7tNNbeDVIo5O7fdLX9+B+p9CHb6JPt
S5guRQsdtNLK+ll2aVJvFm+S5Z1s3C5/0BLN+GtJ5yJ7Sl1bJoe6VxIiSZfgYz8kaCQ/yURC4Uc5
pujDOhL6y2jNXvuQZoiQhMVkjPaTwWenD9gjzPDgGpnziFQUnu0SC9zuIaYNqu9QEhzdlxlGXvKW
1lFZPKc+eJcNMCHZf8h4Lp8QYke3pGSh+n3t6rE4JmMG7RuBFUf/Xnmt93eO8gjSyiVqZ09CAzGx
S+iMzPu8dWbkVQwvMrSgysxy2poWz6d+GLDlNd/aoU3Sb5MtZv3Zjhq0SHMIgTgYN+j1pSLAMWk2
cPLFqGanfEV3nLqUjI7KRT8qXFIksx9rMcn3lCJVZAaRWWaPTa53D2qqR3TCSxyu927bm7YIPFh/
H3T1I1VDJyn8sQhQL+PK2yC1lMQvZGBxioN2mjf+xoqF2+06vIm7evX7FcxaxHm0MwGcaU9zwe0c
RFE5RIeZ4vg7wHkvRaHKt78TaSP2D/ZxQoIoGQ0nhHIsKHQm0vM3ioKl3CiBqhayKGU7cxzzQWGa
4teIs7kzHmI6rtHYqXs2VvW9nNyDh8n1/+PsvHbjRrY1/EQEmMMt2UFNyXIaxxvCkcUcivnpz0dd
HLjZgghtzGB7gA24uooVVviDdz+qov5jCLb5fYYQWfWjoYbnXhQDL+Ov1pylv3VhJulXKEBRey+1
afgFOc7FdRwNKc8f1Vp1A8WNB/OwWPHsngdefSVMJkyOHlVvio2LaPi2H6wB24OzkhpO4Zda3Igv
8WRRmsMdsZ0OLfIYDZo5Rmde1MyNDFB3Tlm8UXkwZ8xBRmuBz9IlSKOKqhuDsY7r5eD0k2u+FUsy
/gJOOXwZxk6qj0PhZi6qbCg1+mVSzsPfl5/UZ4IYRPDX2jKbFvzQFofYpGxzUS0GBPpUPULNmg7K
YpZvcA4SFwOR1TNyUibuQ0P7ZjAbVGBc1Npe/hFPCp3XoSPMCgt4PZcLxaBtKA+grm0qYRqXrItx
2ZuWOCuOxDPQqMYBd+6Zz2nfN72ECTQWpFD/GVrj1J+1QpnfcRmVzaFMlh61D2NpR8tXIi3Dy77R
nTIVR8zWc8PxOZhlH7qu7FGUABQjf+sZZ3WcSrc/RVIOyhFQzYSNPTwu88QO8D7PjdHyqDspuC5/
6mVXBXWPitupheCgl4hc0UhrfX0yx7nw7XhwfhWjFi1vTXrz406IdxNzgSYg21lr24CGCHWvw59x
wEnPdCqTOES3eMBgc+ATrucPVqrIkJjLu/Cp9kx9bpKHp1FXaBtC+DQNNynd4JFXozplXhokzSq/
0pJk8HNppTtp8HOzg6tHmZYWGxX8TZKSGZQ8cBaxLgAZ+uHIc9AnHwYsTo1Ar6u5uvRG3g33Q2Mo
3U4wexNXIgmADiJTJG9g92ymaDXobRFLIWqyJL/6Ynxo2+Gnlzl/hYj2TP2eH2stK8BVQsxi/f//
wQo25WzVPc3TSwsDCzkgvUCMDouzIK0NuOxUWr++fLie+X6Yd4AcYoq0LrfQIeTNZktXmFypV8Ux
tlCajFvD2DnCT7CgqyNMyZtuEjZIHOWVKnU9r7HF26gqde9S2XBUj1CXTN0vdSBSgWUhuxbMKAy2
9xa6kfnBreTCk5TPkMswjFLumyTRxZ1MrNg8iFxYCUQwDzv6o7U003CInLac7027SRBrSp3BvVir
wZcd6FGBNJiSSzf53KEZYJ90RBc/IWM2QmBVY7kEPLaG/KQhENV9qsGoQ3F3e/FNaAthgJVM6t+a
lmd/idIhlherypIO4T7byQ4FqEkCQPIYFFbwdUH0r41dNQBCVHT8vlyZw1pboJPmU6PUd1aUpMsR
VbjoS20r+eB7vTclr61JgV9agQ80vwF0gMS5XudUCDMVuYowJnI+SWCjfAZPHTHJnfb67bZhHHLp
tfwF7HKLToknTe8bHc1wzZbpxeus/B4tsWpv2/Brr3fNOgoNfA04EQzuzWkwiGiB1iOlg/jodJcL
NwlMo98732vuezMK4rlrXZKC0dZpvmlbQQrL3gRhU35pkJ89mknUva8MT1xee9rWZ3RlXVKdXCGS
159nYs06dMlEWBtl/knXh2Y6OQn6sjtvwbow11NiHKjv8IBWxdlt5V1BSzVZhjIJS1wojGC9vlqf
WE6457mrEcTs7SlX/4fJrbxtmDrMjV799eRiUNcL4nxJKGNtOC5KM2OtRxT7+iV0AVND3ebE0jK8
HqWp53JZHCMJnVyMD25LXyuzpLUzl/WcbBaQfY2wERIpKnCvdf//cw/P5tjr1aik4ULbBndFDR7G
gTAShrFszWX2W2hwiz84Sm/7eVZ0O5TS2w/4xOZfEYmcLvqG1+MbFj7JZUsNEA/BKUBUFylkJ7lz
jf6Tmw97a3p7ArDXpmKiEmVROdnWy+GLyrIvUfeJmuaHpubjqYRA5C8WQPXXfr3VU5JtSR9+1ana
fD07xlCY1i5Rf55QeyuKP1Y5vhrHxN8MGZfqPw0LkG2bB9uxq0RvE0WhypeQ5gwTAXUzvJr5xihP
5WXMV2wKa5urtk8dt3HyOQ7jcsp/gi+owsnK9+SPbi9aqv8UhxwPiWpKIptRUoAXJPBOHKpZTuG6
rCLvIqS957v5zA5Ypcu5z+k3EWJvhonntpfZXIhQKYX53loM44IH1xS6Q6IfXt4Czw2FSBelWKqD
K1LiemunXd4vpXRFiPLoGKj03E9o3KaPqNHUO7vtaeNeH2N3JdWb60GGM/UELPrnGLeGROJRgzA7
ppU5HHrPrAe/LWverNzqqXaDZG7zH22ppZrtDzpqoL7nwsoMLDEj9LtYrsgfOmAI+X2zxIl2spcS
GnqJNYx+McZsEDtl6me+Nz+X07haaJHvbAIlkMdV19VaGvYmNcU7jUK1cdcvLWnoy5/hdqA17APx
oIO74SnffHHbLJa2zeI8bF1Z8U4U2TvLS/Z8rW7vsXX5acHxFNGJ2b4JWWZixoFMQ9jnavyIluTq
riwHNG81SLfIm0bNztP33LwAqqCyAXCW7snm8JtYrqYYrsLn7RcUu1DnTY5JlJqvv2Q8wJgr8JhN
DBB+s35tilOtkTiQ/qnXh1QDLzAOmp1n4Pas0CiB2UICQu5DjHJ9VlqvcbTK7KtQn0i2g9adUtTA
er1/rwKo3bNvW0/e9WlZBVe4Y8gFHPpd+vVombPMfdJBG3ar2XysISosVM57pUBIpEWLUQNenf8U
Y1FOwP0mSlPc58gevHpjrhksSRfm0yvG6fpXOEokScIo4DvSjn1ryZUH5DeV/149Ci8RcAEAVGta
sq78PzfDVCVNEdlWdGniTHsDH6XzMR0odr7felr/XdG1+YhaDZx2HiTwCZsVjdxaLaIRcjmaF31z
9qBczXdxoQ6ZjxjtMt4JF8VUv7IinH1fnuC6TJuh151D4YZ0C27DZuuoduzgpubAvnVSFwXZSaMG
r+ljh1C/I1pf8Fhp/pj0KlkKDdid4bfHkJlb8LRhDxIOwu3b3GOTOw5zURRV2BWVEnT6OAW6Osc7
betn1pcbTF0vlidg3/or/vmKsDZiHFaWKsxnrf6GeHJZBmUnh+NkkRci/awFc5rY3167tMCgVzAh
sRlXzVbHYprRoNa0sg1hof9J27n+oBXFdFTXtnC0OOkZtNAYdNJ2P7488O2iIi8JrJAthfwHva7r
6Y4qXg8Ia7RhYniYAcEpfGy6St/ZtNs7e50WTTs8Dz3qOhQhrkeplWlxSrOWIQZv3UW4NOr6ThtP
qZ6PwWwa6fm1szJon3kkREBC0PbZzKrPUTYDKl6GUqXcbnUDEHrKszuzuj0PcHOhSa3hJzPbojWQ
r3ZdobpNGMsu6nzdoqgbNLY9VQcn14JBvUuWuW0vba/uGWw9vXLXZ3GlptMcJCcHS7XV26GukPZo
g7Rh1C96/MB//XTiPD6Zq9b8QQOojT6YbNZib1vq0rczb67v0i6e7DBd6i4LqCxoug82A8sKZkgG
mXpw/47K7C7pybPnPn+zrFXp2IfaOYhT0SOA86gl9fx36WbzF9H/UFHQd1MkgONoSi+tkVtOoFoK
hV20YVt5bHEjzWGZa0l0jqamx9Uh7tRPHTVziu11gewS4M1u8tGzrsZAUd0o9ie8i51gjArDvp+j
3IveLGNnlydu1NkKpDXOuc8llcq7Pu0sDYH4Ukf0GUp4+9+EULf36EX48vhJr9Pp69rkr2FMjvhT
GUu3fDYUU6R3AMnqhuYdFpWIqYnhY10YbRlOCnrxhyKuPfN+rCY1OhhNPEUX1RzwFnAxox4eaE0Y
n6bIY92qgpLPAVUGg86GkiMSq9S29RXoaynDSZbDV1Ma9W+9URPrgLB5WwQKQhDavchdwN2pRZ0g
LMHWvVZxkRcIGyfCU8x7wHxt3yK7kl6sRQ3V59ybwyzDqdeWnfapWTr1gg1B9a5pwVT4lMD3PH22
AQYp9OqEyZjrwQDke33WM6fi+u7nNiSsTV3WrJ1/6LVdNzwN3jwse8yc27uFSAn9OLJ3GvXEhdfj
dS6dXjtqZNggU2af61Gx2gdjKewsSJrG/ijKrO92SsfPzBHNAXQGeQRX18/NHGPAUxjcLfDmNZ4i
FB1bXzHI1jJjea38GsvJ7IAgalxpMIM2j64eVTMPOrz53OJ9WPtjzV2DytKXqvZqDBq8rD+9fHk+
s6AIMFvgd9CMXKH01wtawHxdFuotoVBBJgIdhYNH8tKWxjGKTenx9FbWnjzAMyv6JGLDeqKbA0Pt
etBZpLYupDOEqYvPu59oanRUuw51pQzW3U5GdDtD++kxYrusBsZb7RerFC5p3DSGxL35e9JgfMqh
Qpwhx43v+izdi1yeGW+VcYIJir4ra7uJP6NsQh9N15dwMPUm9pMCjx+/V6Gz+4soBppIsoj2AKy3
K4pdJkQ//iEmheZ1vaJ0FRVMgQY1HC27esynMj+Xdix+tNzSO4nfc0ORlCHrBDgHGtbmedel3pn4
NughUvPJ90qRE1rrNPTD1ir7nYDldixnpdOuAiZ0DwG/X09LNNrQU6MxwsUY+wthDZfpgMvT6KBC
9tqDQLhC8EPBh+gIMZjrocxmRnwkETaKKXlE2tDPD2WrZx8WvRNHFO66V48HtJSbbNU2WOUcN3lm
NQskzk3FDnE8SX1FoMFRZPqp1vUP4Frkzh32JHt5HUKssQM5EUW6ldW2ySR6axSaAmQlTAdk+QIk
B4Y8yKM6Vz5EQx5NYIQiqVLwz+gsTFqMhPRkmlV8VlR76j+LSa2mE8Vz5+fLy74u6+Z36YjuwGeg
2k//b7NxKcFlWl8iSDB1OBYUmNecdMWJd9oN9L9ux6GvQZeR+iTUpK32I+ILkreqE+xaAdqpWnUK
72wcEoyPfZNKytttZ2PqUWIM3p3nCBDWQcK9m2kb2U39Y3SMfDlmdd07B3QVDPV917n4J4rSHf+r
ltzVP2VulhsH9laDMYyqTdZptHOXti8tHiWgIWfX93VfRnAcpqRsvnejVOs3uSGi+MQdlVWHWO/c
d1gFp94xWj2UPtl0ph/oEnN36AiZq1g6oFv+QMOqwsUN7b7xPvPMJr8nQKnCCmgX/WUCfyXAqsr9
VDjj9JPkDGzNXNPeP2Tw4U2fwnhiB2A1YsPHpwSDj3YyrN8yjxr3DihtAZaqXEZMI+IWPmrr5spy
ELh45r9zE++J31k8LP1lEEYWHWiUG2ZYRIADT0svuMPVPi2WP1WN1dFbKI1gjQVKjsXJAFvR/JS5
KJJzrxYF70zE5YzsfYRvV0dHI+HJg60zXHLI3zHm73qdjrGPVlne3ZHUm/Uh1QrzrVOlffd2TDz7
i+GU7XzCgpzGfoZegXKyJg9NFgG2w0XFoI5o6tpOFB1aoxDvccgrvXvQPBj2NC3y2JgexRP51+J8
pgKV10FOqCOPJJ9OcXGiTJqYFI5Vc4z6UVMfulyNrCOEZ6BoAnEKqB5OU+Ce6UjDQUayEV10Kj1V
PuLwhzIhUDZFOw3Qt34hf6qMQUNEqz7QdbFiuKQexl6lnDHRUV1lWY6KoPF4WE1DflpjozVnVc+b
zzNOPF5YUIf86onMbMj9U12cjcLLtaONO1X7aZngIe0cmmeOJm0YIi10xqhTbWtvztwtsWVVVWgk
RQHmp2zf2tg67eRVzxxMmrrWCrcn1QdzfX3vajIaMruN67AzQdPaSyuOUd20Z6Pcpec85WibywaC
wlo2tgGCcA9cjxVrU6VrCzlcmhio5xR6Uv1ItNVl3ULq+ffkoiZ9jHE5+aWLdLg3EvZrgyONfZhj
+n+BYWWVexp61ftgZkacAh1o0zYwc1P77PQK9fU6Qvvl4pYjpx9Zni46e1Kb9+QtnlszvsyaxK+1
kW2GnReOgLs716E1jyWuVc70bsk07ben2O5OheSZTeA8SWERIK6lvc393KQt8YbtNWHrjeYb5Eq0
kxwr5+61rwDtCfT5kMyDnctDe/1huMcGfALzJjSdqHyY3Ko4J8Sqr45c1lHYZ8S7a01tXdZ/qz2K
acnZSJuwnpL5bRy3CjDLHEwhMrKH10/IoLK01rC4l4zNshVxp1i6EG1Y91pxdAtbHggJ90Kx249D
C5iUzwAtTa1za+XrKYgIZdrUhMtUObza9FqGyBQ7scNtQMsoLj1T2jtsty31VaEAabYyoWpE4/IB
MeP5PGswKedWH+4FNd2dyOi5WXHhUPOnq8Cfm7WLLGAqQOraMLWx5Mqr2DjW6tDuzOrZUdAwNix1
ZaVuN3Y352UP7GL9Qkl6bPoC1Gft7PWBb0/q6kWAfDzbTiUZWH/FP1uOpwQoe5G2vM29fVCd3rsr
PW0I+qWKdiZ0W6BiKCqmXAsUT7lMr4cyOoPoJxn5TPTsg2IQX9whPS+jZvjqok6EJKWBM5v24eWd
/twMUWekPrVy+pGXux62y+2sjGy9pS6WpgH6pyrmldi2EtbubcTnhqKxRbrKcCvT93oopV8GLAYw
OrUUC7M09J1pDx2cYhoPL8/puR2/3qtrRgUt3tpcFLYnFHMaizbEEvuNg8wV4LykR1+zKLgxor10
+KbNSLLIG4j8L0T2VXB4c/0VXaokUmW8Mc7SBy3p8rex6/R3iod9sDmX3iHvCTMVsuYvIzD9x1FU
WHFiXvs1irvi1AMMCWIDRpzXZL1vRbGyc0E/2RlfP520q9CtXON0IFhbdOAkJz1XUmwLo6KrlpNn
ZcSkXqZ6SUCaWAJeV9s0OlkN6HbfbVqhHNrW8j4JOc4/3CWzR18oTmv56WhW45Hytz35TuxxMUYY
58W+B4kIKQhtGSd/giPf+TaWku+Tjgz24IwpiMAMKLXY+dTrntnOy1vL/0BBKB5vbZwJD6NOBVwb
Ngg8Ba4Y+2NX4Nf46g21oteQNUL5kz21qQkkwlWcyqpkOEd6dzBKkXxo0ObBz6GtvqGASgr9+gG5
cFzGxEyCws71UQHcu1hycmUYY+4A3BhPyrSezPc6Rt9/tDSKdmLFm6Op0a/BbYS8hnlSC7weryGr
BNM1D6HlwoT3Db3m6l5anCoDe3CMjy/P7knv8+qrMcpa/0O274mStTmgVSUju8FEF3FurVUfG9rP
I9yCpvAAyJllrflinHU3SCCYO8fObqziJ66QFfLt0WxrFx7VybmfOzfVjo1IM/vrUKHv5s9VUyBz
LO0Ww6RGc6LlUHXR4IWLiPCsIxWwEx0UBcj+5n6Q+QR5t0NS+43WKiP5TDxq+Cn2ovfOdVFo/YUw
shMIkMUelfUZ2LD6bprqSP4SCinj7xK/Se9TaVQkQ6aKRPGDLuysfz+2nfPb0uLyOyX5tf8FbB4h
uiTP+m8p76bEk9fIPD/HhTc6pnbuPE4gVPKPRmKmP6EEuP+ZK0nonTcvlvXQL10+PdQTZcfX3v5w
b8Cu0HDl63OO1uP1z/s2wWcB9zNoYQNW4Oh5HeDdBHAkUv17nLDbLcZQyAGjoPIkwbnZ0pCoXLyH
bS0s0jz9rykVeaCEB+ugN9J8J+q9eQDWUjoRIvJPEBpJFq6nFU8zvtVlp4XKZFp/vbETcD471/yI
/KE4l1pt7u1o/sLrDc1jA0AdVbxVtnerxqGYnQI8cTHChOujOU7zIpPjssj0nRSF9lpte247QhF4
heRAdOq3tacyYWs0lbTCLInVA0Kirt+qg/ANdfr58kkFnHg7MxYSaxuXFw6B4M3V54rJ89CKXkIi
SEX80LvJG97b6jwuR4picDSieQAvI7WukR9b6DdfFrQ/h7BI4AsFIxscPgRVLTxM+8R7kKU5UC0o
XVm3jzpILc/1pVIOyzsNfsvix2iElO/xvUyqoJwa+6Ghfp+BzkeW8LBoY2r7iqPNMDiXDOpENnZ4
B8UJOgp+bcb1BE0lj9MTwJc5O0gWpTxxxcz6h2WuhHNwtdl13/dmUyPnkHWWAX+hcIHtDzmesR0n
TD7wX2V+mhR7mt5z50dLMPQWXCG1aWX0TRiu+I5oIe2rWCxWeoq8YVTPOtrq9vdCTTwDMIhXKR+w
RHSto4IPbHyyrAXsLy6VmRc0dOyxFV6wmn+octf+UQx9EQXjOHmZny4TNAWLvPSv2tHW454oO/uM
gVA5HrzESrSLZsRDB5RgTokhCmCg2iF1ijzFVK1b0b5JrSvRH0gPmuknlTXZB1kienUqjDRJcMae
xX94puOzDN/N+9uMi7K8yas6f6wRHP1AFINVcLHMuTjmveJ8H6j+QQeM0C/xR2sgO+m7tUOViMT9
lS3qTO2kT5fEX2a11k+SrY+rb6SIXwhlRYXfgD3C6LpKEu1brIxDddRF3tvntO0XN/C6RBVB5eY5
7GwcSaBfT7b6hfCj897mOnqgb8a5z6qTm6d9enERDMpPqkACHjd5EsXR1wdN2m8toYvuaCqlh51z
QkoF83NOoYm8fBy2CJn14NHg4x8AZfTLtsUOGOc1lESbpKP2Fh4St8N72BCuCgYgL20aPeQ+M4YW
nZ6cJwODhmBo5nYPe/iUf27uG5QuLPwYueG4Uzc/BCYcXSUolqFm9Yb7Hr914d1lC7FEYPaGWp8V
8B/avVsPSUXw2eLOSSnIGtDejuP02KXlNLzFlN0tzrlVRsW5UVT8lleNmvZAE84SKxquRmPLK5Vv
RVTPBkXPIfNONX6wQ5C7XfEl6YfhC48zhmhOLwvzMJReNgXqoKj6+6aqG/19V2TGDztG+PikzKK0
giqvx+6OU2skb8ya5weP+1nOqt+VZQ9svdKadCe2uf1oNFVV1LNWQyn+3Dw8bjEgW9Tm2BhXmZP5
s1VmzkePpiPgH4xplDuzwO76lBSqkuGn3qIw4/d9YXVfX948N6Eqzys0cIAO4O1gymxirBreXpyY
nRdOmBkEHQU7Orrmnr7L+rdc7wyi+yfuNQJ7wLE3T9/kYVhXScULh2zQ5xPwUUwkFxX3W1da2YNh
lgY8jyGSzk7IervMpJAErIR1K+97SxUraf5Pbalm920zDHTlk1OnORKybXdh0AXfdVkeKjU5W3X3
5eWVfWrhXk96HZuaGRG6u4LHrt97T0xuD7gwu1f7aKDiqw/NL8VVsw92GqP5ECeq/JRWSvIFPEE9
3E2uEHWgKIhP4GpUWQ8zXdNv8DO8ErhwOeoHFzivPKK8OY1vRK92yenlX3y7F2hirKI4KzQK0O1m
TwJ+zvEuFvk9Aro93uvNdM6oz+9cV7d7gXzFo9WO3iwgty38lZqFucRKU9zHlmtVeHRVy38aNafk
ZCcqPtTV0Zum+d3LU7uNvSjRkuIDeIGKT5vx+lvYdafWo15m99gIOMdqsvWvjlEq3INN+tm06+q1
4pi4/NB3NyAIrjRF4wbplllGMkJXvtfQrql9kxsa81Zlj1/3zCd7EhRZ9dRXnt0mVCYRFuXsjtl9
baG6Nvfg+ap42gMr3H4yyvVUEKgjoNZA8Hq9el4+u/ECRmEtXs93Wh3Pbwfp1O9m2cv3WZ4MPy21
mz699pOxgDSDqTsBFkSv/XpQ6uZmr0dxce/mWXtO6lj74iKE9ctTGu1QDbW2E57fLiWqdWhVaysm
GL7Bmir8k3V0RE+yp5l+D+Kr9pOF4idhZhG8PKv1b7m+FK5HWTfqP6NkmklvCBDivZqY4q0Nxh3V
dCzTJZivty8PdUNRBX6IHyz/g5IcNdZtBUiMaZct9pzfj4Vs/9pp7/Gkiq626K8tfXbX4iQfneya
DtVxSU3RHG1bJspHCkuZG0SlzkYqE2/CyikvgKIXsTN8suy6/p50Xv6HK91ATmKmHWhIU7bHUu2b
GRAbEgKP1M9GoDSDprTBnDd97HfSLPKgKKPYAdxGb+lQaYo0jthvVz/KiaEfKdrICptq3NUjbMj7
5TPG3Wb1SNV+10Hv5kNQWbRWUT8K6ShR34iPaKMJhkyIsCUmOVgCIQzZt/qxru09mujzQz25H0Jn
oUd0/c1p/hZ4scUilHbioLtqEoBG4kdBAH1++ZPf5EXrpHjNgU3ROrphwGWJlZpeBWNC4n7kA+YV
X2wntu7MVNcOUzP3sEHG8d6dvXbngr05PU8jU8enXEMYYW/mWKBn7441yzlZnXvHEVPPHUDfnef8
uVHoGCBrhWvF2m67Xkns9LIZp0rl4sZN91i70/AmqlLnte8gc6G6jiTw+hzy7/UoCwBIBfixckGB
Onlsqqm+zztrD5b1zFwsWgRcNOszCOLtehQ4VMTHWY/2D5YCzjmpmvqdDqDHvnt5T9xc3iBzIcnT
o9LoqUFyuh4HMY0RiY40DhVbHb4jy+9+w/Wgw++gn2bn41gVcjgvVhbtPfTPbHtgNowJh5U/tgBT
UtKV1RMpUBjbFWeWiJqzXbTUBFrPS3Zuu+eWU6cqSXDJYSZb3UwzI5GdgJmGsnO84USvTK8OVmVz
57y8ns8NRHUDATcki9QbGmMdZaLIo4iBPIy2UUKRd7Rm00+vH4Xq8RNJZa2nbKYDYRYN4WKMw95R
/niNnh4zPdqjIj1zXdC0/P9B3M1x4oKHggc8l+vCnr8VnqTSZkX9cAeRXPxoks4IGs3OuCJNUvnX
T3BFWRFRQAu9aTertCaG3q3ADNfSOzk8iX6Dc/hOmvXc5ufCgE+BrBG0GP16V8RofQyNaEWoObM8
VUPVH5r6g9U8omRvnnIi4Z1pPbPpbTQJV9IuJjBQVq4HpL+EGaalJqEemeYPz2jxZJ0me9GPdDhm
7fX3PQEtdesVqE5Bft2r/0QT7RTDzPLcJJwTSl/jghYIHpn1Ycg9Gjhqqt1F1G0/p6lI452JPnMM
uLRQjsUHBvj/DTmvVBqpZYh3wXIY76DykrtYVbxzqp9ZTqyeiDhpekNf2PbwG4QZuzSBeQazUjur
1vTLADl2rNvEff18wOohGgsjhlrKFjLSCK0f+9lJw8nrm8esLtXvAJLSncv46QdfxX94PK+8v7X7
DWpr+05OHXflXKUpdCZHwSECwtkojtJaWxuT6yCdxB1O52uJDcWKg6FT5onQCdw7zc9JmfA/b0Z5
6HWb2tsiRoQ4jdSlsqQjNKYeWrP2tPuqFl13iPqOFpAK8Odz5Xrl375oBjg3XmJ+WkBHmW/SVklM
f8GieGmDeEgt+yNqAISBRTZY+sn2rLa7swsjb96V2WJ8EbEKrv/la+AmMeOBhYQABpoOAyYCm3gY
XD8vcTxiv4pXKeI5cj5IPAj9WVEfk77YIxje7idCD4yZCB4oSMCuvz4wtaBlkqKzEsoSsoCaIlSD
4WHuo3qwBwy5PSAMhfwabUXcmUg6r4eCyRg1bQ3NakC99dRaeXyuq/L3y8t3e7/RvfDQyADoyN7d
SrK2ZmVHuYIu6ly4ydH0Rvlt1N38oSoq7YAy7PiYiWFPC/LJ6Ol6E7N/qe+t0AAewi3LuDOzuaGw
AdlBZrlt+9moxPJRX/EpFyUpZSr8zBw971GbdFG8QzKrNsEaWhINilJVI/EfLqaD+llJ9Wz5VlaD
8qbNllL3J3ZvElDvbv8zzWF+qCbIhbClXCS8YlmW0h/rSEfqyCyh+6mVzL5mFcK3vkSjeDiLWCn2
ct/bNxJhhFWIgfIYUKJt5aBuR4JEu23DIbbl6OdOsZxnXajv+7ibP6tD3Z+7Ll3G+0LM0ti5Lm4R
tkSiHA3M6ChaaNwd15tI07M5N9JBhtSlEZrAKQsBKPRzIvuxTr0++9QneS0fmqxxqw8s/RxftD4r
/4DoFsYXu5GzHqgJNdgPL++72829uoDBMSf+oXy5DU88Ilavc2UR9gYFG32Wy1sNZYy/L49ye1qh
lXlAp+k40zrbmpkkzpAA4ILM6cxg+P0azGgSTDFZ7R3802XPveL2LlrBGahPQ9JdqXubxUZBRzeW
iMOErXBdHk1Xod9jgZ+tg0XY0xcrM6xfL8/w2SH5rDabi1tpC7pz67ydPFShwxbHr6AbVfvYSHc4
VWXtHps027NDena8VacC8BCP6pYlaGOeUKAPxqU0jVF9SkcRfdazsnhP55cnJmnpo+w8rM8MSfEG
X3eo9RygbZBZtapGnpPUIRBpeaeItg10oxV3WK23hwwZo534/JlNA0UdlSLiBuCvW7UZlM1q2bii
Ds05a0+als9vxqx17iXKdnvHc80Ery/Clc3K5c5RILjcehrTmjMn1e6BGOoxEJO0t2YHWoFrf5pR
U+3DVNbuu84cq3fg8ml6ZAXbNrC6zixOiWEgumg5spsxxZNjeXx5a90+DawBrSEgR5QD4PldXx2F
lFlGrbUM3aboEeo1jrJImz9UuIpgaqnGHPpR1jvx9nOL/++g673xT0CKVKxcugganIrb1UnmhXfQ
yhgpTlWr/ofvTPDpPkmrUiNcf8o/Q81I7RuQZeC6m6V2KnkvQl0t+gPW6nvCJ0816e13Jqanmktd
Bb7Ddlp0u4C3aGUYobee+I6qoCMZG9H4yPllcVtMeCpf773o7zxU7vSgL3P8jQKm2fpRnqevVUdG
KZhuBs56LncVPZlNTq+I0Wu0CJ5/jXikr3SU0ZYuea1XMqMAE1oV7qCKA9bcRDCdYowCAfEyXGSG
CallStCaTrOTwzyzZQgh1HV5CWC4Ba+/oz2aizIqDYjwWCp3KF8vXHzlEvYR9+7LR+KZV2utSBBS
ErOohJ3XQ9EWXgZh2vC/6euDU6ix665z65VaAeuyQeelroPY0QphvB4FdpSUyFigWDA2yPIrtfHY
L5k8vDwXaHT8PZtNSXWcnhbQFfrd2wJ54Q1OBCZ4DLGrypdvCZDw5bsB30E+GEVc5lWwKDzfX3OZ
KQUt36Ru5NEdFn0Iyhm70I/qomGphs3NNBztRLQKrVZMKC/tqMz63yKrjc+gAKr0TLUN93k9zdCK
NnqriYMlFcZ/qpmTtUigJO4bkvkUeVd7ajT32FoNaKIOlwX7TpST1t63Frm9T8GklAFamVnz1lba
pUp8K9USJ/ZlA94z9WWZKuI8O3qsHfIZsdVD5Q5mBZOlzBffGaw2Bwgou274rlbD7Nz1VleUYaLk
ahLoaGjXZ9MaB67YaOh62HiiKYKZyO17EeVgVutB18SHoSyc6tgRSHq+oUkrftR4m/qgTNM5/xDH
YLRKf5gSPfFTVZ+GE2Kz9oCbSGSWd2WTO/avstbnHtqYO9cXJDVL80OBfBtwaTq9zq/UUmM7dNJK
LY4QMZLoN7NtrcCQbmQDGIkMlRJ8OdgPcdJ7iK4taOeear7WG3OOZfzVbez6WzQukqJ01qBK2lI3
b85Yqo7fZ0q79cHyetv0p7HFu9xJTKW5E6bSJ+//j7Pz2pHb6Nr1FRFgDqdsdhiORqORZhR8UrAk
mzlnXv3/UBvYcLOJJuazDcMHhqqrWLVq1VpvsCakXdF4xCGydjVM+tIz+pDqt6AfoVm7ZlTGU+eh
pNuqv5tpImqhdIdGa9On1mvXzY6BCG8NiCWvEUhJohyHOjvrLNwxQrPBnR1DuDR7mlve7Gchi0x1
lWIeq5Mm5Erykk5E1tdx4G53B1Nr5hfAn5XFSqHgdADOOSk/Ko0qrtvrRvTXrEW5Cjuo18sjGjy2
9W1S8+5zKqcIzLRJ3cxPjhw26blF/GM84szKTelaXQ152h2rNm4f4qCQ2suolD1az5ZDpILvyaZz
S/AEmauRyw0nzO/U34NmzsHX+6dwKcOtzuBi80v9A6coXmKrCprSKk5t6hPoYb1UF+lnNHziwKan
Y4AklhIZdc/MBEAihxo8JEMyf9//AX/eH+tfwPsPWDtZK+DFVbQxQLZPi468Dy/fNLxxdspn0Uhx
5qa1wFG3CxNHPkyoCH2wTSmeH7t8LmtP6ydVcYsko7tj2VKt8XgK8vhgSq3ojpkeN+YBmbEqPHei
jv7qqnF+zsAL78m7bAQxU0NIlaiMNCCIiOtgmcp4HQ092doIaMStit4r0IQ6BE39gWzF2LlrNnIi
iu0EaBgHCuOu7poEuVUF9Vykhay5dg1gEV6JKPlM6V2f50cqyzttkeXJsP463NCAV8HoUHRYpv+f
JIXsLiyiLil9JMbkJ1XrcshmTYtueVpd8I+S/SmZbaBNrflwf2Ns3HUYtaCZgeI9/b912V/qzQC1
sbRkqtSLUvQEvUq0e4SHjcvbpCWM2SQy9/RjVolIlWsj0tCi9LUi7w9Sg+vfnNeSZ8vx6L5/QrgX
UFjFfobC6mopm04PqN8yVGCLoXK1WCjnPNH7nS+2tW7oi9AoWbrON8AcnYsoyxOJLxbFuHA0c4+Y
e1BUzs50Nldu0RZZCBx06lYb30EsO8eCtvLTMUHkAIV+VNCnDv6fS9Wz3AOLb0wLIAI1L4i64MTW
ZQzIcIOK12nlwz6tPDmsxJsKJ22HFn/jss3Ros5OoZYnHy6aawKMXgpzDE2kfUFgOeIFyFv7A8aI
8jkFK9/+HdBkn58JYtl8mcocV9cidiouoT7vbOOh1GIjeZomO64OTglGxK/Jb9uD1FrqN6RN1eZj
Ow1TjBosztieGelZRXlDiH+ioE8xIKgkLX412lkOn7nDtPYpnmeze6gjMNjuaPRwy2WpRfYY7Q87
8gpoR9nOudsIaLwFUS5BakijILdq3IxwcRUlNkq/C8UTDI38e6fb/2iImj3oYxJ47z0UsGMoHqic
cZ7Y65KFHZcxEnxWw3u+Th9SwKpPo9pMO3nz7ZyWLgPlcWBMNNjW1JUq0EHmIbvi52Mifi665WBo
zLT8qAhdyAdNON1f9+d1e68u0ZkwDYuT0te6rtkryIYPydj5cp9V47HTq2645HWf6cc+SYPAleBM
V5fCsrhijcbWukMidUK83v8Zt/cFZXrmzLMEXJSx9uytZXWSA7lu/T6P8RdNZf0j8GL1gFPCH3m6
6EcozOndO8gEHcV5ACGIJMIaSB04ai+CTmlhjwzx5Fex3AFUc2IpcHFwHYILENJyzwr5T7y5vqkW
uvzCmccFC8j4qlxQgWPqElg0PuculD47UVdLbyhSdN0nmER98Fo4cziBQcupUUFJxvl+VjpJbuG3
AMo8pIrezVQZsvIvkM9O/D1SaxDLNX6vwaeha037zHNS/0sWbRBB26Eo/BbpveR4xlCm40dJTFG9
U5+5DXpsHwhs6FRiOkg15Pr2FZXkzD1GFr5t4HVhDun8Kad6sXMGb+/4pdQEvB50FDvlT7X8P3d8
C0cbD6Gu8yueXl5OfKkOgjDZu3KjRd+MbExPAUpPj11oJe9vozI4j0D836iuocVwPcXeHNpulJrO
n0HCn3OKPq5pISJ1/xxsLCTdUyARwFd4c67TmDmSaBWFjGKmku5ro5J9k8tO37k9bq/EpZS+SNsi
8wWCeBU67dEJijw0WMg8nr5qZj8+8TpUL1qBYcT/MCGT4/UHLsOD/XrZQmLFoDZ658MPU9E1gHFW
aal6+h9GoQS5lD4h0q5LkQ2SdmGmhb3PpdV7QakNyNcWe5WAzY8DmBIgL+Bv6jXXc1HZfGoclr2P
oLlzipWpOWM+MP+4P5etj7M06WxuNgBGa/XmslbqOGzt3p+zunlpezUi57MK4GOGtFNAuR2KchOU
NvqBAAChZV5PSHSF1czxQPDvlPwh0+3kl2hUOBO073ayvc2hgAdjPrV0GtfSv9BLg95pwEWRRPy2
aAG7oVFRG+ilPc/Q268E6ZNS2p8dB8Z29ZUATk1toUeLYhDSHJNUIOqKSMnx/le6van/H/ILRDkP
qht5hUAdRYypyuB3ndrNXkZj5QzRopBfooBPS1ZV6bF3f8zbS5IXGZTqpYO7YJ1Xb2AA97AOUsa0
m8b8NJn95HZ5tTipqIlvamZ0kuxi72htTBTUFJJB6LDzIlj30bH1QM4Dir8vay14xhDV3hSbj5fQ
NqsPolD3HA83NgrJM8K0i2omWsSrSZrWBKOjtwdf6qCwdCZmS44oglNc9867by3ydPJoBGUo3xMR
r7d/guwITKts9BtbLS6QGMYHKKR72J+tBYSrYdJ1RyxIXlcpDb2HAJGEo18VrVlgIJJgp1N0ajT5
kWp1b9mcqu/HWCzkNyqZ8O1IJtfd97yn3WvGFQrOCRBbAZ0S1Zok1ZOd62rrYwG+4Vgj9MTkVh9r
1IsYB4B29IVW1H4SmOo513ADQDKo2tn8G8tI1sSjSl9Uq2g4XX8sc6LhIUpH9ptSMS7h1Cde2Njl
ISI4nnot73bG25jaog+LzufS3eKBfz1eZxSyWaP06cs4V/w7YYuFhqAw8kceAMbOfbw1NzSyDH0h
FlGaX37LfxKbpmiCil2h+GNVSEc7x80709PsuZjxIKjErkrybSChAcB7GEQYtD51DfZJw7StpIy2
mZrYxkeZmqenkG98z5OseBCATj+nEwJC96PXbVxemqH4U1Ar0Rd99utJFiPYN/yhBp+kWz4qsSy5
Aa4gp3ePQgFogb2SR5MrrjJR+C/xnGRY1+rVXE8XukNoT6AYUvU7ZYXb6YAGQQKMMQCEUIy9nk5r
4lWS1RzrWusggSmm+DRLUv1efR1QUqwajX8aizLN1utRMOrS4wznNL+0yWmoAOmeQKnZLQr9vcrs
3Clg2CkqgCuGwbjOoahpKiFE49Fvwa+70CJzt06U9GCZYfk/rB0YD5vwu0h1r7u5aUEFemzl0Z+h
l7udkBLEIKy96/L2BC8VHwYhcSehXiME80ZW5mZCxp7tLmF4OSiuFPXj2cSD43h/120NBV0fPju5
B+Ws1a4bbCPVrbKa/dKy6fqSeYSdC3tjSM49+Mff7x5NB6qBGPCiZwlX5HpTOCp+YiyXTK3TQWts
MjOvGQb7hH/je/XU2RTAqpCIJ1yAD1kzxJsyqZohGWS/rgPHU/GRPCBvVbx/+QAuc4a4J3lZrcE3
LWrRYxnNMhDHvDzQZ0ccNxPzWUukPX3Hm2NLL5f3wVLJ4bWgrqnaqgYrBDMzy7cpav0cx6j1yiFK
Pt//QrejQAMhtIIq5sLn2r/+QsGgJ2FZI5FZj019pko4P9ltCf3w/jA3207Doo5QCp95AX+vk+qh
S+10kBJKCQueJYsczEK1CpshY9rbCDdXFEfJ4uVNI5z/AiV1PaNOy8a6N5ze7+JGvJp90nltOivn
SU7bU9MUe2D626lxdNEXpfkO7gnRmOvxIPejP5Eqg0+DWbpokxq7Q1eGp1Fpdk7T1sx4j/AsWYS1
OVfXI00VPMDEkAc/xp76SEuLNmE0FqdSKcpveljsvYj/VAquCkBLVCJZWrTnacevp2Z18hxYNAt8
0YbBIYQO/mhlKNV1hSg+2GC9fiTdZDwiaudAq1adM53Q4TwDmfNjFVPBScv1D5o87Z3Cm6yAVcYq
A0lLhW9tWKvCVBhZXdFp0uinVjG5s67N3li0xcewzIZDjXbcFytp9+i5t9wpKmHcoBr4IWxB6O1d
L/9YGlUFG0z1O3o7zmcRd1P2mmpjm34pCjhQPwJ71tMTyGpdfaJuMSHx0lZ28ziECEAfG9EaAg+e
mqTaqXXl2RlGQz+At9JnutkZJrODWgbiV0u51XapcqbSP6YUGGlykuVRhkufxVl9CIcmci5tlNjV
scM0OP/Q4czifJtEUcYeOXDRuDz3UulniXZ16EYVp81D4icMXCwnJq33KqpT4lBQJK3fWxJgdcBr
gM9bTsINhYoeTdaTzmi+jQaoDHhA5T0U4SU8annc7ASV223AYCDBIWzxWufZcv1BRGo1WjJbi9i1
Y/6ttXYVfK7qQc89NTC0/Fzrhkh9ehzTHlHnpr7HNHkngeQgA6H8tUrxKyN3gnjCTyOubd3VnKS5
YJ0LlK3r6qemQwTzYFRlcywSU3y+H0lvAzYTBWfL0xpOF1O/njRKwNlo66XmF2iGHKDN9g+ZWUw7
zMfbUMMoyEVhhwLOntGuR1HLeUxVEel+GKhT7DqFmdSvVDxLh9EgqqNdkw3jTgq58T0xQQL0i7sH
xYp1SdGQECSdBgblKTh1h9lE9ItmtZTrh1IdpfaQomYTgNoj/jzcX9Xb+RK9sT+ntPTHzGP1QUvA
LLMx6LoPXsvUvLqIi4kOOcYCxzAPM+HqdVDV3v1Bb28OIEEL45Ai8WL/s/qUjt0BzIAHDq7JsR+a
QGcYSP0PcWbvKTnebtilB8d7hpe2Dkp/dUlpxhjVFd0MFCmxQdZU8Vyl5dswI+Kv9+FbI2HtXPT6
zi663auU2Rf5BxJAnnFre/VFw2OINXAvkwnUI8bkyOu7qHkvwJCCCN3FRd1zUQlaE/oxNZNhraEx
MVh2cxhLLTi3emC4JVqlO1/slsDPK4o0Bl+oP0ntGube6Crot7K2/UwOsurfduJ9cEiAXAFZASth
nQE/C3HKgiyyPFEHmoLIOe0IRFmMzDiPcdCVT6YmVMzJO6osl1wTZKpE8aZI0VYp8QBrjTpP9qgH
y166vsqXyg7xkgoSMOZ192yMnTDNqtzxwXk1o5/IgwG3AnZo4qWDqUSPuV0q9QELXcxsbAnnqWPT
5cHb/R1/uyGImEi8IkG08DXXn2pA4ciC0iX8WC66r0FSIuIHI+X1/ii3EPkFmQgIEgwCW57L+jp6
KfYgFoi28JFh5VABHcOD2zBSrImynnLoBQMJFHETY2kWDzlOoJ/sTkO+ZwLh1T9IXd0/qHUi7VWG
NqZvU+7Fj8kAnAdX4vp3FRnGHzP6Dn42BSBaeDM7pTtU2fDu1v7CwVi0DUAiL+Xy1XFvpyIKSrwV
HxG3TQ7K2HRnqULp5f463wRNzgC8pQWpQ2mGCsP1dIIhLfAqKSks0Ap+dqqwuZQQmD8qVtY+SmXf
7rky3EQxBkScBBwGnSDeE6tpkedKcy5RjtSHznkKW0x9zshWlYU7RS1y14WVJ//q9TwhBMTm2okz
N1+PljqQdW58vt/C6LueLgq8iZAK8Dm4v5N+53RlEWlxknwnrdlYVm4i8tpFCwal2tXdW+RZQnc1
pZ7XhrN0SlVdNK4a98UTgnOhdjK0cNy7H27hzDolSx5NhM+lm7euwyIYiof3hLD/OMRjf6jzuEqO
eR86L7YyWopr213wb4rpHjA9MHcesMjSdvGkjr+F9OOFd39rbaz1wvzCQxlfUAWfueu1TpoytDIy
TV8zGzgIRh8+iNAoL/dHWfbLVVBk0oiyLkhjYjD+ctejjFIPD7PJFb8RTXJpS9Q/6kg4vsL229k8
G1uXovrCWgGVyx2yOvoin5uMTr3iD6Pce5EZW6ipGEg4S2N20HNL84QiT8+1GewR5LcmCaYINijs
DoZeZRmxOWiBU9dozKGr9ATsd3peWGi/cnPo33vfQ4jisUg6A9hlkYy5Xs+snRoQvori12BYL+AH
rIua5ukOAXRjb9BZp0tE+Xkhsq+KShKaKRXPGM5HXJbnqFZ/Go3Qdjbgxvdi1xFnlvoLDbrV94qa
wCoiicdeYPbqMWjU8hFkK9hJrTUbd0pU60uKZdAxD5pxJ6xuDk0KvGgALE4Fq72P70wmCS1QF4Bg
+qnM0HQ3k0x5mzuz/yZjj4S7kSNADpt70ocbkQcDqEU0BuQeFfDVeRC10UaDmBU/F3r/FERNeOrb
NvqBAjXmrnP1XttAbmee8SAtqIJDVVwbCgEiVJRFuB5pfkt5yaSqw8+oirFe7MGa3j/rW7tmqYKz
Y+hIIhdxvTerNpApvWInEuBa4sVZEp6KkOzn/ih/JGFWIYV6nUZ9FX4gt/zqimomYQJl1lXfFMXj
iIpKWkoPWih9kOXgLZOMo9xb/1Sa/qkLnb+V2nZxyDh2hga9NVetQ2ju4Vu35g0OjDoinUpeVesf
pIzYo+WxSsemzQ9mK5LHDCrv5f68N4IM1+JSGOElTplvlQpIZRx2c1mhKxln2ZcuCRI/iCPjONfz
Hrxla5MuVDxQ8yz0jQ2bLFddFVsMJcPi/0mFqve1cDbfRCjih0Q47XufhnTygPGQTBI/CTmr45gK
SdZnO9H9JuuyZwr0iecgQXgoJFmcZLOy3h9El+IWZS2ERqGfr+K1EtdKgLed6mPdPGP/qqleJOvv
FqBhVgBEQCnRMOTtu/pgtdnNEZwHCjWW1CBtqsTerGami6jTnsr1xg5EnR5Uq8w/y3m/Pnmlqglo
ZpjrhE1efR6sILiU9lDsRE1luVxWJ4+mBoguYibvs5vORl8NehrImh/MrXOmHyEgT+biecqmxUhc
r9oa+RstdKUC/kbSd+I4qBhx3D8IG7uTA0A+wY1L9FrL2s01NVPcxDUwvDyFqJQ2wpdgcQDzGRys
SfV4T499a3mRxNWJOYiW33TDxkmrlQKNUVCBYvKM2FYPednOp/vzWpLb9eqCVVmK3LzdbuTXe6su
Y00NdN8wht9mKb1Wk/FET+KF6/6LHU0vO8PdvFcBzS0oDh4ygOV5zF1vGivLVG0KSgMsAnqVZxSn
+uiB99M8eC3FjNBL5xixeWtMSnKotm3PVpSm2AvNdZn/MsI4Mx8ku6tfyqA39C8A7iLbE2MfSQel
lDT7bEmD9dzCeVqy2GjEbiI3U9VvJTlV/+rTGKEikuUuemqmKHEwXdScV8Ocp/JQhimZU4P1a/sg
ZlVOzlPYGICJpd7OLvD++9aFuh7137Vq0jHAaXpJIs6LufDCsdG/l0Oa2sdRlVvb02pJBzYJowk2
LOrjtqfWPA3cWEIm1tWtUEVka7TEV758+0vJ0jHwkiqLw6MmYuQZSWyR0xpK6lYn5j+k7iSS7Itt
CfX3RA16OPSqPmXeiEMNTwdZSN/NEnrqsyGXgfpUhFnjq4FV5oeu0uuv4SREedBCubNdRHu19FLx
TvlRSjIVCbPN9NCdiJPwnxQp+Z3KfZ+ch2hUf/UCzhheP03cfzCTJspPlZplsofxWmftnLGNHW9C
DCFDARELTGt1pdGoxdAmQ8TYprXtaXGnHaDcvptQyQ5cYOssLIXQmwywyCnpOwM7PpBUw5UnuNCS
Pu2Jw2zNheuZdIuHOq+RVRzuwUxYM/ghv2660NP60TqOot9zNNgaBbAhLylSykU55fo0DVwnji0J
5mLI/essJ8P3rE+C4/1De9svYskWyhHmgnyWmyAxUlOscRaioJnriCpPS0fsqeBpQrUa9RLVw+kM
NExjhuSvc4d2pRfjcPgb28xG88IuV5PHAvnjj32j0mSXKc/Ee79x45qAGknAXFq4Mvic66UIpwI0
lQCyaqJL+y03auXzFEuWhdCIoeFlGjeyu2gU/ZzqITnRjpt8ugx7b/ytD4L6GxD6RVLshj3cBpDB
JPxWfX1s5k8J4ssfpUzTdyoJy2ddBW3akojZIRNBzWIN4J5tXaJaQu5HxPk1xSI49xz7Q9r13c6y
bswH7RSKTdCKFkDcKmmBbwC2pBKqH44DzBUjtw+ZZDU7l9DWKDbnkdMCL4wjc/3tesNIcmKt6ked
AoQwgyQzFESq+9t446oD0fr/R7nF9Q2o/taD6mfF0D+VSWZ+gYqiutkQzY9K1ZSvaV/svTc3p6bD
2iNVckgeVs+TLkjmLGwyplbYnSs1znipcsvYWcCNDQEGFJTYkixQ71hFm0AKW10tRs2PhaF6Q+B8
l+VJ86IiCXcWcTlGq62H0iS1AMvkkc7uu/5UOLTFZg1mDaI4OEypSs3p2E520pz6Jk+ezUr6kodz
/RjXQv92//ttLCVDMzt2PHtkvUs0m3dsSgPQr3k7H1MC+RGrhL1a5C3LcqkLMDk0Oki+KEdez7CS
pngsnFT306D+JAzl3z6zJRiW3cmWjJ9OFHmx9M2qpI+ExC8znVBEbNQXG6CIS37l0Xst3KAbPkfN
9NLW5nxQZmPnI2ytBNckQAhEChZC6PVP1OiCWOrEStDJwpd4mu1TEGM9dn+9t2qHlPL5o4xFK4tZ
XA9Dukjnyel0X8CkByegFxXaxf2sP0cDptAnJD2D7kNmDnn6pM4JZVNFRcPmpNNmVMiDEmvvzbY1
cV5OcCCI9KDTlyz9PzBFYPVIJEP38rMO02ccPLKjHNt7OkCboyzKkxQQ8QZcI01GilAt89P9yhjb
U6H2+inqq/p/2M7U8MFBom/Jk3cJV/+ZSzQPU4hghE5lNu2PlWzmZxNj952tchsZ4HEs4HpQOsxn
/cod+or2UVHqvt7JwalHhhlsidKeyqJ9/7ItQ4EqoQpKl2JNZpqQyE+1puAGlgMDPn0dDd+tcJcG
szUjgDnAtChsL/ze63Xr+7SLJI1Ypxl6jEBHTDEmSAyH1FUUO8+VrbF4q9AdAC6jUPa5Hgt+MtBz
k/2GinfwYay05qAPtuRPdeHsnLbb24lskSzOpgmpUyFfHbauQ7F/lAzDLwa8141AL55zvc3PYJPs
nxEAarfqW3lnD/4pOlyHc0aFgYEQEuUCmsjXE4yyNlesRjZIIHmUPc9U5/+JIycvTa8IyzyDKhPK
IU8ztXxR0WeYjyKtm+8DCOH+MDVqX7syrjkvAmGIGID3MCAGgLEDBMV+IcPzfurKk1EW3SfhhMXf
cY1qxKHT9XQ+JBCEZlfLnOClLoroxQgN5Y36aV27ahOL17LD19NVpT6WzjuRbVnM9bTxUOC7QgVZ
utiraaNKERmNY/oQRIVLC1e71MT9QyKIKHqr8BaLzc9NH2uXVGDlg18FthhjFGUfMM0rvPs/5zbe
8CvIEJbLDcTwOp2TsIk0O2SRcaapAw9vUgtS2WTvvK62Nhg5I2wDeuaKs65gqh1uIUmtmr4eSeOP
cVCbA64Y2UU0UeTPsNLdvi+dHXLnxtRorNEThg0A8mPdpOgVtdOMLkIpqQl+KFiAvNR9bn6/v34b
VzbBGk46UMclSV2jEI2m1+256YWfB4FR/5AtSUWhwUF6PkbFDUuAeezRrguCyFbPXNl64NcpZrcu
erhp0xyqTE0i1wloL79ioV58sotKTR6sWKQDeg6mEaNdP+eBH3d5arkoL2bazpbciDRcARREoKBy
5awBCOM45PwVWKgVDoWH6hx+JC30pAIJjfdfCSzXYrO1dOJuugHznM8Jp9Ai207NUyWcxpOyQjon
ZdfuDLXx+YGoMykw98SptfVF1ac9NggTswLwhfBMTV+3sPZStq1RKCYtpTnmQ1pwfZpbuXfUYMxt
X5oNQDAafi+9OoudAL0xCkUrbkseRLSp/tQp/3Nfq1mTlm24QKfoUZ1aMxrPQLb2CHFbo9AwoUSB
VjQXz+rGmUpHj+IIwFJud1jAolB6KYtxz/7hNotfkJbc1HwWrtG11+OkJ9R1ObhU2DNqqHLypofT
xdJmeGRh5EXCPNKi/vf+MV2C6iroAoqiRQOEEI2MNRq+tEyk5J3E8C0iO8dTCl8SzvJ3u84VJElC
Ptv9ATfWkvwAWA/1RhgSa7Zk32dAk+Je8hFKjw6lrsVe1JjZzsm9HQW12gU4AGseuMRa1AouCWDu
brZ8DS2DkxN0GaxZambvnQvMCIPqBlkIfYv1F6uNxmpJrh0/oG76IopRPUXwJd4/CkxMEqeFbAcz
bXUv9nU/qpOoHd9aSpMd0Me/zYS+6LvnAkWWLwPWApzvGg8YxciZNYBPfJAAwcvYWeMpnZPk7X8Y
BUv4BU+5zGgVFYbamJB6ioXfNl15mW0shUIequ/u6tBwIbJRM+ZBRip/HXvICIISBW3hz7Cq3XEG
sjwE+Z7FyO3RAV4AYxr8CAQ0KCvXo5hT2zpVZzlwLCM98uWh1j6VQaA9TQBrlJM+Oc6Xd68egIbl
gU+ViXfw6hWM2go2atRjfSBr9oOQk94zK21vV9/eemBT6IpBIgAgKq+BU9hDdX2UZsIP50IiZZzi
Uz+ViT+o8Z7D5MYxJcviCQR5eiEMrhsPjlYVtp4IX2Dt9ptOY/SxLCp7B+q6OQr9YRhq7Gwed9cf
yhFOMQ9WJdAnrFpcL8LqIqNr8nr/42wuG7WypXpNd3vd5IvtEEfQklFwsRNHWQ3CkxHN6dOwVGHf
PxTYAYB3y1EiLFxPKFSdrNDaVvBJquagqL19yIWFrXKb7qEUttaOsMDD8U8RcF1aMtpmaEuZvlqO
X/1Hex6i06xGezIqW2tHu4uCOSeJf6/2QVIpbThI5IqhsMpLUDjcPaGJSdmQdw/3125rQsQGsAmk
WkjarjZDb6gS/NhJ+Am6fGDXI+NkpX33/piNUQ/X9cI0x3xhFYHkADtGO9JoR4Zz8jXJxzeAzepO
ir0VgFBKWm4flo3XyvU26CU9i9IqEn5VatKZFl3yUSnCyI16OftiyXN+ef/SUXjhBmN/0ypclvY/
yVaI3mDZgMtDXCguvvRWqD0RJvYcerY+ENQeQKXQyxdM6fUoJjDePsYB1aecMR5n3Hp8XZ+dz/fn
srXjLDo09MkRigSrdT0K/t20JJtB+FqvRF6Au/VToKN/WWE6e7o/1OaEUEBZ+sV/etXXQ+l1gQiu
w1BgwtW/i6KeHiMgTXvrtjmj/wyzCgo1FlVx1s4EhaJVn+TIeJYKJzyXEjbS9ye0te84QEs7kLyE
PX49oUARKB41qvC7pn3rNSs+B9I4uHXRt0d0WFP3/nBbE0MtlENEaxABjNWGmCbsU4xM5zZPdOu1
6ZLqWwG9J/UEblg7U7vNwRcLVcRdeU0gP7YmYbVo9cEw64PH2TLq40RF81djdOJnFo+57prVYBiH
qZWqj1YhIaJ4f6IbGwVhNQiVxHXgKGtEXz/M0I/6HuVKtMmOORHsUzta2q93j0IpnYsDZC2U6zXi
1ZDaLFVARPthOGOMRlXiGLWFurOQG3NZKmZQbRd9YAqQ13tkqGpBeYa5KOhULRFpeAoqOdoBem6N
wmMZ1CBWPtQ3VzvRGoPSbrDs8cUc9/iejvLRrK32/QcY+xwQigQK9BPWUnHGVFZJQYHARzdtfLRD
7DAEyqY7qitbc6FVBMwSagV/r1YsmuMgapXK8rNZ791isMWxNXZR3beHCbFAHhOcWhZMXj+MHMTh
TAVvbND6M4aMeeE80aS1j2nYyu++afnz4ViDDiJdBSR0vQVweElTSS7xRbVGzZMbJDtIAYqdZdua
EExZwiuKFlyFq5y4KVUjdTRGwWbXdkPUUA5Oj3VogVv1zp5eIuj1W5mpLJkdB+ePYOb1hKRRGlQ1
ZE9Pnf2tSyS/D6vfgdU9ZRMnKZuanTrd5tQW8TPalBRr1rtbajEimUemFuayehjtof9iV6rxIdVa
y7sfFPaGWjbnf672UkFXLEmWgyTJ0+uoDjivZ3Z+btIw2pnV7e3B5sZ+BcoEgLsbZL9SVXOWJZaJ
yr/xYlj1b3SnvweN3biAiX7fn9btmVrGAuyxsKC56VfxIcND3amXAl4kOZULoqg+ds28B17ZWDya
RUsqARqHDHa1BbtudCRHHy2/gAQ/H9ALNg79MBaqRynT3jlVW4MRk0kVSCvx21olLggK23ETmJYf
BGPqSoCb3DSdf2FVrb077NFMZsPzndjvFDiu9wR6yk49hKrtT9SlD3Jq9aeaBvbOodr4RKCEl5Wj
CsVTfRUl6grroiqcbR/UvnOY0HLzpLr45937gK4Ul9Ei+MDLdrUPuPGHKFUpCCh1K7lt0WaXtFD3
nA/+cMJXAYKMlT4orRtKueusf8C6HIeQlKSSql3t50Mff66BsL8OmOSZbqVOKOE4OGN/lBJOlpfM
6RgeSgT0oQlrlaly6DL+FyXF2fu7PsyleqgtMTeuObSq5bMDyxfF6eb574C4K36liN1JrStHmlQI
d4iDMPoeFrXSHECWIzd1fxWXrXVveqtEDEmkRcjL5h1NQp75Y98Ux0gb+4dhMueXJBNvEOxGavNR
8tw0Ufrz/vAbOx9KEtXkpTwKJnkVo/TcFp1uNFg2O9D36qqMTyGC3I9Bav56/0hL9w3IG+Q9Hr7X
O7+3hTaFy+tN1rHJtHtZOlK6tiiPQuu+P9TG9icRo7uI1ABYlHWeJOy41eUol3wpyIKjwDzszBq8
WyaYmgQIeXQMlvUDZnc9IVGrs1TmkeRrZT2d7K6Ep1YFP/RW3hNj3JoPdxUlV5P2Npns9Ui9lmVp
NpmST8nV9no0NAxgQ5Dvd9ZtazPwYRY1VIiHVHmvx6EtE5ZtEQaPllUU3pw1+VfLDorLPFvDTi15
A3LBlqMxyYuXhJn6//VYWiXNFGZrxGJQRCT2fq614m0qVdxUU/japhXKrpnnn6W8PaOo+RaO016B
ZPs3ME+6URwA3pLXv4GMo6oVAC6+lprNv4Zoqx/dJM+ejTLsCTsix1VEI85JVlveYKv1i921yiEm
gl/ub9g/jc9VFKBjuXBWqDgs1+r1L7FaI5aRsq8eZ4Q/0oOOJoDzBn0zDk/TKMf633I6ip+lPknz
Q9sEaIOUZDhYTypxLgmPpBDhKjyFVVQ6pz6VXptokpCttqXaOfWhXE5ncJrSG7QYp33GuraKvgxm
J3We2epQxJNKLqpD2mZWY7jWZFUdAOBa9kswB+pHKPbEUllE9dFwIif9Pujl+BbXWh0fWhsjBVdp
R1F5mogwhzZ5y2onaZT/dKdMa36Qu3qUXmG7UgxwK6mq5w8YqobZa5SVef+pHObgJe/bwPCVTJjh
Ycpy5zWM01E5CDVInEcN363yazpNcn4AzyRhWaWFTpm5DS/P5M2AzZSfe3KGwuPhEuKXIpKyPYgi
dICkKuPQnQq7zaUnbbDS9GyXjZn4k2W0ozsamaK4hqTyKtDtDsdcxBa0yR1ooFgXyBRtYLsUAuvf
saxkzon+YeuQVimj4NeNyhjnh8LOaJmmct5Mn6wpTaoXtS7y/Ks01qOGoENrTb8SPQ7SY6qotfI8
Qnyy3Bgkfal4U2yJ/AjOIyxcO4is8dwYGd6UnlkGhv6I/laWPtmRE5VeoM4GD9nZTJU95e6NEINP
OtV9EhMq/OsMKMgzTCeEIvzF1/gR45kAvELQ7WQ/t7xm0u4lqQOeSA0PaNP1PofYKqVhU0qABFXl
UU319i0OleEQiQXiDWSif7BE2zwGdTK4/0faeS3LbWPh+olYxRxu2WEH9t6SbFnBNyzLYzMnMPPp
zwedi6Nms5rVPh7XzIXHQgMEFhbW+sNUTuKUzIv3YanV/jO2kNnH++dua9YovYMolNcfKq3XP6ee
jAb7QC98dRBnO2hUyU+p3ow7YXVrFN7tAJSxVZB609ejmFpja4vHHWunsft7VIQxXdum2unPbARv
iUiiMgDag4q5fj2KoZfIKetZFBRhCMXAq/TfZbP7LdYidY/BtDEjQBy0TGhBO6DHVoGz7ESxLKGi
vIYqwfqgh8Nn9N3FnrHhz2x4FRZBYSPgwcsaxMharCp1umx2DcZJhuUNhZqDYkepn5bxhTj50k7e
c6q6R94+l2lM3mcjemldrCXbPvqQ2/lRgGrptPkJad9zWRR/dnlzxn7slBXQISKlOszqdLTaufIT
w9y54DbetaA3Jf8JjAMrtLqzEazNJqS1owD05ree4O9TVFaORiveCoP/rezH+YEcXdm3p6hHKXkN
5yzgeNnRIqLAsOLONwttfiHnGnZKA1uXJgPIK9uST+h1H9BrEnsKpzIKVBffmrBIn+I8h0YGdNCy
3+1wGDGYcX+ItsTj0P449s7OZbm1+VhTrkoKFIC1Vyub15FRJPEcBbBNtP8lWtZrfiNAdj0cG4DE
yp4G1VEgeKtTS7kc07WFDxijVnNMM6HhLBLtqXpuToZjxBMHhaqbzsk8KKO2VGEU5KMZUaGqsKzx
dZxvj/dnc7sdqeXwF/KykgS4Rl5VSMvbg2omgdoMdn6iElNiibpkaAJGeu+kH/PRi38zSmROdtbx
Ni6ha4IMAGr71Mio9FzHJfClORT5Kgt0y3ghWcieEPt0yGL3hOBuayCSTy0RRaB1bys7eAZ0qgvO
K0jIA4ZDrWqi8M3GST462jRj0jlAONo55Vtjsks46EB0SZxXm2QJ1dZamqgMaj7jpznXRHLozQ4B
qybvrQ/yzfnp/oe83TB8wZ8yXkgSUgZchV4ndQ3QxiXCGKbWfw/tRn3JtDLfU3a+/WoUDnjZ0xnn
lKEUdf3VyPK0bkjsEmm00cOEebB5QHvTU6XWj5dE4DzCNpbWGhy1dRZeppmhzTVDYa4RVi+zloTT
09hlxc4R2JgSCAw0eilpqrIRdj2ltBQZGAadSyuaFd+w6uRUaXkPBE3fQzHcfiS6UkCagPBTZETR
9nooyBaKtiAuHgyw5X5Qf/GeXAAae8II8hdfXY8UkAB5ETlAtNKzXh2tGqVcoKvzGGjKgkmgg4CY
8dbE+pj5pRVV36Hwxenb0hTF8NSPIsRApC7FnsvCzWQlnJPciSKQdCBaG9ClFkZwC0SFIMfUWjsU
Rach/gZH/2E4n8RaMwQn3Jbd81X/18FXoY64WAM1q8djP6Xz722/NEG86MrX+6fs5lwDUJamejSM
kCkEtHH9AU1vafQ+N4bALOzoq8i9IfKBJWFGDUBWr3z8Wpd/7g+5sYwgKXAbkqLEMmO4HhJzhaor
G30IhJ7W79jbln6m1tOj0hNYntgEY3QyaaPzEVajuNia2cIcgoGmYv2s5kvxW4Ju2J4C8cYCOkB8
iU+00SUH8XqcBmsYTV2MMTCNlm6IMnTmUyzyPvLTzu1mhND2eIjyk1wfBh7ylMp4XOBMoK5tsMa6
qBXRyxEbr/8n19ryeRi06Sm3IkS7DC3+XvKiOyT6PCSn+5/uJrKwqIDvNIeGKnf4Gn7XOBU+wdzZ
gYU7x7Opi+SLwILryRLNHkNxeygiPzGZOLZ+QKmL09lzPIxBH9q409dqZRSnJc/Vi5YseyW7jS2J
8j1ILFIT0HJrSEyURBztph2DrLKNv/SyM4OehP/4+OrBDcGBVIK+wEBcbxWKLTYFDQWz6UJPceSL
9ZKXtTk69aVSkBH69vhw6A9S9oFA5qEdcD1crk91PJkhJc5IsoqdrjnX4fhtXLo9jcWtM4DwN8Vr
yVy11oplcI8RUUuzKVCXafkBOKz+a4hmbXxG1TdPznqdltrOTtwcEkyjFBwHKrNWbqfTPoyllU9B
RMH+OTdUYfull1p/dvVc5FjRRaTn/2E9f3qmS70jZ938zLVETW0nnQK7HIoftjbPZ6oyqIKNUbt3
A9xeeBQlwZ/ymJaig9Yq3WIUpyGlmoJO79NDqhCjfUWU8XPPe/fTVDrDe96V4uCmRvVU1fVe03or
xtD4In2W8KCbeoFmLcXQUXgNorEZMIULi6euqLIXMf8we9qYfuvS9gVrqC87q/yzArgKbxwNihU0
qbj71lOvxwJtsJltOzXN1L1iIR83h8pAi+JQDlH4b6RGQ+KbkSg/Rm07fNIU068pOJSHhz83b0t+
A5kNiEtvdTPOjXTwxKGHSzitz82wYLypJH8PVtg/3x/p9qX5k1tMagM8ip732uw5iXVoMU7C+eE2
/KBWSnS2i7E+e7hqHp3Jm0/OqOHrKCbtvQyHHmqPop/I/fZA5BtxEKl2aQlPVsCrfrXtKi9VDeqz
Ey+LejhNRpee+ywUO84EG6GdrBTdFKKS7JCsrkyc2ouaJGAKmrqrT6VWlR86px9P5HjJThawsZuk
AqsLvkMWjFCiuQ6CSor9mVJGAC+EPU2/6XlbOT5wuPRtKjJlPLRhLErfiGfojQZ1uOygGDCoznlE
z3dnR90eKqKxZNxT5AGnv/4tNSYCmhtH7GxV/Ci9/kvv2i/tOH0VEAR8ys5+aPZ/3N9bt1/0ekz5
z39pzc9Lk9WiUYZAbZ3lVANbfDaUZq8GdPtFeWtT+aDjC/z7hnzltlGC17C8rJ3C+VI3rfGnmaVN
4oduOP1zf0abYwEolQbxOvtntUe1SJDnoCATYHg2HlRznE7UtJXDGHuPR3xJqqHnZdAs4tZe5ZBG
4uRlpDOtPOyU5zlJ82dbLcrz5Lp7e2PjO9FzlQULJEspxKz2KXn+PBXxyAsnibNzS93xNc+raAfx
JNfmOrYyIVRa6LwQZ26o6+48t0auTmPQORAb8hLmaPyhVtXMn6q4QtxuV2Vre17cZRxCnM7WriC2
0nS62rGE3chNlaAycamGJt3BaG/uCQAa1CCp1XHIrnc5GwEXAQRnAtGjZDUo0YQEQA2u2SgfZqCg
zSfFeem6UnymPnE9VBSqbmxSKwi6XvSISgIaa+ghn+5v8tv0hmoEgu5Q7Fg2XhbXoxQ81+qy0sag
MQdQNVbnY0eeHVrcsP2i58X0H4aj/uwCeJFACvlzfokSWjkavQ3rO0jG1H2j9zd+bCfd+XdQNeWZ
ctPDWEUWEeU1T6dioPPfq9TUqWzEx7JhCsKGxr9foxCT+Ynbt48vI38+DBsaygT/dS5hzAJwV63M
gYHEqnNxW/iMx9xtxpbRxiVB50rLqpf7i7mx5eUzCZAk6v8w2+Vm/WUxaV1TbMkGNaAwDgQ5bL4l
aDyc7w+yseNJGlyUziiMcKOsSgRN2M5UM4UamLWGa7Ud2590nmMvZuPWe44Qt8kobCtJYpbVP55/
q9i0JAu9yUgMAI/t/DzZKSNkbrKc8IuxpTlxMqKEPPaHNFGS77Ow9mxxtib76w9YnYa87LWwjPsh
aBuI+06qpL4xKNNHRaum//Dxfh1q9fGqoQAdlXVDQBZKL9yLDd/IcCm9//U2MgGJEia7RkGd/uB6
RWeXhE7MQ5C57nSo2TH+GOGLWrRzfihj7a+0Tz2/7eydXbO1NX8dd7WQNP6XUIzjEGhWOrx0RpO9
YSq+h/TfuGUkVATYA/sTNfHVGhoKt74ZU+AxMfQ9kvPGx9DWQuhNVfSPog6h34vGPT6+pNyfP3co
xbN1cTVG9GseXApZXtHl3+a8LwMzHbqPKX32M5d8e0jsNvpIM+9hDKlExsBRxtQaBQ9ykuvzrrr4
Wouc6SpUj1+iaPjmDrV4TuiP7iSQP8UwVvc3uvcSlIiqFh9ytW9Gu0hLM6H+kprF9KQn3QQwQuRo
7xaeeyyiRTsMpYGNRW62T0lVemfTjb2nNKLcYExtd9Iizz0B+1JJuzvnHC5ij7l7qywllwPmNmhc
cgx6V9fLUc8p3BszHpGV7mrf1YrirTYpPbhZc/Q6I8KENrGOiEzV57ziAY+NnP6KHQeqPfyxh9FN
9UPuOvUecXkriMBPpFZApQ6Y9CpH0NrC0kSvDkFaW9GT4qbxH7heRU9ptesWsHkAZE+NC4Da+Fr1
bC5Ut0D/eQychcLmOZmKogIFEeXCd63OeFNtJRwP6RTvqbRunW8uOl5wdPolTel67SGWp6YzZ7xZ
R7ttTpbAlsi3Jmsxd3pdmwNRfpFlYyBN61IWHuHqorvFGLguqhEpTn6+oH62E4w3siCqAFKkjBc4
qcJqK3nQ7rrBMBmlbNLcz+O+PxRtVyU+0RNbKjxeMGK7H0e2ton0C+GzsYo3QlyWAILjylJgDJA+
8nurXl5TM5kvGvnRTjjenJ/LVpRECkBRq0AZZamlQO0hZinOQOPEBGBU6HbhqyCZ3sol6k73J7f5
2UD+Su6s9HCUN/0vqUk92IqWV6msaSxJ+DTMS575Q59VeyKzWzMDyErvGsophlKrLwezDI3sseOp
C6BF961MIyXvjXn6hjalWZ8rpa13qgqbQ5KekP/zZLthfuULdl9KwgvKi7X4SYx9+TlpVDdAGN34
raVNtHMENseTTAvApNSNf8oL/7KWYhBZFU88BAphHtUmnc81ThMvil3aB9Mdf7//5bZHg+YKDkHC
l1aXDA1dxAoS8KpiVlKcglI7/mB2IuSJY8/PdizqP+8PuLVVaKDIxxRQKcpg11slWkrNTlyPL4g5
gObXY0mtYk7NnXltD8P1ScUPOv/a7LPsy3TxEjp7ou2y3zKtnT6gwTn9l28FfocgAjQJkP31ZObY
HpZ6pGWiKV30pxLb6cl2neR7Po7VtzHL9prKm7OSAFZevKC11xBgLRTmOBBJgnacs/SsgPSaDu2o
tl/uf6StYCWjh3zPo0K87sdkeuWNcR5PAXeoe7LLrD4jXdu9Yn1l7cTFzQ34/4Zav3vjXLcWq6Qs
i3xgcqALVPuR1l/U0Hxpul3N460blPXj9cSDns2xih+Lh+1K3bD7UKCzn8ey7k9ei2/pgJjGaYYH
FfktpfOd8Lg1R95S9LEZk0NtXG8TvezhlqQcMhcrr9PYdtGxHYV+WWLwFj56k3vGolsvK06Y1L0C
EIDWyfWAtVWFyrDw/YD26Ji8lJx+vxq0/GsXNvnvI8ygU57NyidJYRR+rZTuP/d30NZCu1Ioir4X
d9CaZtVN+Jou8BODcOomzx8KT0V2t5i972HfzZc5St9LXJnjnZXe2rgABwgw0oUUoaTriSulpfQw
UaagHyN9PoRZZn8iS0rfq5yrcmfrbp1GCMEAxTzsdLiTrgfLwsKbQpVmRt504nM7GH14UBVn3OPQ
bo4jHZmJHaSY6xuBjiW1eVtQ1841UK8llpZ9PIidWLb1doThSeuX7BpYxOomSEVsNPXAKE40Dx/d
Za7OfYMbDu406XLUOqN6GZeSJLOww51q+sZXg8OI2gsGnnRK1yYAdaY6C/n8FAgwEpwPzzrgyxP5
i9IWj28QqNUsIghaLtg1hkURUW44NIACliH66hjFXPi5UjintNS7p/tnYGta1KPQXgAJBCdgFWys
ucOcR0vmIA2XCPm5aMyqs5KrS/yqa4PYqw9tHDmAkvDGMaOTHkOrJCwa3RnMFDzu0BSaewjJon6Q
MGi636tm/z9pQrU82W7umDtV0o39yQkHzMqNhFvkuv+gqkPtahFnHY3h7LlBke8tKqt8J2nfHIU6
EbcttnTogFyfNvpLQlk6Ngmwi+Il6/ToMJfJnsj5xjeTxF3QQJBsdOTHr0cpnWIpS9FPQSUs++us
l+1bCzzhq9KWDHh/f2xcC7wbKYvSjyRarzkLmdlGQrE9tn3vYIaadKZ18EILMfAxSYV+dBtLe/yQ
M54UD6MITCt0tUdcb0rwyhzmgBZ+G2IMmdvLRTfypjj0IEq+DzyAEr8s6rg4UBrr/sNjGayaDJeY
kPFYkB/5l+RWg4PTKGJGayCvi9/GCiXRY9zglXqw225qduLKxomgnP4TQUxhGOmL1Wh0I9wZYkCQ
CW9A+jFulf7gVPNSnbRMn5uXukrrD05Sa9H5/qfd2KzyNUTEpqSPuPPq6BfS4NB2ZxUikFEcO9VJ
PzitbT2KWEfRlbPOFfSzGrC+ZFOMQ+nbWypQRlEHhWp2ZyuW2oTq4O4MtdFLlt0jdDTll6NStFrL
wWwFTpudFiQWtT5/iSmWAjGJMFsFpnRBz2GeTsWYFuaBWhB68WVYKpJL2MV+Omjtnv7C1goTWGVq
j3cMHM3rb5vOsx1TnFIDgWig36fqcNIV2tqPfkdUuiTNGaAX3pZrELoQ1lTkaa8GI6p7773Suc+a
g5T//VFuAwGwXrI0WefjGbH+jl7cAEmnWBvMHqCDydOKv5tqnv6sbaXD8d5M/nd/vNu1Q6UBeXbq
xBT7aAxer13VYOlJO9oM5rma/0Wld56Ps2fEe7n9bUrBtUeJhUo0VPsbtEfS6jhv6GUZJFVivA12
H13sUolf8jRqPqV5aJ3S2NKfDGHVD58/MJW6FNniq5HOrML40DtaU5qlCIo0TE+OtdCMR67F+/zo
QkroJornJJvY0ayhO5lhzdBksbPs7SY9gyYd3xbD2XuNya18XZ2F9YlxkeS+gEhaE1M0WwhPHfsm
sBS7Oxa5k/titn4Ho2VSASlPDlpsftuUn/gMf9+f4AbOgbGloD8pBb1xdfVct0Rq9vWsNoGrjEDA
Y8khKVxHHKGi9n5Zdf3ZyCvnSEneO1q5Vn02UOl6/GsCWSU/pLXBpbwGkxojxaClVlou5SWZfJGo
fXawlzbdc4O7PYgye5IpG89rCuGrg5E4AMvaQulosenOV3ho3Xy0o9n18BQ15/6YRnqzfLy/xLcZ
B49s8ifK75QRbixv68ycFLOp4YzRN/kIDKty/hJzmtXHqaALvBPHb0cj/YWozBOJZA3i1vXRp0FU
FkSFn02M6snoFv1jT6hGcqXcLdlvjCVLI8jU4sUu5bGvx7KayDOjJKsCd0zjZ9tOoaaWRf6sLLq2
c9PfRjRAbTB3UFLj0YlI8fVQCeFsZIWroFKb9mjVU/d56fP2t/uf6nZ7SOlGCaYiOTRIY65HUfWm
DCOInkHmaOJYVrZyiSx3CNwlUX4rRKvtwCo2xuPlTGDh5sEHce1Al8VLOPd6UgeG6EwsARIjn31l
iLAABy+QpYfIgv55fniSDMb7ASSRTBRXJx6GeVMYmV1zOThI43ZL/9qBtDiFdd9estoOd/b/7af7
qS/DHKWlLjyG60XNs7inXEyDDXe2b6nRKedobqbT/Und3kR0xaQcGYBqG2m61f6wS8RDOgOAipq2
2iFGhuC3GkGWpzKavztanEd+7ZTuiebzl/sD354BMgdetLz0qOVCeL+eXRmZeohCC3WQohyWd4+H
0R9po83DB2C0xsOngADNrQddSMI71wducsakgpdO2a6JssCYk/jQUC7fedbefrD/K7PFWeAQGGsJ
5bzJAGy58RKU4xRNR9g6bnpA+nzyHt6JMGoBOwC2B4PDw/J67ZJwzDBM6vUgnabiUrjxcGiduPmY
4VN6HLgrd95jt98K4ANQe/rLaJhQILweT7Gi1MayyAgKW9E9/FaNsj5MoWi8Z7My7U+P7gxcGThm
oGMoRqCbcj2aJcBnp5zrwBGtfljQDThH1hS/d7mq7Czkxi1OKkSqDAqUQ32jrS3GTs+9Oe6Ccgjz
Zzqh8KuyuPu70yG1o2eYDMeqc5SjxKV9yPo6KWGhGLNxuj/ljZ0D+Bi9YsmxpAqzOgyKl8YK/6QH
BJFVx67LM+XNRixL7ISU2w+JHhZAUxIyqUezfmUmepiWjZUNAZJEJo0onV4iAHnlJe5GbedOuJ0T
UCqKBdSSYNbwHrv+jKArtKJHUzowlsg76mo9njLSE//+yt2+ZNGYk3RR2hmSs7baLBg1pfqAV23Q
TJXy5xi70/yhoxz4lLVj9Afot1RBjtma94w95K+/Tj2hr1EPgXXISwHa3PXsDLvRHFHVU7CMjfbU
1v34BHE4O7VVln1QUF18+Aii/kbgguIO5JO773q8zslES4pHBIvnAs2GtDuXbWseEyg2O6ntzYdD
3QfAPdwCTgUP29U9N5STNULwMVhSBMcHbXTO7ZBkj255OQrvDyhmpF1c4tcTiq3CFsCXjIB30r+a
27i+PtQP324MIuGDElBK6FqXbqmnNOh6JjYc2Cpu/qgLRxTRIXXiInnS5sr+p+grb3qPsi4rn7Pa
yN2dRGVjLXlRggimNCCfsKvI2VSpyIY8UwOPtuG5UxX3YOixtlNnvNmMUkxdWgFS8TB4c62+WMTR
gIHoqcFAh+gtMSdocprStm+maJLTbI/R+Oh2ZCoAW8leKbzTI10d7iQcarw2TC3A5yH+jtuP+6lQ
M/e9qPTs0b6oHIogAleIjsmNLl1n8RCoQ1cLeoGHYzh3gEDh8Ozc3RtLiAsYfSxocliOrYVwErMI
yREcK8hae/ocJ6p2mKpKOWIbWEAGMPLz/bh1E4lpxPDuJ02wScp5jF9v/7CLZ2+cWytAvtv2TplR
a1Td3BoCgLY4Q/pyf7jbfcj1DaqDohBPRYob18N5aoMAcapZgUfGgNWi0HEoh8jUfP8P4xAPafsC
yET84nocNZnQ34SMFfRaOnwoEkEWWVftzjV2+7EotAE7oFfJW4PwcT1K2ECCrevcDjh4L0ItuqNi
1UGjucoxTZtv96e08aW4YWySY+5lyZC5HkwN3SZxq8GSHtfJ0fCUHPNLvUTgv9kjIW0MhV8LZVni
L1fLGtgWhZ3rDfbsBLkCqujvwnBKnDJqFW3qpKcstZNobSwjjUDwPlROaAuuEXz9EDuZhZB8YFPP
fqX55Qhf87r8yY5UkOqdUPZaFRsTZBHJ6ogY/L1+0tQeGZRt125gV/147pS0P4c5vmfjIPYknTeH
kmwFtLpgj60Rn52dW7U6jwyVdLiBIONmDCeEb/DqrKpc3YnzW6OBwJPQFMrXXDbXmwTViHKYe9sL
9BCZnV5pfk/wXH1udX3nIG8MRJ0CrTM+HLXRtRlMoonITochDArYCsGUuIN16kQrvphdpOwZ720O
BuiRv8BaAoC8nhW0s7yIcTZEqMKuTT8J3f5Ppc0BdADl/vHwMQNIJ6sUXGI8ClcJzhhHakw6Hgap
bk3HqaqrZ+GAllWEfbw/0k3KyBOGkpkhWXbSl20VPcD1N7XTaGFgiyr9hgyM9gpXM38qm2k+tmm3
PNWRFz/fH1Qu1VW+KAeVgoZI9FMmWTfpljK38eRl0EIx9HPm0L9NUndPaf72RBM/pOuIKvFRQGRX
HywhOg1YQQY4Jv5ZjctXkNWorFbC8eek+fv+lG53B4O5sj5PJRtOwWrPp5HbKH1CFI60JjxpjVW+
UBCun40ljXegZrerJ4eSABHgj9SV5bx/6Y5Zg9f186hYMLCTRT2F/J9T2GMy4b4/p62BAN4jBsni
yZbD9UB1ZMYi7HMHcrk5P+exZT0TYPbsTm53IH1UCmWyMserZR3nBc2paXILR1Yich/DTOT66x+T
rr5Ynfex8Lyv92d1K47Fjcxg9FLpU5HXrxLEQmnsJGlGJ0i04b1PxTGtZ7Tu4cANF0/tz4nZIl1E
ebpavHenHKND4xh7nBe5H66PAD+CPPWn9QrBf3XCYYsRsmCwBjbCePh85E1+0KlOPhciRjOzQq35
mMX17IfO0P92fwU29ipwcZkvSHswXlDX3zXNFNPqwsqRe1X4YGCUZxj3SL6JbM8YbWsoPqoUlJDw
npszWIkYz9zFCVKA8a+untmU0GgBlmOo7USyjd3KifpJcAT0dhMz07p0sJdhRSuRif8VUH/+FU7z
sEYkm4dowo0DYorFW60dj6POrrD9CrIpzj5Wzhi/i7RXdpKR27kwBuaHJAacPMQ1r79QHtZLbmVz
ekH/14B4xYzUgxlXY/Twov00/SVOshHBHa+OeKGVzTAKM70AqVFRi1DyIyqBun9/w21MR6q/STkF
6Vl7k1tNNTLds5te+myeDl5lfUgqsccevt1qTAWCKzMBt4cry/WaJcpMqh9Z6aWb2umEfUl0msxK
8ztNTR7OO4Af8R/g/ABUbzgXRlzNaOpV2SXOHS17nWwnHA50LhbjuWzCYo+UfnuREafwxiXtkPy4
tV5oXyCjy9WfXVDWqGx/aY36oAjLeI/aHGRgQa71cOSXI0qRJxIaIqV6vZYYJ8RZ1ozZhWUWGN7D
AU95pe2kAVtf7NdRVpXbMNOh42hddgFm4aEwbCdH2JmdXzdJvjOhvaFWMb9SGjYcdiYX1aq7i7sI
/YPR9O3H2Zn7R8vrdEUcdiKiuBI/trYTLZ2al57BUFOEYlqUjo7fgvvdObibe4K7S2b0bPg1WFSh
kptWnZpdhlRVfBw2n6bOQZzEfutFVz9c4GBKvI1ojsj+9Toc4bhnpW1tZJeRRP7gFcN8CsM+eXXT
ce9Dbc7LlmgNsptb5F01VVNBXMwuibG853l6hBb/2seadRBDuEd7vr2EqazLCocOy1XiHK63eT/M
hVNSo7xUixV/ddp2MXwdYxXNT7V2NPyhlGoe3jT003HJnV3hxa1diZCOnCtXChDq6/FrFWaCUeTZ
BY68wb63O3HIAON1h4FS0s4R2AjCsldH6oNZHgRs+c9/SRs7LE5ykXKmO7Rc38nqqycq+OHTw6Ee
BWVaxhRyJPh8ddDs2LWnHvO1SzJOHn7hZvI8dcNeKXNj4RiF5wPsDoey8+p+NGZVp4CjEYArlMWS
0FmQuw5dlPacXdbb1lgSliKBEpRP1dUmiSuzyKN8zi9DM3v6SSvq6IcThu3iz4NXTYe+rricS8eG
79bEYfZvCe9JA8XsqEABkCR9qxRr+bcXpfdepa6n+CQQqvnwowDIOGJrhAKiDs2w66+79KrWK3mY
XTLqaH8h+9ucxlHpf9z/uhunEzAVRU7KqwA01xXcdFKaBNXJ7DIr9h+ZkTy7gEaPCxaMUabvfeSt
DSvzBbarzB3WIIQmjoulEmV+iXW3Ojd9JWUqZhAlj2cnsqAqSzDcrzh0Xy+dzUbVMrfJL40S5scY
YWc/dhJzJ2BvbSMSILlsACtAFV+P0sRjnXR9nV+S2nifTEXBeEgs/jBHjz/bqBwApJD9eaBta95a
ZXlCGQczvyhLNh4Lz5nPcxFP5/tbYevrSNt0KRsjs4TVfPKyjjuKrPml9NriWMz5gDisYf71H0bh
eiE4yhbM+qBzgxoxOiX5BTRmdR7dTJzMHnDR/9coa7U2KsxqrUdKfoFRnhzGoSUV7uY9PY+tFZOd
Y+lewx26LiA5EVOMa0bpkKg9VEOmEwlQAL8/l419xhsaBAN/0x9bdxpHq1TMvsrm17mIBC50eDAM
b2pmFJ/nKTL2lKY3R5NBR/bAVGAv17vaiZPEtFGJfW1H+NW+W5r2IdQy49gmpvr98ZnZEm1C1ZT3
5FoPJbbyMKXVMr/qjds9AU3Ocl9nPb9reTzsXGPyd18/z2WzlkcPEG9ZZVkF/Vod53KoreU1TsGT
g1vosu4yuKNanzI7TMxTpuSNenCxn91LSm63iXR8sT0Jc6H9sg57S75UJlB5/dXEuP2rNaLBmFrQ
Ku4v5u0osKmQcWWveCCP1xXhTEyC9cTuQ4/s5ayHc/WiakP9KI4MZLPMBXB7kVIi61xY0UqxRGaP
ryQaGx8rHOBfeqXWzui1793Tt19MPsilgN7PZ+CaIRZh7zhPjjQUzAvnYNR28UNHauhDb0buUZsV
7W97MB5GAjI/XAVpZ9JFooi1ynZ0aN3zlDE/mqXJ4tu91x/1mc93GBJg+s4wDPHO+d6cJzRT6rVM
lCLq9Ylz63AeNWlNbiSj6keTE8P8xEZC4N95pnA8+6ltf354s5BboL+Leo9h3nSOiz60dDFijJFM
9nhRxq7/wEX8sCEavQIodyAqZS0fOM/1zDyaf05RqIwSK4DE7UR/NkK1ebo/l59h4vpoo+6GewEX
pORwrEESnpuUaqQg4J63Zjv+nsVGXiIaXon2cwFOL3mRPcPRL5KqG/wQGmU/HpbURHXOalRk0cnM
i/DQarP811ra2e9eAsA3UOPGGX3DK0V+Mo28Ez7kAc9C9TAp+gPsgWzv2roNvsyEjSD76dC311fw
gvBVZTrMpG0MLOSwUDD/xdYZW9U2W6pdlfiNkCFfSiDdpYIT+qmr7xP2pRdbZRws1mSrpx4RtebZ
U6PGfbLDVtMuw4hydzBoZu99QbmvjF74hYX2pCwJLQSUecsS4LOlNAdjxg+48K1wXiIEGpXxs947
vXJwZyMs35Je6N17l4VjehCtOql/JnZRhC+22VQjIgaYDHwZu8obHu5bScFB3kdURzX6+Kugb81i
adRWzYKsLnhHd3NyLr0of2+p1Z3u78LbRJpLEzYUVXXg2iQ212uJ4woSMqnIg84zJ6hlS34SwlUB
KrB7wmp5WFcAagDsDyCG1HNgB67Ollt7mRrqSx4MoRDFcbHC3D12mGj8puuppe7kUz8NHa7PGKxS
ROtBYWORjIz99fRCupq0QRiuwI6jK/2lb4z+mwsS0Dn2GdX00kdb23Ng9ZhIjvlt2lrRYbRUt/6I
gzxQilTrk78MYSOeCxygtc9ZGmnGJZ4a1Gow7vDKL16S6tOxjhz9H2xxwwLqtlVC7o8MJT7ZHQXh
P3Kdx9hZMRbIH1PM0/7dKgfvH+pNTerr/B4vWPpZbZ9yFKSHnW98c15QcKCxJvGPXLTwa68XATJr
mc5VmQbD1Jn+7CjpMfPyPTjiLWoPOBn7lbKMZA3T5L0epq27JTNMeHUCp5bTLDSEm63SOqciLPwh
inUf2x2cmUoLwR9amE/tvCQ7mJvbqUIhxp76J96GEsPqN8RtVZLegv9H9UF/0caw/V2L4/b3+4fm
Jt5RVkPSSsIged9AW76eae+hHzFqnkCWNKyPszvXh7QI9SdLjffaMxsTgv7JzQ4cUhasV6+bqjJa
rDdsEdS5/ldnZSaSMbjV3J+P/EOuTgnz4dWJvDCMb1lgu55PVsS1Gy2LCDgKmXmqF47oMTQTyzgq
TTtaL2hxWvZppNTxP/qIeLa2raHs3SLy26x/BSoqDA8Jjpmuoh4CXm3j2Mh9F01VvVvJkD5NaTE+
YRBpgQzuEakpJzf/JxttdQfNdBMFeaVKHUD4DCCn6HZcL8BMDdUUWMQFYdx/HTKz/xD27RercY1X
NY3znagkz9tqotJynBuTVxiSbKtNip5qaCpJ0gVKJeznUDWgt9dphaZ/UhVhe5jHcuC9LNxlLx7e
zhOuqGzmo90HUHktSYVWn4WZEkorhUAR9GV0Mqbb6Fp8Hpqhzl9FWDXNTvS5/ayMKdshZMQSbLc+
LAUec10aTkG7DGQteTkqiLoI3LaSY6s2bvs2hN1cfajrOPtSVe0yn+/v7tvTSp7Ai528DREuimfX
H1cqg2jjZEvFI836muWe+mKqC9wufPZ2Lu7b04qUO6EW7WeyVHrJ10MRGfU6ChEeyvVk/Gz26fxh
Bp+085jZWFFZ7AB5Cq8YXtxqQjTKFKHmRFF7zizlgKiY2vmKA1XmVFbDLAJMrJzwk+CROPgqldZi
J8rebiMSL+DK7GDYhijoXE+z7zWzzStosRBWFVkIyez2UEV2kbzBUvo/nJ3XrttGu4aviAB7OSUl
rSK5O46dE8JOGXZyOOxXvx+u/8SihEWsHQRIgJQRp37lLYiCtjCT9oget8u4JhmkNojYoomxDTID
lAoB9arlLPKhPoh+DMJAB3sIqeTbWzcMtw9FcKhVWBFBB7z+PLFMPWovBjzV1HEfEZ9QR0sa4sFo
Jnsn+729CnDtpHXHBuVEkm1fDwWYzq7yWRpnr3BidMF6U8GYmc3PhIbpZ8sYqvejZiQ7R/LOVHIO
kXKF5w9wY9sGdfqCeLcDmRqMyn9EZCSewymV7aekRq/x9cm83axAopjO1TiWq2575Xir6FohHfO8
lBTS8akwEtL8BM3jk1zNziOR5H3/wTXK8YcYa2Ovg3jnW8lMViL+//CPmyPpxWYOQ1gXZ3s1G7Nn
2v14GE1PFdaUO+eSbJvlur7ZX+oMq+0lmTExxvVyGkM3I1c1leesqmv3fSddu6nJh9B6exbtsGQH
YRhKPXFR6l5kqsTW/iiqNBNfZQ/D9WwDTvg6KKQPm2h0Fx29tNGuMnXo/HhJj16wquKmQTYU39zY
peM6FKGqSE0T9s83Eso2WsPcaJmE7YW9reUn5DfK55xn3T/lk1RfAFloUe4iSlwO4i/fToYwT9GV
wF7cKwzE4xGcCO1B9lFdOEUXqrwt66gcXe+g3PkfmTv1O5qYXv7RsFPDwu5qQBul86bHwCnsJ9U5
cXaIG/3kacGijlj1ZZDYl04FIPwQ3g3dNqZOqzeWkUl+fOt/bIsG/bIykGJMQguArx8pLfCeHQxE
YQShv1Ja5jhHfT9r/7XdQIQu4D7/XP3R42hKjeB95XendAT0hAi9DP3eKL60nUVm5y/DYkUeT2ko
Fpk8WAha9hGZrO+GSKj9rGLDCjsT6d/YHZ2jT7A4hUtT6TNoN38C1GwtAKic5pB6ggPio5UUxrE7
RSN+JH3U1e7JmgtUKu1KP/g8oFoExw4ke5Xhlft3z3/w054lZqGqnXM77AMzryIrS5LsmLe96p99
pLLGCKnGpgmHfAm8x8Ls4Ky7Zex0D6lYyvZg5aidHPELEcYj9aX4u61PSXtgcXrObtX3Ez81WZYy
TBSCE5Gyda176g1RzSd9Lhe1c2/dPnQgdl5aeAABSMLXU/dbD0/maayyXtTnWQ15fMptD5sdtfjj
4Y23B51eavtQ+aFkg9ff3I+9jerOEGfzuayM+JhCOQ2zcfgnaPLgq2fNcHjr2P4kqvHN1WsgqnCq
qO4i4AiRePPGLr0zNbNmw+xQfkJXDUjFFzNTmR2Onq6+vv6VN7NJqABJDYyxjRoQ1+T1bAZJY5ij
3dtnjYLs0cn6P4uq3IOl3NxNUIsgSFIep8OEvNMmvBbunOlsOp+nJkUC06LqJKLFXhSftBT+J332
6zjy7aFlMzdaXn3UqkZPdmLf9VOubsj1V+Boyw8AYnejg1D7taXRl/XPk+3TvBc67cygVe+cJsMS
PsDK8/Wpvbn+uYUBPxDr4r7NrbwJVcax71Dj7dG/MxRiq56Y0r+TKg6aAz0E+en1wW7XEZD4WuCg
lb4K9mzeGl12Uk8oTp0Hs8ojD3reYarqPTz6zSjQBVax3NX8Bnz49uxRJneE4EY8qzrDVtSWQiWQ
IeIq2Fmrm7lDRIIkFy60x4ikQNfb0qqLIY7L2jlr+Jy5UWHn4tswWO2/nTOlO+SBO2OBB+eNXqFs
HPfNhTI79ZAMqW/hhqTkEqEpp9ynOStM44Bd6q6WzctSXO1DIGZUcdBHJFAnEtqcBm1cS2JlT7VU
NENPtXQI4lDPy378EMQJvrJzVgafQc+k6aMpTcr5zuKXw7NTOkN3aLEDcd/VgnD0ecF1M92Z+Zuw
kF9HKxPPhjUhZ2KuZ95vRd4S08BDoc59xAQrede2+gQyUqupZU1e865sYbvt1AFuDuda0mADr1Ar
wENbubmJtqDAHM09z1PiPZRtUIzfxSQL76Fv4qE+UqZY3goXQJacUJQ6ON1b3MQ2sbaV5Tk04EY7
D53tnlU3Zs/gYt9cdaRGAysXsDK6RWDzNnFZ76R+a8QZRACcZlhmp/vm9TJ+vwS7JkC3S4d1JLbd
cA5Wcs8WaBqUveoqTwakgHnxue89/yGpOv8k/VEdvE6P/3XzPdmL23V78dHggaSLtkqSXW+XvuvS
ZiZaBR+dWO/Jkwps2UbDKw6+mrX5IdHaMti5WG/ieuqqtMNBeaxpPS/09ZgVbYrKdsbg7BhG82e3
TN6jlbZlBPAG+VZXFMWjzIv8V1N1xluDj5ehaQCtivbIFG5ORylHSrCDHZzjPDaP+FNbxyCfrP/P
KPTSqPMxo/C6rz8QvleqdOUE55KSdThqsR0qZG92pvH23sPIj8ucLtNaD/c3+3/Shy7XOi04T2Zc
R+hZ+Ye2GduLW1Mdf+PrxLQxAIkJdVH+drNLvGYKhsUFMazKzPhFVbF5V1Vl8t/ro9zbF4jBcnOB
RwX8vIYhv0WGXlLX3RKs+5/q9/LTwzPkg7WoavxZzImvIs0j/j3ZyJZ4Ya0Z5c/Xh1/fpOt7nT45
3E6qmQQaXC3Xw89N3et1LwLekTiNVIktir700879fBNLMZVcKVBHGAOW8/orfvvIYm6WERkU/1wg
v2Ef3MRToObyJenDvtCDLEzx4/plNZ1c6FJCpAQfkI97+Jo7vwI8ik1kQ70doY/NESREhQtJmnVW
/eA7R7Ofqg+9vsx6mNhjcLFUnwRhkZnLckCLPDH/tMsEE+Q3T/iq/kublGIQrp6bDouh1dwOvQrO
wZxWRzuOES4Lqm5nlDs3HFcbQQjlLhhv2wq1FntjY7Y+h9EfqhAf9R91bKShYdU/jNl7+ztI9w10
PVfm2mDcxnFzGpvZjF4pFLxBfw9bRDwCz+3eWy02bp4d7/FA71wCa5GfUG5tO8OdvN5OTS4SCm5Z
fB6w3EPpwHcu2ZgGode6y07p7mWmNgfkJW6EeILbJcDW67HEpCNagk/oRU3+og45b+aqpoMTayjy
yvo0eXlcnFykc/8batQOPrhB4qehplBjLRJzGKLEwkHgMBhjM/xZV7mS3/QlJxBN0OAtw6rxZ++g
i0A4Hxqmd/pg1GUlHhbbm34S9TjlQzlUfXYY0BbRL33Z+fUhn2OacxNu5v2hd7G3eCwHiVS2NSrs
J8yBsxwOsu3ej50m7MjwlswI86AX2Ue7rzwQMU7rpg8NjYwpMiB6dIcBtKR/KMrYso+jmqq/Cw+3
gIdFtNbAIbWHOgo0w/k+4G9dhWPQ2fKgQ3QBc6fVmXycLXepQxm4oketfr2cjXyZ5uex8hD+9Roy
4J09fidyWLU+wcUCsA+AHlyvDBEZIM2GPQ6vej4isDFWtAb1/F3fp/0x963loxHnvtgJ+u7cmOAI
aHrAjVlrVpvNl48oYI5Jp531NkjbbzoOJmyF0dTKnVDvzstAJg+vddUXoCG7ScXg942J0Q7ikvix
/FzKIU4PztjNxSMC3n6ehCY9wy50Kl96nwYfRuBOKfLOl5KbwTVCP5z20pZvheukN3hSQDHs++xb
Pev20aoHd6cKeG8UaJmrRvl6pLekpil38VvlQJ3H2RbHNJnSyLbVm5saCGyQYFI0IAKiC7CJG4JA
Up5RMBfV0FZjaHrF8oiYziQiTVZ79nG3O5OHlO9ByRSeGJi3652JA6M9yroUFyWm/jJgy3QYJvZk
UVrJE1WS+jtuWnuOsrfzCCEM4Una1kQrN9z/dpmCoh58cTFIeqKgawXhkXwzGnYlWaOVSPllFe7Z
Ym5zKvztkLjikrbCeLJLX/0R0FsIE3Ok+Pn6U3lnGomLaObCIiej3qozUv4VIH0scbHzJard7m8E
UPBjqbsnl1LLwdd2Dtzts8K30TQBfLnqk2yF+FK/MJI4zpNLMPq6CEWRFhFdOvtbIAlmX/+22wea
B4Wu7WrFRFq93fUir7VFYn97cTqPFsYyfUc26p/Y1YcQFtSeE9ILnPP6FaM8g5UaMGaqkLQWrnfk
5KF91LSxdh59aWRRvxYJz64zCJ0rO9X0H3E+cHMmY5zkkQAuhC40oK76YUD3SQ9VUhj2g5E7Tnfs
6Hn8QIOYxkA3mjVSTXXna5Frz3Xzz+uTdGdBVqUmfi9dH7LQzVXroqruWUq6iMejIE+H+58M8NJz
ahY7UfDtVUtZA64AtzlCVFQQrqdnDnikhiB3zx2QAZiO9HU+81RPY5RovvUBz4b+PJXS/SjtRP39
+kfeG5s646qiCVnzhv42tHoPlwoCsi/0y+gNZuSqwqJXYSissVBl+7giS9+BwqrffPOia7nqBKMo
/VLXuf5q3y5zdxrRMSD3TU9Z5+phXAXBzk6/s4jokbDVafKAp9lCihY6m4OEgH1OU899V846TQsI
3uN3iCbxn6/P5Z07cI3vjbWoCPH5Bd70W54hp8JkNl2PgsxcHUVVqefG8vfekrujUPKBiwOVEK7M
9bzJbKpkNSX+uenp1TTAD1gney+8uXNDULGkBY8D3SoQuHmxlAXqS3U+tNh0/EuTy6epWXUcyR1C
S6LV+faZ4wRwJXHBk6dtgo0kazJnEYN/xjLYf+zrzDo2mrOHbbi3F9AggTdFxx8Zl80ozWCWSG9K
auqON/0x0yXySXjDEdWJ/17/nlt0FdgqhKbAL7+wKbZ+n0E5CrfWTP9s46LRhGgLVcUh8PvuqXK8
XhysNh+/1wN5Zkjgn9XAzzqVRrqL+tbx9d9yb7/wM/ARXPNf0LjX+2Ws/aor+sU/J5pmkO2JObLd
2n98fZR7c0vEQbMCIGSAOsP1KKpNPJg2Lh88ZEOouWP3UMRVH3rLuJd/3duagMLJYVcxA3r+10Nl
sTU1jUXdHjRk+0fp693ZHOz+T3QzzdCvzeDT6592JxBYfVtJG2ziKs7c9Xi9OY9OUTQBfiXdMq7k
C/lYLwYYiqTuvtCcLaOkb96s77+qQZA7ryIHNBC22LhUGbUxTav2ip+hnhT32ruxLuuj70rx/7i3
1vY3lXxeAqSNrz9whJMZJzGnbxlolwqj8yK1NHted/f2IS0KoLI4laylz+tRZCqS0WnZh8akxmet
ypMjLP+9OPTe5lg189ZzB2Nq2ykQyOqKppy4HQd2+1ilw8c0qat3k6dXj0JUzb+vb457+568eNXU
CKjTbTXlGlMG5L4c9Iyw7nEWhvN11tFddBPbOr0+1Ms6bMIoqkdgGV9aZHzi9QwmPgpN8aIHZ8uZ
sKTj5xQf+6CzjHBZRruLSs/ry/dtWxtJ6GsWMoymlIsWilrLPiIeaH3rBrcynuc8L74GTlZ8E7Yz
f29QePlexfX8Eb6K+JHZXaZHtdL+pBRqnso4A3SggrF5GGPpTI921xTlscF1Gln/vFi8I2fB+G4X
fqcflJ91ePqkJbU1Iy/tHeTfLWSDSV5RPvSWUXrkfr2eAk/A2exjEimzSPxAhkUx6X2YtRZQX7Q4
HKpMdPQm8dM3C9f6K8GA3T9YtWNDn0wBO5x1JGcr3jCAGp/HYnRlpMOle4SR0WCv1FZLc4qVyuKn
Su9U8tEutOK/15fxTsSF2gREq5UVsWoBXH+CmXgVoGRuysksFxAGpjAQkRynx7ae6zxs0tF/6qd5
OBpmHb+9fGBR7eXWBGJMHXBLhtLRxFoaSstnv4Z4EmToABBvvz14IGigpwJWiagW4Nv1J+a5A09o
gvg95dNCYYwCMAAJs+/KQ1alDXFsX7y9/cnDjigWsk7AQ286OZ5Xtks1CYiFioqPq6p0NUnUwqnB
2uz1Fby9YwBMc7fQnAdErW+5NDrW7KWOefMlo4MD9n5WRyCT/ZNfT9ahzotpZ9ff3pzgT8FJ64yK
a+EWpyREbAdqXqezmIZjQq3zgI3bXpxw56toACA6RyeTss920Wpj1vO5ToqLk6czBp32w1xQNZvK
+KT5k7cT8d0bDVTbKjrKWUaO6HqLjASvdWDW4AmMvD9Ivc1OZmUg+m7Iv9zSaU+vL9kLe/X67kQB
GoYHDNq1eLBVscwnci+ZjuXFsjoze6BSAdxJg0+nHmPbL7NLoeq6eZ5saAThtMAGOIyzE9hRomf2
TyyYff846rUqju7SAvfx2rl9P0KLAAycZ+OvWrfqlmJmmXqUJ8up/DXzercHf+zVT7uhhIs4QO99
dQyei0M51UH6RwKQY/lIZDG3BygquX40cyS8jrUm+s996xoylONstmE55bBzLDkt/wg2+hAuQ+d/
dAGRYhluyuFrb9vQjx3yqezBraHtHnamj9XYzB6pE6kA4fPq47p5eSYtMRcbs+0LbYUkMqxlOJR1
uRxfH+X2LQX6C052bflSJtjKlxnAMZrekdVFaI7z1dQm/1s8xvX3zk7fTBKnbE8nlD8p+xEorEfu
t1TNDCYuJdlXF12YTojcQHZ0On1PgeXuB/FO0/SkUXAj1Zd6fVCAmqwuM9L4J9jk6bEC5ncq+90o
/95Q8E1XTgBKNoT61x+kaW6K4lNbXZI0Xh40fEQQhZX5QwMnYmeZ7lxHZIZrE2mFigMBuR4qqYJS
SzSruiDM2p9a149Pq6njzpa7+0G/jbLpTFJ+rrO6nKqLhsb5r34E9qEGz3iYzDnbuV/vDUWZb8W7
Uuy5cUhRaaV0FL/ZDKr7jF0ktn2dSKJpGvZMme5NHW8TRmiAgSi7bCLtfMpHcH+ivghh5mfAAWlU
BFrw/PZz9PsomwijRQdFKuB+l8Zy069jasehny/LBc/Ibiftu/tBHCGYl6R+NxQFYSW61HCjv1hY
cofkmnrkaqn/8PoH3RuFAcCG0QZD0mjzQXIYMncwrfpSFG581LA/OrZdted/eWcbwGXhMwiLaDts
u5aUDJJUVkZ1KWk1hTTEx8fSbz/LWCve3NpAPAbQKrA+OvykRJsTZFAf6nqfe6GahpQGqSGeRN77
b98HV8Nsdluc+J3vKL26DG7xj5F55iNJwBgiDbbnQXlv6sBDUPWC32mhXXv9QUgp1u3ca9Ul61P/
BDmp6aLMEs5HEHiZvxM63BkM6iNJHpcq23zrogYqKs2K1m0upl8MD2mKgErdyOJHI709BbI1Ctm8
e1T0kLNa3z1237oxf3smPCWCLJCJvKwiHIgZT8aHrpvds5xzIzLL1LkUfmvvxSp3Bl2lw2kuUgym
ZH49aF1LT/hDJy84D2vDqXNF3B8SFQxfXj9Vt4AEbNqo1Kzw6ZeS2PU4BVmR2c5uxb0wfZyURMtT
/5k3NSTK7DmrrTQU8/wFW/Bvr4975zSv1bEVjQT6A5rP9bi+0uYpi1V9oWpV/innPv2IrU913Bll
vRSu146QBfwMqpcrFnkLdUjdZSwSTvQlndPO/GxWiyuixuZNobZYNe2Dr8dZ/2lsrMR+1zug58IO
8+wuCnjWpgs2yVny3lxonzx3pTkF76pBDO0nYfZp/W6JESELl2lJFOL//fAN2LX8OwiyTDzX9iLK
s0uR1nvAtXNpMSh1GiImwZIfAwk+EVg05KezDlDZiPRRkYGNvR7/lYx26Ya6P4t/vWHCislohlp+
Gb1m+WQ6ZTGclsLWPheUqrCzVVn6XyCbZDi4cWZ+N5puTA6tN7r9zi1/e+KYSjBI+COtUMNt/0ZD
/ZeedFFf5gLCuNe7XdQ7cBvy3K53Dvft5rgeanPikmJpu9RO60tiefmxg2x2lBB733zEGIWi9orm
4sHfVlLkNKHHGEheyFhoD0ZmWVGD+cz/YxSq2rxcsJmxzHSvN3pv90mKj5zkkpgX73GwkqlBU2J2
s51JW/9H263Otbc+KuS+JN7XA01stdhp2epxLo2o9Sd1kNOI47yttf0T/seLsXO67u0IbuCVs0tp
mSbB9YjKL9KhI7++2Enn/+N4mfxm1V2thw6tiJ1pfOm03nweaFNMfIg6b/ieXpDklta1EqUA6eAO
6OSq+TT5TTKfyNTa770R981Xf0ZjioqUa1QH1dnz9ODEfvqnTMtGD2Eg69XBr2QWgJ93F9SRlzb5
UUC/CCJf8vZGkDNMi7Zu4AxR3i3F+NW1h8ILu6Fz/FOyALsP+66ag89c3Pn8YKMGa0aiFx1UYmpi
c2j7qWM/dMJt+7DmEu0PeEAvWiQaw5tDnATN+lDhbyb80KcY0j/p3rTkB7NKsvzNTz/USfiGSCyB
eaMNcb0+TMJqiLSwPmnaHClSasc8yPKQh25P/uDO5gNvsHYQyauBAGzSgRoOjts1try0MxYihRoQ
nVbWQGdq0R+WQrwde47WAsr1aG6tjsJbMTFPmAm9w0lenKzKfy1IivVhI5qWlrmWantY5Dv3EZ+2
Ck8jwbR2EK8nMkUzyG1SRtP1RUVQxrLIS2Ijev2xuo0z+CYPcCzY0hW1sSmYBdR02pxQ+jLRrPnM
Jq2/5b0cD9xSeThaYnnXJkHx7+uD3jnDa0rvARF5qcNs3mFrXHIjTRnUKSYzHPSi5wz4/9jluBz+
HyOxDYln2CQItVxPYhXIKa57X15ENwPHQ8FCouVa4r90tFOelp3Nf2/NCDBYL+TWKZZvAihKY1mm
o+JzWfQxPlp4LH0wgmXPf/LemtGAWo3AV/7ZttMQZHYWO2XTXgKpL87fDtS0MSxUihlp1vh1cMFJ
3PaPGhHYHnzjNnIDYEj8xO6HK0PCfz2fubFgaDt67WUwh+qvnPd5EqEGz1ALNVEbeZhUqkPSKMvy
JbSEp7VhmluJu/Ps3NtAEMqICGhPrXIE1z+jNY06GVTRXhyjtk9Na9ef4tGWH5wlbZ9e30H3lpQG
C6kfpZTVrOh6qC5Fyx6XmfYi82CIH4STmO5pitEeOL4+0L3bDB/IFZmwEoq3fcy2N9AudxxWFfLm
syi0DkSKHORzYM7LNxe45Q7s586AKKDRnl1P/9rQv/4yV1sWuCNKXjJvAF5kpb+CpMpDX+QpGOU9
uNudJeOSpmhNk53v25aunViMQC54F2rNkp+SXPbHVCn/U29Pe0HjnSVb3wOafavcJtCS6w9rMjy+
zJHrBcwiwOZcL8KpGuy3rxeyiDw/oC4Isrb9t7JIjZG+Iq8Pr/gXyioLHaC0Nt874+T+gSDbHrF9
fc42wcjvA267zwuYCLSaXHnpaqMgFkk+1UXxZQHMDaL6Haix/2Tg7HSg700lqQyZDA0OgvDNa96n
FVPoeXzkohltNM9LUEaIKhlvL4FwmawQO7BIVEK2N6dhxWnVkf9c2gBaatx0WhhLo4rGWe6VlO9c
nwwFOhH6EnyKrXeVls5aG09le+kbi166r4/zJYjz9Kls5vx5zszuWOrxHgTk3qhkntQqgM/AnNps
Si92vDibEnWpZk889rkyTsIeu1Nv2v3FHpR8dMdyL2K5PyjNIvAtaHluyz1jmYvALuL2UtFMeWrl
MoRmH9urpl17SCve3aLebVLdemozryiaA6jh1qRKsnkkjNnKALfV6jIsUranWMubJ3qr6hNK42CG
3VpVSE8U1aHVrRxMte/mFwhJWL2lDnzz16/VO/cO4AkDlgf0vRUgen0ZZALuCE82P6ZyAWrI6dAB
b44EjrQ7sLI7k42aHzIXsNSgAm/fxnhYinZE6u4yqrH4mVq6+Aunx+YZln72MbC0liCkFg+vf96d
A0qLjmYussycna0Yji0HIg277i6aveTvl6rynuGTVzujvOTZ13cPZQTEZteKDXq9228zgxGfT5tZ
dGXTHsvJKNDeb11kGjA2xeo1g7VeLIciT7tneqHzoeyK+WAWVX/qyh6dMORXy7etLLxr7BnWXjZl
UxZ4i4NXizu6Wef1Z92nsmLFTfWULUFydsZlj+W9meV1KCDvZOurkTF/2WQaaZMCjW3T6YwgpBaa
gSFC/m339Ka1fBllJZMTAjDPCLpdb9UCl2zLm+R01q1CjxJHb0+EPvNOxL9FMjDMKokHa4WLiD7o
trQIRSHv2jRdzpaiCnwpgiZpH8Z29rgL6UiArzeUqh8bu7LKo4sb6s9UU+7w3fKHvgfxn+v/uEW2
VJ8qK1mSMuzSzv2RQ3e1jpZdeZdF1g0AGC23rKMSuvdG55r19/MFmM7ScscRZVtCoXXrG83szOdq
cqn8w8UQ/IYeVFZpFTsb/8XZ57eNvw7GmQa6x7PEzt9q4AZUQm29y6xz4xrwxaiQtQgHzyiQsA+A
FLgoxqkie8womplhYVAfPuE4psvIMLO6P2BS5PyjeIy6P8aycdMPQs+H/GDLKkEwVRPLQzDPgxfm
htZ/68xR5qRdhduaYdk1PhOYdm3+bTAWTR5sp++Mk5UgVMLYc1bvfKx3HWCs3wqvek3PKVBBzNvc
2y7016wpcvtsBWigQH7JusOi6SIqzNj5NFhp+XfttG90XHkZlV1IucAiSSNtut71Y4+giNaY1pl0
xXBDGyjhwwJFrgxt9Vbo78tglNMhbUO4oKK4TsFvZXXHUirIs8U+o6xlcYUlywHWcbvTZdlE1oyy
WlFwXbJJSRu2nwT325Re6tnnGQXJJ3tIxBersP13Tmosj1jxjjtkrXvjgX5cmW+cB5ge11+VFsGE
YgQE/DSN3ZAOXP1suGn2ZPUCHEDV7unabSLRl+/z6U5gtEGB53/yNr/NYtwFqkZOyTnzi5IfCKKN
p4bezlMNqy+sk8V4T998OSkE3nfu/G1s8b+hcTF5YQeBU9wsoKpNH0Yofn5SS9sQFF7y0MXTvwpB
q6cxTcpLazjpoSF/ecjjoMJxMsAWYWbeX7+rN2HFy++Auc29QKaGE/xm13YVnOWWghvc4sI9kaVP
UQw95KA19V7rdpNz/28oBNHQRlo1rbYZ6KACvV6kcM4t4U1YFrV+SMu6OpRjrT+abX/uewaeuxIn
vqQWOyWNO2tNrxBqDRgW4PJbq8sSekrhdCaekPXiRjI1hweOEBPrZB2qOU1yhPSNRlHezzsJ1hbK
vH741dDb5KNplavJxD23Uo7HzpiRr8h154NtNt5pAY4exSz78zBWfaRkLx5s8UYA1MtPwPJtlaaC
JHzDWrWhxuaNn7nnNCvdkzSMPkqU3JXEXNuu168MnSKY3QQyKAvQGrs+wDHRb40UqH6Whjt5p6GN
ycg7iSXhcUgTvQ49dDCb0FSp8cFWcpgOQ0ebKWoDr+yixcV0bCfxu112eE40EBDaJvUzt/TPwkQh
syss/ayS5rzwDk3PlvLeEWzioe057zNEfHYCk9sgi6ydfb7OM4CI7fMDIHlGw9JmEkqnOGp6YoSY
Ck47N8jtaeKKJJpbYZAU9LdF3CUvJH2w2DrPvTPihdEPTwps0KEqYnGqQQ8jB780PxF1onqdDHtC
bnc+cn1fV5yRRQy2TT7lvFDnSUv7XBu1g35OkF48uv87R+fuKHSNuXfIN/0tbq8ynLIttNE+E6Tq
z8x6/jUTubdjHPQCnN5sW7pZtLN456jnbstwDc6+KM813lmvg2I4yzQ3BHphErgZ/oiNqt6bWqOc
d+gbduLdnLnBFNpJJf71Fy+LP6qm6XVurszO4dB5CkGAJEKwqv63mnH3etRg++lOWLax99XMDGlz
3sWchqnuow0nHUcC7tTyUvc+SqNQY5jOlGnw3endXziGVgpESII+4eH1q//O5HIZA3hCCnkNozfX
kpOAeJtEZp8n6VfvJQrgcI69/Mfro9wGYzxedDZoOKCMwRm8vhIoOdoN9Hz7XIl4+lLmS/dF+B20
8kFaRxq0w6nVymHn0+6celwRVsgnGQg3+2ZQ2xSeMhcsbBujax5Nt9TwFLSsR0IKGzu3ID22gZ9F
SSfzPamEO7NKB5G3lM4Rtbvtw24WdYptDcZ7mHcNBwSonEPel3uSqvdH4SlD4pgi+PaO0Tu2KJht
7zwNc3Gkg2M/41C2V8p94XZtDgZFl9VAkMR8xaZcL15qtJgGJDClMqT48E3RgEiOBv5FU6tO0s3y
H0uuWx+nUU+/BCztT5655DC0aviJyPT88c1baU0pqWFTxKb+us0rZYE5mtLwjwRF+kz34J3Kcdvx
oXkmfTy9DzQrO70+5G14RN1n5V3CToD6s41ZhBCNA4kaOa1Ki991fWAf09FWj5U96TsX+u2Sspo0
gllNKodIQm3muneEJAzUzgXIADece68xD6XnZuZOVH/7TSynC24EChCn/qas5ccTTSSlnbV2mn6U
5MR56MnW/CMegz3lzduDuG4d3oi1w0PBZXMQ6WXpVbD4jBVnlRfpxWBXYZn7tTwAGEpUqNttqqLB
DmYLyfnMfKM9E4GPA0aMHJC/Aqjfvv9BvSxKGJW44Prshw2V58M0ye9v3SUMgpopUnN0lSgYXi9d
kpZdZyPFePFU44al7XVfoU0uUdUn7k6z497iAVJ4AfFxeW/pG4bBmtWo+1/qujQfW8wQTrIrnec6
EcbOcbs7FKa6BE5YHZABXn+VBdGPbKiDkN5Xn9rUbh4puf6xeIXcKTje7nxkXQArr74aAHi2T0QT
dFkiVCAundK1d50+lD+NxK4Ory/S7UPEWwdMC02gFzGbzSL1cTrl6G6WF6/0V7fXvvredkr+agJH
vZ+U6D5KhOZ2luv201YlLq6rVboJJa5NW7qc8dHK3RRYnw/mB2YNfwsbzfv1+rfdGQZqIseL4J6P
3HaKJqgHvNxdgy2bov5f2On7nif54e2jgKrjPeAcEeJvctaE6CaLJSiSuOi7qAGyGBWlscdruNl2
YCFoh/L/p+ZADWDz5jSxC0AQ7/LLMPgIgfZ9F3be9EMtZn98/XvujLRiYrFJ4NoFsLr+89/S/7JD
V9AvTXUB+CPpn+h/2bIFUyy0na13dyBqlFCvuAVBbF4PhHzsShvS1MXMhzgqXMIBYRQ5aiBvxUe/
OD+AwV5nbhUM2N53QODaJgeLd+6GrvtiLU7z19BYb8R0vIxC8mGTebCpbxjUZPLDTP0CATaRjl+q
BVHYJXW7nbj8ZleDGwGUhXkG4lZEOpv1UcRoXK0IxHSTUR+GJhGHYNkVP7pdHMoCVNH4g7YWUNXr
xalQYQlmCaELxSjLOKaLmz8EZWCNB7PBIuStW44ODnV1WPuMxct0PZhrY6SgrDg4p+OSuE+Vb04U
UatyjkMTUu7Ou3RTT1vtNdeHjxIXT+A2pGi0palncAxnx5Zu6BYqD2snOWpT+T2Zqz3t2nuj4bJH
Psg1RKN1cz1Mg4bOtljiMyAW86+pmXDwzBvtqSNPFaEjnDd2rtmFK62esjbVHLoZ27RN73s90EBv
XizATAdZtN2xd6pZIcXcNdUDIfIblfjWEVfTLjBacB0opG/qG2khnG7EwRuTzcH5dygC9TMt03Kn
VHW779cz9X/Undly3EiWpl8lre6RjX0Z6+oLALEwGEGKpLbUDUxSUtj3zR1PPx9UWdOKIIcx2Xdj
aZVlSkl0wOF+/Pg5/wJlmaMDytXP2uEvcamAaKvRhWqPiDnp770maj9BYmr3by/F10ch2yRSrKSN
i3epoDohdwW6wINov8HvmnJjO1+TS3tx6lLt5uOs1aBV0/iyvognGAYI9jAevWpx7nM1bTcT5gUH
I8PdKbdnuSka7W9iK/lMXGzpi5OQISYB6eF8l422kcVNjXSPaqQiKEazC9VuLH2INteYjGsCe3ZD
uhjqIrSPFt2ujnbwUS/d5anvIiP0FAvgt2akYVqI/J0nk+ImV/J58/b3e3k5Y5Ot7RxuuVw3qaie
v6Xd1FlRJ+54XEw5HNtemZAzh1jUw+YFEekXbl9uxNQnN3kC6M60izoc3TwONHd2g64Db/n2E72M
pCTBdLLoNGlQGS4lMpmFZunEOB8ZwLoBt6ncO6lbbQTqzlfuMK9MOxg/4MdrL3ftip+/OwKqrTGY
iThOfVbsoGTafjFMs6+Jbo06XrZxW/GDS40M337HV9YzUiugAbgT4g9/SS2gXTIXCnI/R2wxq0MM
TGybN+Z0dCGD3xqY17zP3Oxaa+lFrU8H9oBaMAcHpcwXQCAuaHHZ1fl0LNVa7mtPScpDWedOUKro
rC+IngcFetf+CGJI202Wc1Xl9ZVPS9a8mjag8LX2Cs7n26rTqW+GeEZ4Lhq3wpFp2E4x17cxFjdv
z/DL1gj7H/NCrmzOSn++ZBFNHkUTIY0Zz6m4r/wq7hzLj8e0eNDyVd7GyET0teItF3/U9EQJi8FE
z3+ZWopmUZfF1pVv/trLQzcjwSZ7A3t5sdiakS43miMY8JU4/znW5AXDrOw8tex2V959vQ9chBOu
KDQRKZXxj325p1cPE3tMxTFqDW8OI4EAvGHnoZRC7dEazMTn0ZwnFS+FWa38iaqgb+HldaURp732
ygZSiKQpeI8gG33+vVUYvXU5sb/0qQdGl3veuGnsxDtZemkd01j70hg6MldpLdLPWd7eJKr73o7N
JPdzt996emkGTYzQwS5tkTa8Emhe2f2QXvgQKIuxHS7v26OE/W/lquCAHHXrYFH8xvNRiRFbyAdz
ftDHPrYDE5Gi1KfhEMsrB/Qr+5E0Bx9D8l8oiJeIwxQDPm9SBnHkIOpEaLuIOZZ2G91oGb0l18vH
oI3VH53TFV9md0Ax9e1l8jLTIiE26cwS9IlDlxcx5JW7Vi0IQunY0JYtxJ2OAWdQkrDu26a98rav
zTZ4TvJWjdhOW/18LZQNVg9OlsljVyb9jdpGDdeXFmKGb8r4zlXLxkc1vT82pH/XLoOXgJ31KIfn
CWMR80NKuZdgwSjNkqhLKnmk2ltue4QRaBO52LdkSvNOiZC/NAYLA422NVsXJYaufvLUHh+QzBt7
PcS/dYl9bbDUr29/gnUDXGzUf+F2SG1+EvDPJ8VV5l7H3QPEHV9iOyKf4Q+Zaf4P4gHSu2vsYScC
LLjIZIxm0po6SRnGUrNtEgNVUnQdaEYVa2jtL+ZmnHOJppvVPk5j3n0rnHT89Par/rQwf/GuyPhZ
uOdAYrrMeksH44mGQwa4yCh2y+zGG11NFFQpUOEdCpd+E+XQHWX45jYmkAauBSLPjZXGT4rU3KZC
cUKtLM2bLO/FxqU8/Pc3BEx00BA6ypAoN14s0T5FPx6LH3nE63O5rWa5PAkPVR4/Mbou3ul2Pjxf
mZT1Wng5KYSfVUUJQA3F1PMF0LVDNUyTlMdZ8ZrAGrvcn5JZ3POMj6xVTB6buto4deSFprP6Wjfq
9L5tLHGYqJaCL3f+B6korEBs20HPqeD3LlLRfs4VGaXJcqTlQk9bVaWm+4O92CZLU+S7tnP6rVHQ
5pldJf/w9ny8khch6g2an/vRKwQ3Cr1jp8ORPmKBPcQ+MhhO4Bjk+D24W78pvORUFLl3pULwanig
pAcbHH1qGAQX+wNZtcLA8EseXWdUj9LVljoY+1ZVd3mlqwgmW5wUvp6kKpZvhUg+KFA2q5scwTwL
L5W8630uWu7HGpf4z2/PyCtBmjwJeQ4eDhDcJVMdibzIQfpCHoGuIgeSZZDhfS1xaNcsXXwShhj6
K+fia0GJBgkJGsAdgzb8+ZrEwlWtFAv/oKXHWUIRhf24jEt5pVz7Es9ATAbdv0bjtct2mecPKe9W
RS02RZArta0mYzJvZa777MZzWv2hahv8cAtBAQCTX9x/OlhFoFdGXbvmDfLaJcgDF2tzLMHBRSvn
/JWFZSKFrHTLsalkom96SGq638wItwY9AktbFdjbt1jHdtj3zDIbtjQa9MjP6NKS0eDw8W1OnU5e
m6LXvgRG6Rpp3Prvy6LS4M2GEiXDcoxmw/xYI1mhggizls1UmWQMlibLozd6SJ+g8/QtN5vdgtrW
TerF1LdGOIqfFiQDfH0Q4uPby1Jft8R54IIjhUINNicIsZPEnM9Yp4rC06pSPWL7VrhB1luy8ctF
qXD9SWYNPWjZVo9ZZOo3ZmvyDTHL1KebKZqd51Tx0idLVNWfpRDdycSw6aEb5Pwe12VPbFZaMoj+
foAs32nmraOgZwrSZ4zGKznJy/k9f4n1938pkaDsb9tdnahHXSIo0xeeESB86N28PVcvs2BGcUiy
6CG/0suVfbxiRyP1aAAXyY45B+S8cavGKO7VpTGy4O3hXi5mznjI/ys6lyI4ElPnbwUrz8tih8Ws
LA74SWPojMaXcYoNy+Lm22HoTtPQz+8UR9akQJQSV+y5Mj8VyNbUuIYJdMOvPNOLGwk3AO4hVNfg
7hFbLpaLMIsli3RjOQJqmWt/qqpiM4PowcuMWsOt4tSTE3RGlauhJe3COiaqNT5rZtJcybhexvr1
SWioU19YcXOXtdNO2ARv1BiODSi1H4WbOcmmNpXpqFh6wY3MFUGOTNYNklnuxkkoe2aDQt1DkcUH
IdMmTASC6G9Pz4t1yDPhIAOvFllDl2bjxRfLkPOMpkE9Fmzf0jeSrLB8ZGQMEb490IskfB3op9wZ
bEOq1BdLw1WVfElR7j3Wc1GQaZTfYyE+KZ3y3Fp1CI55a6vV9u0xX97E6cUxLLU0AJAk4BcZRZM3
04IGk3Z07Dnd2U2jLX4J+P8jDoNw5uUUtdhxirG7J/dVSrB7mZH5S2nYWIzXGuD6Kw/0ynSD11zB
KiSToErWLOSXbS+NpKLhJNVjZw5ee68kpFEHjaP0rs2q2NuW3PYyCnDmcFOgc/9JwcjI9Z1ZxUUO
J/kW4X9QS+SGI2hKRInNK6nya88HWQsdbzgaJKIXSWFcjzpT1mrH3hja28hTx4fMkt612/m6585C
ON9ltWoDy09Zn7vR+TRoYz+KmuT0KOfZ/tMeKhD2SaVMTVjlsVUGCiE8PajYG2hhy608ChbMMb4k
gyc9X4wclIafVXqDb0cPW+kaoeEnHefs+Si/UsGBX8nliIVz8XzOUir6IKf8lJVaYW2aWZPKOx1l
r8jE2XHGhFzTJyHfVfw3dAW9DMuybeSQn97WIKbzjeoost0UoPvh4ee52u3bBNvHT2MbSxGWTVnM
H1MjM+etbs2K8lRE7tQ+u7Je+pMXpY41+JmetvX31shoGfko01hWH8bYEZULTLrZqMK46rG5t+WS
i2820JH4rsXuYjxWQ14q16LoulPOZ2RtMNLgJnCRrLwkXthCb0Wcntxc6gAjUf3508xt4w+xZDOo
00lvNd/EfQcct6lkxmeZSUjunRFnZagPWlI+wY5pjd3bG2r9EBePRUQFE7o2v1hOF+ELUmWUdWmB
25aTzPe9NQxf6DZEcajZyuzdJ45QDRxsMOzbvz3wi3BGhQt9Fq73qxblC8SdKqktxZWenMYEKvO+
nZvY3RWIvmG6ZbYF+ExvOMGiilvs45FTvfI9XuxTaql0mfkfvQl4nBeHWjHXiDHZdnJqC29ufbxG
p/e6Q0b49lu+nF5WPykyZ/oq3n6Jnx8jtqS1GNXJjvEQ8Y3Rm7sHNUe99buTKcZH2eTuo5XBMLkS
KF8kLhzYtAQg+BAdwEau7/9LnFy1ffQ6RWWlEal70ymesqvxGt6ZVq1cyZFeTuWaG1DwhzsK5O1S
uMib5tJVxrE+ydaWex0T1F2CRHj49ky+HAUmB5gAhqHqRUf4/IWUpNDrduzrk9oVFpQi4YS10TVX
ugovrmwQG9d3QCmDbfGi2DRMS+Tl+lCfRtOrd2g2jrvZrcz3zjR5G11TyMjffq311D7ff7ScKe9o
YNLBKV/Co9Jkhmkcte2pK/NVKGOs1XTnGiBFt9JK7eievDStH2OYh2KDjJEzfzHnFMrf314vIHBg
xXJ/go0Oovh8eqfFM1oE/ZoTld16r7a6jLaL4TaaPzraVfLDK9O8Nk9WZQ0YhpQNzkez9GouLJm0
J4Ultam6sttXrvT2U2zoma+Bn70GdX25H0C6MZpHDgvb/xIfk+W1KQHwtqdYZDa2ORlwf4874GfL
UcSPt7/pK0uV9GRFtgH4AQN6sVRHV6ipVNX2pKVGOwSmEWOLqeojlfq3B3ptGukQA7Zfu+1kxefT
mGl40QKravESTdXAwInsSL2qvdPHocVYdxZ/u78HioASDwf6z+1+qeSh9pPrpnJuT/XMRR7EtHpA
KXM52C7p59vv9uoHA1RnYh1B9Lxs7TuY1o+LxcaYI88uAzy+jCbsLC/2bpLBmT+/PRqV88uNCPSS
rNJd0YormfpiA8AlLOaKjPGEJjLGx17QGlp9j+puecTVvg4N2nufXFs5Kur8NYNHvykXr9rKltq+
JOkM3CWf7sQI4MHHv3P6Zi6t/TzLKpCCPl0SF9pNAhHNr4x27gPcOLgs6Gnu602tcTAUya4tCxRI
h8pLPyWaPLaD4dx5o635vakofl2tTra5V5yoa4tb0ZvufZcm3Ybkd8JhYjpOzUDrV4kKeZL52G7U
xHaRuHIQ/Vtk8imVWlvTO+vHTRwnePSMY8iPmrb6qPxR9tmdHVVi36iotM1pNBZ+2jpl4jtx352A
x2txmBlu+VgZVneL7kl+m4tI3VVWJ4kUauQj0HlfRW6x4anEycWXetuMuWzG5Ib+pYg/ZZTyn1AC
FN+0tozysJFefuxXMZ+gSebevnNg5qePTgQC59DYC5PlIZztfbAwrMlCoI58nrU/936uJsoURV3o
zd6TTv2tE3OS+J3aYKFV43OZb2VpU7P2k1Iv+CJLRWbHfJtVe4LprS3eIY0Vp8ITqXW+u+acpXtX
TKvAwlBOc5echmgp5Htbhe2+x+nFjD6BFEt7OxgzxCWsQB21Yd5bTt78mIQFCtlNRGJuETIT9W7Q
VlEzNc2TdLvAWSB3g2GlhiVbq9tECuYBoSH7Od0iN9YuG8iy4laB+PRVH7sGv86adG9aOjveJtqs
i2BwBhSZ50EKPVQz1a0DqwOB7HsoRGPoos69ikrzVLT7oeiT6lZ4nTbsrSHVRcgNoazez3Aghx0t
5An5wqigNI5ghU2CgPGFegTJZWm7osrKZvKbrNEhj7hK3H8aiqxT3htRPv8YzM6wPlSEo74MTDpu
eaDVau9tEy93ph1sAjLrSS/glkrD7VuKcJyxW8wLpmqjzXmNFtk8un/oZokMA4ilMfe7BhBD4FEc
yzeT1XqPTdWqeZB2MipxYIvS2je9eC52zZw34wcTLvbyR5r0Mn1si7H+MuFkJPdtm8osrJq+t32n
tpryIeodOuV+mjnQbuyko85myowLgIWcS9z5WT5meoBbuJ5wI+yL4ovRJBWd1q6bjNGfZloMqJpn
4xMaSq55GPO4+DiLIgapDG2tf9eA3jMK0BaaPjDMKp5F61/CikV4LjrEPY5mJ6tvHHvdQZE7HAYL
o9TTYtaUSvvBwRApTe153qJwLIu7KIuS8YPi1uoP0vQuCROLWxsbCIu6jau1MsfvQp26B2HIbnjq
vaEZVoHNQp1P+P+0ho/xkTn5JbeZ5eDUmdoES21RDLdbdxXTwjHd6yl7qvqU37hc6vXQRezGbig2
LgYl6aG0ldscATD3oZ6FkUi4GXFB20Z1pvpPE/iK9yHJhiYJ28Vu7EAZVKlSXh9HZPmEM0NixqR5
J3PLnf+MtLIu7pSMQTEJ0eN2O8841Otm5HLAA7bMaBFnSZZ9jMF8l1szM6fJb7UBa6MIVYVPiYzb
zrecNBnvMeiVla/KfB5v0Yir8p1Crq2E3BAsCW16NJ0HWxr1ECDwaDq+6gxmu5F8t8H3lq7LDmbu
lGNY6GVTr6dWXv2IrKKON4VtTstOtkNRHiNEyDw/ygy9vRk7S59PMtURcRitUqVsj4AVBJ4q6yJ4
oYkHc3FpVP2dZbMogjQqY3yRTezednRdmvKGKjw2aOMy0nuxoVJ/RBaQigM0HpjdSqGa4zuclwwK
vOxvL/B6ry+PaB4YymOt6mn3wIP0yud5gsB+crRIJJuKBW7vnaYwlhApq0EP+dSu4S9dvnyyYrT3
aj5vYiZEC0rigdObkqY4IuszeyCKdCvANb63wrLUUMtm0c8jLtqZdHeNFEMRKmrbpO8iW1Mqgmg2
St8FqD/vWhMSnd9xCR38auiX9p3UTDhfmkD5z6/anljX88PqvVx1B28qLbPKW76dKPZLV1IQnr2m
/BgLUlk2VctizZuu+zhmmVeGtVq1lg9JoP/Sohf0OXadSN04A4JIiCNikHjb0KShKB3rxPxUAPhD
Ya5Jyl0iYZj43IF6WOd1BfNKKSZb3qAgl0xs7rrGp6GuU9UfQGP+obad2QetBQl0r/ZCmOFMmFQf
66iRUZiLWiZ+Wqx2yW6FIqYvyrRYNkLanfWQu4PMbvp8HETlj5NiCJqtUkG8zkyyMQnsYfLyb5k5
mv2pUTwMwQhaUesjsOcOW3rQxrHuYH0sfiYrqu2uqEZ0V0W0KNu+Kc3lm5a5ebO1ReT8MdVW3YcY
mFH71dV2FH47mFGFOhVWsjukIhLdR+i7goUjsbf1e12Yj0u1VOXW4gmfFgj+/R/NoqFnECg1/JyA
0FHUWxVq0qdUXcqaCLQs1bt4wOiDoh38pJDWZR/vgJDlADfmVDabjFlYd1AeS18RTecF+CbR65fT
IP7owMqIbe2gcxJMtbbgklnNnv4EB2MsHyaEvZoOrGmZ5kFVp6MSxnC+3SO0e+PzMlsmGvmtI+9K
1D4BahaGMX3E3kT0h2GZ8vHzYMvE9Jd4VPobUFFO5aeaUB2/c62k34DmzYsdykhZGi5NC32FnuS4
3ERFv6SfZaU63ban35oGCFGNy2k2p3Heqm7fueFsxp68s4zG++CYWdXto0bT+ydRd0AD9caKun3n
rL7OTR2h5AKk1Z0e8F3Jim2uuItyy2HSfkZ7GqN2r85TrEMpknynjJQlYc9k09+2kFPc5zH6EXd6
5lTOH1z/SBGMwTHmjT01ynjCbU+vdrGLGV6w9LgsbIRVFzkhyajjE1CGEvcKdqezh92pFkEtYlPf
IspGKkjzY1o2C5nK2nKm1xW4ZWMlfi8Mc9mZjR4X97oxIF45VfHU33h9J7WDtyQOTk2VBgJdsvRp
Msg277eU6ys7VDVqvbtiWEhf2kyPPwqXZXFg9YOsUxMqaxus3Ap5i6Xf1G2FBsHVH/M6yR8jw0hP
Q+loTWBHU0bYiAxZ4IamjTWTM7cR5O61H8epZyShXtYRb+s61bs5ReZ1m5qLXu5MjSRsG49ePR6a
lux2U8RJqzxhbWa4odn3iZL76FFMJHq4s3jREsx6UsivsddnXuoPhYItkzLldRtkRYuUBsz2ut0q
XUObtXMxUA2coY3nUGiRonw0lyj+FmeDrj8pSdt90iIN54BQtaTo9zaMFIy+k7SWh3ROtc+dYoL8
ikaqdb7X25HYkoQ38t4rTTxiuqrqHge99rybGOe9yifB65sNMH272qKPmiAeZ1iFx8HVjB8t6n4H
LYvs7AbBgQEqIjOS70TBykdDcO7msKis8rsGwMsKRTYIc1+Pi/JBJQFzfJauJcJx0dwqEHZmKCdF
qGW6Ndp6ONRGVkTbQlUMie1EYlUoCCjVgMlLRxjQhWNyl4qh8G0SwrF3QCGlIdpH5Vjd2Kz7wV+0
TqB6Y+TlO0WXtksCRvp7mg2tNcKC25707XyOLf5dCzuYcDgTgewTzznEFO5NX1EK/QnnASPbm01e
Ob4iiT63zSJtzzcbRBrZJiTCO77UGIWUdSbtti4jU94OS487lHANNDMiqxWsM2dJWTLIHxKJetGW
B1t3mvqGhGOogwz3ZXw2omF+zhfdmXfaYibxNqLRvvi2GOxum7dlamxmJICTB/ZCNu3aMaEplGNy
5HIZK5f6WGmxKHblKmTj44+J2FSAJOn0YKRann2LEJsaQ61XskQEZdO27+o4b7/IJDORCbTTqGkJ
BMbg3tagY2OfIqqC2y93ySzaQhVcL4d1v6gJ57ic0rtc9Uba0jOt0oPUuXTtqIV40b1HQmVsPaF6
cZhXydILH/xY1J1EatTkXoBLso0qoZPvhxorQ9v30CU0QktPl+Q01X3bhlk5OEtgZ+AmA/5z2d+t
rmnGjhQOWjM5o5seIBvgBWvrA43czFnMJzNvZyqU2dyKjZ6RonyGwt+akt6AYnvPGd214WSkyPjE
4TwWKagqtYxhtoO0VETng6poRpqRpde7PnIdU/4dZODSPvy8o//Hd/G/4uf63b+qYv1//Se//l43
ssPMarj45X+d0u9d3dc/hv9c/9r/+WPnf+m/7pvn6mnonp+H09fm8k+e/UV+/l/jh1+Hr2e/2FQc
j/JhfO7k43M/FsPPQXjS9U/+v/7mb88/f8p72Tz/8x9f/yzTKkx7NIm+D//467du/vznPyiAc/it
8j//8esgf/2Ju68lf/mpef6efi1++/4VnXT+//E5Tuvqt/rHb4ev+dduoJf6r7HOf+Dz135YB7B/
BzIApwC6PsBlnaHm53//DqxT6iv0+CBtrFjbqu6G5J//UKzfoaHi6QDE0fjZt+D3AEX8/D37dzRI
qVuuPWGqv5bl/ePfj372Jf/7y/5WjeW7Gu27/p//uCi+rLAdqvAQVfhx0HsvAb+xBOUZK0PBmVlu
vMKxQn2mbJCUifPBxaXul4n7a/RfR7soLa2j0aCj/wCFA9mXy6I8uHwc1KGl7m05xvcp7iK0GIrq
i+rO1wgq14a6qND12Qj+p5MVByBXqcZS7ACKYBSSxNtXCuQ/MZ+/lJIpvMM7pTbOG8GQhmF0Xg0E
uJEOPRTAvav3074tbDSycXRV8QV1jSfOYe1PZTCxJI+WatMVXXU3LLFJKS8ZTsgE6t9bywC1Zyxk
qeVk6zfGMBl90EVVB2jF1bhddFOahl5BJzroxsL8kAiA52PbYW1kSOnsDW4nG4N77ccUQ1TOFemp
7/RoQdrGrdEcTfQUW1rXkbdQo4wtNyK19StHNyA/5dHSo/IeZ9//5te+mJaLvjluZOATwFDuhdNk
Yay4xbcCc0wULsvl6e9HqP8PYw8Vs7Xx/3+PPRuCyG93mCz99v65iuOv3WWw+esn/BVsdOt36qhA
InRq0mxqdvtfwUZzfwegqINM04EK/uy6/TvYOL+vHA1siyB1wKFga/53sNG03wlCq0gwyuW0tOiq
/41gc9F5XMvlVHqxLaJsDoHrp83VL60xIRXJfFQdB2H2nHWyeQSZKjYIZWb7aHGynRKbczD0tvuv
5XF2fv0ady6j3DogNrr042i0rhN0sUFVIy4AdnSH1PDkjWnNcaDXdb8VutA35RirwS8f6ZU498qL
gkxHlxrkEvoplz3ORhGLU5lNf5hJ4v0h6artIiQvGQ1uOA7avM30Yg6kaWRXusoXXS2mGJkhxuU1
kSaloH7+plaVIMebivlA5mf5RhNZQewsxpZbWxWkOEftkJNofLV0i+OYZ/nm7Re/JC+s48MgWXkB
sKJAXxrn40dY5uEuoS+HetGVrdGZ023RDDUqZonnq8VghwQeY287nX2f5EmxoYPq7Szp/FGPUbsz
gQzv65rGCi14/Qpw7eVXQU0eMib/AOJ5ARtWQEVDR53Ug4ItypYCAXc+URU701iK3RKps19jXxJ2
HeXFt6fltZHBBtN358uAl7xscfQ6kv7qoh+4xKdfRq1Kgxbh4j2MWHM7FPl00PRZYh3sif3bI79c
+aAL8B4gk0DwEGbP+fdIWm0a8aMxDosxjzewN77XWpTsk8k2N7PTzVeW38sXZcWzk0jY2Woch+fD
mS3Hu54m9sEAguujBUODAZbedimbcWOPkP8XfUgQ/0yuOc6+fFF3laIEzgDbEY4oYfXXtjslpJRY
qdiHOXYzX0nwJi5zfUs9/dGLRH9lg/+kmfx65MONJpeBi0/3jzV1CX6mMpBoIJzsQ7dYs02LCGSY
oompCCSVJeCtvVvXgeMVY+tjjqx9iaj2vcvTCDi6DZt/8qcegExQqwg8xBiBUlLO2xYlTJpbN04y
afAqxGLdlHTekhAOWmxsaano+0SotdiaxnhNyOClUwVsUReMF5hDhGAhZp9PYawBbNIWtz1kUeHu
YsqmgFP1tP5K2rZEfu4s6g06lbHtW1lX/zkZeZ5DRcucXRzp03dKVsgFuqPhw/xsv4GFnlHOjrzm
Vh+m5Ac3//GTN8/RB0NRjDtHK1xfSa3l3sObQIBQVr1HMwd0E4ipXE5uahdfzcLUPjqjInM/m9T+
ExizSt3ImWYJvRLpLn6LRUSGZP24HPRmwZsGHJ/2Uapmllz55Be9ZaYE3hEcjNVBBtLjJfGpzSjH
EKvaQ+fN5gn1dW3bz7Xzt/fryjXk9IbbCtn5sj+vZPPUIZrWHvo4+eymSr2rneTP1Qt0m6LXcCUu
rV/0fBWvo8FOBzBG8+1S46tUwHSitNweRiOzw0zPpjCOOwXmQh0fucwUvsxN90q6/HIiVxtqrEB/
2mdCIz9fZoAYudYmSXdoRq3cuKXdhxwY10Luq6Os2Y7lILUDFu58FE+hwJVroj1QVnO4Iqd6OEVU
6N8Ory/j3Yo9xUnGIvFHpOkisCvRbJtdn5JYmDBgUHSUu6I2gbv2sH6N2dG2HcWhIIHnfSXSvvZ+
SHUAI9fRLWYvnr9fZBmio0nQHTK7MmjIxpjO06W68n4voyoAJjJGuP42x8clF3GQqC9TdF6/FSaT
CpEjUPqEgm6pfzYGvAbfns5Xh1unkTWJmcglCNtyewchwqwjexjtsBY6bbUK+kjlabQVlvqa1e9r
nw9M6+oMBaMC087zSTQG4A92OvP5anqfkC4/uVMGy0ozfHVRBTyeygiyWnt8+zXXFX657aBOE26R
ygVlsU7DL3nwUNh5Fdl6R7MyQwltQttaLRS6zLF7bYG+NhT554qzW0+sS7qkMi4TRWO9PViKVftF
dtPmphc6pfibChSERw/wlsqpr0EZJKycv5PtJYop5rI7UAg8OS2tVjGmo1+S4fsLsIArkUtfd9bl
HBIf0bhelbQoiZyPVw6ZkvawgA92DHxTqsLaa+lQ0AV2xr3iqcrWlJUXFqM7v1+IbPem0yf+0mAc
3eBitcqc0spfZP2AN03v04Mst6MY2yA2KJx6mCr5+E0oV8K7Ybzy2M5PnQ7kgx1SwvPHFr3QCyXr
abaodpb6y7BKVZqUXj2QDKAKKFGmAUkkGgIpZd4KynNOuZ+KrFv4+KG7gBssLf7UkRZ8SPpZfgX9
Ys9+ojgdfUHAyY2fphNVQS5atqAD7hFf4Y/MsW924/LoFEvx0GsLnUmBj+RAsdZaHpDLzOZAyerG
HzpgJYhfYO1oKKXB99SHd2Ote1em4rUABoQa3P5P/dtLz9cmwh1NxQzr0IJVDdyEluhQKnn49la7
xNGv6xLsL10eJh2osXOR1KT4zgNMqPuDjPQh9Dr8yW2OU9rK5UBBv910QDTvqWZnAHSSeh/XiFXD
t++vhLaXF7P1go2EAJRSFGl/Ej1/2fMz3VurF25/iJGaD9EGiu/6arIPbT4c8HY+5VVh30kdtAH9
iehK3e3F4GsxgCIkulPMBXCr81XXZlMXC0rgh7GdepzFh+lxKJtkD9zXC6GI2nsbpNOxIYf+YMOR
fLr2EdZlfbZbGXe9k66C2Su/5uIBuGtHdrskxmG9v75HbC9CG9wpOE6mklsC3Dy1v6nSXNwtaiqw
MOtF97BMrN7NDHDmVtWrJg01WM503JQK06wEWRY3SBNpOBs6IJl7ky+NlfkAJ6Z+ReeMLnShbPox
WMtMbTibixZ+vG7suJ5MxYb6/vJBDm6mbXrTG76Yq+b0PrKrEUP72tEXKngtfE110vshUMFOHdRh
rnAucS164mohrBU24URLuOBG3/nY0VjwTRFZFkHWgCU6QSfSPNpKtmz24K4S8t2IYlvYLI2i+2Pd
gTjHgUhEm2iaUrKEMZ31oG6tOdQ6lFcDmQ2JxoHbAQtQl8KJAs+Khq+V0loxjR9LQjdoUw9lIZgO
Yd0YzudhWAb4KAlntm/NrltuUTXlidAg7lev1tw0fPrgcbNvPW/2dv2i4UZAWwyAy+08COndLGA7
pN9rvQvirEZMQMzK8L/ZO5PmuJWrTf+Vjt7DgRmJLYAqVhXFQaQkStwgqCkxJubx138PZLstFmUy
1KtedNgR1766lyCGzDznvNNHT0ztZ5hUvhPOIMHaDptWOAg+lKXLqe297+xK6tGRS6WF4MKLCBrc
zN6Zw7jlgnnFt0SDQbTLkyYBiqeq6aKxsXI6BKdY4l3mFt5130vJaAQpqxFZqZ19Fa0QHxwQMbHD
DDxesCmMH1c/HSEKyWKpoKkw9w40pynei0RUAFhVDsxWVw27WZLbDH1NxSf/+vf84lAFNLAYpVFZ
Yq6IquD5csI51VPYKxsn5rbuzvd7GHHpVFKhcLa+fqkXFfp2KQTmWC3BNDXPhcWkSQlXIvk5AUTJ
MJsc49gorYvUrLTvbP9yR+levCWh3Jrl58uVJod+ACa72DqeswJFzksNsNqDXGu+ecASvTxSQ9hh
ObTafiLy4bj6MQgfpvsXU1klF/WYi1AIVb2xcb085jkeeMgb3kGhTULk80eNmkgrErFapzje5uBa
WeE205LxhgyluqDNs/YlCt+uk6FXJ94+1eP0msVWQVdMlnvHXC7X3it3iPZC7Ciz2wGm4gUZWdNt
2Q3dfs3btzJcXn4dyBroMvGg3hxFz1s4Rdiu21Sdc8pTqUe+zVKABJIElj5/ff3jwOHrxYviWptd
laAWYni7/flvpwrMR98HUFhP9CBa8mRZiUc0XTYUu4Jv6b2A//EVmGF8WNycbAmstSbm756mtCD5
bupPndE33X3b1N7D7I3tB1iBhbdDMX5ZKlkF0gV+CLA6WC7tKv8mK2v9VJS59tkqZZMHBJxiRaCR
e9RuZFUK5hJHt/bg5g4wcpNps7azGwTfQQbeHGiQKJdd7fsdELFVUdKnqdF8dOLFmINNymcHIvNx
LtBjPf5g6XnrRbN0aydQwurdLekUnmOJgSncpXZ1bxZr1foQJLQ8xbNpf1dz475rZA2315AgZ9EK
swFT0CqtMEGrh7mN+LLHOYASOu4zZKBN4AIaX/VuMbWBgpJ2Y3TOdFPbsp6hChUy20Ol51DueINq
b2i182hUBWBjMczWF/ZtnGml436aRjX3wejpSXaaZ7crGbFW1vsBT/xLE0oicVC5k4aaIIk28CGH
6CGsVtikUEdTL3Rg0W4TFgYPEf9fFXu7NXAQj0dHO1G9QLnI+IskCh3FR9iayfyY90ygAoHlkRfE
ncoTdO5F/imxRPKY+fF0QTK3czE2WsdpWXhaRV1Jonq/qEpGq1fW72IUJKRcIkLaq0EM+oU+5uaN
KuR0n9hF+iMRWe7gcSOSMnLTkjiGekasFPUwtp7k1InbssV2JtQtVX8A4CKEeKJm/lIm/nxfC7hi
Qewn40W2YgsVSrbwjDhRM0+jJe4rbWfmbkwYb58m17g5TbexkaB41m7T3lYHw0vfWfWYfirHoSRh
GN4MU6B19rLAMev2p9777sIZovgyenK0p8hf2voo3W7y94Ylx/4CFwA4bF6B6C228vSCgV1a7ddE
86/6aW2v+7LXxd4Y0Q4GY0b2UduulY5AvYQAXeusI0oBGFK70a28OWyrSsBBs6vpR8ycqwhqWBu3
s6UsfASTFcNypRriFfJJHX1ZlFcGH7IWyJa+jr85W0ZQWhk4HD118iElX+LzqlUlY8J29J8ST9eG
qKnG/nuf508VuPVjM63aelVUdXFd23ZyR78D+w/p5/C+tuxvcInIwspSnzSZJBXhiJN7Awde5pAz
nZFphz7p7p1rz+b7lH/gm8jkjc93Q1sxZGTNwe2vzT0pAPmXxtK+xHEx39S5DsnYtvOLeLHymwZB
ggqsZtQoZUwO2v3SdrlJXCnMjp3tLjxcfFA6zuJmjB8NvRZfer0fPxmizKZA6QNkNFEUSYDxMYSX
eHb1BxcSdB9wojV3aY7P8q5dPa+JRgCKJWibebnIGM5PCywniHX+8G7xCzfZi95yi/06pjILEr+G
MK04OXjCyvLJN+g4QEODGuuO0tBmmi9t7auvCn9kLOmJMVi8ZPlia8ovQkOp9Vai44LE4naKbakU
5WMNqxm9cpaXb1T/v87p5ycqzT5922YbzoD1fNLmJ7MYqlnLL/UhHmHqmGPzTRN6fmeRibHXjfmW
QYz22CadeZtIxspouSZbyPvckaINlrW3bhO9+UGbWt1OWgnrqh60U6mS+D7GA3kM52yFJ6XHlfNu
gQ35Bfsen5wFXMHbyNeJEIPh+hmvFEXOZ95CLHSHeXxMxqKOaUMzorV6TMbfsovaCvvz+6aoBhvH
5hMR9Vm/C2WlyGKVFJfVXA47XWvmixya0huP95ehx9llNpLF5lTKfNY1zi7DuIjYcq0pL/UM8nIl
2mU31sII2tLcuVr8w8sKc19a9XBsCts5UqozWWJtQFKCqdTly3SovKIK82qKo1gaS7DMgkJWqz5S
qxfXuSVSHJ8QxlJfa2/89i8PcabuDGhAe36JBs+GiG7d6/VkqvySubi3g9plfvYspYWJqWuXps2O
tAw23DvDmrs3Kr0/XBovWQsjP486k78+rx84k6x0Wrr80h7qIhrq0jxZpM6HrRTTVYs19M6LqdSz
tO2D12uX7SefvbHNKQXyC005ZeZZDc3oIlGLmPLL2tHnI+/O3sUZFPJKzn34+qVe3iSCTNwomRNh
ZItr//Ob9ItFyDVJyktwieVg1HK5GTuvvi0qc9xt6vkoJxD8q6P388fXr/yyeufpgvgxXMRUFJXn
8yuT8m0PZizLS8GSu0hraTzUttEcHSRFR+jURlSNtfHGO90oRWePlrbD2/6z+ZOhhXt+VWArEyaT
7p7obtM2xCjEwIeJi1c7sufsr+5Qf6nGprFPmpvAs1+zIlJxUX2r5nb8Ps51LOjxWj/odXmMyx5b
/FTZ34q59A8kvO176Y0lFpdp/aPEJa8lgjxZvs5WQeIcoiT5XRX1Wzndv3qq598LjxHontxg9Iv6
+fykYXwxszGK05guaPoGOXyomV8tYa9aTGV0f3Fsqo0sLcMc/xYjxJFpvXMVuomoSnGiCUc1FmZI
Y92eWBGKPmJo/SyITSP+WsyL7YfDYmdtQH5ac3CMoodbj33BErl6jZiffPWiDPDhdmJ6VhVvgove
PJaerf9kbUkZxKmTPRB/Cx94NOu6DjpfUQxBct/kB5Dl4W+PzORQ1KRjWIi+fEiHcXzoXWzkw2ZR
7oe5nTsEhMonG6Or7SpFflfMjCIpvqgezSx59PJW8+gE/QRNAMKbx77MrSe7a71dbtT2Z/KzGN0l
k5aSwtfO+nUK++Me/6fZjTyV2GtoxTP1jVthACv5PPeKo1qGCfBZGeqJl5IxJpf1NBLreWjxWdMp
uOTwWenrXIbYBqgWtWxCBYio4zFvOeze2BteoqtYK7iQRQzeNhS4cw01DOyxGUmfofTNvZx6GVu/
6wRS7I1dOreYr8YXhk8v0Yyu8YQyb/5minG6HUpq8KQvjRM5mn0Frzt1jDDrs/Q2LXHxYB9VRnIS
Io5/DI25bPyIvIhQKsh4H7eFsxk6wvt/Y/95eQZC2OPD3XA2rBk2fs3vTRp1CrMSTDNOs6HZYQ/R
JkhsSJ6v7zXGy82GRG52uI1iA+J/nmk4+5COq07zTzKWxXU7jNlpatflWtizYqUP3W5l7BZNcTvv
HFU5B9E5qAB1w8Z/3RbXXVt3X1qEEfhFJ/EFU+TpuOiTuHj993w5i9wqIaTAuIiANZ8bsquFIrNV
en7ZNiP6JYkSz0C1URj9kejHLYwRZ51Ni+3U/cPrl375IhgvQlBBqsQ8lFbr+YtAZbR0A6mAl52e
MSZfAQZpoMs3Xvefjpvfr3J23OSG3VlyKcvLAQryHlodIhVrljupLRkiuZ7CdhtXwARd9q/f3y//
qOebJJEHmOKB8xAzgpr8+Q1CU+7z1UUBMJVd+zOnzbCCdorjSGLJq9g0NBmkjpx2Y4l3Qrj5pH0y
dJlnyAF9/RPyI3EdG+70QBIB2kdXzHOObmeQZVBqpMTlbZszNa8H646IpYHw9jauQoTrpYuMp1y8
0PoeK5MTXKWMYAMjte2Dh0/c55Iz46Pj1vVjL8X4RPKev1/jAbR/nDz2Jfe2RqZ964w9O9E6GDdW
VrY/pMppPughmiUAwsvqa0WLUIP3+1pO62xo5EkXxLYFMxSiMpyTzKUmjiU/Eo9OsflB9zdqFGCw
UverJ+I+3e4ahycswfJsaU6wLZW9l8kwcobEw/pJ45CwLoqpsB9x25nfAbrjXfP6e3pxQG8mu8AA
OPtQ1b/ILMnbuXWKuIhPpnTXvRkv1dFdW+T4Pomgr1/qxaawXQo2J+AcvFSCoJ5/ERpsO6imQ3ya
l8mKRn/KdwQWoQDuXNz6SBjat6gR/nYFcFEXj1goBZhSi3MWkBQrFHtcUU9NUfJJ1G75tZKoUAYN
nclgSxFhSmN8c0frLW+TX4X+sxWwXRqC8cbNYTMUZ4sPUUWJ6pv7HZN4vdAT8mOR9Np7d/CHiBo4
uaxQ9lypbqhpN20nXKqhvjI41II1X/I3HsSfnj7pRRT2FKCgsGcgvajjZTK6MT5RZeuBZHiyr8uq
ilpRo8vEHDfIXPfDX79xi0dAjQTVBX7S2WlTDrFjtpOrnYZ29nc6q/uiyN27xp2aE7yebt8a+efX
L/mH73lzQwfPBGSGY3b20PkCpEeEmXZKE23elW5qHuaxzjdt6ZfXr/SSo4RJG1wVaoKN2wHJ7Pn3
7ItU6VhyyEuEXkVM8Grj3QyFtK4Wq26BODHvPQlsa05DRdzRXhQr7skaX8CVXYwkzo+tXjA0Y7FM
QYkCbAwqVDrmjvrISfYdYmnmQU46nZqphrq1OVclwVA7zrsWF+wLKmlmUR3RPyqoWXf6DkSxaZnr
uYm8GCGzf0ZWetKTxqPNJnYpByOq5A/bwqWPyYzTvJNawrdX07Tj09oMDVBkZb/lnvcS9tyeE9/d
ho/zIThndDhwYlmhfJOXbppqh7JxUC5TUUWMq8tDOgzmcQAPj5JqKa4aHaWrdOLum6esfvf6G/vF
+DxbkVBI0CrjYUa75511t348KB81VHKpYq09psihLpYugxrQVl587eDU+qn0uiOeCNouTu1RBb4u
G3GRlopF0mkJ5aaVutU7S+txey0aVcGu7zGcjoxpKtYDbX/HTr82y+cM2l8VVDPa9mC1/DZFYl4S
+anNdn098TbE1ijAJkM0pFacuRytCVO/6BmAUpp/stVk3A0ebq4nptKr3Ju1Nn0wByhoQE+tZ+2U
t6gkxHt0elBJMmiHPo+xshKjKNqQThcdTprDj92hgzDCrS2l4rIzqAdsEPF3ZEXLtLm09c0HQTI5
0/TGu88tZEihn4nl/vWH/2L/+bX3CJYK2iwywM5WC707Oc8c8JcszCKyiPEN7CU2orjM5mMuYIQY
Ve9dvH5RCk4W4bNXDumZU4eFuoG+L1AJY2TGvMq5vFwMsSA+dNJuRhNXpVaAXVHzANiD6gl3G5SG
5oSulxG0ZR5Q1A1j4E8LrITZL6aamiIbPpi9M95AVcuiclhyI3D1zFxCDOB0L0Rzpamrgv1QC0aj
UXZUapb4hnekKsK56Pp5x9lY5kjpyv4DzvHoAXu7cglnmIrxydPc7tHvGmFjVoodAJ7F6WpH6SR9
54Bf07CEE1z1LuoFPlU7gviSfK/JxEABBnShQqbiUxpVk95d19CcT+bYfZFwNKQSP4k4FUEmexWu
KEg9aBk+o/+mfZ+ihCxtZYaL6vtQpM5tQ+rxaVl1di3KUVgeazC3E+Gha2Hc651z5fTrx3zeoJra
OLpua+/cmoFQLHddUt6tbdsEUy+Hw4S11wlwkq96BF4PYFYaD7BSq5C5/Ne1N91oSZ0iqEBdaZUG
3SnCWG/zsLOnMYAFhh5ce1ixErHz7p5AF8bLS35nTKL6YsJXqdocXWKVGZ+nPhFFWPirDnGigZno
tPcYoLzvVDKagV/Y1alSY3atem8++E5hH+OeQFpHzTEE2Ox2rny4ZEu2tVzLnZt6dG8qD0U+vnfc
/rCqy9KYjkq5j5mDs70jZmwpHGdfiwEd9ExyLKyG926GKjROLT4Ya3nIfw15kRaHS+1cA9LuQJZw
YxbxcZAqrCbtZzIDx9nuoEAqDDwh9OMyuQcpmHlj4KyFNj5vU2JN4aTTcPv05dra73LTKoHzjSFY
eOGBY3Q3qlE7PfM+Lk0pL9w27srImTvNCZ06a38IWNYoEBMjheXRituWiUgbtmOzlmTgFc6hGZR+
VZZCd5mIbxM3awZdCI2xOqZ9al3YzXiLQ9PDbOQPepWZQSPWEruL0r+o6+Ur4oNTCp4eTEmN028n
EqAzhwlT7VwNyON/OuBhx1TLxaNkD3qa8+JAYfvTzZv9KP2HpbTWo1038R0R8CTBd8215kkk0/y0
WOv519u9TpLVZLReuJYwkFsosdFksnywoO/b4kpwAN+PRRuMunvQLOs+xqLGWU1wsxhyiwnnCh1t
doqn+MKexJOWzx5GXg7Kei/+tPWqAedsA1g/DAxrGlDCtGvGsEWnFkw4J/uJe2/Lbj2WNIRppX0w
nOIjLJLruWiOlS1DZ1pl6NK1RiJJoBAXpGIc8nm5JtvV3WS/uMslMucnZlqoxtQK5zlSHaRC9ocP
hS4NGEfeu8HHWmfJnxSi49CvxqumSy8SMriDwgWCMbSwt8arKS0XbOR0a8C8IFuGsCd4C7G1z04Q
05F0872gGeJCK5OWkGnU9GGkkXm0rCJtgkars/eOhiXCPjVMriPr/NaoN/iBR6gqD3QfrXgONIDl
w7tM2csjfKQk2xVL3SSMnQcG98JVLrKRYmC4RPwXsTqWWCvIOwyJgsLs4zZwB80wQ36nCrxmxJ8/
sPLBfBBuajyxbzLgrxiIf3Y7r8Mfk4lnpWXONwp2/p4P6BQOdnwv+R/lXls8IKQKk/k7hf7M3Jt2
bV1R2PdXBPq1V0uy8k0mnVPV7B+61h/1ymseval2hqgcVfu9n1CARK8fLy/aa5hcJu0nPCpySpxz
D+Vm49Bng6wuafkI+0lwWr7tys4KMZYs9zlZb6cYeN8IpK7+xaP6KyHsqzKzZ9LY/yqZ/X9QCMuY
+J8+6f9di3ZfIUD9X/dD8YSmLP1d9Pp//uV/y9CMf2AchokyAce/VK//kaF5/4DWvtWBCEFteob/
aF75dzby12ZtDoCD4JsX/2/Nq/cPpkU2yg4s8ky41r7xNzK083ZFwAfHbxNqL10Sw6iz2jhB1YEm
nNDuJYboZMemOIkYrEwb47f0UFuz9XslxKU2HzV6QFhC/xT7/T76c5YW3oWrL8cFbcXPeS5dODSV
+xleQHOZynp8//riOK+8uB5eHgy3eMr2hro9b4+k1RqOD+n3ONjptNOZP0f4DthvtLV/ugoSKtdl
hMFLPm+ykylmN9G19TiapfaNGeryGX+h4S2n0PPqlZthjAld0MPK32eA+vxm8DpPzaly9GM8lW6Q
4Tp8HIoZ7y0KBThk+D3LYErl+uP1Z/ji89huDMIV9rlUzC/gItLL6q1vt4+lZvQR8otv/UqtYmMv
9sZw5sVzhDGNTpMhKPsZy8F6foPY9s+1boz6cWa2fmuvaX7KsVp4Q/b2h/vxQb7QdlKWo8s7awJy
XN2SZNFMCjAGIXXX2EdigRUT1/Uvk+mROroA3BD3USYw9v8F4vxGRzK8UXklA6UjjO2UI1dgVLZ5
8L3+gl4+NkRkqFFpKgXDhnP6fDqn8VTPrnsk4dDbxbN363m18X9xERYu/HyuA599e6q/3YpvjatV
eZl37BLjJ2ml6cHOZ/uNge0LettG2yK/ClIAXzmhT2dfQCynGpO8zjtmJqSoaSHWtbQm5zQ7ZXJQ
pB1eWownLhswvPu5IbYUR7XmAJcH6xK7dfcm/iPvcKpYb9s2dSh88vEyiZUGibIddkkmvI1l+Za2
/g8vgPk9eJwNTXAbNDx/NlOvGUyCR+tIFHlzSLzhTh/q+I1n8/IiSNF8nFmxRgDOPA9aws6wxDi0
j4+qdgGk5xkCWaMPbzSrf7gKgAyLHKnVxh7Y/vy31wxum5SOtcRHHLtUNALMhrIjROX1L/afLqfP
DgKwSCiV3IhDqhoE8LPrmB1VXJ3Gx6KfPT/SMpTxh240kq9ZPfefZDNDXwPqh14JHc7eoYHW3QtZ
xHTHvtMua9ihcziMNJJkP5Hvl4YZJKqRv42xeJg7+EnBmu5Fv4MNUvsBptxxE1VdXvX7pBFpcpXa
ZfkjzYT7iTTCUg/1uoIKARWHpDHsMdXOqtzi0cMQhS465ZwJ5rQQ7q60kuFDidNfFph2XuD3oje0
G46+/KimjpAJCUMi3tk9/Ou94xVjTZePumfzoJqqo2FWeRxQQjflwaJJvVwzQoIuWjOdH4rELb+A
8K115HdWckjxs8/oN6r2i963sLn7uoT1VWNAqehyeP0Bk5zue+aMmLMomSQh+Yv0kKJws/49R0nS
72q7ZJiPGFHDsXgZlouhMOeV6YJUp17Gdh4Ueq7fWOakcNEbmm4BN/bAHWxXw3ULx8/pE5qgEjmF
Oy7zewwknXbn2G78Y0XcdRRtWeB22MY0LyUKoWuZKcPB7gvbl5251D4maQnANIqwtr3vrA18SDEO
wp0Jg+XHlRGSE065PR9InUXw43Rl2+7Qk0J3jK01OegWnp0QR+sOCNlNko9x2XQ/XblV/cios/do
DzERrGjD0bG3vfyYaUOfg1844xMWSXAIIU+XWVR0mBPlCHavtEmlX4yiAu/OvY4my4njj9pK+m6Y
ghnWx96Mx71hpAaekM3MD1N6N4yMIoy6C6uyXW9Kc63lTZdOfBhgJt4PZSdA2hTZJA4sTjLBqNRg
xF0gbCoIqNIs7RZ4GuaZNbofbL2pnvTKGm+6vozfIcnSnupuQZ6e6x6kMyPBGsNPtfibSGVv7QXE
8jisBx3zTdlkgwqFWSgmBq7QspOhJaiI56IWT2BpVXwY57WDt1/GWR/mabN2dPMzdlRea5l3SbOY
UOpRWnydcManxcrzxdlV6ELyIGllTmKCnxvWHsiJC5ljUnygfc1l1Bmyng4Lreu6tzVh+Xs+kfmT
JanAom6SyEekbmlwKuEhBlAq65thwc89FHPqP4ydZtp8oKBkAZl+w60qRfI16ZA88N0xHN9rDCHc
xwlJdBV2I68MlKv17obRnsdTkQs7DU0HznU0d477ULMSP9b8jsQu6vUMpXXIYGYq2mboYDnO42FR
1ksTJBmWM+GmmfiYSyi+ATx1UMi4dbXvcW92m9VI7Hwjjmf4MElScJin5iOQmCAemX84bb+5vmr6
3WKWA0xh/ApX/PA6Pd4xaejLIDMNlsdUN/oF6BvOdlXfx7vVnFxcs6Ymw3lK+rnY59Xo/xSNNWRh
6xkAgrbeJQ+TlPg6dq1rhUvp+e+Z71VFlBSZuClGHYZhh0/4p84luxu3PVhX0VCmvcAh0l7skOoN
f8dSK+05xEGHycc4+860b0mLy4KRCR8BdNUgbNZYumqRUKzPj+THjMUBLSw00EZsS3ImyvJ6qBv7
XmKDfV8vS/MdipwHN3AinoerZeLHYOvxY17n4zchchi6UrPjMiQ9mOn+tGZX+MoIqDCtX+lYJsIi
CrwZNG8EEKqwdKu9PCRSWLbRMC/KwF8AQs6tn6e4iFdyMknwQNU+IbRyABlbJrjlEZdjrb3VjcFP
AoeyLYt6vAlR4ipalncOcSN32mhP3tXCnExBEvNZxGWT6kiqNSe/KHF1pFqOVcMbl1BvAzMtwTur
yhtqNG01QQjxOndBORDVFNSQH57qYRERZjF8A6QWUVbHKyOfCXq1H7gQig9tg/lVMLmN875zUHdE
r5+PL05hUCPE06jPGQCBXp+dji3ONybtk3tcNcA5CTkZM0J7eqMQ/tNVNvcPqm6PFK1zd3CnZXvP
q8E74hi2maP5Cuch3trhr2/m14ACZJiX5/yyyPitpEhbvhT4UuK4FKnc4WIIeB7nbwG7f7iZzU0K
9S+kcNTHZ7BKpnzi5ZKc3MsU/ndeNv5uoKv+2yqYGszks7P579ZDnL2YCrpMPtTkGEz1knx3ylXc
6LnM32Cs/eleIMfCW7EF7sPnfVCTJXgmO7k4VsnSX8HD9EkIMeM3Xv+LPoh7AexATEJIG33yWTuJ
/XyPWqgTTKmYdRt6Y1zV4A5BP+fmG4/tVwrMs3KPxpW3A7ER9I1LnvXh0M5qTZbAeob5bpXduwSH
076Bp98DPtH8fyq8b7GJSEBJmOdVxHMJR9uCHp2tQbfcJ14XacunRXzQly4sk6tea/alW35ItIfN
LcfzpzJqrPmx1b6//vVuv9mz35wqGGmIA1DHboh12fNC1cIK01Ut35U/qTlE+UVV7KUHYQ0fRTEu
b5TfL94JKA3NPfC4w0KBn/D8akzFOzWgpToSxPBk6MW0VxZ0stVJ1BtXevGNbXgQbEjK/E3vfQ5D
upIphdmABLAqu2grhR08ed9473+4CH0cLZ3BZrVZkTy/Hc+tUpPAPe1IcNgcrlQlQd2Mf8snw4Xp
n58WIbxQhs87oyHzROMVizxJNRdfs2Gp6BcLc/f6h/Cne4GihXEdCxJLlW0689s2liVQxqrOk2QZ
FXy0ijTNY9K5byXc/uEL2Fpgvjj4GizMs8vIpR2gX5fJSYOb+J7EFuvoeN58Egyco9fv6E+Xgha3
zUBoxgDFz+6oL4ZVUcCcikGfQh0j7z1u3tk1Hn31G1+bub3p58tIeHxoNMioiCA5n23PLSZMcWLU
xYlwOHuMBqp5jJRVqjpCu1R/2+maeLeYa6tHme5WPF+vbvuTR0+3S/qeeCgIuv0TrUeBx6WlinEv
0rxv9oiIG4RG2OUCJgqaphD8rPY+x55bdiGajFYRejpM3q4Xm+uKXVP/8Ue0H+6q4D7QvWvWBSCQ
H1loa5Or1x/yH26cu2ZR0+rC/Dnf+QxzpRasDVRQqVFc5DnDoNl1GiByvfbe+53AE7iban2Hp3h5
m9SAm6//Ai+/WzQfiLJIk+AX4Hh8/pZdvPBhqcni1IquOqmqzG8dHyfq16/ycpvc3i6nOzskm/w5
QzXHRSHzKrs4DeBI1yg7rIoGddQjzcBgMFjauPnr9bhtXETVbGwOgxt7fl+2ElWWeEl5khjSojWV
Y7pLKYn/fg/zXc4tk7Qs5K0g+M+v02ap2VtI0E5Ol9gnL6dcmpPmjRi1rW54vjz8bQUihvftzXbu
bCm2fuPBehmqk07HngXYuWqfStS/mDAP8ycAq+E95Hz1cbVN9Nivv7pfh8r5xVHBQ0vCEo+T9exJ
4mO0DCmKl5OoFvu69up6PXq43W42MVP/tU5bym3VDpZ5ZdIcqRBaSLMfkkHem6swDgkgMtIjuIQl
GkE53C0YiaR/fZRAqNrsERhAMn88j9vztLgTjt/iBdW5dHprob2bBK3m68/iD4uFY3GjOwHHGJj/
PX/Zc0VEfOw68bHBLOcKw8keO8m4fONtn1+FBbKZ/VBZQOpGCHT2tmcxjfBhy+qEeAk0FcpHaOqL
fKOK3D7M31/rtgyxFeK75W6Y3Z9VLiXUUabna3UqFqP+QrKCUiGeqCM08JnAxKI1ENSn7pe/e4I+
+zsF3oZE0hqhw33+BHGvjRWRROoEpziLnH6co9pV1RtP8CWlhgKcGHCQia2MwWvl+WVyr+LRMls4
sYdnIsBPfXlSA2wSuPnOlF3osP7B5IWmvdebBmpZNmQk5izYAIZdZhefiNCy9yWUjDt7wvrgjTV1
vp6RuWyhi7DPN/s3Zn/Pf71esJu7cYPLBsdvvmPNT5cjQvE0Sp1WR3Kwli7hIk3j3iOQGN5S+Gwf
0PNXz2PRBW8dRApA7+zpoPiF5D6sw4noAnRTSdkG2HBXp9xaVfT6+z7f+LlTbhQfP6a5fHDnFStp
RQv+6e5wQi2w0an6lQg9pCkPVe3jutKhVNi/fsU/PFsf/x4aMJymmLefPVuI12JdpTGeEt2GIkJh
tM7McpL1o6HJ5nueEdKDf43d+SytbaT1+uX/8Gw5UNmkwSnAFu2zLQKzbddMOm88ZUKzfcIAmALp
fW/V+9zNln8e3v8fYP/fOLBAgdy28f+OsIf4SLc4TF8+FWn5pHDy+B1l/89P+BfMbjj/oKWF5slJ
CkIl+HD+7faq/2PrdPjTX16vG0v6X26v/AF9NkA6ewmjll/cvH+j7NY/+DkbAg9Lk+KVE/JvUHaK
rrNV6er6pnzDuYELonw5ryTWRqVD0S0HJuiygOhirvzFbWVrPqxxIup9QtSGv5vTai6OQwdmuJ+X
vAU5NHO8Qpw5ESdr9lW7JwjZZiNfQL0bIhdyq/5YVPH8ODqj8bMxNmbdOFQOHnbuUtmB3jcuwQot
UTX14M/Qx7Jp9kKMPh110RnmPAcMXqvmDntD3OmHwhjWQDpjbIRygk0TmI2GikspK80i0sTH8ujW
mCCGBUP55TTFDZZFpITa+S7Pa2+I1rmHMzYvxBiCwkgAHGPFeSny6QM7Wk6lSezJtbIF6l2YGM4d
0/PdDNVURlAEUImrcc6aXSX19q7ttMq6cNllUDekiXkvRpJLwniZCZBqKoOsTHxWjC0BTOr1Bg9R
cSaVTgqGHxdK3EJlTGXQoLZ9ZyQD4nYrNuA0NWXu3xTgRbADRYPnQqmzedUxmjBQAb/ez2RAOUGh
We1lWfQZedupRggNIYFO2DWd9zlvx/kBW6r6wR1Scs2G1WyII9IQDFojW8KOyAA8q4dOmlWkrZW6
zrRFFhHlbKvfpYKM18hdG+9/2DuT5riRNNv+lbLaIw1wzIveIGYGKVIcJEobGDUk5sExOYBf3wfK
zioxQsVo7fqZvVUuMpMIAA4fvu/ec9ONpXXs0QPlt/UD21rg/U07Z8AAtDy6JlvBezcKSv9JLpjQ
OG/oVyYJrVRTbTv+Wkuh3cxGWOw58XtwqjLqGSAlivkO/j+AgJ5iuLetLWWOW7NCJsdIBQ/gDdYK
/szYIqryMfdXtISGtcZwGHcObjZAE6JFYDXU1nyt1AxaBmN5CnrOsblbGVIMpxPMmy5mgQzYSzCi
BJjpKoKl/HGcVyTl0Ag1yq63N4UarG9VyO9hPazy+3pO02pHJy4aWDbova2qjrk9qJEGREGv52gQ
u7ScP4/N3I8rl3RrdWuQIhTxPaTTEqUwmy+Q/9NbQezTXSOT5stQJpXYal00HkJ3ospUiCy99fOR
LLOmtWZO721176sci5WDdhJU2qyKLx2Q8gaNKewMqBBUQtfYfu33Wl66t41RyfdubFsfQ4VYblU4
o7qpXT2vj31hkwg4mqr42unG5NJJE8YXsqgBKiuDbc9Wo984bvqhGJ7qyp2+tHIU+8ho0hRGqucw
0DKjumOUaN0a5z9MklKLrW6rN0N1dGA5zJsoqad3Wlsl3yAkwQQBxSG/JY4no9UonBiwSNEUT3U9
whupRG3l60J1htyFoSvv+rYlGoiateus7UFv9xyW8v6QNLTUEG+Sq1IQ6mJuWq33P4gIefKeLVvm
gBMt40e3KcV3NVvRc9jaqRZIox4qhKa06NdNUYfsjh0xTxuvDXtrZaL3o+8Xay3xF1btXzMNNsOu
1P0s20qIYvIOuJpYuGaG+7EzKeBjwZpshlk+EU9SGUnRskHSVb6KsIbe64k/zVusCBGPpej1MuhE
X1IbWPJBIOX3Sm1ysjDidYX2jdSZxp2wEE82s0MzeAwUb7I0yHvSBN7SYG3heReR8djJcjCDEduT
DoUlmp4JPInBbpKveHCAQdHqzciEwHzdmjdhRWd1VTcO0BE7BwNit0q5wVxVwBDdLB4T8Lo6oiI+
IhO7uCeSdwijIxU4NCeOwhkbGDP1omVg3hnjABJ1WQVLbMpac4o8ecjojM50mzJkw0Y/OdMCeMlh
MFCTdAIqeNqtakQ+v5str3hsaxyPNHma/qGJLf0bjV1RrvS2dVdOGc31qsPJ97SQUvINaYVteZWb
0axvabPZiD+Vb1RrWZu1u5FdbVMjKfPm06R7NM0QnDvvjImj4o6j3yKioH2zh8vgfprpKeU7Urvm
z3SIdf86amW+wiLk+ITvITpdmbHWYSUBFgDgR9OqO41Hvehjh+nPhhgPEUyORXsqKjCkwBiobEbq
kHbXWeYZD8SMZO8GttVPJElZxoatF5v5TKQm5LF66KDzm0StrDxHCRunQ4dbd+IhEfTXp6g6IYZF
H2yt1QGa6FCEyRqImuUxaXwWTp3y4Q76vIRDZRaGibD07BpFcp98saROzo1XuHwRsrNH7t2Nm5e0
SbthXfOl4lPOIhaCyYNKCT2n628GYmdoZeqNflAyarVbPDPJViQLNscmcyjm3ZkRIAnfar96M+3n
gK4nwqZaQOXyvZyn0ZUjQJDZ6oZPgHvGgxZVBilZmS5iQhE0RZtk6n2kAlNnfizIUaPzGDa1t47M
ao7XFjrhlknE6vedYrlFvS7IMXTmYXgnWaGhdaLmFcAmO0CKtqO892OImTdwIQSn6wG7ZbkGieMS
Yh6n87GQtfqOpB5xrlbYbngdyoHYungmn47PnBV4mqx6r8NL3EDMm++I5+I3AiukEwaVMdVXJLa0
2g7a4tQsKu5OAcMq2y9IxzeZlfMeosKpiy1C4+RhLvjQA14AgdMyoyQSpJ6tvtd9WtBuI80SG32V
E7AcNpVMN7KZvWjtjFYf6M4IgiEmEg0lhFalG/IaxkcC0wtelKd0d+OwdalXtRpG95p0M9tfkbqJ
9C+1KoB1yp7gSEtCr4a17RW+/a7xvfJdz7amobeQpjQzExG138iLU8NhUGXtreyuzI0V0Vw9uawq
Ika3E8J8ipI5ZfXSu15tagNeJEzYumuvEp9OalDixySHhuRR/0jmAHlupVRFss/zQSPlp4yMjICo
1qk3pdQaWt5Q+S/BNE7PZziLQf3zYQmKroKm1euTaFIOOq99NvelYtjA7DHau25qsn5F67a9tTw6
Pj/26P//zPJPZHakP3Ag/M9Hls0LARVXL8PLzyeVf/1/fx9UnD+IAqHB9y/17k8HFXwDHNtxxy8n
d671dyyFjVKYEq6uLzpMGh6cYf4+qHh/YGYyoQTDp1s8pvzE30ilOB8xIKKp4lr4RnWaXicH3KHP
a4PE4+wwx1I8inm0PhC0VH8BtJU+gB5PLpznT6th9LoXvDqlCkYpMT/L7/mpsVKHsjHxWOQH1Wrm
yqld76Euy5In/K/XcPdX8ePnyIszB+CPy2DnM+DmUQw7VbY5ZVjNI9zKg+51C+tfTqhldaM5hGlu
3ap5wK5pR9rGLMVwbcaN+ZiTbLvJ87y6+92fAv8AjSNddw8lqnPaeJmBI+STnLV9Jk00PPiDcVo0
hI1DnqwA5K0mT4bFJrLtkP2Jk8ERmSQhTAGJqaO1HHkowr79m06LKkitvAU9s+AS+OcPn+lPL8Gw
sC/RUGkOmc8Shu+Rakpsmxzb9Gg/w5W4axzIJnbjhRcKSGevnytTdWZlX64Mkur1629MyZ64yNpD
D/NmlyKR2vQisf+alP7XiSfL/cF7JU3bpcyOAfz1VcbRqDtt7ttDpicPKItQjhX1sxdX3x27Dfdv
P8zTEtFCcVgirKjwotHHF/T6YovLv010ZzikTVIQzxpN26wbCdwmEeFCE99c5u+fS31/XWsR/y5O
AOtH5/2nFxclogxBoSmQQQ2ZspkWmUkwFbV2HCYTg6Hks9XXNekkAx4uUtfgd2fDoUp8I1+1M9a6
9Swq/bo3W+c5HzyawVnbtDeeX7KDjclblCuJ1A2S7DxXOHvhAXb3euZkGSue8Af2Oz1bRzMdOzbM
1Wh9pSpXWwFHZdI9Ff02GAvsvT+S1j5QE0jd6MKn/cO2efoMqN2gUMdmAeJneR8/PQMViVQZsq6X
NIZ50XX5erPFvYPDaSAzFK9pW4E7Q7w3hnd1lC22Jx7XrS6UfJCayqJNarX6rtIH6z3SteSdBxjv
A3ycmIxFGZdPRJjmsHqlgpw1sBFJQu5oNVJX+Ug8GH2aJvEL59HAOemsxqgwvKPsGmHv3Tyfuy+C
8OSWM0Ubj+xzbC1SpE4LvSDfciDiL80Uz7H06Ere9Hwp8cZx4unI5iH9YjOSOLWQ8yuCIqL1tE7z
2FhIXngqV7Epe/bK4Hmta1WnRf4+wi73TVjtCJCQ82yg0D+JD4XHnuc9jNj6+feHOvwQtGQUyQTr
0+tH3w6lLq3Gyg6jJQWZgPnHQqZ2QA/pksniVx8V9V647QiWUK6cLEspshtTzX1+GFyO6h1BqrtM
JBzuSFjcvH1T51PSEiOH4wbjLff2gzL603iSre9HVRWWh4ou/U0Mqo3EZje/MPGd9mf4culeoPNY
HEAUGU+mJBTPLWtdWR2Ep7x1OznJsYn7e5Hcd+OuiFkA3r6rXzxANuOLkIU2H1aSZQn46a5QCGJ/
i3t5kDa2/IbONKcADnA7W1RVfmE9+cUjBD23gF9ZTNBlnNzcMBulORmxPMzSex5D0zkMbF8u3NFZ
b50GGtYozNVosRaexOs76gfK+6UZNTxBW+1nN5mXekrkUpDPrfjGKJV+6IdI3OStWWCIi3W2vW8/
VGPpNryee9hNsK0GY4hrwT9tntYIqHvCRZsDes34sdbkvAndMAStH9f1TQblPGEK0eXOLbzyEA3e
cEcGTHtpffvFo1gWUR/F/uIYwxD26uWaCha+8ER70OIZNVeDBLvdAxJt8JLWAtg9J8QIr3jUqhsE
7cgbaVbUw4UhfT7E0BjgdEfn51GD/EEj+WmICW0iHbXNu0Nd1vWdl+vDfV558jqdqvnCJup8w8Kl
WGPZ1rFZRQHw+oZziyUujefuYLWojzlMZ/OW+9Xl2jYH81vq18YGE4b2EtbFcAlYcz66ecagptEd
0Aeic//64pqBML/Qxu4wkhOP1TprVx0Z2ReG99lGfJHLodCDIkIHl7PC66sAIRtsdLrdoYzLl8iW
O6MY36m6wy7Rc45/eyD/6pYE74zBTHOdk8bri8G8CFl48Kx2Zpc/91nUbXD5qIe3r3I+QFin/OWm
GKoMk5NbogVjDoku+wNiuvKoZyijvcihRdzX84Uv8xc3hOKQSQX1BtuC06dHVWKozS5SSDUzjVR4
SiFtQ6rk2zd0dhW+OVQoQI9oarMCnmz1sNuX7kClgw2VQYylDnWYfbx3Aft9NhKQgi24UMYb2O9z
rUue+Img2nkgrRhbS2/om7JPDHZ7eQIWlfLo23f1y+vh8WI37uP4OxUo6Dox1mbhqUM4Rv595Qxq
U6mx/jaIONtpYBacCxc8+5oXrRvX4ci5bJ1PhYKNltNH9011sOVkbcjj3cP3ex6VsaOKf2uEqEYL
69KO4tcXZcxzxkWAfiq6oZsl9Xp2eHe6/uyTVlwmeM/bGuZuvERnu117qwp1Ybd6fhBd7nWRsmDZ
Q97rnwwZUs7SVjTVeGgifesNhr6eB5ToLZ2KY4gY7T5t6uFxLEt6ViFA6XtHWta3MbSf3n7JZxoK
dlNg9BF/s3QiaDxdo3N4XwSFO9BGS8tZe5XtuaAcZAiTCuD0VV6n6bVAdbdKE93d5aQzXkXg2q6A
X6ASDg1Q6K4qtfe4KTlPvf3jfjUC0XLTLGUKNME3vJ6OjLFfKC7+eOj7YVoNifMFo/uucQw8UFX0
+e2Lnc1KPAjEa6wlgP3Y8p0oCuifOKpPkomY3ya87VUU7gG5O6Aj7W+/fSWy8dDDIgBaIgxOrqRC
iM1i7ifank55papm3BlwIw7jIJwLq8f5zMSVUKr+0P5gJT+51IwONq/pLBx8a7Q/ur2bvWSNtC/M
f794dDgeWQGx8TGUjJPBHBsiBdSZ6lRV+vSuJNzwWBRaeAf4pbiw4p9fCtkXl8IVz2dDE/D1kOAo
nZslUP2Dl7pqk4YU7UfBsSpOquG3nx2XIlGamX1Zfk9LUlGzlMWFPR7Awg4Pbh4OH9nmJbu3B8PZ
AcBjKeQdWSxTTG6neoBa6Ukis2g6GLCaVoixU+rJJtF/g6ltjT5x9rU9RPu3L/qrp7hI2VmtdJRB
p4UeR5f0+KxiOmArMzZofqMPA0890Kpofnr7UucjEPnywlwjP5Eq1yl9Eep60xrWyKWSLtsDIE02
k9WN67ev8ssbWqwfqEkWZPTpTNFDRqOgSYxt5j1OUxRvJJ7xQEOrcOFKv7of7DLMEnhAFhfI6wGY
iNwFmG5Oh4yO9ArBcBiYnQp/e+bj1QjOty4iI0bH6XcbV/mI22w+hJP3UHVYEX0MneUk/4S8bV24
2PkSyMX4dF08Rj8mwNe31ORG5YUTTBm/9yYox+7sPqqCmTIAxAWMydUseqbEEHtL9aO/lEB7Pstz
eZbeZW+DdvhUp0Z4SeuUg5oPJOJ0yap2mnElMRAeJHk4VyItL0Fhzz85bnWpcVJuZlE5BRA2xOlR
wImbA4SYZNMZjXVAHCKOvkzlPmvNlAjaWX14e4SeP2RnOSXAMufEgLnjZISKqXTTzvG7Q1MUCFgx
KFVLF9R14hUB5l6/mnQiZQI3z8T7rJoxvr99/b+qMK8Oqcu0iSyTbL8fvu6TMRXGkDFMSrmHqO3B
uCddl+N5bVrVborYirDf9mjC18NQzU9I7qSLWbI3so0YMXXShDUmYtFBsN/TElBf475o65Xj5tFt
N2S2ExCVoZN8anht99QRZ9Ks5OiOAPSlzNG3Kk/eK2O29Q3ZkPqfWVa0Yq3QQLQBwqVqcaj2Kl5O
UECjepQWO6drLblN5jqEt9U3igDb1hmKvSEGswkaY3SAV8a2ngdmTpgJxOau01a6Ru8Ot3SDfCRD
P8Q+Blba06iXjQosWm7R2gxzQw/kEDkv/ghwDydlmTbrLLUK/dDI1GQLkEhv07S9yDc4sccndLKd
syVOxvisqZ7ieDfOpJUMrg+FKsNQCCdsHuvdkpL6RS8YuFteRYjcSoTpB/Y2SUiynMaBjfTIWVCL
1BYxUlSDSRTlnD/60ivbrT3rJQF2tRcdJq/Rs22eW8mfnsgoQeZu5PobGXop3Uu90erAGT3skK2T
Nt8ci0RIeI3WeOzBHUR0bBF0r5yqzm6Gop9XaERc2Kbs9PuNgQA8QoCAvzvAESyeo9Q0PrI5DMcg
IT3j3qBqyi9t/fSaPkn8MOoh1VFkdUm3EkSG0X6l0yp3Ng9yW/ltq216TdHJNXwKkng3rPS9ALau
f9IsQ2l7oyZliBATR8W7BbMNHA3obgcU0CZhwXaslnCyicN8UPVNZu/8YiQaI3ab6qGZLAq1aa8P
Lw5/5LbU7PLrpPf9twmn8iciX4wk0EU3GC8srtV+7jPYc21bYB5u6HmTEtGgYggKx2ybdTyw3N7m
wHSWjf3YgFpGnUhQVaZ1d2mZzgv4DXXa2kqHyoO0Z2JTYf2NH+YoxWbrD4UgUlSFQ7byQ8/sA8rm
ABVrd8RKYo4jVdra8EuQ6PSRv1t4Sm/Rj7KxN40G0PGoi0FsYJqFcLTcVn4xpd+8MERsNn/sNQJX
ZPXHMK3Le9fSokWwbKJDKWPdebad6ImKO1lDrgj3MYK3JuhtNyJphDMM+LclD2EVaozcvT2HFpmI
mpSgA61ISwKmNtNZleE4WBtscuL7NOiSVrkIEZrEciYRKEbxtZXow3x04cxPgeFFOFb6aMyDGBr7
jcyJZ4MeF0YfVUNMX9A0pbnAh5vnNPftD/iZBrHKwkwBOY7ZzGKj1zT26qAW/PWIF02uR01wxvKE
zD9bBfy4WO+rz62Rl7x7lqf73PWrKmhdXjvXbzUbRYxdJutOKvcQU0NtsdK72aPS4/q7PsTOtRXL
IV7jz+ufexstJQAjeqobBIvZupFjrAcUiYiiy40w/2b6qs8fVF2UT/aUpd8mQodMJClj6R9yytVX
KjHCe3wGTMsdLLEkaI1x+Ep0lodUyAHsI5I+3nke0ETsxE57S4D6YBFdGE3eboCHQAOR0JH2ne6P
kUkJzCSp1aysbFq73dT6uMTJJQm01HSLoCeaCNOl1CAK1r6KbkAf5AB5o3mvh9pjmnaPlUcoD5Bc
MiGJnIKEv07bZiDRYxn3DmOqQ9ldIcHTMy80yekM/Vvgre2z0FO45n5dIoRLfJfU6Hh6PznKZoSa
iIMY1lr83iFWjoQbP0SXo4b42u1Hz7qN54QJPlVQ+NVoDuvYox+ybiGF81LmiFTIaQJrE1T40L13
SYno7K9d1m/JB/4jKewVT+xN8tj/RaYYouQfquB/9a3XL93LPxA5J9307qX4/l//fKi/f01QPN9/
p51b/qP68x+fqmh6yV6ajjLDX//l4dt//ZOj719/6m9Fgb4QxgAaoUwHcbwUu/4tfabZzb9jxw/t
d+mN/a0ogCKGOISaNYu/c6J99v6AKYzfFX8gZ0g2195vSQqWauzPG5DlAkC46BOhVnPo877eZ0I2
t7EzWfGh7Kz5feV22jME7JamYt1hBQe/YByrenK0FXMFIBjootMKuCO7azKjrJ4QMMHU6oEoSVfs
z7v3tXSzL13uyw+GTgBHYI+Vekgip37kMCWoWeCsn4KqLTI0VuzP5Da1Mgrg3hANB0z/8QiwIg7/
9I2JzlpX4rcPQhipuhmn74TIPW8Ngj99ZIVmls8ms7rPaJFGK5/NCZu1otadoO1i8XHivxbcgvmF
Ila1cyRSwR1NJXENhQlpJbt2+6BBAgwKj83MPQGyoCB64vmie1L8omRNbT7b627pPfnm+LXSivIW
okdrXLkR54ONkHBbb0mpML7mmKJRFKm2Gv7aJP7WZ/f/3Ae1BHEvh4b//EHdvOR91r/6dP7+n/7n
0zGtPygrcELFpLnobf7nuxH2HzTUl7I7Fp4lreLf343g39AZ5JRGYRlwz1Ie+LcUh/IsmRZIMKlT
ELFr/tZ3c/LZsFFErcK3Sz2eM/tpyUOYJCcAL3EBx7fGBlCzQZhe0rHVVoIWtu1tfno2vxDJcLuv
PtPlXojJofFp8DCwEL3+TCNlZXHd4G1pxrbZYcCYb+ZG1Vt/6ovbty91evRbLkUHFAIUUiiORycz
AmuxlystU1cGtT6iqJIa/rjPWcCkg6bbJEu9fT2PKfDk3pZ5R1Ct8qi7Im16fW9jbUtJ2IWAeZSz
uDNpDDfMA8LZx+CeaLkjjwXeqmiZAcTx9W3YNr11a7oZJ2AFa8fh0y/p9JR1A5wE0Y6Vb2mnJjYI
YU2jIDAkaELdNIO00pNUXYRmv/XKCSiT8sfkxTY683Md0Zmfiy5sSXj8EZ2TNTaxsY1l3PpqXESl
vT5/z0EtQ3GKPPEQe4QK8cf8uN5XxTSh7kBXLFYdRkl4ylDYPudFp5wP4E9lsSFLUV5BXmETNdp2
HpGfq4F46t3CH/Y+VqmRQ6fpQb9KyPF1pBvnPAufCNVIG4o7A4jR14iRf0SOE64INSiPfVppxopa
LS2hJPMkhw0hi1Xt271JT6VxcBWrct73y2BehYlefJ3Cqk7xaftVC/IZwe+K2LYpXVfdhMJCxUUf
1PnUEOpNXi/jOcSfnTdDSL0ZwNsm1iiGr0vYPuQPyaktyTtka1oqv9y6ZhvtceP71YVy3DLifl6j
sCvStFw4ehyUETQs5Z+fmpc0zWkUzo15lbvmuElHbBGKDv4nOAnR1rDAlkx+bzy2WYI0bLQv1WvP
yvE/rm+g7IPqyWp82sINORWY2eyaVyVomBcB9Kpem7Uf7ZOacHKM75w63cLs78ymMq9aUzTHuE7j
djNaMdahEG4tgT7IDmEkZWh73/5+ftRiTh8POEOmSvYRfLBLleOnxyPt0ucghAU6bTwr6GWWo/xh
XGC6j9fEqxBG2/fNDdmG4962K+OD1kzxmqzZYu1KXD2Zfd2q/H7o2ongJi288H2fFud4euDMsOxi
KtBBiJ583pZvFuxfa/OqAm6/IvxuOBRONV3w1J41b35chtowcg1IJoBMXz8FUc9jLsDyX8WRWE51
Y6HAcsVxd18ig7EwONUuiSuN0+wKh9gmYlVCU+3HTA1fxCXp3C9/DQsDi9SSccS4ef1rbG1O/Unx
a3QcNs+ajuWSzU6XOysBVw+w9yL5HfteWmDccivIwd5HR+zHzbwuu5khfWGQLE/59SChmYS6BJXO
D5f2ySCpSROcbWVxmEJwrQKt8c0AG9Lw3FQpicM6h5loRfB8dGdEfnfVoOB/tppINhdG6/lC5lKT
oMeCzIUv+nQ0+F6fWBzVras+9L1DG1khFiM/PaQFp6y37/m0ugc4Cf2JJailL9k1p9+FaY9JIx2b
7yIZ/JUpwluZ109qFi01p/ip1dCckL1xYSCeD3c4JEv+G+Juwa0uy+tPX+OSmKpSk2DMCS3pKoWu
sR76pL3Qdz5/jNwaBfyF10tlyF/W1J+ukpEHO04oK6+UC8R/rM1o11EuDOrRu4i8On+OFCdd5CuI
GIlgPK2ut5aA2VQ33lXdGYRESG3W36muUljpygEZvVMY6fumdos/oyyv0KjqnSItvZy0bdGx5161
dZZiOTRcyiSu8cUXWvSMw7p4r0YoV4HyIIV5cT1sYpFYR6VZ14OeJ12QJtJ4cNtJTQA1Z/eoS7sg
J9gO3a9WDjxxT9fJag+VdPTbgdToCT2P2yEqLPXEXUcpgq2kr8f3lUryZIu2R4Bt0KvuPfxzQnb8
qO9yNLuTy7QoadV7si4OaP3cYo0zkpx7OXjW3g9pFW3wtV2UBv1i5mac4GylwE8VmB3r67c4pn5M
Nb/0rwT0d7AnHWSAIO+s+plNbPGc6coG658ldoZFDM3JqhjbL72d9jY1Li+mkJlhtKxmE/DCpGsG
jrOhGr60fRk9vf0tnW8KFyICEl2OnNhtzzaFvupcqcrwqnTR1SSVbd9GGVWwyOjmdQPw9cKSL843
hfRyFkkc/V/Ui6c8L8Mjn1l0dXhFhG5KNahze4ZL4lz7syWf2T8R1BFCMBM7y853lZnhsxGdL971
FFk+Fcbgr/tuGL/jEZMPmagSQKBjor4oEXdEyeX+Dnjg3KysGk0/C2QzHEQD3P/CHHQe88QpYYHL
LHMdKudT3kCFoQ45X6VdldFgPGZD7q4bJaun2jZieI1Vue0ImD7OHVU1WC3Y4xKP9OpIdz6j6O8P
b7/Gs8kJVRSzL/n0NAAXwebrAddNFShvVyTHUlgL8bjtd5oUl9qnYIf5O69WmyVbiZmCksDSQDrV
abqdneqcqeWx8qtoS6vKKFax1/aSDfhguFRrzQIWnAZQDaEFbBOsTGnO2khVV2IW/M7fl99K2aRH
PR/DL3VpFYsN0RzfdXBkQU4KR4t3mOLihROktCmYc69mN23NFJkpLZr7Os9B25BnivMXfBoOLCEx
623T2KTSi6lM5kHBpqEMSOCiFJj10zxuADo237FEak/kW/buLvMNDImU12XykCMZfNZCna/NQYdB
2obUQXfqedxbTBDCeFf748B++YdUJinDjRdm/ocuGVI9cCeXGn02N/pV1wN/3BVEt6kVuxmmVL1N
1kpDVLam2+Pnz4izx6e0MWHMdp4XEe/U2RONAarkVdA1YT+upW0Qbj05gzvgydQsCw9Cf9BGnRw6
C48qqfHpfKsPUdqvjYZOw01qNdnntiKPcuUMdlusmrkgE7upY1zUfItYjiKLZk0EiHIztMr/PiNA
VcyQop8wdeo1zQrycj4oCj9TUICKg+/kEbe+GvKhGbY1MRfvB01STLadpL5Payd7NMC2xOAzS/8x
mhzvhewS7kRVgG2CPk+Y9aNBj6KVq2pOWxyiP8a9MbF1ToZ+nbG3BLPX8+TGuWo3JX6MT3pVynDv
Z4458b7Nud+0lmVmT23qDR+UEWbOauhhoK+1ok2J1PJ0UKl4H0f6GTMgyyoGGdnOenKjGlPDyu51
pXbjRjLSOPqZVR54detkV5Nrd8tZrUDUbWsCo2Mv9ehaqsUXzz6ey0edH31WloAAxv5+KRhpiW2i
A1NeR3ujTbyrMnSbb1HTu6jETZpqQU8law6SQoz9Dkm2nm2KMd5FNPHAlfLHsUB6fnE1FSycH5La
LSHcNbTotxyTM48NfdUMQdKLlnCoSS/GrUnCSw9ecwDOxQFRWYE95dOT2Va+hvO7xVPIlg7nu3BC
90sktQgXbaR3d4iLcyjMxmSOwG3z7taMfPcRni1JIkODpSXIek+mNPQq1tbck8OjEDRtrkpSCd6P
reO7gUhRpO1MrWmvyTEp65WF5ZRoKZnjrU38Nlz+ExIEN+VIOT5IOaMRaJ2QgaMhma84SSfuuNw9
WbmZpiff8PZY27EwqieTDJDy2hk8e9g79STvqGkLsZur0L7KOKc/2w4ORKz/flKvc2tqkn3s59Gh
pBFCsBEmmXeWHHAcy2j29rOwwxcJ5uAewIL7ydCcELO11X58e4Y92ywhzaM5trAbAU8jDHw9w8aJ
KQszc+rjNPHGQ9JQrjq9GzZZ09s78iVpjPZatvF85VxYas7mdgpiGNdgaSw7NedUNJdnMRNYbg7H
CNFcanbaNprkuPnd21tg+egcIecsLpqTBcQpR6E6c1Q0O1pjRXKhd1/7wBbLaPrkGjFAVgasxzuZ
P7x94R9VoFdLysKopFjN0oWqm0Le6wdbRpYIR02NR4zjGZaVhv5kPNA5mSagxOiq2YjgTy+x3lfu
nr3319n2kmMXJsbeNOQAXtfODr2yh101u9qR0Cvz4FSp3GVwpQNj1Ny1ERvRhQd2/laW+iCVQoQc
nHpODyEYoxNEjD4/G3DV0YSSsZKGri5sl85IYRTOlho+pw5EFOhqTt5LLjOHSmU8H63GZWsDgn1D
pk7/Lh1TchRn7MEuWXo37YgKZ0gKAoGQoQOxdeudlmBUkQQPrmyzmeBrefWFkblc/PWrWxR8i8EP
wApSh5NXRwgCRuCqF0dKN8U1aGlIT24s7yAwqDUdb/OC9O389E0RH9sLnjIf7h0CitdjBVPkVEyi
LI+DTelliKW2wQhgBCKe0o0Dx+HQat6zNtfxTZqH9iaNbbEzG3znbw/as8IVvLilQEztinWcWvHr
32E4DYYn1cujDdB3XeRuHjST/UC5hDk6KzduM4xBK8v33MfXty/9IyL49UPn2st0AFtQJ2B3GZg/
nRDtBuBePenySLWXCMMuFNuBSsVVDHxmVXhus55isg1LTPNbtBru2tJMH5lAYW5De9TWZpIXFx7H
+baQKAYK72Kp6nucy0+eh6k4As00Qo8EXek3oedUawPr2jEpvfk9tSj9wdGNjwYxTY9VqqXbjMe3
p1NtfmzBMQRvP6HzmdpGR83z4eQFauiUs5pwUqQJpXXHNhPuxzyTHQHqEYgFhCqWttax27Yr30rJ
lc5LCQn97cufn3BsDPgLFdXAJ4EbcTni//SCanQhmiXr/iiNod4aqZpXKm/SLaK5GJMKZrR1oqXW
jVZ4BaQHr75uWTVusfpDsciydEuZ2GeHpBxOYQMY/6xxHdj6sRciFhHxOpRUHH1OToHv5nD7y8i/
MO24/MTXYwxfAPIZA+07DU7/5MNe+GIFkq7yuEgzdkOv9TsMc+YKIsB0AywX6R8Jfxce3PJcTi6K
/JhRzXKAweQ074STOuqJJKuolqXx3nE4NxRlke+1WRgXWiG/uD+akSznmIJpHi1MrJ9fUSI0Ik5M
ozpW6DIQLtB/6c3SCkpb6uuxdohKBDx7YcX45UVdmi/w2+hiuSdFAV1IYqE5WBwz12jWJSFo1/ST
huMwO8ArJhluCtSbF+pJP1wkJ0+V0MSFpUW85zIqX99qFs/hhLu3PsajfqxK/ZpdVn/orQEOjym7
dTcp9uB2PqypEWaHJnU7Pk8DFkSh9K0Z5fpHTgxsRp183hhTlzwXkDhWo7TSbZ3BYUe2na2rxvAB
VnbpTtFau63AHWp6Bd7V+NhPoQyGEFHV29/ZeZGFx4hcExXv4gaxTrsHmh2ljhSFeZxJwzjKdCYK
oHbCNaZcFfhZFR7bMjcPWRjVWwQ4Nhr7NN/7YCzWhO1p+xHW903/35yd147cRpSGn4gAc7htdpgZ
9oxGsqx0QyjYxZzJIvn0+3GwwKrZvU3Ihn0lwdUkK5z6zx+Ay39NcdgF1Kdf7//C6wmNDyEVo27A
doeHuNoIrEY6JDF2ZuA0re7PpHMeBY5iL11GyMr9oa5OYqbV0tiDYkwujr6+l+sxQerDYFlBOuff
Sjl/dlLiCqKycbAcqjeOoKvnWgZDcIaOAd2baSw/5rcNLhFurRBFbAcC6cJBo0/xiGFk9WDMyZaX
73V1+DYWkAMUC+ANdXXiW4PX9ZNUrIB99C00xDwNtZ3tmzg0HnRq/91UpuTLOEL+7dT6tJ9CMErk
j/KI8dF4VLPceDLtMjsnzrBkz7rOE9ya6F0hY5Lf1Vg82CNBJfc/x1VxyK9GF4ifKdIaALbV/lLB
u+AuDzMfrvb0kEUWsmTPzE/3R7naUCBfgbYby1YGJrO2jUC62o0jLjpL9Yn7HC2qwqt+jLr6aHXe
a+55n++Pd33ML1oh+LR04LG84Fy4/PC5UpPlDDcsiLXhpYfFmVTTk8LKroezhwFQbLaHNKe8KGfv
xSmw5KodyH//5VdwLHEHW/g3azfKCCuxrMQ5PiCgyXosE5TnVThaAaGcIE1s7A90XvMgd0WFh5WD
8h6zsj1tdlJ2nKH/cP/n3FgMsBYW6xAEb2D368WQKqZFSpazLAY4glIoD3gSFvg2pMrG97411NLl
MWkPsKevNzzIj1GiwBcPEi/vniCq4hnmTOOhIMNlYwLf2E9YsotekDsH18Klxvp9iVeFo7NpOUFW
9pEPjua+qlEI3OOl84fGqa3/MB4bF+WwS1C0uxZGibTr7FLEbpCOUfpaOjJ6kV4T7UVTRnvXhjF3
/6td3yRwtGLR0Ldczg8ucJcPmIXVnNGzTc6tM4ZPjd623yuC6993lqU8lbyTRxwgowNGD5gUzK51
jI1Sf3FSuE33f8n1VsG5TMKYgf88qo014STXCjwaGhPyL+W1v7QL96BtW897PXUYheYVg3C3v7qt
As3BxhFWcu7GdjxAm599In60E4Vqs/FAbzbgFxUHKAllo7HIGMGJ11Ieg0R3nfDl9FwX1vxg9NQB
iYdZK+FeEqizCSM8vkp5UAqlOpWp8RfpSs4OIwlxNlGN79MwL74krp48YxWg+0Polr5jluOTFL16
iueu32P9V37jJrSFglzvqOxrOv+wnhfUZXmNv037PnfCWVGa9Fy0NqHEc2tU2Lw10QGKGraAbYaV
GBZhW0SEW18HOJ1VjS3BcuG/HDZMdUUdtC49g/ySfqTbBHoPeOxXdZwd7k+3raGW6fjbE1qGHaVp
LdMzYZne4smW7drCmxB3ddHD/aGu95DlZf7fU61eZkl4UhPjMXdWrao7u3OjvzPqvn3NQef8RKjT
xqPdWkn0wlETLg4PV3YVxBfwfzYYD0N0sncTHANbrAb/eKdajj4OQjyjWExrPTX3NQ8vNjU9g/0r
dDK909g5Zy22n/umq/z7r/Dm1+I2CzRHBQ8L5PJrYQNoJW1lpGcZOyQ258N0CMM+fnITuTUxbn4t
SBxodOhpIVq5HKoc8dxgu0xBe+eXLMN0diye+ohYOUhCW/khN/eIxVgewBEqGsy0y9F63NidokzT
s1vW1pHoScenuXI2JbkCDTeld1LDMqqeC5ipZLT9jYPevA/N0X3uTZE/2DR8nr180k7woVtCILHJ
6UuzeSnU4ttgDt3DkBgv84D5xsbudmuHgO6yvCWOK0KcLn94pVrEtOUZk7pF4jDBpX9vpzI8FlGL
zCPSMckeuk2w8cbHWWBnii/6fIALq1G7piTmPGHVzl3WHqaW3jvBreIwO+Gwq2hIbVQaN5aSiY6f
D8OFkcNuNRnsyLXHHre/MwoVovxKM34YabpuLNgbs5tRFjYNvGewo1WRYUxISRJNS88I8HoMfpz5
STVD95DPzlZg6zUow11/QQwXCA7npvWyjUozz0Q2ZWdPUfJPUxUr9k7LK/EjshH9Laqph2nwytHv
q7JRSYOfoPo5boUQqqaL+G/RiEjz8cGpXzUHd0+IPnH5IbHha5aKNf/bN4X3UiauB7W6VJx/rcro
31G2a/Pxj7eERR7rsfWwy6FqvpyAc08um5KFvDQ5hy9G1ca+1cEQlFLpf9wf6tase4sWWDwdlr7A
5VDJqJC4SaDreVLsv1ODCKZeRX2RWk8i1bcmw42FxXaAEx/bAZyyNfGlxjIfxLDIzhF+nUdLS9QX
zc2UQ6KI4alM5HctqrqNvfzWNMcxB1SdPZbVvNqFbCa3BrsyO9dKSPxfOBGQ48RbcfG3pjm3lOUV
Loq0NQ22jmQVd32VnePKeBkJ9zzhhIWJ6iS2sr5vPQ+EnrdGFRqD9YWwJK1DkYOZnZU5lfvcc6Yj
uUbjxgy8NS1w0lMdbreMtWZ6oR6KOsNys3PhoR6UTuY8yAEvb0U2UzBp+VZo0s2n4qSDpLLwwtcs
TYeDttKFkp2xjo99ObSUyaBWGxv71iiruUDJQMisa2fnCZvho3TT5mD2IOr3l9StURbQCs9I/N+w
wL9cUo7gEaOKZ+nqOISkRqcfE/itQ+r6C5FazC5HhbKoUNfzmsz3GeaBmgaanRgniBP/9t0UH6GT
Zi8t16KNffzGcJwUBJUDdLx9ocuHsrH1GJSkyYLOgwOdKdjVNo2LQFFpsgMekM3GS7yBQ3g2ynMg
YsplpvkKFHIrL1VxWM2CIWwayK7WHL8b4qYKTDGGz1FR/qrE6Owr3K0fIZXQFsGf/aSougwmA77J
/W/69tEuLzwetYwDgYrUNf5bnZYhruYAYfycHp9cVH2tMPalqmVoaGVjF7vZLHPhi6zLv3cKAofT
2Hp65rtyFLQmKy//1RCkAqeuD5NHgkZJ+QzL1BV+VyAm2xPVOe27qtPhPPRTchxLj7njGp3Z+Jqs
64dGs8efBjmxr6rRRJ4/jkZSMbkUu3006nj+7MZD8amoFKD0uSfuzx7IDcngLRFPAiPi2CkIbPdz
kpaOH411ru0qd4bMWvdGsyhziJcywtnae3Gi4xwkHBSNhqSXBL8e1niLu3Z1LEfybhHPFfU3u5Gw
8S1UOWgm6gqOENa/DXwhOB3oAKDSKCc0hCLeWcXg/cOtp06gtasGliNqrR5xtaK7j30obJRsGAnQ
uf/FrlbhEofGhZuW6lukzarwGHKvwB+rSIJhxN19cpRkn3rZZrdywRAu5gWaMRYgdTvUdjiry5H3
212rrbo5NcxkDBqvyg9To7WBahWUu02Y7wYBw8nI7OqkF9YQpFkendppjjdie67WJujNUs1zjnOr
ZT+4/A1RWxZsOnQLl9DFR4V6YuEu0TomZeLJsro/buIsbGSsPHBr4CQigfJyvN6zFU1qXhMQ51zt
J5fvmOShfrLUaAsIvP6KFKdLY5z4M7YfcwXhlCXi9Xm2m6DK9O+Ed5p7CJNb9gXXDXgeiAIBSGTx
L4CVe/lAaR4hEJ/nJmjd0D3PGREMfjWz/XC+hkrq63D70KMDif+F15/Ngp6JANq5WpV+RxdcpHtJ
kfsLbBwiqNDV8XujTMXH+xP6uinMr0RaiKMvhwpcztW7qLSkrR17avEUL8uXXGIfBVC4b4vvmnT0
o05Cta9lfVSzph1xKkY3+4csCIVsbo/3VoutgvvGvGMjZD+Etw8/ct3smrilm4Q8tUEY9Z9JvO7f
hX37yapd44mUkC3vw+X+c7nSuB8D6EFHUHEFW2sE5NyGpoLnSaCUjf1QGMn8NHfxCD8wKbOQZl4e
tj7C5JS0dm/sTjmBRurWqbTMhMsfgRcs/US44WguwaYvZ0rXN5ZKnPYQmJnlDPuwMOUviZbpMyHH
pEs7g1f9hSZD647t2EyvXNvid57T0ZmIc+vT/QlxfcHGUA4XNopbxKQczMvi+W3vQZhUJV0SjkE7
wxRkL071hryYIsVNgWXzZWkNTf4M28fYWQSEEuKCwerfjj1n+9bCbH4nFnuL17ZSu4+VatQaAU9k
Cu/mNCu+k15v4bpotrbqV1WUfjLcIvbN3Mr7ja162YpXLxV9LZZd0IPcRSd0+RyFYU+aHO0hiMyB
wIM8+jeKO+dBGXp9T842nHB1FmcbqeZG4/R6SkGn5ZAg2wgiN428y4HZ03WcJlMZOPoZg44YP5jO
eNRSOHbkX5h+lZXqoay1ORjdjWd+C4hcPfRSXCM/VCEXeeueLYAwyQUZp0Ine6BgC2fUYzTBGxjD
Rv2sE+DyiEGcdjIoEBDGJoPytwIoi4ObMmt7d+zip4ymcvhYCrc5N1Jlhwrx1k8fAa7kxt5z/YWg
J3lIc2jGcNB4q8O07zWzzcppChziuZaiObVJuMgHCkBdkTj3whvCcAAvTXyNG8gZw/H+XF++xOXb
wvQU9ICbPVA+M+XyS3mxK2WttXMg0qHci57+n6eG015Y1caqujUSxwC7LBe5RXB6OZIglH0E3VGD
Irbsh2mu2gMLQ5y0ajQf7z/UdYOCUeCPMecByYxFDX6xgAkAMYt0qrXAyayQTE9M4RxIukfiisNn
vEGsExyS5OSk8px26vBsaEPxIhUt2piM1+uA3/EmZOf+ikx1tZFYfRZOc+epgSdb96FuIhEMgpiO
thx6intoy5i41E/cfYG/ykHdWIY33wOuQYBey8YO3+7yPTiEDeF+YulBGkX1X5Dy62fqz8WfQcHe
Ro/qqjvW4GOdTwWsVnx/6ue9reXyq5CltgXVX812oFjuvlTpMNAwCV3XN2YRuUOYTEFeaOEh7ox6
R2P6l1el3kfHmLy9VYbme0Gw8+5PJwSEJg1VE+0x1tlVJ3zurbGCDj6SUaSZDxEuu0dUJapvWem8
V4bJOWJ00r7rSBPdU0TLx6mb3L+lo7YbC3754hfrjd2QHgUMbTydFvLj5RdBFavBRe7NQAGrPCBa
+ZwV+VZEwXVFgxgFni3SaPAZ2pCrikbYU6JGUeIy/+FDHYwMfNWfzbk1dxJJwHsjnopvVRSGn1xz
aLwd8SvhE0z49qhNVv2eUJ/Ro8VUqdHGOb9MuMvHX0QfyyuAyMPhutoESqwYFcBRNxhNFzheqNl5
8LBvt6oEbZgX9fs//vAUS/BHFqGqavHpL9+3lH0Xw+V0g76cf8E4fedKry4pQllxJIzo+2a22rOq
xu65rrlBolfADVBz6vf3f8j1dydjFLndkmrCdqutfodad7VKFq0XDHqRoromkWUsyi0byusPj3Ei
Y1BqL90Va814FTb2LiI39KDqJvtgVeSwW+i53iOaK/ysEE5QK1q1H00pSKXV8NXp8kx9HZCC7dKh
d/6uMHr742+wODzzDVj8/DpoL5ffAO3AEIZ5aQWEA2Y4s+r694yg+qPFazi5agt9P076M5y1ZicA
ypHh4JCMUPH1/je45sMs7RLYJVCPl/pujcxPVjlEQ+waQZYK+1dUjOWh8vAyNKwa8/RB905aYkan
yki0gxpPIFn2UFMY2NrBxd0q0tT20SNnyMc4I3mKEhQZfeFon5yuiPZzb3sHR0zqxsy5rkZxZrCW
dFSdWkq9IgpjVwV4lPdWoIpqIAzQG3DyU9O8l+/Cone+8X677xPuIx/Y0Em7iwxXz95uS4gbcFFP
fJLw6FLmthA/8eXR/xmnNvvV6c0cP3qx039AnjmPOziKokdJoTaAhZrx+f7LvzU1sctdRM/LXRBp
3+UscBuRNsBSVuCONulDQouepzadH3Kl6PbuYIsnx8VGwVLKLCgw+du7Nb6S+D8bhAJMw9dq0wz9
1nyAcAtcTt+YEu8tqOG3On8EThS6PtsBAbDOqRwN8apPAhmmHqrxzoxQ9O/4Kt6u0mmZkQs8HzjB
3H2R6MoSppg/19WiX2viKTDr0jjHWR1/I9Y3fB7nFrBGcb41iRVvVBVXlRQnJ1WFRXXDpRqM5PJN
GkmaQqAnMkNvlPTUTUmKs4tMnqAYbaGFV40F7PChCSGN47iGA7FCQHordhstTLyALB+dnk+hExLS
kgHTyPwI/IQZsNdtaveX4+nilGBU2grArzjVXwcaeHnfdoVTewEfP0MJHZEzZyaY7fWOe4qKzj3W
rmz39SzK18kb9KOdbjHF35ywV7+BriGVKgYLkD7WfKG+68gxxEQiMNQx8w2Qz3edGs+viYlbnVAX
rFYb0IyFkTz0oSz9FALdaWqYrnaSKwfFSpbovDGDVDc5O5v893et3bQYyjnKjpa0+mR5SUZPwzAe
FeJ+ThEagAOpfdauTRyArrEp/JiN3o9bddgvQ/7YWJLLRLl6RnhDb0cxxLTV18V4iRxTS3oBXpfV
524enQcjbnI/z7HCU0fRvtil/DGaVnR0BuzkUDVlT1XRaRv1+tXhuLjZQPZcXAHgpq2ZI3ktE6EN
pheEaagfkPoZBy8djf8yCicvABvz5oqWpRG40Kqt5QU5CPhOKqFJ6ifOjPdf6lWFw7MwaQxkHYu4
dY3djOqAQxRIdTCSNe1z0XT3nYJftd7qCu0KEPc/Hw9qJ3adMOg0nutyM3Cq0YMDDfmrzRPtRxSq
hm+FGjsqGR4vukjajfGuMT0eEKMCtnHoSXBLV7UlsjcADo/FqceYAR8zUXi+21fJ38g2kmqP+3D3
rjGl+7ktTeJVXaNRi706xsiRsgm5qz8WksA9RZK9vTfRGjg7/Fry7/dfy/LY66kNusnSXUphDp3L
1zJVJdSpXnhBg/2F3+ZyPKgzsaz3R3m7sayHWRJDqJ94/W9uab8jRdlUzUD5pkt6kRnG+Bsm5jdU
pS30o3SGP9FnqpfsYmFqP9oJqRV/g6DcfTQK8cTBDu9br1K51cq89mZhs+aOS80Ldo4OYXXWctsp
6aMzCSs0Ft8WdjMyn34s3mHWM6m7yJTe2Wj7CEOCRJ/nfV+ZNp4n86jgG2CE+SnXxk5HSeYSbSoM
beO13fg4i70aDF9gj8VJ9/LjaEpJA7ZvvcCb4uJghmF1EF7RbYxyYyWydVNwAgIhaLFWu5sSOrLS
G5f1TgAzFojV1zLEilAzyq9k325h91fJKrSxGI4DCxkJR9fbN/mtmIAGjxsCTiwB6bLjbkoy+xEK
g3iI0vybFofPVddOh4KD2x8MODkml437k/HW8wLpg7AAt8NCWv78tx9QkRwF2JSEwYBrHRFMrnVO
ZIyyQBnQkubFloCNTIfrRfZ2z4DWDGJLzPzliGJUUVQWcXRuR3cmiIsyosJnIsQGV6SF8T5qEJrv
RBlnA0Gfkf6vQh6ETsKFHn22vYjoZwVDzc+T6vQRimvHOphe+TMy7FZwCw+hSeSNKvWdBzBPGKUd
iYopU5rQRESvHCPL4UGV3pVPvZY06a4Jh7Hy3dTqT56XamTYqMpHfFZRuUdNKxof7Yr502vHqPBR
7mg06aQgTNwZvfJck2jwPJvO+B1tohx2kxV2j1y06K7lQ9En+8IknHtfT43zo55V9++IezzOmLGs
/kqnsKNVGXsg5TpcXx9MuJF+41Y1NnpDLch0pcjHQFn0BY07Mxv+ciPMboe66bANwbHa15wZ42y3
nwTeEU4d7Q2ix7iqYTiW+bPsGnWvhXFC2h4cmS8VrZXRb5Ukft+AsJLY6/Ve7EfDZH1oilnafh2J
hIzCsfgpUEwVOzcqvhBx9oAPsPRLnLS/enVL7LSVuq9TSUiBkwt4YYpmgW/PeAFYSvzT7q3pXwfX
93+ICgEIFRHfkQRTyL6yMorPkYpOsfZs0e8A4zjwtHQeJ+x0HNK/C0gahY/6Vvt4f6bfuEvQKaaz
xAbPRY4OyeXEo5iHPFSxtMMkzbEBwJlRm81o3xCTi6QV/wQDQTHvSws0tUKx08f9IXWN+XUKC+WF
TFxl61i8safBruCnwDC3OHNWayGVtenKqFOC0MrTI/MW02xDkwhnZDu/N3LT/lTYjkLEuyq/9j2u
Uti7ZT+zStBu1oVgQ2o713tIuzjeggFv7AygbgjqIILQaF9TGuq6kpHWDOKMCq7+kNdDGO/VRJ3f
ZTT+BYYNHgs00igedmOOOn2fDDbWkTpd126nJpbR+UUblsJvU1c/tJwWwldQiHm+ovVpubFv37je
gJOgCMAEC4TIXp0ONnL7AdljGNh9n3xCzW8eHE+WezW3xPH+RLrx0WB0awwEYAw3cIXKEBxuNyYb
ViAnUxww2aQPY7bTxii3jga43EtDhOoW0G/1RJ5X0/tqtTAos2Z+rxI+/1h43imJRHlc9pajLoko
adW++KiZPYoMbDw2Xupy4l8WKlwZeUwiDtF+UBVcrpiM7hMGK7kgmEaxD06uY1KBcf4e2/H+gMwn
elSHtA7cBPEx0cflw5++aGxylkwoJDcskDUQTWXhZSVJhGeN+73vdY2gNK63yGLLsl89JIcUQ6CB
pP5eg31YAtkNRsvizKzWHltUTydY584eTyOJ4QIpEo1CSM79R7s5qEYrHQk++Nbao3+YE9FCvYd/
n85+aXc/rUlp8ZPuHm0Q1L2rPN8f73oxw8CkaYN/GpUGN43LLxm7GQs1TKMz5Z9y6gqrexJZvFxR
dfMT0MOWJPfWeCwO7hgLcgmOdzmeSEtlrptanK3OaXfKPH5Jau1XaKvDDjnE//q6/r/Bp28Y3Pob
UrRDMsVeS2dtXg43OggTqyZUAnRKToBCvP6KGZv7oYi5dR1tHJ/UHSE76RKsXWmDHxtprx5F58an
qWMzempDrBYjGUYpAUlG+xnDm3wnhZOjxQ1HT90NhT4uFDKLK3wTD0t4ORaefduQH59Ej33ljt/Z
lccPGOIRTE8nXtt3Es+X/VB2xBE0OML3j1nXR0jiZE1N70Hy3uhYXG+CoH20MTnmwHOvOjd2TtaY
0dZ24BihDKx4+JVgof5EqMf3+9PpDXlevfDFhRBbEiYV4qHl+/9WNk4eZ/WAb0xQpnCKnMlQvkWY
N+8qbJCiLFMeReOBWigkXESiLT90JNgdvXy5xUyJeESzmx0GArqDGpqKX7MCT2h0Y18rtC0A98ZG
Sk9DhSoGZoHcZ+0bMTQqRkn4BQauUM8STMLPOxcULuubc661PVERAIVJVj3N2Vw+u1pS/qmRHaQk
g2heTjdIAjjNXb4t18xTe5SVG+RSi4/kZKjoQDxv4+vfelDyYVh1EFOgWa0hvplG71CjIsW2pHXP
cfiXGk000SUWROD+z2TtJQhc+v4daGnzOI3GvFHPXJ+M3GVQ5C09C0SYa1ihxjaSd207QKNTcRBF
0T5Vhrt1Mt4cBfCVkxfJE0rfy7dZJxDeijFyg6pPYAZNsvCTygw3zr4bOxgwGYAPfQOE3ObqNtwa
sB2prZygjOU3PPPej1XIPYUlvzNqbJfuL6hbz8R6Ysuk1AIYWBWCUVIlmPsPboBNr/vQlwkxDIq1
6Q/Mm1mtWtSbNLcXjgUx2Prlm6sGPcehoXaDEAcRSZEbeKP2cbI4cEBgFia25feRJTdaKDcqbyCV
RTi6PCB79GpcD/26XSq6G8CusD9Pylx8MlSY53s8LEl+tJye1JImlV9op+A8xh0rKY+l6GDaq5oy
Ht16LMXOgeW5EYp287VT46I8A4sBirl8IbJ0iy7rZzeIFEUDThCTj3LZ3ahjbmzLAO689UVNwj1/
PZWayOnL2HYDc0jIRkCTd8powuycWW5d529UbCBs8NLoTCwN4+WBf9uXk9AYK65YXoBB7DN/x3nN
XbULSvS5u7CvyzO7rL7D3HY6OJg+HO7P4ps7EGAptzZyqliiq/fZ65O0sqwCzkAVFvRaE55qQ8QE
tUCaLWetxanZ/dXCyzqnNvbKUV91p/u/4da6xQ8VMOWtX7ymX8atVmrEHbmBTZLMwQl75VmWeXkY
VPqUY19/uD/crRnkwuSkM8gRA/R/+cIl2rAwClm48yDl4uHoEDheufs/H4V+KBRzZwGm1uLgmrBI
aTXMU3wG5ZNSoJNFmbxVb9/8fB67HcuU4+Nq9gicW0SFxXBQDSyHTgiJEThqBnWIjR2kqeekdon+
dtTiQY/j/CkiC+Q/fD6WyOI9QConTfjL91nptQfywVaRUMk+GJ3+c1D7+XlSMXWwI9M43n+xb4X2
aksE8IRA+9bvJ1v9crzIVawqnFW6GbVb/luWVfSVn5W99l5naLt5BnD2c8fp85emKTWcLxUDu2+d
JGIFjEpJXnW1Mj5N2tB7+zkSIx4faZp99Kwk+yRMa/pSIYL5ArF6ejXtTnz1esf6hpDfeI9V1mea
AvoxD5NooKsgq1NIfAwUSmQdA1IoO3+negV4a1WMae73aTY7BxaR9iWBOijpvZv6u1EtgchMl7AE
O85Bj7U0N7e2yWvMDmkx6L2HxSo45XqWOwKlWB8ud1GrbzoSJyb1k0wU66B7g48tut7s5zcKvKW1
9V9ZNqr9jmeE6I7jX1aechLadVB+pU9xui2S9NgsyUuYolRyeLb1Tr5XG1X9ZPYE0eyrmTiowfFt
cnSdHfppvcQQccBq0iTEx94Lidnlg9s0EAMMaRYfyixt34GNzl9UND4PWptXmFOBaFXHFN6ttVN7
Wz1O3ax/GoYM9n1XNCVsHQTwOzNTsn/vT6obSDrMSXZBrlw04mi0X04qPXKKNBFs+HHn6q+GPmjP
vS60nYPI5WhrJUctBnwElXWer1mROFSxdB+xcRD7nkvIrimF80p+zR+bZIB6cdcFIOGuSztmdRCp
iunMFb2fwC3jeeclaKtpxGxVTtdkysX7hj4s7DWsorlXXz5+mloNjAE0tE6Xq+faGNKHqLBguXap
vc+72djbntTej86UPYl2svA4GO0noQriqWylegk1HHGSIq5eW8XTvrWaJR6Urks2EK7rY5lKSIU8
gBsRwpa1IYHj5M1cjAJVVQvuaLdFfEoIEtiNVbElQrq+7nPUsqHCrUKhgJDm8o2oSiFyMOn8nJgG
4cnK1B6gCvePLvQBIOJOO8pGphtlx/XRBEEbJQL9RD46Fd/loILUdq+d+AxjNmIITZsBg/pyizp7
fd7i50TrgNYgGNUVT6ckWiadyig7W2k87bTGPE0ZYpkxD4+KOzobdfKt0SBHYl0IJweGwepFSkr+
0tPxlhm0tMfsFZMvvdDwXtPQwORWc7y/kt9uZpfHAxaQJrUEs5k1s/5w6cj9t45lfnZbAztsw8ic
kt5IVb1WWjoquxC56mttZPVDWCbonFj0aNnGNoEaU1VJ4UNhgnlgy7J5Tuv2MZOlJXcyQaiyi7Ja
eUkTG0/u2aobYPHE/N7CtnUPUi3b7GDPTYgHeDM1L0OGQHyHLI8jCAtw+aNUDRTYEtUXwFhoJ7ty
mCRt0nlWgMvK96XQlY/q1BE/kXnEfuxIDGo/T1RGzd6VffvdrOjB7BKtdz5aGkfuHnWOh81Ma08n
c66179ZMdlsXZh6+kJZRPU+Y6RcHirup2delTNVDlvVWtEvLCt9fk4lAS1b0H/rG1hA9yElvdvnI
Q/tGPc6/BOtt2M1D577aiuOQ9qHXw8feNDnqSho6RISpc2fT7UZA+cflE+UMAdjwypk37EmXK2FU
In02ezs/01qMfM2YCcYr83mj+r2xyKkj8HXnCwFCGasetwZXr+ohhZ0FMPdHETmpn+tZHRBiXvgI
JuJzZ8ZbIt4bi3yhRPIvYPRStF0+GunRFPR1X5xVgTMTsvHkYHXE9N1fBze2Skp6vFAJzsGTfw0E
Q/fyMhi/xXnCzemIY2pMNruJKX0f/Yf9ZBFpL+IfrFMQ2Vw+kKLYMZZBTXGO4nA+pX39kJEKfzbp
J50qFFAbH+3W+7OgJuCDSlMIXtflcFHh5UqkGMW5TJr+2NhueDRxhd6YgMsEW20jYAn/N8oydX67
ltFKIRoiH3koNDqHkEX61Etoee3gaCcgjvaAmXREGKgi/sOXA2UG9cLmh1vh6shvY9Kk8QVlfrTd
h3ZKeuKQRYRgcRB/DJig7LPQk3PBBdNei65T4j+mCHLVecx7zycxJ0O8r8b+GOkhzBxrSyd2a07+
Pt7qeGtwzqjbnvEqw44/ypj4C9L+5rNM0+7PT1KQOzBVgCAO03U9J4xIhQGblmdDSchJwgbbt5XY
3bj63JqKDAD1eLGxpOmxmiTDkNgQpspzltkhVDDHPDRdsRW9fOO1MQt4DL7QEpW3morgQlFcF1px
zuna7jJDkQ+523yoQyX78/pq0cbB2tagGtHAuXyeMHI712rV4jzY2S8tcfQH7kpy5xiptbGIb1QF
FyMtz/zb8oo04Maud9meRFa+iIHA1qwhDzYTRnwSae8+3d8Ob1yU2eNULqmwmZZMwtXcwxOwbKZe
Kc5JH7tHpt105rLc+IWDfRHVb38kt8R6LR219HPL+VYl6fzz/m+48cxv0nzIMLAeMSi7fGZaLjHU
Z7s66242nGLIukdHzsZxTPLmVNU4Zt8f78YWBraLX9JyhjJFV/MG8M1LvDqqz4u1gj+Wo/ZO6dVw
l1O/wG9INV/PY+ucuXiO3x/5BnwIuw9VI717Wg36+lHLsnaEO3T12cyM6F2I+2owTiUm525OHiv9
+qNOmsnOtkAU02qwfuSGmM9JBTE5der80XTSeGOzu8bZTNfDV3S54Cxoqn759rMS5LiZ7ILdZnwl
3iCwG/V7WpVBoiVPSYl4TUzTX7nqfrr/Lm7sEfQSmHugQSRdrtcUibHTmIRteQZqzT/XUx+/4i5c
bKynt57n5XlFvQQ9kCqGBtn1eW/PMovYJ851GRvuYTB6SkEXbG+nFzNN/gp9/XjQmmnM/UQhJxVw
Me6zndSZj1Wl/ki02vkRGXR9dlA+IvO5t7xM7joTJZPvdnQF96Pg6uvj9KZ0e5lZOrHGKHwAOBTj
0ECZ+or8L/UlxIzsiCEZuHAkGlt9CiMj/RmiUXlJ9RQyydDlYgdFKDV2c4it1y6yjPyzndvRe2/o
h094StU/Q7VJTYIXlDqYZy1/dvqxfh9alXMkbKJ/lsBATynCccks1qzvKcQsMnn6cCaJu4VHnmp5
+69qjXByJhDWn15N1seuNmyZ+dz2SwRAxCtrvipb7tOShfENpk9u71R3Ev84w4hfdemQv7EXTMYS
BALzcNhYL4MninI31Ir6se/UCF97U/nA2zBj32iT+F+vrqJhb4eJ/iXTI5KmSiQDP3UyWr5S++f/
QJ+yv/7pHOPjQwrFV3phuK/bSFE2Nx3JeeU5Ihfw0A1hd8CzWdtY1dfn0OUoqxWkxJ2EGZOV5ylD
fuD0dudzm0iPJLeUG1vX9aJhKOwbF44tei5vdRDV44jXIQKecxUKBbWGYfgVtrUbD3SD44qdIPfE
hTyJQn7tQt2bfRTbUV7jE5R9hWlZP5v5jNlpVrt/hV0ec6QPyUmQOPwwN422t9TEJgKqKE/kEzYn
I6rtR72y530+eMlG//96v4IWSvnCMQnWQQlzuV+NNMxCq2FBh2mtQTEbIcKPskSvoDT9I5kYyVOr
GtXnXFoFKSV9u9EBvT49GB9QCL4r7RZ28cvxWzeLhw50hTjrzv1VZP/D3Jksx41k6fpVynKPasyD
WVctAMRARpASRSkpaQOjJAqzA44ZePr7Qam+rQiyGK3qTW/SUkYGPdzhOH78nH/QvthjttwujaWj
WKpBnVNRvLJo4114Ks+lQhiP8sTq5UD+TUw7HdnxktxQukYeh1FaDcGhtBaElxHBABSCGMPk1sm8
xRKl+WgD+C1CtZfC3uEkF18njROXvhgoEfrY8KjUouEWoKWoVO+tyE0f8Jq0Plo9dHNftydiT+0M
3ZUrZObBmbOXKZyWJvlUwO8G7yzJRJAW73UjpIU77OyiS6gYRNtJLcVDn7nTTRd3QvXRTjePCyoy
amib+Bz5uFlZ7jZZ4OH51EzN/HrRGvFJrZtmz6mZc2VPU6kH9Jjtd0Ch8jGwjKU+WB0OlL7pppa5
62Ib18+KA6oPR1Fj3xLXmjP7Vp/qVdhg9g3lW8MVJhgt+g0+Qn6j2Ew9LfkQzN/0Xa+N6Q2F7Nr0
h2bFcfVObl9KM9Y04uzkoRZHmYy7BBJO5y3Kscxjzyyi5iioIF01chnAIEfmVa/UTZiKog+K6mJ5
zn4+6A/i9+rTys39XL8+X7WuPWthd6ZpvdGlp2xyD4IM6LcxdFjPCwHphUkCrFoRCdSUVoTT6Z6s
kqS1u9qUR+r806Foh2rftMZAL3tV1Hb0bNenjRe+HtZfSFoRKLJoyq28MEBA6yr8kiU7sZ6ARJjk
cc0T39k5/Q0x98Oda3MCUS+q95OGmyUOSCOKa7U+UCG25gup8wuxmHlzE6USvRIPzgJRKt3OrtGJ
gD25tIFGUAicJLqEFX95rg6sEKBOgNfOK90e1U6kClR5nOjwvrPMweUyMA5X1BPGkNMgh8cZLzfW
NE2bXOTuzpz7d6+v9wsH3FpycsjNf9Qrz0KeMS65lqZ8BauYdH9Q2bp5434zy/ES7OIFQgGFp3Xj
wsin2nveXxeenKIKf6HjnNQVhregst50FItUn6ZKswTtAMZ0k9epmocRVftgyVS5S6Ni+KboBRSE
qZyTCwi3F6cPTJJDly+E1fLpbqPQnGWqrsjjoo7RZomtB5yc4lvNW6wLufiL06fd7fCkScfpUJ0O
5cHKBz9bN8cBtHG6q0ssLqAEmvktsm8tDq6aMfpFm7a4lNU9qOM2ye5qG6DDxuHLu7iX2+olBNyP
LXYWyWgsgt0HAMeN/rxnlmuLDcHO4Vvpg/i8SiY0m9yx4o96oxU3blGqbzNryCvfSFUgORmnjK/E
lZb7tSInucFppr+xoGLuhqUfIQEo4nPRzwWMMqxvAH5GkGM6qt//RnBCipfMT8VsB/vv09VsdK1K
hrZojojqmNu0t91QqTSBhHGtbZM2xpFsSZur11+WF3pGq6YF5VM4fLSOrLPt0qVVXVXe1ByjoRhv
sCgxP7VGJh9WrkbQyIh+qO3NO1uu0gzdwGNVERZjN09oE9sV5mJ2Vl85rpzDknohLpe6ckSVx7gQ
v35kv+ePFcuVFc+1ilKcgzmaFdTQW1Zz9NIkv65bq/RVS4n3Q+l0H2J0XZCEN+/bGkukqM1sf068
fitGdLVeX7EXziwEpoCurEEOHNRZUmsjLAYxtpWryj7IUSP94iUixwQsT+kQ2Bfyt5dGoya1anhR
5SO7Pd0UVhSP5BackJViyLsklz0+R9inU7kfg96c+v3rs3vhmFhPRtAOq1QpXMPT8eqsNGZ9JHjm
o4RvhKWaP4nB3Lw+ygtZMfKQHMQg1kjZz1lpZZFqI8AKzmFys/sWY7kNBEbrNs2X6RoaCITupRwC
Ux2WsFbHSzIqLyTFJ8OfVZEW0GUeLsry2FVaQQ8oucNF7n6BcQXD6QaM8HfpWXe/P2Vu9mt7AkEN
9MJPF7ZPBQvqOPLolUDkK4q2170urWOUNMVuibrOb7nl7id7GbZeYmm/X36krM9xABITDgZ85NPx
NSNKBSbFaOR4VR1EdUcPTa79kRnyyutTfWl5OYHX9iTRl7LV6VBKOitNNJXNUfOUZd9VaP35rjrO
Ry/K06uynvElzPRuU6rRJaDdCwkeWSwCmpRZqROdXwWdyHKibErao5ideN/nrbaNzbHb9rrZH82h
lXt7LC8CXV+aMMwEEISEUQD7Z/sJ88EMcHDVHhu95TLglkb3BsG0+srDvhknIQuDtimb9sgliv2o
jl8KgFE7AAzvLbsQYdYq5nU8COt6dO38aCSGElJxyO5dS8wXzuwXsgMQYqv97SpOQCJ4+myyGPIm
da72OAj7gSLdFJKvuAEmkJewty+846j3opIE9R0lj/NjOBqWohlHrT3SOtXumqRO/dRQ488YqdXX
ItGyt3MxFDRJk/E67qp49/omfGEn0IUHA4KENXv+XCbOlAPpj1l1xz4BGxRHw7wd6rz21apWKBfb
CJrr6G28PugLFVOqWkAa1vIkosXnk9a9sSRasrw2lDJMMbUCn4PGxm0JL0Osi7KgbYolLPK0uwYC
wZnZFXOoF7BKurJHRwrJ2Z++6f9xgtJv//mf/PtrVWMRGSfd2T//+aZ+Evdd8/TU3TzW/7l+9P//
6ukH/3mTfm2qtvrenf/WyYf4+z/HDx+7x5N/bESXdvNd/9TM757avuh+DBA/Vetv/k9/+LenH3/l
/Vw//eOPx29lKkKkb5r0a/fHzx9dffvHH2gcrCJN//HrCD9/fPtY8smHp7b72+GxSMtH0T2KFz77
9Nh2/CHN/LsOjBBtLXLGVXnmj7+NfJafqO7f19ui/oNT4f6oYcG075J//KH/HZIM/V8gEZjS41HH
G9BW/fojxfg7WBPIzECR6LWtchV//NeXfPtXUvPXE2JZfv77b6Iv31bE4PYff6wB879THwedfXqk
KM7ajI8uy/nZMZJyVB6cpz0YwWGzzK72rvCa6P0vS/PCKKehYR0F4DgoMwrP6131nMuhqmOZGNZg
79p4avblQMKJ5avcgOm61Gs+DZg/h1qddZDtRerqnO9NmQHbk9mzdq3b1TvqeiiQu15RXM1tKxFA
6Z3t+mXKoJsy7ePr03y+mIhGOzQziNbE63MXG1OvFppnqb0rZi36lk7mEsR6J7/99iiAEXhoDAVO
4ByQ66hkh0CNrV1WQHHyE7ccPnSg5S/h1194aCQTK+p/LXxCVzuN54VXZoksY2Mn2gSRPsUbwmae
yzDlnNq8PqXToVysGVYo1ao+yU7huDs7OhJ30XPgY86ucyvnwe29KEyl5W0nU14S5X9pKBqiIKhW
m5hn9Ex1aDGS8Sp3h3JJ9EWPyhlZnElL8cxduDX/7rwouTM1XIA8MvdzDQi3JtWcZsXbCcB5u8FW
3K+lDu8t6SrjZyw+CcX/+k1e15CxuJtif+NSlj23EW3sGKXi1PZ2AAbrDkpWkd1X0rsE5j3d4/81
zKqRwzvNMztLNuvazeKCo3mHNkhJpzCr/DbGbuDfWDgbhyYksvjvefUuVTxBQTnydmB18acep36G
i4pnTZ1L/J1fH+yFKRGdNYDCyLQi87lumV+KaF7WpWqLq/SuRAfP1+TUB5We5+Hro5wGph8Lh3bO
WtSBO7ciSE9HocOFxnEVR7vZbIprrwa0icV7OzxG4N5uxkmP35RpbQq/z8Rw4Yb7fIaUXblaore5
ppLGmtH8MsPBGVtAtK23q4GnIkZjekGsIVP9+gyfpSi0lsiPCU6YTwKXOh9GOm7fSBy50VNsjfpY
5FjYryIHabZdLSkg9pgGrL0oGrGWcaUzmT5yE/atyNvuDRBNt4R1m68EekdXLjkdPn/x4RLr9J94
yhQqzxXnrJlrrpZN3k6dlCis094MKCJR8c7qSxDDZ6XKdSGATZIhUijk0nD2kggLOLTCZWlHi1Ht
NrnezYHo6t7xI60SWyOl6dc0Xfu2p9IfVFmhvpmM6qLJ2wtTXs3UAC5zDyYonBVgosaKG+AKEdJv
ZRsUril2ZV0Cxrbn6cLufmEoAipudu4q7YXG4ukOQ1MBEQRTVXacgXI/S/3TqLZIHozZpZq3/nwo
FIpwvFmhaxzf5/AuRU9auMONgv6yyGWYSFWb37pA5mO/spcvUSLMK2uME1ofThHngScWke8W3YwU
fxgm3fSzePFCZVwyyScy9V3WeL3wczIG7JALy3zK7aiogiqxa5yruqirH7WhzfKw6Ja29SGGyxaL
esw8Q/CBNHdef4+eTRAlbo4LlDtWgB7X3NO11HC/EzXqfXvDHR9qgXJPLMpPorQvqdY8CwueRr+C
QSiYwEI5zyQixO2bLq/FfvLyJHSq1gZJZlQXtsbzsLAOQ0ZE3EEqnkrT6XyaWVtEZS1ib4x6MwUU
y/svntWipCwhiQ1VI/fmFNePVozwcUNR+KAVsR2gsNxMvm5N8nFhGpeKuZBaGfe/c18iMt8LBxhM
B8jOgR6vz+GXqBgDoR4rvEX3LG9R75uia+VWWzDOOVJ9HOvALhA/2qSFWbY+sLT5vab32UYr9AWh
NTkYNFwVp/clzd04LK2qyTZzoa2Eu7YQDboOGTAGMdbTU4PUs+VPyPoageCaj61DrKX3lRbJcluY
EO39SV02UynaL8qUdONuzt1VHCmVvbJzrTxTA6VsQQqjlM65a3Tm8laNzIKUHfdyCG4Gnm4WiFu9
dI0OCgDViqOGTgjvYGSOTwLrtYOSqe4ULmU0i9BN0ywLta4G2Gvbo3un9BYnUjtM9P/QTylRQ1mG
4TbtdVRT6rnsDV8Is99XBaVkn5q2moTF0EiX/1qN4iepYzyUcRFFvjDGCUXlRjXw/qP83QXYpk9X
g+lAyv3h/peYttTR0K68ys+Qab7Kp8XE6QEJwK9F3uPdUBQmAiNaWowNGGk33SLf3Clv4BiqV01B
hyZYvblvFlelxm5PmrT8LtezFjUDVF3Doh2bx7nLFnfXNs1MaAArDXHb7NMvfZY4WEpTrAJ+7YKl
DFAd1fFFHRYMWOCX44WOrozWb02lVattg0rsn2OfodI7Y3S0+LVJVrdx7FG3wtLAxD6YarBMSO2Y
xoLAiysbXwqa2JtsKq0PJfZtt1nuavfFkHVHVcsJHGMeL8l2sk03oZHkshptPczfYxFrjS+Spn7r
xNrs+ou39DrtgwzQtRsptGgrdFODGTcX7zj07fLZ0JK52DVx5n6SjTPN+1Ebl7eJWiruzhCWfbvw
5+kHiaL51HS11QZysqWzGXoKS+FYmlYeTAa2ZdtMWzpxrQs7Ljd9ulQf5GguRMBicjgmFV0Eohfa
t3Fq+vs8kZbmUwgq30+NXiy3NOyUNxKIog1wSJfV1i4b3AoMl1as7zrwxP3GkSK9Z5Xd0MWNq/LN
SJsSP2qlBqbOLVuDjkCRHRJdjQEV8uamt1ZbmtcZihhmYOfocviKllYG1I4RZzqucNOfFGDMpyxt
ij89naSRlacAKiy9i3wLS4wczxDrschyjldvtrpPRmbrC6+lWXxPKn4rpJ+mb+MJTTs/8uZbtAHs
XW6V5VdRFUugp0qJ+qObuQby3xhtBa0jEbjR1ZYyWotRQSDTJvtU9wmi3LYmqgcPW1y0TDWQ+FCd
FBXIk4cAmz9rrdcH3WJDsOqnaqfbvTnucJfAU1chQn9qFQeEvQKzABnR1kjiUMbadDNhHxUU8+Kh
PZ+gSITqwbxHOyuP/BxjipLlbZBuFmYj0rCPrbRDkx5FpU0aVRiQVFOm3knTrr+18Wx5SDJlOmYi
nK7ORpnd9q6p9PGha4Wl+Mgn1ff6InPJ01KKmjQlhiMYT860QSYoQ8FN6ww0F1DVvlc7R5uD0hvj
h8owY3iwgioV+aUTihxgmdEL42uCUKoE7ZDVxca19OS2GbuYKJQ0yTvVzLpkl9ajdUVMLI1ASx1e
5HaM7GQ7OuZwb/QxOoTDzEHuD7pIMBopOl61KTOW+V1TluUGR058pwpXWPfSUdrS75rWKIJpRAEp
bZVRhM44tu62mbsJub982PVRYXxUllS1WIu+TgOCQPVnMdtdvnGVSPtWzZWLd7dmgud2oyUyNlpP
ze8Abqx8VFJQJziXaZ4MZhAj6mZ2YJIEizLNj7xH1NcTm2i1mWwjx/fUmIXwp0nHtj5PUdv3i2Qm
V5G1Wfa+ScqSB5oUFC6dbAafAEoPismQFOj0gvR+180V4XocpXEjE1R2fIqE0vW5t9P5lYTkkuKn
YoVkl1a7W3oWb5MTTJvAM1NMYyalm7+bZmV9wK1EwXd8Lt8K06PBJIYB4l/j2Qv8F7gmqBQi/fKU
qmr/pOojcqdStMaf+GeOxbWqClXfoUZQIxi3oDpgdjEkkaUx0VSzIzvt/KIW5b1B0vShzEX7yYp0
YSB9VAx3UQS9f+v0i3NfyFF7gJoDC3AYzRrh80mS96PJotzD7F3eDWJCXsRr8lrbaJOKL7KeGJNC
uHWMY++Bwyr0rH8C8oOrXDUsiMaix8pqNY2cpR9ZNqprZrHI67xHQPxNwkZ77Bbnhtwgf5epYB5D
ayp1bb9UxViG2ARgcSHMuJeBMdj6N31GuAxA0DJ+stdS2EprrXxltmve5kVPKy4pizX4kDalvmu8
MW9vI/TdpR/bSqXv6OSadwSKqAzNBNCnnxlul+4mzCf35lCm9samQIXYMEj6fu/GCH1tcQCqlmuR
tmgULh1aYJtaGqbCrm7GYRclMp/DaJ4cVE9Nr6ETrqrKvQR8tGxjPV14kajahVMJV8kHdDvKQFHB
DBfZ2NUPXkSiGdi1Z7a7EemyFvxLZx/GNI/E1rSURtkId8IHaZgqXh/Oja7eLoihQEYyClyfE6P2
HhprQaua3DsD89kBBQih+cAmjupqFa6yKtU+0L9Wu51FCrTiUOoyQzNZqn9qZMyYyUNffKpUPS0D
trQTHwF4Ji7UvEziKZ3o2Vd4i8mXKY+6HtRpgZyr0zXjsQVr4WxsXjE7TESkCMKa475fqrZ7Soa8
6XaxcAbLBzOSqRsLdNbb0RxVK+CVaZt7FWPYQx9J/W2/mHPkD1rT7Y1a78SmdDuZXw9mZHxdsM+Y
AgAsoOjczI6ubD7mHimZL0MQ41Sj3VgdUF2aibBN/Sxb8pyXpssPdBfL+u2iaZw0ZoPDQKjWVbkf
ZUSUkA0MMpTpenWTalZ72xtpTX7El76Kk3TRuEWMU+3XURfduE1b9mEz9sODaqO0du3FsbJcDcT2
P9kd8dPorY5ToFPmhwkpu8esc9KSLbKUkkROtHdd0UDOECKNm63sx5LnN5PrbFTNIodAeHuxb7GD
Mt+LpGPlbTVzv3YCo4urxqhVUthUOhDeJ6qLgdIMmXcVcyVqN70c9MoHlio+KtVSEcGqJPs6g41E
ArlNtPbKXqLyCt+EwvV7I9LMTWzYEfVCyxN6gPecZW+NJbb7oNFGXcVso2rjQLUK550Hs/5jPkzJ
u7YsFIjAXpMiRu7OTh/0c12LUJOuNX6JjULJdnbHqm5M7tNiow5GmoaL5cUueCORf5BVYXegmW2R
XLiRPUMIwP+CWIHMBSABChzn2CPu+Hh8pWq1F1EyXxva1DxSVp+xS6iTYoMhTPlhnM3yzsmX+srs
omkT1QWeNJnn/lVk+a2Wy79spJw0X15tzPwfbLlQsF/7HP+65fL2se4ff220/PzEz0aLqf7dg0nJ
hZmaIXh6rs0/Gy0GLRhu1NQlwH+ujeM//vaz0cJHqIitH1tN55wV3PVrp4Vy3VqPBhZCXYtq8f+i
08I47B56QGgcoPwGaPn0tpk4chb07tsD5FN5AI1eBZhfFA+/rMjlTss6Clhczn6Vuzb2CmdVRg7a
cRWcZpQ8jj53M/VErySITv0yXupIrlXDX+/PrAoCKGCQaSEBCTsnLtSz7Kh+zONBUxYiV1TD/Qs9
sN4orsCWfT9Kvb0TVlx9MrVE8bZNmQOwNwYtIZNuUjqms25SxkFF8ECfAROEthxadxMp/XBsatHU
m99ZnNX5Q+Wuv/bg+OJAUc4Wp13s0SZo9gfVhepgRLW4yhYvOVhUJC5EjLPawjoU4o80EbHuotBw
DgdN69Qb3SadDhVGlRxNuEzw2/b29Qm9NMpqZwJyiUYNKnCne4o6PDWXSU4H1SjUILHUZgsJ81Jj
/0dN/5cHzWQ0RIRhDYB8gKj9Izr+UihBzjOngZouBwPt4umIjLmBJX1VWYLMOSXaZroGRGlosG+m
xiuMcmOLcXp0CekGfDSzu691tYLGMbrZ/WDCkljv4/Gj4Q5978cQj7/N4NzHraJ0IIE1WbTZcTA6
Jw6nqUdclb6w/Sm3hs7YGKZwjoJLZEVdNY+bzeI6I2ecQcExaKwyHi6Utc/KcevsmT9a1xTJaCye
Uw1gpmNDN1vzQYCg4f6Q1DHfp/cOojSKC+/UuXbJOhjIBvScqA7T5j83EPeMeTLVLjMOsL/c0Z8Q
hBdhhMJ2tncTJ/H2plBmlIBm5V2tcef3pdpxpWPxpjvVU8bWLzGSyvYZ9BQdZXr4ZFuZuqoM4mpq
ReB0y7BDR8/61oKy6T6MZW2nb2I1H/Jw0YtRx5JrwQ3Fm+fB8XNN6f9UVCVBCwQ+6nGUfT2FjVFJ
CDGF3egUmqiAoxPfGFfwSEuuXY0JN9REI+zzoC2KDE18R7StkeSujfTinFUXluwsCq0rho/HCuaG
DkI97qzyjDBtytUyNw+GN0nuxkXWhYuixrhlRtYdOUL5taI+dWHUFzYFvV5GRrAA7NW5idXYp9hv
1rpxAGaq2T5cPme3oPRNpaD9Xa25H1OEn4dGEH7BVNjXMPDL+2cZbevl2WIe8OczQH0kS6hSCLvA
7VwPoNO3HHwJVVDa83Qd7PPuDSQKXTqpYx7mTIgrc0jie6Mw3Rsr1Za91Mvx90w1mRXnAeh1TmXe
Khh3p7NKC2/CGwk3mDSNbF+2fXWt2Wl2tV750e5t2vvXg+VZA+7HeC50Rwv2Kgq952zHqPPaKrZq
68A3Sj5hqzhua4irVxWy436VLNotVP5l22IMfuEwOE8f/xqaw/2H8C4NwLOzv610F3n7wcJ0J218
PFGSHTniU8ut+2pMk/LYaFYa1mA8d3nk8cLPNIgG6ub715fg+a4FkLvS4j0ulzTpzt6VTuQFV4/Y
xl8ByRxw11MQgSEIlRpN39eHOsNo/ZgyWRVeEmvbkQvm6dMdWk+lExRbB1SpTb/E5y9My0qE5Vip
e73pD33PwHNXttsxqeILDc8XnjUM5TVRX+UNEIk4Hb0EQlNYnW6tbk8oYKf6sOMVYmGtrPPdpU42
qwsGtqP9vHl93ue9v3XiJ0Ov8eqXl7Wvm9ZWZGIfGinHTQf9YuNQ/X9j6jATF5QOg4jHfj2MXLJa
GiA77JY/v/4dnqcFpIEAiW0o4SDVz0GDJoL+OX16+5Bmpb2VmtYHSSsvOvM+DxgwSXG3IJmiT4VG
wOlMI9CEpAC1epCaPTnbga5BG2SdAQddgpv6MqSJWvkOnry1r7ep9sakaTKFQ5faS+Aqk9NREIuc
61lIcCxWucwcH/UAuI12zSVRjec7AilgAFX2ilB19XNZwALzVnQBDfXQJvVhMTbtdG20zg1VPYEY
mHWbtcvPq9r/FJHBTiDJ5BVYHwFaDecnEzz9GZNQk/UprWKjqInmqwktrdcf9vMXjehJssljJunn
tT59CjiJSoirkXGYewvcdt0PVy0ohFAUUbytuOHQ5l7qx6lyoUElwyWLxed7jeEBJTI/gxTxnKgh
5wX0fFqah0qrqNzWXnp0kCO48Fa9OAoMdUIS+FuGOp2k0KwSdd7RPJBDq9esev4+i3PnAr/lXBpo
fWLQSuGVcgRyFfTOwkZt1hEGkDUCoXPfXudKmc2h6bT2h6FwrdRvOpk1vpWXmP8u09i1QSkR28G4
QrENqjzCVDeSK8heVyAR3ECzo9HXV2X+lVJrOYZzZnvUJhMRP7mLk0Vv+T/nYBSDloUDJPf+0NI/
wB8SI/jWL8q1zow6O7LG0pzSL+5Qat5Wg0P9HUlc441j96DpLGQSPhqid7+PlMk9H8cP8V4FgytC
E/3uJzEburo30Yc1d/hnuZYfDcABsBTHWBRfhch5n4w25mf4j6cfUTfOP7aJqV8vzFKnRjThCFdG
Bm1CWlqi2UVxOSx+0cU0wtS5de5yp9J1VFTr9kqfRlFQS52wdJYaPTg/nYFGBW4ss690AwcdVeXR
61jD0etD3a7q7xjNVdq9UtnTb1pbr0+T8wfZGcAY6+1lDQm/RGIroUA5xZl5oMIsbmVZIvksnfzT
6+/f8/yT8xocJzQ8bkZ0p09HgeBi1onJ1hRxNN2X+dLdUzVLMUqSxgaO+LBtIPyErw/6QjSjEMUO
XUFLHGZng5p67LT6MjuHmg7uXrdLZYtttwEMHFiLmXjppvHcDJyZzH8TNLCuKnRj4gwK0bA53LN4
oxdVWhbx4hxaASIQc0krzHsS/9cn+MILzyic3iAG4Gudx061S3NaUYZzmNjUmxlj3mu7sqsLYeWc
ZvbXZMh1qWSAPMR3+vTh0epVwJCjO5w5HrIiijL41qhVu3rCAlPaWf5pyfFvnkY1vfd4tI+c7EkI
VWl4TLlov3190i9spfUmD2MK7BSArbOcqZBFkuf0AA8pUmHYcGY3bS43o4uoe9JH062nGNn29SHX
M/o06QdtsKqsr1o4q+jI6QLEcVxbzuDgWySU6KbrPXOTjma75x2+BGt5PjueJjxxniY0EZQITodK
eyuWZL7KwYghh8QSXR5/7iGlhkpUAllY1Pi7jGnTX3jIz6fI0wVLSDbIC0rX/XRczY2mbo5a5aA0
0/SpVFqYoo5s9A/R6CUXxnp+GK87ifNpZS2C0j97L0F7q8JD/uKgRJlw6JwPFODK3EXZBDJLAsPN
pLwdAMCbjSBCRmnYVVjaXKpXP397LBWa5nq7AojHYXY6Za9alpZFjo+11yPgDiWJOor8+Ltbh0FW
3BAb1YIbfrauSVp2nRmP8dFpa5uyg9O9R658ASOQ2BekDl56hMgcrBJKGB1Q8Dqdj6bx5Cq3jY9V
Ver7RpuLrexK67pKYu3CO/jiUGD3yBJtAMnn9xYDLW1uhR0GFb24a1Kz3kNV/7A4hbxAv3vpGaGJ
T/WUNQSgd7ZVaq/D9qP14mPXqspNpw7lo5aYlywUn790HIDI2ZhoqptrQnq6cn2UTjkpdXl0Stfa
l00vPjbAnL7UALBupzbu3kqcYi88rudTW49eYhigLwOA/fqW/HLwlnPViNxOkVJy0QDB6oz/RbnZ
+fL6BnxhGOBklLtXWzed1+10mAl5Qo7zrj4mVQv5qwAt0nNO735/FISKOCRQ5+Gqs36LXyaT5AWy
nhKxiajou6BGJiooSu2SfMCzbadTBOGmQO7J8Yp71+kodWR3HepTSFoMbhMafd/5nTN9ahe937w+
nxdGWpHiIPKIxciFnc2n7DAGRmQJRlkqZQCt/LMpm4MDfDz8NwaiXozmM7EQCbTTKSmyWsVplfao
50MUFPB/AR0XeWiNF3XqoI/yx07OMZRAVsrF2mMh/J5jDMuFLJmE1TtGoKaA9DR1f9AzLyWBTuAm
hoqO37bvDimxNhv1+LMxzJQ+Yz+3pgRTRsxLuXaCVbrO0iy5Rzlt+qLJMsrDevbyY1u6TgzyCo8v
vykRKYaPK+IbKo5qGazCOqi+dEIogSLnaZeALX1YN9TRXYa0DhbysC+owCD3WTXljKxVZSEntQzA
cTZxD0fAB32jfCpbGQ87YE9NCqvRMd+PYtDQgK5MUYOJtuY+8Gan+tJMI2CSRq2RLsrNJP6Wp8PC
YVras1f7OM6YGs658exeL6IhfReZEh/IGEf9SgXkI94Asiz6XWdhjnE7Gy0Xdn1JXJrDIi2d/YBT
IprOy6B61xWv2FfXHDOwC/CC5U2+cBfaWQnAx00zK8DL9Jx/fFBnPamEP4qIin5WwKUIBy0d9U1X
cTJT0nf0a1uFRLnPHAevLhhq/d6wqVOEOmJrE56yav5ZHzxnX7myAFQlFiO+rebC9G5ljFHiQcvi
eFVEi2JwbSrScGmVWDtLnSRgwyLOkMl08vq7zu3lM3InGpreraoem8xuG9/upfmIeBSwqw5FlDaI
h1StA9T1y3dgG8v3BpZs76PWzJt9RIlMBdnnOAg74tlZhZVdR3tJA5xzXDTW9YLOcRrSe5kOCjWs
x8wVELUTGMkP+H2VYNzgY2wTmt1T0DkdWsTEv/ILl0hmiuOWWyEpR47le2gqd5sOjSm64poXO4Hr
xbb01a5crmqD2xfgXNy39laX6lMYJ6bWh1iz0VfxZK4AlKDe3e3UIRP5nRoJHaXp0ViAQaLFdAXG
3vNCLennm2WYwZPSxlGOBIehhjdo1MZW1jVoR33WDB+Z1WQORYLfiN/Xin1f2VGUBEZapSh+IThz
LyMX95EJpuDaB+mKwnei2L7R7XGL+61rBbqgL+Epg8XqoWH3kaggCqyCcJ33ud6abzDG0mWQVaK9
EtJAhaZAc60JKi8V2Y3SrQBs8mJnCmdgdzi4eSBoArS4cFQq3JlUEdY4rhZydJxPBfql3MaLuXzo
66H/CgQ+eQesDPxqoXXZ7OdZqks/k4U0/FiZsodUjSYzVBU3fZQOyCEfO2n3qUyiCcil0mXDjVIZ
w61pZfVnoY44RyRL1H+WGnyGLfYOzmOlxlEXpIsxVb4aeeZn7p2Y/9Yyw9+wl5jpbVQ3bj/mEQJl
kk35toiH7hY76Hbw0YOuP5hOXT6B5WuBoRe2c6c0Wox/DDk+oV+qnzW7tUBN9YYF8d8wsisFb0V9
Y2VTm18rnpeJfatE9kdu2jrwMVGpAin0acqCcq4t8CleYechQqs5UK96hv3emLEWUhCY3pGVOwPP
2URY/v+xdya7cSPbun6VgzOnwWDPKclslJIsWY0te0LIHfs+2D79/SjXrnKmXE74jvbgYAMF7HLJ
IXYRa/3rb9CW1TCW0HJlgYMA8KuIHGipaYFXmwdSHqp+CE3+XVWqZoO01ILvMi9l+JTwVXybbS37
ZM5J/jybjeTuhZnypM+iOQiB5Bi818T4SHTisZR6hNmZXs+zZxs5JkQLouT3EK3aZ11Puk9RuchP
ETlO0M0k6ZEeahVSIAFTpsuU/qcKstg1eX+yabgppBCfjFbKB8Wp52962lpPtRhhjKiYqgGzpFgP
O3aXWTDIFvcmVqLpYdLc9J5S2fk4xC050pUbat/UZRxgoPMTVwtGXtCeRG98HXvVhlNiOxP0/6id
MMfrKvl1isfqUy4r42sd2voD3DPtow3Bg1e5Q6jgMZ1pbwu1tclN0ivtFie/8au7VEhZ+kmdMtbR
nAdyLo3c70OXbc0wa7i9tYkkN7KNNvN7B19lL3Ta7HbsOyfbtMkaEYqcR0l9d5itMYBGhClGqg6y
8ie1waViWELD8mLGNhhMKbP91BWF8d1KhyT0Oma5j31nqEgVatgCHjZJ/lA2ScrWvtJMR9dpGwZz
UQZM3YSx/FFo/BFT5bcclCO2yr9yWv4LmSrUTojOEfb9VBCtEuTXAuH7Pn+GhJL8zFr56af/IxF2
36wt48oNYTpFJfg3c0U4b9bYE+r3lc3BE/qbuaKob2C5UF2tJppUp/wZldw/ImEaMjB52CsGYDdq
mT+hrpyUjGiDV4AXSQosDxgmpx00Rr+NYyUd+VLSbbd0nXS2U746tDvjxU/36PZHxfY7FSNLGYjq
8SOhjWZ0egL0OvwbJrhje7HEeb3rpjnbdEp2zg9nrXF/qhbXC4LwA1rO5Bgd0amRUYkZiJE5HEKG
ofTB3JPwIozwXEL2Se/1YxV8MZg/MSmmJTougIu8ybAFaroLtYVAn5Js0Y7ZZRRll447MsdlYz6D
mv1iRVgDjGIQWsM5OYUFLdrV2pm07kJJ+/muaBu5q4bmo9DmxK/sUL+QWXXuiZ1MgUDkgR9hhtAb
rS3F6SS8ZxIOt3yZL/op/mRM4Tc31e8WFXM8smfO9GKvXsR1LY4kg9dARWV2cke1RjDYH8b5AkAL
w0eE8xtdURx/mt3xTPfy6hVZlzIgYdCVYfd1yhWaEyshP1ibL+A5EOBrdEaQLFL3fv+6Mwo9fRXX
dfATEXzm3MDTxm9cZK10ozJewBxMULJ0S34Xzxgte11oOszJYnTY3oCFXyE/p0oaSZi1ZD54cRWT
ShDKjPjFiaSahhx79IXjUH3QIgkPlD0dM9ZBHcSNiBZH36iSSBuvNs0xp9wpjAkzb4ukUyU1ZsSQ
uSEdT2sSpLaSCSa6Xiqe9zGnU76N8tS5UcjzSoM5uk7sInzXYbHuDxERHx7ITfwBy8dpLUr1PsXP
b3C/R7GbOVvsNzLbU6GTmwHs0j7cFE2ffJjqRt3pSVsyM5IcwJ5Qcb/aCGZYZBOUbr+Kemp40K2Z
tF+qvFdc4n2zgWDaaE3ECWe9f1hMaX1JUFR6wqojfnm7jr61pp6u+cqdwPemV+vHJMUdwzdVG4Y2
vW9n+VXSIYix0AEVwWTgjYMbUTsoKDbcG32Q8mbuTOtD7krU7sw4wy9NjdU7hpJph5lslWBLm9cZ
lslhLrWVvVtZezQMzodezvljGhnz20gL5bhRM0fBCcjoP+HsnMnAJIRUpQBLjdgrc2MUAZXWMG6T
xNygZcR41oKBwRAUxl4NXa3xaqx0qb6capukZf59Gmp3O+rlHK9p0lnqtXWmUvGEpCvNJgCyL4q5
u1lMMcrLucAv26JgpeQp0qrC1nexH9QF204vGhpN30h0oFGaR5/qehkuyapQcwwZG0NCSE+bO6rq
njTvmRBIvRr0yJuyhVggmqz0ESMhZ0YKM45e6Tqj608JQMCmVHKHMCF1tm9x/9SuOqm12QWqK37L
Iq4geph0CkpghBkCCYNsTxx8DSlvLYRJqLlc8zNcntniIvXkbkKtoPukGsqtQCF910VpQWx6ipjH
K9IE9QA2Zsb7nthuxxusorpG3xmaeGGmoeYn6O3HiwGQKkiZNNWeW9upX1tOvJtHKSOKtzWMY2pq
UmiLqVDplJXSfuem1mxuE1dNRj9Dz7dxI73eCBr+EM4XaComL0YyXGK7kV/iPQfDGxWemwWM2wxl
A8nJ3BUWLz/zNp1Hgq2odlXPofU56yfn+zAb1IXVGBNTmakl5H9eo2yTRSing7bjr/KiNqJnGc0Y
UjadgeL1i2AiWFo5FamKdsEJetvF8UWTARklzOlcO6lvanDmYmuIFgvQfFTmAunEkpo4BEEK3bSd
UQW21g3Fj63yjwq9fy3fjoq835aD/4WFHjM2WCScMv9OSr5fbVn+574vnmX7/HOZ9/fP/lXkqdYb
RKbYuQBeAYmuuNt/fGCwe+HfYg8BXE8ZyAn7Fz1ZEW9WOTUOkJDOYbcBQ/5T4xlwl/FUhdgMcRq6
lv0nJd4pRYmKCwHwC2kYS2HTtE8AyC4GgXRoxRBTtNXNzPlwnwzDiCyRA+gBnau1Nxhp3E1pvbzV
mMphfBj3O2tBt3fmUPzV7wKbFUcaLn7lo538LrJvUxqXqcdEeSzJ7DWrEHNEu0sNH99FgQimnevv
plWPmJmrbNxN3Rh3VhQvT3Un2vFHI/OvPA4KjJNDmgIbZw2bwCdcp+AxnkCZIa8Jq3XGLrQZ4Hgm
2ACayTzsH9tC129KxrHvqoU7iOBjkChJwQCKDV3cdAUJ2Kx2iqFzIQKG1202pEuyiexlSoMU/4BD
34gm25KgyXZuJHlaQa3UyM2NkfPw5Uu3fKBSNp4FaoKFD7hu72vSfL4qekj0WoZp063JzM7aZjHS
+wHEZL1j96hC4ttYp2Dz7NJtbW+s6T88pevCEXynKC50JwxD8AE3DoQ1fhviK7eW7YKrspl/EVlW
k/OuJUh8iCls+51Qp+4tDoXuJ5GWOkdw1KquV9UQeT3Xagv2VyNPFj+bhHrjjjSdaI7QInlIRJBl
CmOcDtYwmeSj1dJ+21SWUW7CJtMICwqb3oYXl6z8cEtBg0WIL1VIlN0WoPwPhdOHCIXbtHoGooze
wazJJi9KJvGwWLXT+GBB+ifIxe0DCXISG4lhymEDI/y1PHS004eUSj/1ZEQPDeTbdF8cLaWI6uK+
ehKLo91NSxlxnCg1JwJnk3M1uMCXPj7Kaf6WoiRePk7ziFYnjWyRbnLcB9ONYnHSBAv2JOzAY68k
75hoC/WA9/eY7C1QUuc6XzgMA1vqcDMKkKzDFCMwvnKnCOUok7OhDFx0oS3UnTp5P43m2HqLJtOv
dty2KsK4JPmsjGLJAw5yFTOjVbIdEDS+yM040QNSI+jDXaYoHYeIWiG+HNheuoDCSBk2HD6zsc0s
t3I9K+Y2+Aj+QWGyAXfZbTfFJWbSCHXbyy7tiwgZL7asV6a65HgXu9qMdjUbS1wVMsVZVYLS3mZD
7WjeSEqh6ZO6V3+bQOjMg90g8QlQPE3ltnUcmHWjiJTioNSQrAI3ncjZBv5OV+zQbB7BfSAMTWOe
fJROmmR7azB0YEnS2hFdGstKOFEKmwAfGS0PvdsJy+cVXq5T7PL1y5bUQgh8PYymABtVqaDUBR8W
iLBbwjJSWcp3eba05Jc5Hbw0I83iL1kHkHsxRsxcIazE0+Djm2fn+9imDA/SNtQPCBxlDdWlb0nz
iu30bcYs5mtDgSGCTOjJClQX9RCMGCfgTjCnterpGjrxoBJO850rrj+HqqgKIG/F7ILCdgrK8nQO
b2wzcahM5WhcFQxOp6CrmvY9punTPUPz/kNZ12gFwmbmvVNi/EJ4jcmcDNrClBlWfiYS/M7oNIpW
PdHetiC8pG+Fc2GiJTS1lM9t0p+hB6sQ8EIHF9lY0zrekoJc0cOqw36yJ32Mg3IJmyVARjvcRFaR
WhfkZh/quCxHb+gz46FDI0g2JRSnwstRTFrbpEHdEeBoJSafPCBg8KFYwWFDczqH8LuYj6s2yKzy
R9Qpb90RVdcmUVLrOR2T5rMjFP2W+T72Ohqb+ybWqgzdNxmBxW6khynAE1S0vVa7godDXhFnNCot
wyJ10NpyhcUUHvaElIc8VofPYtK4WZu8CsvHuCy6bpvZo3s5qVplBkxwHOGjQIhUv8cM+Z3TDOKd
ZRWFhNduuR/ZuZcvcDpQk6fKjIeIg1jf8XK7T77UeTXfoF8tFt+Ni97wGluxzVutT6ANQObUnteh
p83AhPk6ZgNzRmycU4y8m2CJvil6t/TxG4vHwA07afjzMkrszjKTZEYxz8TK9cAp74Ddiq/20tk7
Mv3igz6ZnKPCVnC1rs1xnQzMBjYI/WoutdGbvmDaYc3q2gRFLrLBaFy285Bm7/FClN/rGBQiiBHe
fyWZmFbIbG2RbaGzmcq24WfuWrPrkk2/JPFNCTpOaWgrBhkYFcpZN5yykW+W/23KAQqGN8mu/oZ+
vwm3w5QsxsaeHIZ4C0NK7CKEO9/1VAvzhW6ouOCGjl6XmzTpsspXxBReuxi6676s4+46nHrk6J1T
YjdUVlaD5DEdxihYeCiNpwr2VaukvsavOnIhvYVyIdguTubowIg5d3wtLMlVHgnT/pKaKniQow5P
Ed83kKedLn+Zmf5fMfu/a0HqrsrFfy9m3672gxSzr0HLv3/4r2pWs99gmEVVhN0ritM1beavalbT
38DTVKGXwzmAff1PNWu+QV8A3Y8+kMENvIe/a1kVfR4ACHjl+k+sUHBK+wNTQz6Bo4KNQho0dA2n
oGaDj0PBzZ//NLRXwrqIOEH0i3weo0cMn4qvGulOTJdklD0OzOC3SRQtHztLIkfNsgobpkwK6xAa
md5BD7LIWCgngx+bsVsNzFbDGmTMM/1mqMc44+us4fQmQIc132uTk2ZsWJ9Rguk3yWCOfBO04Pku
r5zkKetH6y2Z0vlHdWqjMMAboA23CEjENxHDQfJEP883+dzTqCKe6x46V5Q3TbGMnxWERiBBPNZ6
X2MKQNjDMLXSN5KoIe1Vs6s2wGfS2LcRYl4iUER7Z2bN8lWvKBT3pRTZuyEcqN70nN0owDjJym87
3FInP8F8xSTwMbbAYBJgBpikdunNbUFjCvWVElQhtkww0kEg0aUp6if4XcbjNI7k/mDQV91iaTdu
RVXjtSFgW7agS1DngqlzImxbTPAG361m7aGGv3ub5B0nfqO11Ze5NVJj79SF9dbuTPJJdPa8zNOe
uLUjE8Fks4bmDEFkxdp1ZzmgVAt+trTm7LJB1pnlZRPn/EQPsIXiGdMQDCe6L32n6NdJomTllnpa
N/3UtSkEjcJgDjl0MlI9RYuWeRsWjZy8HmDuwmpi98bsXfUDtcvymcCFhUEM1q79zkhH5T0u701y
KMO0+0rZKVRvZv73VFqzkQY9nNl429braB9bs2g74RBz1WXkLPmptlTx9aJQVHsw3tn59KHCm8fS
Gjjn6PqTOnC11ZRmcdDQoU3MH6redp4awj/tbZyl4q5dQA0B5cI6DYA31lCmmfgrL8fc/5apwfCs
Vrb7aWmntAOmEEvkdVjf4jAotOGLk1PYEchA5rKnxHNCgEnSqm+VgjMefwkt8uO8o0zPrFENL2S9
QjwYiojbYVyKZ3PuyiecmE1SBhYDyx8K1NCHz4uWX0qXyFMbDpMnS8QGPh+1uKrgU+FP0ylwDtQh
0qgdbXVcWbcLZi0Kv/qBD6kKAzOWE0dAX28HPtKP7mKHF4Y+kx4fVVr9aTIH8WcswDUGEgkvtQfQ
MVCfu05Sft4R8PDq82zq1MNMVO826hfaLH3QDrVOyOBPe+YvZhjHKPxfS+nrIAdCjwoP6nipSVXt
wk2c5RCqTk2hrTy0xvhOs7HIkLH5SWuX7e8XXPvhf8YZPxZEowjFGc0eU5qTfllLmnS2YXMccjzC
mCdCaJmn2MajJH/flfH971c7RqxfVkNfrNHgwJHDrHO9/J/21rYxa4ucxunQI+MPjFYJfeSZ5+y2
jxnO6yowulabU4d2GzLjyU3ECEcXNUZYhygrq68mMF9QTWgXpybM92HT6U95mpbAy3Ny5m4eU4l+
rEyWCWJPTiOMrNff7Kfrk3qIXsNOx4Mh0oatbOkCrem6gF9n3lLMV7fdRAHYWXpyY+L1cebtOZ5x
/Fgenggadk5IhDUnWEObT/Wij+OAIWmpbkJbUfwkClVG7Iv4Adz9K7Dx+kXVEcvD/IXPTaP4ikAH
U0jT+lIeirzHOJ5x/jbHcWEHIOoEZlbqCOSm7MztPVETrxcIy2NFLNDUcjyfUo5dutg4GUR/mHTM
92i5LcBbS6uqD2HlgE0USEo/h+Pcvyc8DXAHBuP4AFkTwk2M91n6IOhi+0DQ+eCDNejxgnWf1uE4
YtMRbY0yQ/xZTRYpIRo4Me3ReIMNivu+iUYbaoXUZ6YgobjvZWbss9rqbwpA3JxNusM1fE5ldttE
7vLt95/N6490ZWFSKjGvRV9yals4GsYIG2jqDx32axdlbOYXydDXNwOR7Vu3z9szqNWv1mOyyXwT
eRY70cl7ZA5VknZa3x+SwqrIc7Dsq7Gg+Ysi9n2iccQZyd3r93alLQo6VQcJMxd6/NlkUYzcxZTD
wZmcW9jY1rXrSO2RKLg/C1V9eYEMA2EVwzngVDaH45VU8repL6zuMGAU7Cc5qbSRZUj/98/rxdPj
eFdF0MSkmPqWVV5g2Z/3AQ0ulV6nuTxIpnFbouRjv+HdhUrkTJuFTu1iKKw74gPLHUH2uHzW1oyw
UgovzQpGCa38BmoB+2IYZtzxosdFRI9NThywBbBx5lN+vWkR4gHVhFQaqLevyPVFaIInOmp30MN2
3tYxqESLHYyHk4ztJWH5tdXkdGEXseOPQ5ieWf0Xz361yAAj5W5Re588kQQQgdnD7B7yYckOWjqh
uTQV0GFpFmcey+vTx+AbQljHsJnVTo0VtKWQ3RAWzkHNa8z32y7domE4FzH3+nYiUsB4HW4xyghi
DY5fMV7y2Vn3pUNs99G2cTvnYuS026e4E227bsgejUl3D25RJNt6ts7NuV8ffkyeaa1epEvwIE6W
X3D6l8JEGtkss3k999ZVUw/RBdT4ZUtx02yXQYgboiHOPcjXm4axDgGQS6xAN9OKk+sOJdX4kjoH
w86f4maqd2LB12jRaYe6iGjY339jv3iYnK9Y1JrY5CL0OSnKrMkiwpPRxkFhprphlDYeOk7FMzuh
/qur4nHSizJRWCvW46sCV2v6flG0g6aP7rKJhcqJYPMq+WIsOCzUQVf7wDFGLKBMbQhcd4q/cb5X
wo9MMX/Us26UF5yUk1zF28WDg+kZjr6DcG6XfozSoCat6z4kKLL3F6PRbPC3XD6jzGw1Hy5KtmAo
OdiD37d9+AFEDI7i7Ey9sscgyb6whLzOIw41KBNTp5MfiAHfJhSKBd6TVZDfcpSRuE7Qw8VnvqeT
iMt1N7V43kR2rDEE1HQnzwAEB1+a0hQHwG2H9IyxGXwtzr87kZGtNyjX76FQI87HckPXmEeM4zon
7czGS7BmKnehUQwHiH04tGZLGl7gglY6ZzaY1x8ENjxgEHwTNPewr46f4BgusjXNSDswjk0sIN0w
cvb1Es0p3rjO/MGZbBuuxBA3BCEuJKGfeVFfbXCsyxHAlkBlCEn/xNBZoXqK01amh3bJp13mxviR
5r3wYZ03Z5Z6qWyPzp31GpkTrFpeYJRT0/jZCCtqL/IgHehWH406dd9Wmtrsnb5Mv/V9XGyx3Uk3
QxlqV42ifohdArJyPH/2qciW+7AKizMf0C+uHuIVHLB1GKq+UvoALYIjLGN2yJ062Qu15LDL6+pB
5OYfKdd5GXVYiQjSMGRSYfSfWgq1SSuxv03yA1PRmY9vpo0mZu3M2/Sr69E5O9ZRLOQe8+RtqhnJ
GdMYJocKHnFAyJh2XWnD4usYoPyRyufHBdEKwp7TwL7cU5OLLs9yHdOhFM8wfQkIgQt9mKvn1CO/
emdWByDUmPjGYFO2brQ/9Sxd2RIsCkX7gPQW/XwOTM+r0V7jWDf47hTa+KR12VXObGOXuyaetkzG
sL0tsq2rRwiWAfvOPMpXRyiPkpKEt9iExwcQePwrlc6Ql25RJjgdtM47CeNuk6cNZIRMxoGcLRxk
bKXZqWrSYbqZd+c+o7W+PfmMkMSjAIYQh/HGqTeSmWrNlC5jchDzgKdfa6/J7lG1Q4rV7uEGa5sa
6poX40533+pFHGj2aG1SqzgX5fjqkKNLpj3hgFudsrDBPr4RqgnhQxBEfSD6odiGTaL6JXX7met9
dcaxCn/36tREXYzQ8ngVRIfVYhpJdugaAojw9Ax9vYBDLqpRcpQY5+qw123cuiD5I7DxAFUwVzhe
MI5jzDMKOzvEDmpvVbS1X3abVF7iiljszEhGu6gev6PU6LayLCzcmhhF0/o5e9ca8k3Rt6FP/ZZc
p3O1kpqs79lokNuNG8wBgg+HHmy6gN09uZotpstNPw17UWX5pcA+M4icNN91ffNZNaCP4Xwr/sif
5uXT5UZSLaz8ChRT6wv+0zdlQydwdGWsD6JPSbtc4G6PExWXgw33lhF2eaaBOhEjrwtiM0XZx7tC
j0wZdrxgNQ91J6EyHLQcGNnCupg0taSGQSQxQ2O0ik/KJbxWq/DHGKaCl/T4W8NDGONbwOx+2DFH
cc6p6F9vloIdmUhCygQOpVMt6VBrZo8HbnPQB1KWeexfVeopPx6Wc7vY6x2DlbjX7JSrz9Yp8BJF
LdyOUjaHgcD1a9NVvxq1JMGuNNsA09NV8+noQQaDYG/aS3Jmp/7FdeIbQRWEoFDApj553PFQVx3O
ydXBFsu0Iw1p9clm2gXN7pwo8+VKjvcmmhec8IFDTejepxBImKEdEaFVHRDMugFUiWTbhfFwN7h1
7iekwR4qOckbbLYEvt1ju1UaU/UZFyt7S8zZ5WImQKeZ6b5NEKwSkhIbN0i3+ksuLPvy+xr9FUi0
+qaQl0MBhvAWwOj4rUQjy/QVmuLB0mOw/lDOV5Y6z7c2foa3aNrErbCq4cyiJz5oL9/CWgyQ7s6U
SaO6PV41YovISsI2DwKr0L2rMVHBKFbHwST6FjEApuIeBMyL7oNBh04cqwhmnYGLouTldaS14U7R
7PnRUfok0GSM6odWfNPMVcGcuuL5OrJ81roa23yXNOFSiMXDsUEEMaLF6yYcm21fj2Jf9ul8lcZ6
7JmLI8nxwTgw4tu/yAFXN2FBx6Ixlw2m3DCuYk2fPZyV6x0CoXOWD6+PEcAO+t2ViYSpmH5StMxW
h63+4CgX5TQkPiwUx+PQr/zfP+1frEKtAuLqYunDp3iySjOjhMySNrzAuym+tbrpPdzE9P7PF3Gx
5njhnOG9cPJKZdoizcbMwwve2Xxb4ujt61lyLjHv9QfNwBNWOlGBa4zQKVKQ6RDUNKOMQPwzxV8m
KQ9VYSnYJKJwermgPxoa/5bbeMSC/Feu5H8lAxJmm6Dd+feh8dUzCctldMx9/Oun/sN9NN+gWkWH
bmOrA4OIB/4f7qP+hj0QlGXdXWzkKv9wH/U3nGHMbjFsEtjSwYz8e16sWG/4rxEd0B5RYEKMdP5k
Xnz80uMIR1+3ak1og+lvgHuONxujaEYF1zlj5/YL3uvSVnejo58LgHq1Cp2NDdzNxeK/xFz6eJVG
bWGxV6OyG/Jc2yoJKUS2icn5T/f+7PCJpGzOUEEooLmaXDEXPvmAR7p2aMJuyA43L3idabmW7ave
GneGEw6fbQ7vBFpwjTn0ny/Mk0QHQvHJ2OvkJpq11qhEfig7JNGcVWRZXYpBzyE5Jf2udfCK6dRc
fff7RY+r3h9Xi9OG/mLODFF03QN+qtEU8oUMDlhl180ivsdir9vMZmugnJ2HazOrZPD79Y5LlJf1
aIBphjm+mc+cTtpgwc0LWgplR3pL5VGvfSs18T7v2tvRye+LUNTbIh0vjCI7Vxyuz+2fkuHHyisg
R5GPcpwx3/GVwgoLjQgX8H1GnsRniAQYwtcCjp00ja1mkpUylaq7VfWogVUDTC2Lyn2ejOZx6OP2
eYQnec7Q5Rc3H4wQCRXGKnR4p2100xshymQ92otoTPliynmTELV5QPExbcfBnc9ZnZ1+QbzbeGVQ
Jb8woXEdO74Hlh3HSluyYNQ4EKQcWo4qL85hoL9ehVKHNxm0Z938fn6nHKcpi8klEtOYYyYlQm0D
Q43OJdz/4uatjgWAWniOMbk9KXCEXpNKXcawRMHuHS81YGBynkdX0DEKi1wK0zzTIf7iupgHkUsB
eg2wfIoRqDOoUmN0rChlcQOi0x+yRNgPv/9Cjk/dl/eUrYcvEhI5Ywjt5O7liTs5kCKTvZJniKFj
ordnRdN2pAhFf77VUQuBWWL6gETyFNZFOT06WaYm+5Sm6S6OayBBV8XYOW5D5ngg2TuoduYZkzjw
UV6A409R4BaF+Hpt7B0UuMcvSK9NutHoRYiuoizbtxo0gut0HVD6qtYqX0VHkspmNF0ZbmrAsm8K
sJpyKZsqvUispmg2gxPJu9ZNsjxYiEprPN3A9jNA/7Ey4AhniXzXVap7kmL6FuvG2h6CfoB4ETAx
Na7r2NbrNc4N07GUhJ+LsjXMcZsiw7oj7ooM7sSyWmsDOmM89nUJCtBCor1ff+16I82+huEkYpsk
vmlwvwwVHHqk+/XYeG7fOM1O69rW8MmJDr+PIffWM+1oHt5qtUFimhpKzQj6plO6YMrgqe4IXHOu
jEVL36lmbD8UMuHXi8iGWALYhCicFZKZ3MDIQ+F6eC9MDbEnnd7gEQAetU2lTQyH7nT1HZTnLvHt
uSShPSohvXhRbwil8FLZd3GgSkLkfQ35cvzeKCn8tw3fV7RLi8GZd4iqNGND11CYWHnUyo2t6Mrk
mY1KcEdM7gvuFBxRiwczC+UlWxukmsl1wysTD7fGt4dh+lRIQ0IZXgoIvCvkmW11I1ctX53j+AKU
GedKUxu1O8yIqif3B4fcNiEe/WCWv7DM9T6ZPyimo5ASkzck73E7obhOKz29rlT9k/rCWR8XVzxY
L0z2EJX3bbbS23slUgjx0qv5AX/U7DZUAK9g+mpfMSyAHV+/MOVDTMoGr31h0AP6QKZPKQb8OK7I
uH9h289TCfM+nnm2fj5ByMdrCG+mWDPJ9AkBVr/T7xPVFSNl7xH2w+rXVn6/0Jum3/EswA3jAfGe
P65qANPU6oW86ytY2+B4ei7mbV+E+UUkVzkBlhcwc4e+RGaQvEgO1FV9MCFDSOHaMp8n482VtW5t
1U5XbtK2RLqQ91nz1XnRM4jMwdMY8fpzzzz1wUzympxKqMf4kLxIIvCHQB4hX6QSJWqHQ6TqI1hM
ls7Jhpomu23rAomF/SK3wFZ8uipTooM27YsgY+xbxBlEBNrvulWxMa/aDcmMEtuEPEHSYb9QSeMX
WmlXyielQLa/oeU0v+gvBFRCfyGjKjEj4U2S5tOeGCLMFIZkJWiVCriUB8iFebmWLbqymVGDPNnw
Nj5AWlXfRiIkFkixkybaYDTBF4mmTV5Pznr3TFJ81EBfevNz7eDhsU0EFhUBJq4D9hupYUGlS/hF
GAwUmY8btZtfdYbM3iuhWeeeiTdE6OlFLS4dp43huTlT/jaGRXbptLB4cGefB9jWxpx0OCqozjW6
DaFsxhTyV4B7tvVdjKl4iMUs2z0UOYNUDyyjks0stCT9bsWL9T7ORi3FSMbl7//9gfES/nyynVJT
gflQPBKNqq3n1k81XIMPi1ZURryfCiP/ZGVFdqHlqr03W2lfOIy9CcjDoEMvWu3KUZbV2cGOt2GY
Khg1VMs+1512r1qE+Pz+F3td62FeheoeR1ATAOTVLFSXCBpQ4u4dSo7LKIzbp8TSowe24P4xlpmy
rwclCkxAu8PAS3Wm4nt9kK5nGrgj3wvzkFX5dXRbFOS7CQloexVTx8tyTBc/rErtLcN8e//7K31d
GawOA1BvcexaaWsnVTQiGFVW8NP2Uzl9Zcdogkrvit2fL4JHPH24xlSdwur4elRTEvQXcT1Ou5S3
iq2Qakdw0/PLKn/Uif9rf33Uhf+2X/+v7MRh8axTlH/vxP1vJSLE/H8OzwO3jf+TyHkNs2eo++NH
/2rHBbJClzIQrBOKAVED/7TjzhswJmjbL804/O5/2nHzzVp5Oyo0D41+ix7zn3bceYPjAJUQQnah
4WCGa94f0LdfvfmQwXGigdXN32ZBAzx+U8aycoVUkmUfh0noo9kpLoclxVc4NpIz3/irpfjCmA5R
gdsgsYhkjpfCvzaN+FN132ezvUHHZT2QMMZgEEzq20+P4heN+S+WgniKHR5eHjh6nFarboMyq19Y
SrrL7Ge9k5BVkCU70rPGP7+qta0wGMCtkQGnBCllquj5Gin2mFogmF9N1xJORyyYEnf7+6s6gbKp
99e4CpNFGI0TRn/a9gsx2VEJyLA3Gqw9tV5pHyMyKe5nGOQQpFLYFFUZbnEVinZyEeGl2/bzR4ZC
NlqgKErfz2a4BJPdlpdxxA3Z2DgQfC9GW73UbNH86U63/rbAE3BBIBNop8hjISKK05jfNoqscEtZ
Di05t9L/j1VWhQNxP7SQCBGO36ocyjelt67t1RwYQm2rPsAJoD2DfcCI5e85OjmRda2e5nRajLLp
6o7XAR/vu6FJE6I3Ul1QHSHvIWtmaJ39NPdG7KNOaCn3UDBjkVDbfetlthbuHaVb3pO8TTKpaj1x
fDYqijsl6n0ArPLO0bL6Q64UuumJMDUvFrvtnjO7az5HYwd9zW1MfN2Wtc/Da0nta89kQHTjoNj6
1giXKqzFBHVBOTVNM9YPFXZ2Zs1sz5OuGDPCDQu8B9QoxXWiMYf4PqczGWiye8zgMPhIpqC0mCz4
5IfL276pHFx556UZAlO0+KniAKImN7mld21AKaaNHmMzKgRC3GMESGM0JQF1Q7V3mmgWz5oWUzhT
KpgfYd5gDRe7m8W0p8/2snQ3CnGOz91sTFOQ2G11j7qjiGm/4TbsYoNcRs8Vrey8Rm3g3ZfY9MF5
dyxceuGLhvaDW/UEJ2bk4M6XMQjVpwWyiorqoTPwG4xq1PZpn1efQmo908s0iRVLnLrhXbn6dW3s
wlZpXSLb3LjZ3Cq+UOvWvqnwH3pac8QexzKpDR9ZQIvPONZ33xn0EXyYCySmvgZl9QP8WMQNeM2F
l6E9i89LXSHSdNt87WlkEt+z+elv4/H/sXce220ja7u+lbP+OXohh+EhSELZQbJle4Ily27kHKqA
q/8fsHefLUJs8WiP97RXy8UCCl994Q0h7pL5kIhLpUS1/UIUvcguGE6X+obJd6ZeQ/RcHEwtJbrr
2llCnuM/fOtBM2obWhVadSGGKrU/UtRK6bsTlLYN4n4l/y7AXSu941VkzlbPQvXCyRynvhxtAunO
wTYbgx44w/IyVGsgkbleKQ9WP1DZeS3ERD8q2g7qQhqGd3Mzm2JjFsim7NPInmD8xVYL87Fz4gpD
XW8CYDlWfbpDX0bdR9gXGhtejhPifxi2nyrXU55N6X6zJQiZPfUclhuWGaYabMUwRXgjWgTU8wnb
Frd3gQplCtbFVA5V9guxLjRBxESfFv3N2YSU7GYtZELbGp5NRSt0VNtUtNHwMax/mUoYhzcoNqiO
Dyg1tbeGvpiTMjjO+PtcFo+VIppHqK82VD49dsJsg+BgeltnWncjRTWWvpU59Z+EKgNn7Ck25DfR
Wp0NilYT37pRKL+qOYfhyUds5chGFFA8vC73QCpnsH2Ku0lm1veiVqb6QhsK46bJ5s4OhsGxbmzR
8oP7PtYfFSdU0d5oFQweU6OzI+jGIvnstW2cYPPTpw9Fk3vutpVZTPGQdmw9nktqm1bE4Z/Yo8TI
f9ijBkO3SefqcgL30eyryGanCQC/aTMxPOp9uy+aB1NW4j7u8B7cwAFExMIkBn5SKyzX0eqBXLnJ
SJiHLZIdAsHCcE6wDIsiy9vpc6hdV2aaKxt05ltKDqdHWQ45vU9t6zn/6uf+N138V87HzfPP6eLj
767/h1yRv/t7dOP+QTNvAaLS5aVv+CJXtP9Y9BDAitIJ53/gb/6WrWDcw4EFvbYoQoEZWAY+f0uT
OX9QYTCYWPgGBghe9V2jm1e9OB09KANkDTZ+S6G0aqNmWDaggxT1qDRH8LwWr2Wc1762KAsGptGk
uxcP6P8niWMkCgoQeyTk0Azu+OMb164TtFc9neUUxP9iOXcXJtJGm9wazmmUgTJ/db3TZwTjgukT
mTik4uPFRloOQ4Vm1AXKXQg5ZqVAY7SdYuxAkd39JT0s4zcFwMsMJBcKgTTLmu4TqVQu/VbJ4zzw
GhcTMfMQlJRDgHK1HvU26xC4qjBvfmWHcGYdQhuJ3vAMfrXRuHCW4IfNGIHQKwZ8Rt0lPuaHUJmF
IzKLtVPq6H4v0RQVNfjckDEzzZdNhElGYvcKptqR8g3VCeV5WiKzdgjSML8jc6PQuN0bbjWkO2xJ
UxkoHtj0DeI93hOgYHRQnUbX8U2O2BRsvLb4pGdd/5xFwLI3YKOtB7rqY3ZBnFMEpD5LQvwm1S2C
uK5mb6ugjSgvkOTEeFBa+lxfICsX/rYgPz+2qYd4ogY2LsSvTFWJMm4RIVymY3PaFWX8I0nQBLot
obUzzkiBmF5Bqge/29MT/WKUITI8AmwfSK6sHu6YKodfO8+W6PsOVQdmJBksrGj1tP9tSMNGwqTq
DXNrWXC3kbwYRb8HXmwjmF4PlX2J/kNlbyZRZ8lnrVDkb1E0tgHQSAzwGKsc/xxQGMZNXTZdCeqn
aoyNVvYQyqO5QB0sdRrnHg9yciM8wZHqlUlaI7fp0vUl8anlk+UI7VcCfObeVSon99HUG8kAovTZ
yEI0N9shMrihMlMf/VRrmy9cbQJ4/ajkyHW0tT5eIHpZXxblpLtbrXWd56ht3WZDH8/6quSj8T3G
DjZDUCLT06CENfaTfo34s/YiUIhKvaRLA70OtFMmiW5pZtkN8ljGaFxMkzE+0BOAzVnOGoozDspb
WGekvYXKmdHGpIOuoB01p1WcbFPF5apnMoxORufmBZRYK3Fu4RybcqtMsv+k5zIqsTRu3R+1gbIE
0A3dSGlCmq7c6lNtJtsMf3Lon4bFF9Up1vBAFuYqu6y1OdieimTsBi8yPd9AabespzI1CrxSvKqx
/lTVPFG/ZC5G7791HPd+l8h4frattPkNNSaJL1O10/VLdJCTyJ+EOn1snLmtri04ycgyKcL5Cb8L
EdvOVntrV81l0jxWbZP2H8HCx9lfVcJ/b7jDDUen4EUAf6XBefVU/EzWnZDD3/x9u5l/LOZJ4Avs
pcm3kNX/BiZof9D+s5n1MuPhMmOdv283lU4I7YnFNBaGoMWwi1vn7+tN/4O7YanKFv9V0HKg/N7R
ClmEOo9rPGa+YCy5MGkFgpJYz/OjkXbc7LklNqmy+YnOov0kXb1xd5AP7LteS0ghZTihv1HpEwJ+
dOXR5ZgOGh3xQa8DEQe0O2LDHux9f9D0oFpjHiEWqQ904lH9mPTxqmr0zL6kkho/tAo9uq0xzjLe
djg4f4tcmVVXia6jJmJPCO9vYuaiVAWL4AjR20j96aBDoihpiNDxQZ7koFRSDgyuNiNkakj0BzWT
KFmUTUK1TZFVtIgMG70qxkd+grxvF0GU/KCNYumFeWMfFFO8RTwlP+ioqAdNFTo6jGf0RWqFirT9
0zzorxSxyYg7IiOQaMpllIv5Qa8lwZID7Rbmcb88LODvmD2g7SIOOi9GXppXOMIP9RbTAje/QAQZ
VZjxoBDjjggKXhqLcEyt5qLzZVF2DIcYZPSfunxqA8afkYa+tS2RnylEJMxtc9ClcRHUMYh4CDv6
VWHG7i0gMUfu1ag379o5swRFRjHX9/EsGh1xGisx901M5NpLaj0Vg6QUCWIFtWt3hzhl96ENS03d
pmHfl/twitAsrPFvn+6oLSB89Y3Xo+ncDrW1MeoMY3FtzC3s1DJQjZ+GOkpqJPyKkHn2GJXlLsKJ
t9z0wprgJJOm95sJ8qW7J9/QFBzgjXnx8DQLnFdpFVqBRO6hovjQcF+v8lm4X7w8npUrSvYoDhAH
jPOtYnvqA0b06jcEZ5wG9erO+6KnZoQ+ocRlYpOFyo2Wes2DoRq0JbooxETexpRtDvphLPZpWDGR
80KR9n6u1tVl0UZVR3VSoeLTEdl/11CE3EW5R58RWOhz3Z9UhKZFrycfwQAqf+Lg495mUzx8r02r
A6brJcnHUltUAwfVKD6pg6QBUaOqczvWGXLNEdTYP40awUs03r38XkFWMd+NtlaXvh3CBfVTbE7v
DOkMPxHUZJQjCpmDGjRFaSO+nyXTJrGK5ImyXas2kOrnixrZBejy3Ntfs7h36p3ZIpvpOYbk3SSh
uSOwjOm2SqpZ0qjg/r20itgjzzOG5qYTTm3iUTjxz3kkfr/SrIE7OCh2vGlMNAE3KfNPXobBeDZX
QBGF+iQ/h7qeP4a62f5uOzhXeMxL/HAdVA7UQI3zwbuICmHo37vUQwbH9Yb2g9LobNKNh21RZy5y
mtSuSMRXztTvi36snjR4aB9FK/JfvVKCYN+MaVJlN9AJqutOG5IPhVO6MbPVBJIyn4b8gET/bD7l
5ajb/gxnbZ+hAklWAqH/d2dJZCK8ThRWMAtDuhComuqc9c26ILBoatPccVyKC+AH66Q566K6FnCo
g5l5FwIO0EjaZqx8cy6i3Tgb9dcXF8qJimA9O1mvtypAMC2M0QIRdUCDTL2cjVHbjLjYvLOju6yy
MDsWRTy8O5da6+UwaHDdJEnFVAdl03jJtmtzJB57ZslbJ02d4LCl/6YM/8OdpILs5h39c1X8f59/
xy9Thn//zV85g8ewg4sdEDb1n226Jifir5zBs/4AGAbmlI6sQ8awtPj/lTNQELMw7w4GG0hDMIb/
L2NA/BGeEzEcTBewXnKR9yQMBwTav3vCFIrgsODy4TkJJEtF0f/4pFita4aImVh71K56d2trEWL6
ui4QBETuBT3befZ+VVObIhtcK9mFFw3j9xHiJOfJNOIAsF2q7epSqb+HdoT1RROrheK7PZ5vZw71
YYK6/q08SI71wusDx3n8W0GgpLIOB3OvFPP4xbIGnRLOcreqN2u/h3FU7hEuLJ49yFofZJhHfoRt
bbMh6lhb7ibv+xCNqq8CFZebuUjhSciw+V2gVuiXLQYhsDD7/Blsg7yjv1ns9CTGcjYpp1uzbYqd
1WbdDhvHCZ+u5pxKxnEc4j3QJaApD4/WY9RAh/V4b1JHzaqRHdi8pnpW6O8955gefkepTtsNiOGd
eZarKfpf6zGF4WEy31hEHY7XQwBY6ftMmntuHP1OiRxn41YdeHa9YSgg1Ni4S0HG/KhzO9zqonbu
GW/L/VDnxqeSHuetg8nmhQ3Y/68C5B9FJo4D5L9+GHztRZtkga+vflgHl9Tm3jL3+JJ7ey8f8s8m
6ph/xaz3rWLC5SP2kyyvH7ezGGBOQuNx5231iMhRSHu4T88YWx3P8A57oU5AUWqBCgO0XQX7io8p
ikRj7CvRdVdC7SbSitz2peyHM7CI148Negg2i0uFAcJyTbvoSHpn9HT0vejz7Npqu8XNV00eXoS2
E7fX6w3xrChX4HBhj0dVc3xqSqHVjIuUcQ+7ndS+Up2rXjFHRkZZ/v3tpV5tyMNAiwiIasxChjNX
galB917JrU7ZZ7DGfLWCXKzKs0zI9YaIerTKcPlemPuwypdf8RJMEmOWAnNE7J2inm6xFYFzPZvl
1yhu68u3N3RiKRdrStwTmZcTb1dLpWVUYPvRC6g7dNllREdw06qD+o3KEMW6txc7NDJfxko2hlQr
3VK86SzEL5Z482JjReH0CDv2cm96uar5Skvx0MVVCoTLscJrfRQmtL8kTgNm53V7hVnu/JWZSfUw
VEb8sfPijKeOlMXvBN/DTymuN/q17mFssonUarhILOZYu0HkbeHT65U7uLGe8N1uFioCEiTOGyyS
60dzVpIOxb+8u7NjJTPQYcnVPx0k9NutYuXOZ0NoYrxF+xZhM6fPHLT7XCv6pKaj/huYYj3vDCev
P1WFkrjbypF4x852WOKThI3JdyXvpyu1hJ2DInc4P5g9Y1bqxLz/YY+A+PxJM2Hhh12h5GSYov2E
pZdsfURoo8wvVEYfc2x5QNiQuPzk6on2nLUD1lC2M5rTdjSl+ZkvLvtdonNc3mSjCjJt0rPyq66O
7Y2ttSUcfzDkVG+d7jyStIfDmVj9+uDQTwDIzMVA7wFCwPGrHIYQpdJCFfsiTI1NIw1jazaJu5eI
jZw5Nsv3e3xqWMpxiFTcr+gpr87opFCIRrop9lmjKddjz+MJUePag1tVPqpodlyjTOx9fvusntgf
WRAREhkYqKFr5i90jkZWcTftbbDquyQasBtSzZD6Btnhc/n+qcXgaAIJJzle2BvHD7OLELhiwCn3
UyEHOiFCXvIcFgel9JwIwYmldFS4AczovLhX/MQug3gRMVJGq9mLgxTy9HdbyOJC5J1xhjy9HIHV
ewPYtuT7zF0AZK2CpRpGiLbVUu4VK0VIFF/nq1o480VSFvoNvnry0RvcAaDolCpnwtqJIwNCBR8a
XjxwPHWVuKRjvbRaSrlHqlfNtgb4lNxv3V77mDu989R3cf81jqLkHIH59dPlm1huIza+gJJWX0Xj
ekjDDaO6pz2kg+G2P7VzbGwXKdbd2+dzfRMxHFlGRQgMkGyDR1vt0KaWyuzQm/f6YP3qeivc96jA
Xr+9yKntuGyEGwIoPGCT43NJtmv33lSp+yqpKdyBn154Q4zChzo478ywDvt5sRStypdXQ9VhfpFM
hbqvR83cSDeuA0lf78y5OLkh+qQ2eCi6m2uqDTOxwlUx6NrPU9Gg19gPAYMJ0CWxXZ15dide0KJ8
Ac8DFBOHcbUhwMcp4p2JSvvGMnblQG1Sm421ffsNrTN0HhsEHiaHJArkDOtkzmuVnk69q+51hOQg
89i0RzZlrSY/Ww0TYmPipjuz5IlnCBpocRxamBGLyunRm+KGsQFG2+re7fQvkZL0104e/9AdrJXe
3tuphWgVIJO1nPFX1BwLExB08zCOt8tkehinaEC+pcf3womn3dtLMf98FazQHFwGwaD/YKe+oibZ
uuJMNeM+RjZ1eDlOQ+7sxkLxGG/pvXJFjTGEW+QC9AwlYxKznYRfcE2rsfEWdTet3zmxkd+XmLku
zASU3jYcCst3nZkWXe5qiLvZReLmSPcwV9w0WqjnWyPMZRJ45hRKPxrCCXwHlNPnxmzMe4AqOHEM
Xp7S4mvL+ae0uqLdjhOGGzfoPiDP2Uaz/G4VfQjQX4Kn2LoA9EAqRKJihjw0qUKB3GKZ0cCH7QFb
dF6+0XQxfms1tbdvR9Iu/AiF5rQBzTdsDT0RemLXdTr6TApCqH7PPf9syE7WF+pIWxs3N+ltJyWK
6y3wJdWiiZfHdyU6FfOmlx0/Po6tW7dRcWPUteo5n1I0ByunqR/xxIGloQivYKCrAtL2pRdLxe86
I/mRFjSA9yEYQ82HO2Y/MfGC81pPQ/hgWXnVb2TYArgDWz8EYVF6wHdMPf6JSErJXE3rsvBC7boJ
81PHqnYjxqLiW2oP3Vdw5ozrXDXHtMbHBQCZtSIeRbHTBh3tak8VWb2PhdmnH0y9UeBJ4+Ypv0xF
wfAWOR4bixqK1vhTNtsRCrqUCPJSL1BF8TUNQ92PVjPF2fXQjCi/0jZsta0etclj13nC3IB3Ag5f
WqMx78qJxnAQxamqI4of2/adO6mJ9Mei1eunqJiHZodsu/NbRIaR0bEMK/rfhSuSoEx6zR8N2qw6
/2jqNhO+UVbXfCyhvX8RXZJ8TwG8PwP8r79k2GU+46I4QLZopXpLp1d9anM8Y2+cPhRfUjRNrr3a
Te8ZEc3qBvvTYbwy1KLudgvYFCelqaXknhUHt6TBFaG6K+tZu40stURBd8aLZWOWXqTsSrVgYsMv
jX6oU1jbPvhETDVrNIp7/ATG4cMwt06+mbECfLRb0c5+BzpunxdyRCIeI/PhApmm4Tu+UOHDoLWJ
vEJcxjawasQuw7goIq0WVzzhBJCckzAh8S1TFYjntinu1jMJ1SUqQ4nzcWb2LOINzB3He6pLfQR2
1eaz+4jvdiR9jzyERyGU2MPAsI2gfNhNmfpRkirODr56Z+3qQorBnzphPrRhjWr4pkVi/NozS0Gp
p1jtVZKDMPYVj2/5cepHT/k0aLTNdyqN9WrTCLMTO2QEGbvaGNxGu7zrlJ8VVunVvRtVlvgpm8HG
8WYqS+9WTbU8vuqzxtmTkzQDmL0k/gF5alD81its/MEg0j15diza731htOaZYL7W6wDdSRrhgHvm
U6Xlsk7STAgo2Tzr097Rc3unJHn+fXCRC6g7oX+kl+/dTTwjc0cnS+6rMKo+5oph7BLcfwHYG8AT
3o7EJ65NcCIAQrARg0uxpkcWA7P9AjTFHrMs9H/a5nsvKvtM8XLi1jxaZPkRL+pQNAZ1GD4zyRPa
1ehgV2gmNLH0lWGaHzAIO6uVsdyJx6kwc1QLG0MaLvT11zT+sqvnpkWsbd+C98SPE5d4hitWIrEF
sBhRbjrIUh3oujz6YhSl5fpTPiycuhr5AbyZ4zrzHafJ70NNza6RAJZYOJuZ8puRpHY9N9QWfgPr
DXdDs62/H17Jf1vp/8MhO3hgcj7+uZf+OXka/s9llz+Vv7qjnvq///jvQbz3x8I9QRieahWcPNn/
34N4g347/4WsCUghVJgXTXUTzBfKAdR+GvkUecnfU3hG9NDfUWWDw8sHuii6vKer/urLgl8OFYg6
DL7Eay0rG6W/0lZLYJVFo25LpzH9Wohy/+LZfPzrTL/0vnyVtLEKsgDkbbTuaWSuSoakYiRdeLMV
1AP+bm3iOr7Q219lXr3Pmt1BUZL+9NIlBrdKkbduCwAvYrQ3OXrgFPovO3XDx8rp8IebI/dMKv+q
kGUlFwUJ2uGwt1H7PQ4XjRK3OnBVI4grU93kskq20nK4D4p0ui+wD7+G1trcyLo6l5eeeprE5KVc
oYTA3Op45Xro0lFWlRHonZ3vJxfBQCzfy+2Q9uGZm+BVTFw2CaQJ1SK2aK/lfMBjzMagslQstOwW
L0rwwTQcv8RKk1/Z83hOkufEcVzk8RaNDY49TPXjrfWzKEEMNEaAPlW/tUe8pvAPOScFcyDeHUVe
Opt8euifciIXsd3jZbpIjqFu1HrQh0qb+o1bFT+F18MrndwGLoFUsxZCqGZ9mQRQuU0mw/orAl86
FucJVuwbDF+suxkRv0crMkNzMwya/Mxnq0UbhwQRlxJ8Rm4aETc/yejd50o0UJ8nU61wBdQza/iA
pj/22u/+zNgWKpJ8ahRI9qq6tIyQTiBN90ApZB/UYR7v4lCNri3wYWfab6deFNzG5YOm5f1KCX7y
Ug7OLPQgVIac2cfUX9hKpr632OM90a5Z5CKXIYu6/IoXVzJW3B2Uu8YMkk7DcDoqPMzduSqTMTnH
bDnxUfFNEQEXb7al5jteqqNHXCRajVLKqJfb3MiAgyfIbwhPnFFfO/XobM4eNz/aLwwojleKx7aV
IRggLDTs+aoxE4yrcq040zo5tR/GtQibIXG2wKuOV4HaEEOIVIzAnAREAIGokqXGuFXFuXImEq41
Gpegu1Dk/tJopu+7CkgTZB3h4WEXpJXd74WwvV0PymOHPTuVgybLa9rp1Q0OsOlDCuTlQ01zfuso
REbFsOZNV+XnUtgTgYu4ZUAdIoh4jEuOt+8q3hSFjmcGVdklH0xL2t9zNCovuIkiv5yV/ozG2un1
UO7hmyAirx83PDGs7qLECrTMU30wn3eDo2wHnMowbUp+vf2dnzpB0P95f7R32ODqeXsDJrIQdKHx
0Cld9NWMzz3EmzNbOnWC0GRBSfSgV7owJl9+fAnmaHOkTXx8FmSMEZnNbU2eeqGMkXZmqRMbQq2X
RETDYmpRRzteKvLKsZ4Qkwwg1NgBAxDOTmnYwduP7VU3hzbOgjhkJA8lG4D+8SrozeaWIokmZea0
DGiE3JlxUjzMRlFdVmDsrjFTHXdvL3rq41i6YtRUoDA5i6vAYqWA3qo2Y1uDaP227pXWp6upbjuw
1r7e5fJu4Kd1mI7YgK8TREvv6yZzc/g47mKBPOnhkwqJ/68E/h/nyideLz3GRY0WF2/IfKtDVFmo
NsBLJ/PT8fMNEVa/B+1tBrETn3O8eAXdIEBg2g1OhHTXWkADx0+eGxyJ18MzmJ1GbkI1zZ67Zi5s
32Wwp9AdaK2vAmzqs15GGTdtjdNWFuIV1qb68FEDtmyh9DFpN7LKhAT/jZbulhq0vnj7bS2bXiUG
kPW5O1Gxwjt5bTMeV0h8VvCnAnuqs4w3EA75Nsvn+FbVQgaKrdMMnzNAWFtHYiLx9uKn3giHAYnM
ZTyCpsnxUwLSQWvOqZ1g7PUu6NpaXKiKbe/BLJ5je5z64F4utYSzFxdrN469PRW0uRC2QAJklvpG
i+gIvr2hU6ssWOGlMcezXI+sEzGPRqnFduDgEnhharl3qae6dybrObnKItakL2Ker+YRkGJK0PK8
M68wp8vOSL9N+F6eiR3nFlmlVgJlFpxZpR1YsWHugWbeq7P7PtmfQ/FCzYJUASMCG/2K1VsxJpA1
5jLozUR/Q/gPN1j43UzQ3DaRSJ7MIRvOHLlT20ISkeJ0cYSx1tRtPXWTti0p/wBd0bmiV3YjErd+
p9LqkiAwG2AKZgAwY2S0SkZKJU6gK+QskzhYpda5vmnmUNnHaqWf2dHrj4jJHlA0CgjAV+SMxyc7
Ko3CmVTOXAlRZ7/gmLYF8I3NPBe/3j7dJ1eCcM3Ul2wOHYLjlSROT7LIFCugBdns7FJRtpPWONu+
Kaft20stL/44LLEpk6nz4UkyeDteiuYiUHQwNbh7290XybfmxzDOt5Qd+h5z3uTdeTfr8c4IhOjB
0R5YrQdgfOYmtoMoU/vP3B3wPw1d3I3AnXZvb+31CaSE4OkxeGZchVzY8VIOhWuRFxVHI81jFEFq
BY/JSj3zAE+uQrMWHNCiGrCGajlzreI/zobSKJsuBrUYbxu83s4ImyzHeP2aAOYShCjMSe9XxzxN
VaOjm2pjLWEYGzd2VL8X0RiUaSL2uRgNZJa7FtEkoV8IDTfltx/lqVOCptdfUzjU0FY3OnRS3Sgh
PAdWLjRwgiZCQ8hI36I10QSQmsNzef/rhAryBggMtEi5TIAMHb87LG+rimLKCoSGZLLs+vTJCxUd
9qCbXSqmotzFxXK9WBAYsY+ROwEm5UZHJ4H2ahJlv9oxh8BAo9n9BEQkvBNzK6+hYHef334yrxva
iyrIAqOgiWs5SMUd/1Jw9r3r9cIKuKe6J8cbUqB682D7iC+BRhdKGidonBk55It4ALtiMcXC3LbF
zGjbD579y5k6SsK3f9aJU4myhEFeQ6HGBbZ6flkOVc6kAoJtga+EZ9ewv2T2PiWQ5VZh7y5tPkiu
ZDXW6mPGHhi4bB5bQcdj4ATSQddLU/PhTpZnTuCJkKgR3YmI3F486dVSY1y1as4tE+gpWP+NgwXr
pTd783081fmZG/nkWks6SV98SehXpz3JCgrStrCDODRmP1ey/CYR3J11Is/BeU8uBVyFhiuoOBL5
49MDYrh1rKa2g6ZV5bbCSGWTNeRpDn2WM0fidQKKQgzxCXkT8plXOWDrpF6nGy0pU+9Mt3ok9K0e
RoY/Ctf8YpokvE1hzJsEJsCZ4HXqMKIJRVpB65RabHkIL1LCSQ1DnSkyKDMzsXbwlYogtc96gJxa
hYEHbW3gvIsty/Eqee0UyQRWPNDGWewa0blbIbJ3uu8cjjy4c44i/TBO/KrmooRBJSZHJTFv0+RD
a5rFraKNxv37P18wNtxfOuK/WGEc70W4sWkS880gUiKArKpItoCx2zNR9tUTc9AkWs4C/f4TutXA
XQYXI/giYFIZfSh6LX+mpHt3qr6sguL5gt2g4Xao4F68/UzFrtWN4RgbybjYdw/zpkak7kxy9joO
OyQTLIKfI50FUqfjRzY5Q2hbdVsEiR1Vnu9p0ZRstKTF11Oil/I5dGsQbhTpzriTGN1+VfOWZBET
DWg39DfLaweOW3vmo3v1ffOrFjsPeoxUfYCGj3+VR5PDnIhciGpO7YVou+fGi9Ir8KHnEuFXVzTH
heyeUQtQYbgSq4jP0CBFUdbCRaJsUKFDPA7SU5pNNwBM5h9jnp0r9F5vbQn5vFX0Cmh5rK8YpTcw
ezPnKmgGLb+TxqTsLB7pRel152zlTi0FlZ++CucHL6NVQBa6x7uFyRwMdhJDpnQtoAKVBRFuTMsz
H8XJtUz8FMC7gaNav7EmasfILZIqwGC220z2kOx6a1EE4Urdvv2Vn1tqFUsKRcGprM14gnOJ0be+
tB+EXnNI1fcp53JTMyRjwH34MDiH3ur6lJLAWdltFeD42/iDlV9l2oiCY69oODk705nb+nVkWZYD
JsidjTna+gY1O2iaJNxVkPbpjH4io2Xu6u5Mu/ugKnyUFR929e9lVmFymF0mHRHvSnotrFuRhk+u
nMbtbEYNsj2O4huKgeluZKfTlTeW/Q9RIEj5/rdI94mkhHxLo6l5/InjbjwodIE5MHMyfMinRA8m
RR0vWlOrd+9fysTxBNM3hqqvgPoTfkWuHmbL9Zl+RAegDbQWFZ5Ruuckyl5HE0YifNTYI4EVP+jW
vbyy2yHOXUXzMBIZQIP1Giz8LK3upgTMyGQmZ5C7pz4E6N+MHBkosOJynF5cEV5fUtrURREoo6Vv
1WTSLtRyKC76UY/PPMJXWRD7ebnU8lNeLJX1kYOHSLxcE0MSb+smRtMAx8/kY+9ZYqdBhLzw6q6S
21bzqp9vv79TTxWJbAtrHIB/TOaPF3e01tMLNyqg7orogTSs/bOHcraHii2vtXS0z1yKJzdLjuLg
ZkoNsK4aZyWNEJfjuda5Wm0Vryku0UtuP3aeGv1OVGX+YICzuaqT3jqT8i23zfrLZOYFsFHlSMLK
Od6pNJJUDgontfUG50aZ9DrZirJ0L3UmvV9xBHFhfwjjnDHfqbizEAlBgKOYSbpxvOxcKlYM8C0P
prgzfNMJI7LddDrzWE9tDtMw6lOaaexvddW2dUXZWziswiPYGp1lP0wEh8+aBhLPzjrtuqhdoHBv
H55Te2OkzGyedIJhw2pvhjVZkALsPNAUYNgt7eNdq3bjw9urHLoi6zcHJJXxDBQqxgqrmJpDWTb0
jM2V6dg96cK1553IeijbXFZ56Lui7H/KsRBf1SG9xvJZ3PW56SoQUuzknP3DqQ8GChRlgwkc5RUS
gg9GbZLYzQOBkvAXiFD5ReZZLUK2VfeoF6kenNn9kiWudr9wV9EnJ+gx0Fnla1oxFAiuYpJVYbAl
Ay+3peePMk+cwKhzs98pqZemmzhvZzTB4jZqN0pqueW2sNtJ9+l5DuplXRnqNbLb9blb/MQRAM8F
Ex2nCDpa6+YZGRdVCUjhoHIn+0pNu/rOLKtzD+HUKgz6Gb4vko9M4Y8/IihnmZmkcxEwPHoyQa7v
R0M5Zxh+ehFoNnBtkHVcbwUHJtK9Sifk1xnK50bo6lfUD2F1Jt4vIXX9Qhd3XbrMJKsgao43UxnA
MeLJLIJM7YC26pN+nSW6t+mSJrs8c3iWJOrVWousPhk/0681nVRVDMWJoeoHBpDpD7URW+XGaPtq
L/SqeximxnjUlWxGZiK1iEuKNuyLCtHqt3/GyScL4IB4DwvmlRuRnMraNVM+YKyvwp0SldFtFSvj
p/evwjSVxH/R6qTwOn6uxPx8AqREgGe+6vdxWu9LwznXnT61Fx2aAdZKB0v7VdoKHgUDJyTOg2Qs
4jsLvaUJrIYQZ40Pl5+7fnX0RdB/5ZaEc7sEohdpQdM0ipYqKooxvBW/dkfXRzakAqmhNvHnSPcm
v3Ab96OcrH4Hm6e7i2RNheXpiZdsutF599ya0SlUMKYN2NIscjvHP8jsGheUOKltp+iqL5Gg3GVJ
Zp65yU49X/75JZtktEGn4XgVaWF64FCLBurYQ0XUqXNEqZ1rE566UxZRcAaPi94czLLjZWYjq8QQ
9WXQOsPN5BSTjzks+Alxr0f9g9J318OIfZthXczTlPmtkXrvvzxh6vI5cCOTCq1jWtrJDgnJuQwM
o+iRtKAI6mPl3Iz3VLAhN4dtCoWEscPqFBWzOwCCz8sAGw+xr4e6u6sbJjgVZqYX7//++PAW+fFD
zb/6/ixdpvSN2jJIRW1vhtamSx5H57quJxJIcEvA2OisLvfvKhlo9WFKp7HhsblDl28MoTc3DWRS
fVvWuoy2CwYA7HCFnKevTFb5+z/YpEtVQPxm/TWYjiiawcUpKSNJUTf1mLTIuRnTmUv/5Ft7scrq
vgMcXncakohBY1bjftZ0ucstmfj2IM9d4MtBX4cZDKaQ00DSmqnoaimg1uSsZl4FOhHjrkhQmtlU
DpYSXR2iC8uc7p7v5FyT+eT3B/KRSQq4X5hoqzCaT0Y2J5nCa+zartokuTk8cVCbCpAU2TEQEeM7
3rMeUqljPn+158L7AWdYB644qFrzH1wdVJY0NhcXsVcTsz7tMoVXyVtN88FPmJ6Nm8Fyevs/+OYZ
n6LjjoIC3jOr4AZ5e+6lI6qgbRLMnrOo2+VUev7bZ/TUKyWooOoJGIyccfUhGrHagIejDVZM4zeE
DnBu8ZTPmdI+9pmoNzKRX99e8PTbfLHi6hBpFtZ8jjFWgZIW2scB7zI8FY3Gb7zOflDQlvRlItTL
vFbEd/N/OTuz5biR7Ay/ykTfY4x9ifD4olBVKC4iJVL7DYKtlrDvO57eX7LbYxYKJsx2THREm2od
ZiKXk+f8S0iBp5j7yWvt1toY+trtQfHPAfFKIneBFubM6GNWVeHpPKP3QyMjOd1UW3i71SjUj0lF
eTdf5DN+BCGqREPLozY9umWafJNTJ/obZwAt3H8HEb/Ei/vfBHNjIk6A07Ea+YdBnxqh4FicauTU
N57Gq+PBclrUxIWg6yIUaFDc2BWOG82UnE+UsJKdhsbyxtF5CQ4jgeDC/XeYxeoPdBTs0LsuvL4b
npSZfqStPjpy9N2S8fSUgtu26e5DIQugtnf4be9z6VdhbtUB1s5WUyRUNHLZgcsb0eTlb+LzQhoz
IbUdO31xhQBped2BEtqYV3G5Ls9WUQMH5QdilCb1+SeUuwJBVkvOvFRrf8laL+1iub9S8vFzXIXx
xtJf2/XQhmyszkDa0go6D6aYo52HNT5OoM6aeOeMhVRdDZKFFeKcD8VDUfjNfIgTcriNi39tRklU
QWiavIlpUZ5HturebutyEgWseXYte1TxDZyCQzDIw8amWBukuPllBAl4DC+RpyFacaUOx89Tk6j8
NtWl9muYC9y1KikLPR2In74Drt/8nRHixfDcpeRcXYxwMiEgpEace6MftR8afdAOaYtp66RNW/6L
a3tRAF/A9Ahk3tL0wa8sNQRgm3ttawU7LQ+kozGnxttbCmRq2MEDvaN+s+TO1yE6g6Pa5B7KGbnX
j2PoRn1XH9DjmDfuvLVPRpuE0rtJPJLQ89URF1ObFnOZA9SocsgDSYn78xDMzSHo4QzsphTHLNic
obFRi1+ZSe5ZUTcCjyq6pOeB5QQWLkli7uHKxoUwISFno6Zy9frdtzI8Mt7n57zQEtIWh1qujJIq
Abb1ujFvrppxHir0rar6U5UbxRfs2JzwWMsodr0edmXP0YPVsIo3eb9cgEwHeNCahbuB107gh63S
9j27hiwZo5+y8QFX5pFQvPpYKAJxI37+4iLCI8xMyc9Sb1SN8KrqkcoocAfc2NlrURy01egw88IE
tXIeJVPNAnsoosRpmbl9ohlubeV/CcX/nzjg9SiCj0BJjVf8Yk3o3Vjz5BRRQIX8ABqfuUbiW7/e
/nHoaHEY8koWB/L5WOLOxIlJoi7qZ078SIPX1vBKqLurVJqCjdR1Zf2RhZDs8JbVKY8uUi90nPVu
GKLU642mvEWvlLddwZc8Vk7vH1qFFxC665tCRivrD5U7UA3UW7jelmioARkBWTgfejN63G4Tl7GL
r3Xulto47F+fzbWeGjIb4oth1UjnYLE0Ki3Pmz72U7Jm5XdJCbnQSvOpz+uv6Elbu5nG2h2qARtH
5MpSEUgvi1qEKo6uxcbGQjGKu2mkaJX31nE2JfVgarX19hRBSMNQr0JQgjbBYmxO2FH87evUi6wZ
ptVc4G7ozFcRNh9YpeEz8fpcrg2KtfKMfnDo1i2eXZKsj3iyA0+SqQifcA5MbjSsH97KcICI8jLK
Yv0PQdTbOjwXuo5BtzPVsLhKg6rdODHWlqCo3XC1IONM4+N8l/UmkuycgOyyzu9dM4IjHY9IGqho
l/6daXsRarEWsrAps8bIOW3RwMDKaipRi+2a/Vs/DltYiJ1RxRSF0uWApjySLaB4MItGqtBBZX3O
0Vf98fYoDhmUYCiA570gVPZtGExDo3pBxseJZ63BCDHaEjpb2bR0vOCLCrYogIwlxSyvO3xopEjx
0LjAWHF6b6b5EWfCdhfJqKyq8TtsBk6NmXnQEzdS4efT5zzxRvGbKq2JpBSltSXZHGWOAsgVfLDI
NrBPCvX+KtJahGOtYrqtstHe8wkrHFOcGdch9G9cPHX9HQzG9pvd69YB4ZX6Cq9b5cqZjPmdnOn5
tZ8lwZZ4zeV+NJGuwYqCGQLVv2yHqnrH8yDgF7U7pz1lWTIesjlsN3KU59L3+XxQaAHNx3Q4UJOX
EDHbiYOOunDljZVRBRDkxkDDmMUuf7S9XjxWca98HhS/uK31APeBMMA8YY+YbVp7jZ1TEWq1YsAK
J+66eq8lSEfsjEFL491QBhLeUOGYtteqZYyYpEZSYe/Cvkjknd6qSX3SBwyYDziyoiEnT8l03/X4
CbtxWcSCLyZXT1ExFb/mOHbwocj99jqQRv7WTFf8ZkfKVk9uWOdhuMtodCQuLKbEdmc0mh+dPK6T
Q1NoyY/BgoeGQJPf3oe8herD67vm+fm0mEIecgYriuwEPNOikNqRznXUrCjdzNr8S5ta1LSTRljb
Kgr+QGWi/kDrIskOgOQ7hFraNkCFRs2nn03XK7fVPET3cmlOT6C7nJNKi2I3DPP80U/oVe9JI4J+
bylDGiMFzEW6Q6mcf1ZK3f2IoFV+0Kq5Eg1rrlqctworcnNo9d9UX5k/vj7Uy3MVPBMXksgoBD9n
cdjpUqFFge9QfJxk66ZBFhpFlz48yigtbGzUy+VPKNYkWYSASS7PIqM1Zj9nbXmWVqGl082dWyME
s3HHrkehzg8RlZ6ttbiO0mKQyrGWCs9M29KjydHehX65ZaO+GgWLHR46kKmspdqV0/fqqEd24aUw
d28nZBAQ8Ej8N0qXwoCnzoZyo07lVZPtRbqnxaXs1DNjyROqakWRh24/o0eTUfjav74OLjNLQlG0
4DICNQXM7fx+TTFQx4muKL2oTet3/Sgrj00dd4fAGCavVnzNxSY+30hnL8v7BBUygEBAEWXGVejs
sVFmuE+BYyi9fhjVR5N05dQ0RXCXWQFSNrLUoG1Pd8+xJGPjjb9yafBUfL4twPxoaE6ch64cq5F8
7HE81U/T8oRhZRK4SmxY72PZaB/kyMkAz7dV81XHt+abVjt6ie6V5HszB+Dj0MstmzIu5K8tvTtz
V8ph874aTPBJDbV8c+NEuiwu8esCBgcVQOp48QLkOA1HWlwFgKsR1Gjm+Gkv7GQ+UVtKj0OZjt9f
Xw9bARfngqwgNRrnLD3ZSj50fW7cB/7QP8hGMt0F/pvFGFjoz4hH+MzCZHFRNiixEKrrjuGFSd4+
wGTvPuhId3zs5e7gp0O38fXXdi/cXyFUx4sG7ZLzj6/MepjnIYee3Rf+lwY0lDskUb+Re4m/ZXmJ
kN4JvTr2MOyc8yhyPGm2j/25p9B/O6CZJj0mo9a8m0Yp+Pr2rwUbET1bA8mVC6CVH5U6/XybUFAr
/8CeLz9JoexghOfYnj0G2Ua1ZW1oNMUghFMCBNG2OJicKqqmKqgKr8zM9F3pW6qL4ol2UGSsJ18f
2kq7AdFVUdYR0QQq5Hwapcjv8WWnXh3SCej2SRzZ5k7Shq7DN8Vy4NzaNRqzdWxqj2pu4j9kD6CR
Ua2b7Cv06vpp432w+hsBEiS/EjoptBjPf6MQIlDSZnTRMq1vEL/LDMxVItS2PE0CmXSQrUpyMbb3
ceuQ4J8OWpX9tMs5TNwAxt3n1ydobaeSClFtQ/mNZtNi70jZNExdkpWeLQlZPDMIPhqhjLUHfP6D
pKTz/d+IRzMUPtFza2uxeZC9q/xeZa/WlCtBJai0fnIF0fmsT83rCbJ7vDHhlyMkXWBp27CsKbQs
r8FwmsfJycXqztEa9CsHLJge/UBi8lM35fJGmrIWjWIz7wjqK4AkF1WjeqzCVhuayutnFbU0q8ak
rHcm6w9DSuxPYyyZ71+f0MvNBDNatAnhRsNWX75fShxUmMm4pjsq6Qe9kZuHphzqfQjB7tProdbG
BttCyF/TAr5ADppao3OqG6VXAnt6RIuxxdvSl3VEablyrxC/q7ONj3d51kJTAdEGWgyRGBKh881S
1bMlRxUfDxGV6GCMerKfx1nbiCI+yvlZSxROCHpaVNMZ2XkU3h+yFWJM4Kmt0r7rxgp/OFSws2/S
ME5PdheEN7xpQleVa9XHzlOLNz7i2jBFGQQtf+ptyJOc/wK5kaV9Tx/SC3MfY9FQAHidJHxzcgus
60WUxd6zTCRWYqmoPA3m9D7XIw3zhSTdmMzLXJAoENv5bLhDI/9+PpZRn6O6Gkd2AGaMV8mkKl86
JdIPg1EXHyZJqQdQOv64ca6IT7T8hAh+iK6kAkRhiS8NB3h3UppXXlAUVbVrm2D4UEhj9pVHT//d
jP3w4ANvyXYGVI/96/tibQu+jL2Y10ILtETHBNVDWjS9LhoDHVKkvT477aa80OowhZSaTEUf6Mwi
lNUl2Mb0ZukZkxJmhyIpsV9UGn2fKxINEt3ucHRK9cSz+mw+vT7M1Q8L/Jt6Cf+70IAwe7DIWhBX
MMiNq0yTfwao9iLD0UL/i49RMDy9Hm91U7yIt9iV+Nk6c1QRz/TLbo/RHih+FaezvxGFogqcI0h+
KCqdL9c+R9oit/h4fV/nkINJwXFGVI6vR1lbIsA3EWXio8FwWjyQrAg/whSfMi/Pu+BE344TLVD6
x5qK5eProdam7WUo9XxAnYQ4YmayRDrMHg2X7AEN6qzS/Y+vx1lbDqBceVpys4rPdB5HMWoL6FFX
oTAsyXssxbJveRD4I9YB3Xyv2j0qn7Gjp/vXw65dQiQsAHuBCJC0LoYndWMfZzqHmFxU0w80KFPK
n6lNZcmsLE+qJ23rQFv7duQhNNCQ/USrYbHnAsUc0l5lhYCKD09aXhsnvQjGG7VRjYfXB3fh6UJK
KCTKmFLSViRCFoenFfmajJJq7VVyWl45vdV9wh0u8xS5b27z1HcCd55U4B2wQPYOXgv3I6Ryd9ad
9hp0qPUpH6P+3hjC2nv9N1tZVajDo3mE/qnQClj8Yp0cpXTJQOxl2Wg+5Th6BjsM5PMtcf+VYjC5
GsI7IiEVWtaL2bbkjvNLH3NPSjrnQSnN6FDbUXWjIxl7C3LA/pw0VXzUR9P2wNc5n40Jh9qNO2zl
k1PIQBiX+gzvPHOxyJATnkC2Arg0U8CcYScVx6kP8M2WfGt882uIAb+ItXgN5b4ZW0WkMLODJrmT
k5gkqW2B9LIxH17/iKvDEr0jCsnYsiy9X7QcZZskbAoPd4H2VBttc6UGkf/JD8t4Y1Rr60VAnsTT
S2D+F6PCDXdCfbgT/MrYPI1WMX7Npd7e2C9bUcTPX/SbtWLu0hmug9dFkPRUyy8eRrrob+5Rwfxl
LQoxUgCrz0v2RZRxthJNT4hiWP2wq2xfO3RWOWxcRGsr3wAUQDNCvFUuTEL0jE9Tqiw6ve8+ToZU
f1Bpb9PlCXediaZzPRwHRRp3iim5M8j8jet9ZS4JTyGFyjWI9SXIuEYtfWqRE/Tw9sXvBSa9s9fT
rqw2xrlygJMaQtEQDxZqrIuVMbRTadoNYDUgXaHn2HOF6rNs78CMa1d+nbYbi35tXIDRKU/bHCgc
LOdrZOgpmyM0kYPYVpKnMXbkB3marf3rW2srith6L9aI7LdWXWNq44W9Xx66ocQ5Oqt/vT0IvT6F
LQUdhE7zeZAuHSWjCKzcUytfvc3l3jywGN4seEBZgi49hz2wejr34uJ/MZQqG/o4xSrHU3C5vOnT
Nrw1utF8fH0sKzVUwmh8E552nLBLbTt/ns1olkFn1zAofk/iuP+KDrjzPRmt5mTFeeRKuROXGAVg
5TkFvT27Ex0oYSI6GTQjE/tG7qfiiS5A+8UBAHmo/SY+ql2WbpxlaysW1xCkBmjpiAfw+YT4em8Z
Q5xRrne0m3zGUrXMxztV7b4WDenH6/OytpAwWFVERRtU7sX9Z+Qx2DxgqbSuypssMPXrvFHi4u03
HJV6oekGewlnhcVH1jFHKsMeUrqSh9P3oZZ0l5Qj2YfUrjeeZmsj4n1N5YU8EVvBxfQ5Tt8ljczW
KOYg+w7DSLnKIMxubHPxtywegBydBAAhTodoKScoZUaKH6DGqm1V6dYfamM/ZL12h0Z6sHGCrQ6I
VIhqC3A4HmLn66EqFYqiGqH0qsj22ZDN+znZTDtXihLi68AkI/GiMy5W5YttGPoFEru+k0Nks4f9
6ET4GVi7svHvTav+yWM+3tGV13ZYBb0d+vGsLsv4BB+E6/s8tAPNWEFqMPfKBlmmWunV7xIisxsn
wOo0stD+J8riNAtmKZzTmgGmoxFjmBPp0Y0eZ8FGL2J1Hkkm0dnjdcfldj6YvJpIMkt0CsK8HMBi
yFO9G9IyOEZhN77XpTC8M+lOXWMIQpapm529sTJX3uxCjoFeAWOlWbTYaq3ZKVMYQgNDwsh5VwRK
fOhlSf4w1YP5Lo8QI7atwvL4j53g7buc9jNleg0eFgWDRegwwmymkQCjto5V36lQz75mymh8L+CP
v/3c4nQEwgzSlub38uVSS0ZVtVIEQtQxsQDr1OJOjlXz0+uno/iFF7v8ZZQlFwSLm1BTEiCvma3V
6GWGwZ3UKc3JGeYJD5YxKg9p31nJxidcWark+6KfT2uYyVwsVaeL+iapGFw2GJjFQQKpd3hOT1vq
0SuHGK8/jP/o1gpiovj5iz1flnJhY2TOnm+LQzqV+sEe4i9lVYx/Y0DoaYg2FhktAc8DKeqssDYI
FIW5cxM21b2vONZG3rw2GlBDGv1gmqTa8t60ySGiboYlq8nsrLbs7s3ZDPdZF09/vH1ZkNxBtOZ2
Rq5xUSoq+qmHpKoQqepdv4OT5GpYJR+Srm07N1UwhgXyXo5Xr4ddWxZkLgIG6sAPMBcXAZa8HUdL
JBQtRnNnK2UCjCPbkuhYiwKxiuNLcPMuwMnp7CSZZAFkN+IMTXZNHY6RtZkQrEcB8kCaA+5nqUma
dmCBtKrNPBuNiZ1VdcX7QQuSjZreymFsstoQZ+IkBLwrfv5igbdmWpbgXYjipD3KCq1sHHit2l+D
pCvcIKzsT6g5Ja4RBlK2s6tY2bi7V9YkJDIVHTa6M7zpFjsZE03MfiTQ7PMM7SDrYMohRTLeTFU3
bBy+KzN6FmqxOgrDibU4hDcKQ9Da27X1pHGh/60gYMJUbjdI0+KXeDGhXaaXaUsfC7HNtAK+3jz1
cmC+/WkIBJDSF8gwhNOX7YlSadRsCLhCczmsPGfg8lB4ImycSWufBocKIUQobCTtxSbWMg11kZj5
atIAdzYnaiW3xwb0Nqql4dObdy53sWC6C1lyekvn0xZpld4gziioExUdT0cQ3+SgfHuGw6UNQkAg
Y9DaWJyylQTrBBwKi22IbWun6FXqJZM8//76YJ7xxYtbEYAmb3egmjZ38GKlya0+lnHUk/vG7fS+
951EZ73Zpv+pTobOv9ERT2oALyZ9u48So8aXsKmqQxKG3Y2FBH17CofRb49BYeo3CX7R/VGrwXH9
jbXKUYnzHi0uwQ0/n/QSX5+wGPzMm8fg9ymOlDtbibKNJtfKCQN6kYoTOCRhlbE4YbJGBqeqcbM5
HdZk+QgXPrD6z4bRfghV7VaL+3d9q+LupswbKPC19SsU4pA4gi920R8ZIGf3Spax30vD2vN8kw9B
W4Cxr5J0Y6usDvIZUE8fSODOz2cSWYG5VEwIXL7R/lGlaC82Vn20HP/rbM1HKRqRxtG+ZXq6sW1W
wAtocdEooYshigTLt1zb+UGVYKzu4YqTHEFd9JZbGcH8TavU5tGupdp6tFFVeQfTpR8PEWye+tBp
Y0TbVI3NdONpuTrlXLxgVijvIGJ/Pg9ZL0lRmDgZMs3AOgDHSr0rK2l/MADkbNmVrpQBuC8oncK3
4tG35HNHeoHzmEYyrUSysccciAw0qHrQsTq1ASsxjL+zYcR+EZUH3upLcsjk6+qcDqzlkfYzcm6S
0e8zX9a2PIPFclmeH1QD6IGpfFtQlufTCGOtkzAOzrxecXLU7vvZtQF2bpRR1qPAEEfRlYb+kr+g
d6XGcEBxFxHcP8koy9sgHpWNrbG2JMQmJH3mhkeV63wsidnQzO81ZCExVP+jKNGfcJwg+J76g/z2
J4/o1v871GLa9Bk3brVl9RUStrlpVAaerSfWw+un+9q0iUecoIEDSF2ydoxM6krKxnycrnH2Q1UG
+xnI9PFvRCHvE2k6/7esccvYexe5wVh4RSZ/IGfm78zC1n6+HmVtC/GQghXJ/yBkLA5nyibhzHWc
eYCAvsPOfFD6xnHTWup38biF6lh5K8INo5ZmiDTsQnQX/oWMZzkrYeqbu9DGOkHKzOmD6MA9wssA
sKJtKU2vLT7RK+Bo5HuBAD9ffNlQWhJYvtzjzVW5aB0ZuzJUZldAtjcu07XRUdIAHIh9Bj25RbYU
KklfBZLKbRN13WOEi3m6a1UjODT+7H9pcULCz73b2l0Xi5ElCL/K4TFCZE6L8wHOcT+Gg9XkJ8tu
ynstySy3SK0tBL34W87OI6LwzoYKyjuEr7fYWNSkannqdHy2y7awbyZTTg5m2xgnO7TD4RioNXh3
ZeD/qxSztqU+ffERiS5koUkg0AyhBXg+RqkHWd9g7XiCyljDddXDXRs5xS5Omq0rZWU6BWAF6gto
YnKixXqBAKEOsWmnp9jvHBtVcjk+1qOmvnXbUXp9JrGblNuoIy1KYIhdthoiB8mJ9RRe54Phf0NX
tXEDA9coN1HMcv/6Pr+cQupdZEG052H+actXVtg1ozFiqHsywrB+cCR5+OFXQ3cFacXZQLlfpiSA
fsBtCVE5yLVorJ5/rtzAVzSM6/ikjProaqMx3PSxOt33k9x9qwvNPshS59w4/dDc5GWbnIomj94H
YK42Bn35MTk/4ZcJnR7xLdXzX6TPjMY3soxBD1l7LbdJcYziWNmIcrHv6QvwmBBMIHiTVKQWUUL0
gNvSjk61rEooj4z2w+D0E76sc/d7PcrT+2KY5TdXhEVUermg7XnRXOASbBROKEFM0Unupvqx0+Tx
oaZ2/VYYHFGIg+sOKHVeCosZlJBAtVNDj04VMm5uUrXdrqL2sTGDKyuGMCKVQ4ZQTKb4kC/ezLaZ
lUowGNGpHcuG5dCUj8DyzSsDgdBjXFohKsChnmLILEUPEy+rfdH30RMaM/lGBvF8lpyfdAJjAN1J
LF/WzOJrRlnfsaLL+OQ0lj67VZfK1THTs/kuzNO4x2qd+tweDRHroEo4FLsS5ev5ZM+llrkSdNfb
aQ6VbNdZvf0E+yr7XhWcKjvaO7J/sGct8gzJmI2jAvrtg6+X/U3a2vaNNDTAfTXWi+7WWYvvQIBd
zJWlD8k9OoX4D0Hmig4Rbe/0/VDmye+SjQymmwz18NNMU3tmdqxR2U1zhe0fuu3YAed5rpyCIFCq
o1RLmKWU9HQ/tFFvBvTytNpmOFmu7rXMScu9goPccJMihmhemzg9H4qoQemmmCr8ZbMkGTYOwYs3
ExczgDnQssz15ZOfJ009y1ooeWiRBz60s64/oK2TPA3x3FOwFuy0aFbkXRgXmMt06VZycHmrkcIJ
A3oYK7jYLOsb4aCVAc+2GFmWsjxac1vezLld39tF09/qqS//MQG8o37u9BvL7PJkMgB72Apid2D3
AG2dL3hzUBBJMuXopEipfTCbHOhMXG9peF9OMM9uLmusbDjyYaaeRzESuzKVxoxO0Wxq90Y+xINo
YqoJdt7UG3ZwN7BmMebJqnCLJH9wKzMFxPj61XMxVl6CdHs4REAQsbsXGUqmBQBffCk4OZLpy7uk
l9Q9Vt6bcI2LKw43B1DQ4mnmIBGwTMsh80Smgev3SesT+z1lM9Z7G9nqse3beYtfJY6Bs2OCYBRM
BH8H/jeuFedTW8EAtkqti07SqPzApA+z+Em5Gxzpfpbqb69P4NrAcJfkhUYGRCFukf7UztwVUmGG
p0L160Ob+uaJu6W68QGeHl8PdVm4ogYs4FVCsBMQgLMokPkFmvBZm0Yn0ypQalYryrH9HEzBbupm
E7ynGTdUqGRkJ33gxJJrT77/rZwi6duQqPYTmF/7O0Jy9hdzCrV4l7dW9tYSA78ibXhwCpzSiCwt
fkXg52o2Yod36ptecc2aO6lv7cQd7XFLlmdl6ZrCloFPTN8ftOH5V67HIaRbwwayY0QGsVWhw6UM
/sYGWfm+6HwZlDBolAu8z3kUdP10ew6S+ATrOjykgcRYNDk+zEmxRb24DEWtSPgKcexw4i6JWZlZ
BXNth6qXtknye2pTUnC0Mv4U1HSzX19KF2mR4FEio4FGPImKvAyVk22WSKeonlYbH7M6uC676IH7
6Hs15XdN/ZfL9/8pDrIyMgFtE6c5xx3H+vkkyhGlasgjileGrX3yO6xVYkMtr1Okffevj2w1lNBj
JFthAS65lTUQyBCWheLJufVxtpP5Cvh+slOkNty4JlYiQeugxyTeIkLk73xQHRw6qPCK4qVTpmHK
W3auWZqyZ1sgzl4f1OWBxrMHgWaEivlkPLTOQ+X1lA6mjfhvEfSt28E1UtLkhx1L+5qWxkawy31F
MC4EOMp4WJAFnAcztUCVSfJUr+EYv5ejPr5t5U336dUo1A7QpBGOXUtgsgLwuIQ6pXhtY053USyb
BzmMtx7gl8nrM8OB1NUSPGjec+eDQZobI16MRPAOLKvDGOf6dWc1owsLm3qkUfvZjRS1ydda6dKn
stHx7O0z69CXxZuddJ9/E6HRJrjSF8Wc0A7g8JWWgvLkYLnKoNTH2XDKY1q+XUWPUCRtZDG0uCh5
L1Zmo+m5FIHH8eywNm6iKo9P+VS/WTpaRBFvNxRlhQnkMkrk2IkTGwpWx8pw1eR6d/Tnqt545CgX
eZJQHQZHDXUZUArN0PMvGPrVaAdhwqloYPUzarDRdogNBS6p++jqSgVxWdJa0nun/xAWaHm7s2Vk
t7UzBh5WUs2uCCQaDElV3aKh119PwVjt+wxW4U6jJnTAYsrJNvbQ5dlgCJtCeg0UANG9XP7SdiNF
ca2jxBgHzk2G4siuHR37OpzLN0smci2B0wH8Bh+V5Gpx40rj6FudPkIcR336oNit4Sr2tOU/e7ld
BSaIxYSkGQW0JaAdVK1M7d6ZvCxIh50VteUuzaYtsf21KPSCRB2EXhQWdOffugwzdOe7cIZyFQ4u
9Qt1X7b2m+tlEONQZkJNV+EaBBl6HkUqJdvBL3eEw6JrN7afm7/0Dv+O3C6ib/U8o2ESOvnXtGjV
w+vn+DMc8X8zU/BpoixN+0W00+EpP6M8X7yl51iazJmyildUg4zM9W7ym87P9kYbj+MB5IlIL8LE
zlnTluZhhh33XhlTo0QGTamb8OjU9NMextyQ48hrtThVp4NZSqraf+5CaI8Y3PKxlJ91VDazQgHc
jvJgN0sUR91BRXrJ3svILmUfJVj1llunBiL2qoR38hVi2/N4Cvpudryyr8fkyAtY/zH6IfnKp1TU
BqxPMjA7uTgaXd/FjVdk/lCyAdPcnDT0Z6KEO76qDdM/Bl3m124Y88hJwl1kmRTSAORJcgOJ3s6T
jtokIEoV5uDd5FcQPqddMA9Tnz/kVFSkElYvqgHxTjPb5HfDb6bYa0k680MZh3HlDqlmtNJ9ZITD
j7GI9MydMrWsdjKeH29zAxXqFjrZEghswdDjHl7kLwGyBRh/0Yr189nZm36bXyd2FN1L01RsJfni
wfBiifwZi76CwLSSVCyRmU2AtU86Ape0TCw8EPgoPztmWF9HgYH4ZKfQ7HcrBGEeZPR0fviJjp5V
RR60xbw+34vPYybbFcuUhYqe5+JcCapmZFLBF/jdFLwfZuRLMUF/03PhzyDoAiAOTDeewS6y68Su
1THSTFp2ClqMO6n0o/f9aFQfcfWZf72++dYGxDMbIjntBh4niwFJ6I5h2CN6j9zzLjbSqrmvK0fK
9xtxzrO1PwcleJUclEgs0CE8P1/ASCJYIvWlFzhp/BgPshnsxswKr4u+oPhUd8X0BfXp1thRLbNu
h2lwkh3eAFVz7RthFuyM0MGVvVaT4FNpRZC1nKyq7sd4Hscd1yzbKHesAcOjeZS+ozfpf5yjtHvn
p4HBUxcJfazO4gK2oVMXpX0q4xzeYxrW42erDqb3Ro0oEXbdvrNL5rGR99aA5/wur8rwrmiCJnaR
p9HMXRT0tXHoKkX5jhLGOGD5JRVf4BjW2rGuVaqmNk8HGQHIpvxdhaBnXSU8lm4liWb71qRe7grE
FkSmCJNNky9EEHIASGlDz1UaHXAuia+8o9I4f3r9053XnP78ci+jiCX04niOQyDTeUIPjJQAuaDJ
sN0i69Rjj37UwY7blI8Vlh+ZqS0c+3mW81dklguJlEhUl2umJJ1oghTIpE/qdtLaajz4nNaugvPA
g90o06lSguijHaj9u6BX2Cuvj3w1PuREHtOgmC/uxFIPBqlSQIrmTUipdMji76GUjG5WSuld2agh
ao769K6VeudzVNbKBhjkcm8iQigOVhJKA7bi4s3R8UrlXhStez+xr0ytn++RWdg60p4bROdnK9Vj
ntekMqgO0P44/76NkyZNn6KKxBXXVbtOCp1wL+NRbMCGUqwRxcM4c1yEchCRUiaTcpvpZHEDSiIu
/7Cgf38KO00KdpXfVM6h6qv2bjBG1EEtuIbv1SrofpSBjXaV5BTqTaEMtrVHxAAZNOG98KsyW/lL
HqLgByeCXGHXWNZYumFayREXmk5RZ+7ryD+2SAZcG1KXxzdMu5meqqZqP40UobYao2LIiylBywZo
l5BnAUm2OKyYZTvPImSB/L4vkIxNLUxQu4+2Jm3R6S6PRYo04uBFqJquz9KWHGxVjfq/EKnWZ0MB
sDZJt0Wu515V+uVOw1hwSyB3bWy0jgHJUfGjpb0Ym5IM9jz6nPhTEaSHOY4+OrWEXaQa9hsHx8r6
VXjSyc/EaFy/FonrSA2yUxK98CB8F4d+0OWjXPZbrZjL4wkdfUCLz3AiNuui1qjOpT13oVaCT/e/
kaj0rg5tmKNadpu8Vl21kN5PlX71+tGw8t2Q62RX8nClGr70Wi3CvGi1DLUqgC8zT6/h16gFn6M8
/zm3/u+vx1qZR04/2nWcBdTGL+YxRlclycvay3HadgMqq/tMd/66of/jrB7V/Nd/8u8/0KyqowCT
lvN//a/78mf+2NY/f7bvnsr/FP/pv//o4k++i37URVP8apd/6uw/4u//K/7+qX06+5dD3kbt9KH7
WU8PP5subZ8DBD8L8Sf/vz/8x8/nv+XjVP78129Pf2RRvo+ato5+tL/99aOrP/71m/CzAivC8vuP
l0H++hN3Txn/8WPRteHPp6b9xyM1jeFnE63/DeKP8Deq+j/R/RcmJ7yXRAb82z/4b55/Iv9TSOOi
wsGWFu2I3/6R44Ad/us3Sf0nRT66u9h38g82BD/D7fX5Z+Y/sWQRS5gMl1Ofn/72P7/r+z9Ppj+/
FRP017//A/+/90WE4My/fvtTEPflCUbuCIYEmC0lD/r1S3RfzNOjTWoruUYrCMXagCzlxqB7RfkZ
29B3pg7tbdeUKHHf6GauZjs8P5Pchbs2zjdDlneTq1rY1qAf5OTS9YQndbUDmZhEV5pR4IgGrrr6
ffBh3RzRAx7GU9er1XUFye6LpI6htTeUXFTTK4Mk3Eac5Ec4Su1XpD3ip8hqUZ8FdVHXu0jTan2X
So5zkyRZ1O5bqgPdLs8GNM0UvUNfOsNuOL+ODT2r+KcJa5yI5YNRjmblFt3YSqeiTmzDzbD6PoZC
wwO9B7ioR4i89UdJVUbTbaZq9ncxwr7aPrCr6adihF21z0N6inu6kJawrVC0J8Sza9st4y6+o09d
aG6FIVy1q8IoTnejKY3hzsqbwNwNagxBk1LH/CHyfdN24af15X8zd17LcTPnur4i/IUcTgHMkDMM
oiQqnqCUiIxGaITG1a8HtNe2OOTiFPfeB8tVVtmWfzYBdPj6/d4Qqk5bb0lK0/842uB9sSbP+DDW
aJnjdpadDN1BpvNBJkW9W2xzLC701DC+JvDq8jBzFW4fgcime2+urTL2zFH/UC2dNkbetLjDZY8d
dkOFbDdePCltaQ9l0pXD1VIvZRKJtE3tEH+aBMzHXOuoH+liheNgFUu8uIUzhNLR5ERQjpdeB7O2
HBWuDjFKrWkK3dXke/QiHeLCnBw3Gu2mbKN8CWjt4gdREoNZjbkXzysZsaF0a+LoJSdMGibBBMt+
nWAhRiVhS15olt0wR3auF1dNRQJjKJra0EJHOPbvcfEybdd6onlnLZagcpyN5kPn2ssPLuv5R8/s
Ky20ptzNL1Tnj9NeX3FuJV9vtAc86m3vzzATlhE2bP7pu7bu13fM7HaIhI77ZQQ4BrhtGrkhotFM
pn0hBq09UFX4hPS4S/JJH8RE57rV09CuyMkOM9vnkfJBvyZE4GpAq+lFHlf2ewSy4P+FjVIuH1rB
W7I08x00zUJELsBeH3ZNNWThYM3Jg50MlhEuuLcMYcZ04z97ZvN+auz2kxyW1g8RAWE0EBiy90K9
HtKfWVn2N4HdY4bvWkV51KcmX6Igr5byki698kJ7Cno9asslDfOl729EWad9lCSAFztcm1o3bkXi
VaFA9+zsBX5bipetuTI2CpULzMHk+GnKJ/W9aPklyNb13PcgLfMvzavL28kyNHGzWFpLASeszQCG
WIUyLooRN9Z8mLObsvRLwmUbQzIK/j8E5lZ+8julfTkBzFQovcGMaCjiAxY8QGGstV1p+FiSuSQ1
sAl07tQ5+1Q3sbkrqYHu50aMVuTYKgtuMieoakxTkuKuwud9CElGH96v/WIk0WAn5HakQYkbNkkS
9rmU3tNaCI08ZFyWNSw0TvJTOqlFB1uYflEdbfiDn8qG5BNLreNODcm5C/BpmbINBe1NB8jjGH+m
ux7aym/TdKyOjmj1Y9EUNpmkgzwAL3UR6ZJ5nFQyiIrubU73RDtsA9O43+yRsSA57fsOlTkkul9X
R7PQxp2BwWrYVio5Q5l/6U2i+X6UxRCvdJqF7U0OvvPNVGG/Nru/qYxq6L9r9zXxR3lGEnZaDj0+
EL0CREDwFp+hrvoID84xGSoJenO/+qkV+375+6/T/4UT9LS+2wbh56OhI7cdwHr7+78uvX62Fn3v
r3wu5vrdvIzmGkNKXSJVllMetT4b2Znb5kvPRUOLixjANeTwk+veMBguGTFVdayXtf4240qxhYue
m4cvPdgmJ4GCT8GB4+rTB8va3OgEitFjO+nevs059AOl+GPQAyrnUo/f/CK5P1EjYeKBp9YpY0X1
fkuYeFYf81xfonWtPg8TfuaynA6BUTy8PtgLiwz+uc5c9xHmEE379OGc0R2ljpj5mPhx7S3iQtjV
RxN/6RDeeLKbfG6wAS4fr4/6wofj/mFvgjAwu2dJkCog2K8sWhLFtdr/2k6JumRWLue4Mc+WGBo2
4gjQckOFglex/f1fUzKVchKt1SeHyeGBhK/lt2qW4gBGdi7L5KS/xKaxjUW3mIYnIxG48HQsDf0F
FpJBQlpyIXbJYpYL6sdF/mw7PTkY+SqvU7Mb73CitW6ZZeadNNvyRy8yTg6pLGyH6gmfH334MGSt
e6zSRd8viZPXoc2p9AVPJ/sMiXO7TZ5UvMAkzDRwI4K7TyMWccbShT4O2sEpMc5dvLLbz7g97xcl
+r1WteMhAEa8tPMhi8tx/fD6HDhxXXp8Y2T9wYyCx4Ov7ykhEJimW32vSo/kAVUDbq62FkvDTS+S
VvS31th0uyyp8ossqOvQBbYOh7I/5MISt8HQNT+avHSBWqrFu3zrbwZtgsKLFYGFDkt+e3F/zZtl
HorF9Jf0OGmWucN0NntXdYZ7ILSwvF2zBserHI4HFufGmoa93bUh/grUl7OERNNSz46ht2JoT6nT
jrvXf7tnk9oziEXBoJZkIIgJp+dGyzWqV+5SHC2vWsCfs+XT2E9uRHFrHl4f6pG/8WSGQJHeEquA
uzbEOzjZ+hKkojUmuM2RjngDuFUu1YdlZJ6wApbsDlN1Zw3Jl65ulnFo6t2wLN6vUu+luhikNJwj
CvzMuTSGtrsfx9T8Y3TTejUG60rPxk8kZMjWHvbuFNTfpICWHVokHcxx1Xc0bl5/mBf2HK5cBjfN
LfmFif/0o5K7nPT9rJXHhg8UrXC6DsDa5+QPz7/Ott3QraXJBkR4aiDcGUNR5vpaH63S0Q9TV3r7
rLFKCuT1HMHi8Wc9/TrAnOje8FndeGqnnYh1xbJSV0l77CYHrla9ZK4MdQd4MeS67WK4YLTavd5X
w52Qaf/DrQcilmbPV2ukJ2kPp8rM1U+DBMIf0PLVx6ZM8JL35JB9RFtNJkCpEwFBByDxo66fTT6X
Gq0+9kt7+OU7q1aFlDcsWwyhfDv0aW3d09Mt5zgD6nXChfZlFZcgWgcqjywNs4UiYG9Io2viVE7l
vVGvVLt9q7kGe98ggtD35RzrwYx4vKgT7zPYp4+r9zTQ8R5witKjNctytXfSORGHfCjMede0hf5e
b4IGMlvliutk0AY8nKw+b0KNDBwzLK1OpEfR4LERId8Y3xl4+MuISyT8lDxNl3BO3eKe634BX9cq
2/2WzCHCVHVmH7pOsopIo69tRE4+9FyZZSCKOHHM9NYIul5cgY2KNym3HstQjAKQAFN44Bdz2l9O
/MHmmCyao7MY5Vcn9Zf31pIFZ7aTx0Slk1mEVz3KD2hpDr3/k4OLfqTyq5FWpAo4gMa6c9fLMtH7
YW9mJX0m/uP0LfCSHrWQRgpYVEI+GEKuJkNxBGjgSp8rlcq418e2j3SPXkMYDJrxyzA6BYvbnaw/
re+ILub2k37wk572KhEV3LqawdSvg3WoH9a0rX9q5Jo6h47pJr9JMigkUAJuMOywjjgX4/bCQkXD
CR+YImTLpznZ4+vJaxLoh81R00rta8VKIqJm1o2dcjXnnPHDS4OBYUG64t9kRp/so4WpucpocnHs
MzFCgC/SXe5ZkHZKTt/Xt7kTqtI2bSjkPFgjWBmCG5wyorwhDyowlPpoWqP9juAOeVF1WJh7qjQy
Aoya9cDJJ+JEm6svRjP5oFQV7gZ6xlc8U+c9L52xAKMEe0Tx+KknL9kj+N7wc+q8lSNKRm1V6bEC
vwrLBOuSsPWN4cx0fv6mt94TnWbsrQATT7FtUcmuL+l0HMWcG5GWAjqY9diHY2OeMzV4XjrD02Xh
bAIYxHX6SelszrQtE1vVR6Or+9hUN03bRD6OWWEiHT1kB6tDZY7nvAdeeqc8GYI9KCAbUPn0HMO1
LU8ry62PaV4WEOr9OHcrOzI6+8tEER2/Pp2en5qbXYkDjQYmAR2Aky/YYGuAKZhfH6lYMREZLNBP
8IszZ/MLX207wBiCI1qn6f30mdYeMGwURXush4J2s6kT9Dt5ehjwOc8M9cID0Z+C7Yv6g/vwKVN9
nFJRmYg7j1O9LHe5F6SXSam5Z0Z54SMhE9pkNdCp2F+2ufNXBemr1NDsvG6PQ7uXxsRLa4o5tJdc
iy3tzCJ74Ym2pLetLNxe4elYS8Y9GKlMe0zNudl3YxbsM1Wpj69PhEeHwKfnBJ+fS9vGkeZ6eloL
zsQzgTi5vDhFtQlwUlphbVTDbnREFonMXD5D2hUXQZ64P9eCMHNuTNqtKGQRI3xpdtJ2y8+v/1Iv
zJvHnhKXf579GS1zwDClccExj33Vc1uiVRCi3A1ijA6D/etDvfCW2U5pNFDXOawJ8+kXtQo9Hf0h
EcesmNe4dToZF910rqZ74YFY1EANlKlcjU7vRCsoc7P2UJpXaaRRnXb+x9pcgwsLP883409b+PRm
K8DZb8GgffpAE4yQ1ECgeNQcPiJFW4BfcWFHylBq9/q7e0oTfzySNqra5kVHicFMfToUDSFnLCbR
He1hdS/x6lc/6IHaD5DyRj90WH9flIX3zdsXBmgX3mMwAfCzP13qC6a8hWXM3dHIZ0IBtJlsBU07
V/G/MDEA1bYjFwsVjE22v/9rqVeVAm+WQXvMi0l/l2mr6Yea4kZz5iW+cLCTXoGCnzbYtn+dmruK
ofa7cTHHY4D4+Bfs7uHeUoGAYDOU+Ux+ZduS3UZJJYCMp+GD0gIHobKcbTPGiOycqdDz4w8aIucQ
hFogRVgXT5979pch8ZQYjwN8iKMvCLPUhkLt6kT1XZSYXv6t7X3izBPi3YIz++vzdbJVxKihN+QU
7MJ6OngPSj7Uiz4eHfzj9nBAxxAv6SHq1vZtIsxt8jIURoBouTY116l6fjDdcW4w3zm6tDD2k2Uu
e+GdDeF98YFoP5INDVf+GWWVBFw6fG06HStjrm8IhWZ3HWbHgsGm5ecO9efQC+gbTqZoRaHKoCw/
OZ4my8FLDbr1cUKWVsazqVQWciB2V0Hu5F8yRKc0EUcySkIJQOXs+lU4n0tvsD50g1tFlVlLPYSg
Zh1UVad3r28Xz369zXgRSyx8jyxqHI77p18XabbvZ2j5j+kgE660Fk7xYa50d++oaf1R4V/x3auM
aNIvNXy1rjTl0VYSMsgfJtsuw1bO6jJBOHuGXgS0zMh/H4LbbwaXkRnBCRjAI3v6m7WtU4yltvZH
2+qCPiQ+xVp3/PefXlqlex8GUBnlo+98MtbazuNgyKeHtUVZFM59Yw6hWwaqvVR1Yf1aMrNydsO0
dJ9WXv9dn+IREmZK0lCavWpK96W0go8FYIm/62YzzVCL1voSBi4yyZu+7LNjxbZafmgwwcjDTin9
U5o7C2kLnecf6pEL662Rt+phlcr+BZdpElFV+whcN8f44tATme1FuqMVWAd2Tj/sEG7jmpNlbttF
QSamJvQ1Yk5CO5m7dl9aYruHSv2TtAh4iTT8Kny81xzyB5uFEx+drJ9AUmwSDGqaSiJ274VRHRd9
0QGUW234XtRe82kZRIeqNdMHI1xn6TZ7YEflRAPBZRXuLrBTIqFMUcVjIR1jJ7LUzEMxDQQFObNM
p10xj/0STpPy8zA3NSuJQVz1LFzKcXwfJF7hhZgh6t80qA8PlkX79E+T2qAOFdegcov51ZyoI131
wViD/moSfoXsK9uaMOnqtBb9pWz6aMzWQPu0zex7lQQe/UtoC5dTgH9GVNlW48KGlISdzWLRk1gm
LUksDWRMI0xH136v29j4hj599OnaazPr05IEfFxR+3qKkw0/ICpqF/0XU3tUsFZd5yuRfpkGMX7k
JF4Itv1qD1b724TYRaKNsoMDZpvlbylbMEc8d+uftblMvK0GdUZoGU15Wzh9Zh3rVboLqK2SZ4w9
T7d9VoAJKrGpWrn0oI58ugJcMQSpkXTj0a8CdSzLvIpo0BufulXqh3VKxF3XcwGmP2wlZ0qw06J6
02IhcqVsR6qwnTxPhx6teuknNvwjlPHk3p3KMZbValwovZJ7QujOGbCd7snbeI8GMNwXGPdUJg4q
s5J3zS5JaaFdWsokTnNss/1iDL9f3/FeejK8L9DPArcCYp1sK6pr8wq8cD4W0hO7ksgYeG2L2LeG
aL/YMBN2r4/3fIfdHi3ACZzPydXh9NG8UV9xtPbmY0LYbJRZAYLPeiD8XZAx6vtD/Y2p41zVqxeE
qzKDi6ar5ouVDfNYmBA/FJyCa0tX4swvdlop8sq3GAKOWuoXlEcnxRTWqSN9blgWFUGwJEZZa7wI
KW6ztp6j3i2mj14pizPb+rNBN+sYUtGczT6GcU8GnZ1Gs0dRKqgdaS9ifRzNggrfF2Wsw+K9B8Xi
hqNpo/zx+md4NsG2gSEKw0qFjPzMZMjL8tx280wdB2JayUBrbDdKjNKKh9zWv719rK2hDW7JE2Js
9XTxZE6VFLBt1NHsfImAcosgMmHlfjOq7Jzy/dkewXORrA5HgFqGevXkrtTqs2qm1lm5K/XaGtko
L+T15M96ywnjzBOBcJIc7VKDsBqxj5RvveRjd/0ol+K2wTMz058+7Fqtwp5a3zzaYlZfnLmd48Kx
xOHxlf7/4//9b2X2Pdpa/8/Mvi9/Hkl99Q/ZM6H/RRj8P6zAx3/235w+3fhn0+PCxaUzTiOP7/wv
Tl/g/wMBgL4yLWzUn49sv39z+vR/aFDRHqJbyl2J2bgRBf6b02f9A/YDBr25OfENMXt7A6VvW7b/
qdW413JGwR3cWIUbMn9auIMfOVK5ub63Fp+gIeXPewnl9Ay34tFd6j/DwFykiUmNQ124xbSwfT2d
a1MRlHJUsHWID0keSk0QY5amup1ENqqrgq1y9DzaC4Uto3qsA9IxS33+3Bj9lB4srcoPIp9h6BlL
p74nusjlruz16RgMRh7scje1f2uBqexorFSjIlsWXReXjlEZcdF7frGjHY1xJ1Yk9h/ycvKvgbbm
1+O6UjMj3rfNsE88LQllklYPY26nP32oGdfUGdVn0ebQdljJBNTaokj7S0c0awatzitxgdFr/8qs
cbIOB12qj60ruizOE9P9vBaJNoTjHDRD3K+ypAVk6GUfTamsrnx/zfI9jBenvSy0ptFurAavY72w
zE+Or6hyNVOnEDKtWje+DyTjtl/GuaZVZi1l/SdbkKVFShjB76S2cK4Nq5GA94gmtv3n9U3x6RR5
/HYcuRv3YbMIAcN9+u0Kc53cZDWsve6tzWXGKyMcsV/jt47CXAangtsKhOae8sczuywWz1Te3qj1
8hbFjnEUemtfvj7K6aaLGTLrCuYBkx4Kub0dNn/hEODeRuVJz4PQ1tZ3dr1o+1lL1W2GZXbc91P2
Lck5WuxpGs/UZS+M7IGnggFwL4Koe3IZFwWHtT+5/t42pkuXjGXoltZPfJkOdtncLokLBgCR4Y3o
DrgDqXoYP+EFsqlWT9adQZDJ0ri9s5+r3oxXMgP3eYeRzOtv9fSIZhTUECBlGMmb7FYnR1kK4pPm
+oSVTw8HR0tz/6dkEe9rBINnALnTyfg4FLsmo21/nFbWqu0FCNLi7PUSDwCrWqavqvDXM/X7aanJ
KJtrF6R4DDboU58+0IglEDl3zh4EYGOsrmt/T+hBScTOsAQ/fKelEfbmd7j1DrCxcpie5mMx+tfM
nCvUALRk3H3irDOETnLr4GqpXSXVOcv4Fz4X4DQHBwUkVe1pI2Fym97wFENNnjUSV4K2odB9Gs8k
l5xZ1S+9yG3qbW0Emj+n3o3Yr8Ig5Ja1Z7+qIj8tze9pi+EO964EnaPwzrzFF8bbfP7pk/AHfJ2T
O8LaVE5raIa3L+05jdLOhhltlArBTT/EFtkR/xfjcWwSFoN+FDLMyXjmvBhVQpG+74rcu2aUZq/q
lQQ9bwTkM7Tm/s2zBKQNMh+xdkjdT8laduEW7G2MR2Zo80V01XggF0l9gw5XnNkqn/W8WQS4/0Es
dQFTIbic7PvG3OeT7Kpk7y1T/zWtXGAV7LbImKkG4YzhrBLRQZa2cqKKgWnSKFiWQQtVJvJsVxJ2
UF92TdIPkbT93gl9SWZO5K+0IqLMGHDoCtpZG+O+Hd0idIxUXQnOmSkqc3f9iKB7mKK+w0aRY7OG
g0LUFWTlRWjlLzYXoIiizqxDrvfizJM/32P4lEiZWPxURtBcnx4SNlx4fCI0b5+jk41t4AGSVIY3
nqqbBs/aut2P9ofPOgug11zw0oHzoAimuBIuL86V5/g8Ww3/d921jQK8z/Sk5sKj5eQbqrStCqJm
gn2l5uEwVwPeddmo7xY05XdKJOnBJsZ2541m+tGbzjaaWerPfoHNb5TuKKFBgMSnNGESHwPenZdf
LDk29t+tnNoW7XrpyQN0eHURaIH9zsh89yst+e5n05b+eO/52RinvUmnGNnEu85FED6GRlaNwaWe
ZEq/wK1RH6JJKvoILIj+D1tq9aVWyfJhWSstTq1Ge8hXL0NmV2fElDUEFqKMLztkvn2z/vZWZQhA
07mz4d6P3XWlZGJcDoU0hkPaACHGDuyXIoaASXjxisPBEqZcdv1m9NsdHyH7LDso5SG2cbjedQE/
riCV6gftQeJA0ZPTdBCmW1sXjqR1fFsM3fSzdHvzFkpeLqPZNWiFF/7UV7uy1IzPzdAmxAugZbv2
SpRg0VqmwxrnonPvTKfDYdekRp9QMEi72mkjWsm918lVQsFOoO/4CBk/YbgRfPdHMhD3Xda7ny1P
kipdS7O4nsmitKK6z51Iq5Lus8n1sqLuHYUTmYZefdX6ZFaxV2luFdIVUfW+XGdLD5GO5deLA/4W
TqB/XrRoQKD86qbm77x2Cm6CPnCWyLXhum1E2OWdveKPGjljb32VjW0272Si13jAZE5ShYmmmzfS
Jtg90urmj9mm7Xdy/ur7knMJ2kOduDAtC3dsYmEb8pPKG3fEaCTNf8+DgWsyraR5BTsNujnUxrm/
de0ss+KamrqPafY0ZjiNyD9heA21G9Z5MtzMME5IcsvGKQ8Jl+pw8Jod5wtP3ODpZ4js1nb7ng6Y
a4ice8Y6i6OZjSN1mpTBVxD/Xl7NKc4IEVHLK1Z9Uja7HCxkDXUXsmykwwEdowmY4spXJCRGY0uX
MKQpYP/WVYsGREkvv8TJPt93TtuqA/HyvRYWY6PrYWWM0+1Q5SqIyjpwf7cpv0yFhBPma9DVn9aF
GsRrOihWzQKSHUjTaULRatOh8sc+0haK1u3vGmBX35s/ZoS1DTF1jnpXJZRnYV3X7KUikAvYgpGb
YZp7qo5bo3ZXIPVkrsOgIXklClCBJOFaq6yIpG7TNM5qkwRagVHRh3UsAsQUcg7GfZaVNqmGY59d
GFPRJTvpWQmMNl4YSO2Ee2s0Bk1jh8OMQXQY2NmYxxb+GG2olwmJIbbR1g+lTC3tVlqid4/M3LK+
63SE5ze1Rqs1Mjbn/4gAnym94CK21pdB0o/WhQgG9FNJ3eTyAurTQkI84aQiXlRiIOsvoKQNl0uh
fE6OZYKG8D5x+SffIec0PwSiHKuwWW35xZ9s41fSJGUKoFwYP5JW2wJTqmW+HtKx/kqAUXbXTlj+
hpYQ2GgUnjkIGHO6+xVG6PRZ71OT+t3nJXZi05/UJLJVceIrvQlNPKTyHRRaZl2+LNND0a3OHzys
vHlXsIyOdjF25SX+FmbL/5myczd1nbXcBcyVaa/KehIxr4qQalaYJW/Nwu5pUORbLPAwL+Wvnjfv
XSx6mfowoVtd/5aPxFOcqeOeH4ncmEhW5gbBIUL77emRCA29neijpBfFLGhKpKQQu2358/Xi5oWK
g9plu5fBC6U6PQUj2rXyhdishErL7G/selquF1V7xLkmQf0RSV7SYqLSNB+Fl/80kl63L8j+sn5Z
i5nL625xyz+QPNM6nlD3u3sLZNqBZWemaIgsX92OAWBHXPh6g1FRr9KfdGW593mNnL4ltbFqYUKK
OiT4omw/GV6R/xL2oD4gsS6/BgQln0FFnr9U5JoU4MCa9ApItnz6UskHSIrRTrOLYZndC6uonYux
r9szth8vjsJLRXZCUQjY+HSULrGFla9VdpHJbZMaqgyFfXYOk35xlIAqkX9B/zjNA5B0uelzi+zC
8oUVwrxuopnIlzPl9kuj4L8LRYV6hpb2dsn+65JUzwRPYVqbEXaVmPzR+RGLojkDdT8bBWtHrNld
l6ssBfCpx/e0BElqCza12gjy3dDSdCtwsHrrs/CTH+MGNhQWcsnJ1/etLdq20DJCTd2EjS/QvneS
0MjX19SjMfGTCvBxGEgs+L6B3Z9y01bNcqGdJwhCp9p9yEXVykMrnQwFu5e1OBg5bnoHHRlDAjk6
pB0VxeCGiGC1z9W8yHmnZba41JXnfy6wZ/yjgkx74HqicPZ17aTZ13iF1Vd6P3Z4PmOh34SVzOc8
Ll1R7yrXyj5Y5A0ZbORagLYSYgtqULyFYTQbK/qPolokSuLAKD+2he3WEZ5w002xGv2PssO0bmdl
+LWGK1bBGR5j0iJysy1SyLVWkxuhDuXofSrTqgnXFiBw9/r7e3ZX5vUh4oNrQD8N1tHJ6lG+9ND8
GjmvrzMwhLHFVdkU61ET5TnH9ZeGwnQNwSBVjmudLiG9LPBT1BxskSs3D9sa26/cRLhbBHl5Zu6d
NnO2lNutscV3os8BJ+fpOmoKzyW1I8gvpq6+lBmeOc7k/OQW8EE17t1oOWd29hceDTssWO7cBeCh
nIJ7WpcZrW8PBTlhbrd1s9eboUr80H87BY1HQ/KOTp4pzx3xNHCoCNKsL8quuGhLs7oI9H6OndJq
3r8+LV7YIjYEhT4k4hKuVycAUW/bwMOmLC40ePsR6dUNaufhnPrxxVHA7jbDJrSWp36o1iLVpBVL
cZFzqdjNs0H14dIDe/1ZTpHJxzcG9Ywan8OIq+LTyeBgAdXluVFcTJjwRJ3d2Fd9VRsD9Zo2yNB0
humPMpzqYDd1/+31sV96Qsbd2g/bEvNOrtpiy+7yesYGyeviAI5NrHHfeaNIYHtC0DzANVBKBjvp
dKFKFp2uecWFKDMnRmucoxgc3tpPexwFt/TA3YBsqqWn77GqrHSdar24KGtHj7zV0yCS6+ekCC+8
MahPruezdmFYnqIyZT/KiZtweWGuWnYZ1CNo8nAuTOnZrX2jAm7WXfDBaBGdDjLntgWHiEgw2Y1J
DF9sCSU5Lyockynfe3gS/X6cB2/qEv6P3h9P/EJe9RL539tLZDL8z73E3WYQcvWjymuM8H80L7QT
+cf/3U40/H8Ccj6xVWSLIwqbFfOvdiK6iX/43zEWZ6vdXOSYOf9uJ5r/QGPb1hdCji1GR6d8/+9u
ovkPXFN/azVujC3qEP//oZ1IXxLCF8t4o8ryO56GsLSVk9kJ9r8HXeXqpsIbNKrkMJ7ZfZ8eJ6DW
QJObGTCsAPwYcJd8utK0ZLErX1aMIkAdzV7at0Ko5pKLsnrTyfWvobZIeBzm6MPCPHw6VD4LvUGj
kB2WZSMfcLjsW0KoQlnk6Zmy86WngneAyTZnMs93cijjFGk21Tqkh46S6hKQJLg1R6+67qWrf/lr
et39q/z728jl6Sbyr6cCD6TRBrLLObn9/V91tNXqmWCzTw9p4WWx0rrPTany/euD4E7Lj/lP7fk4
zGYWAywO0En/wno6jOHIQQfiyA6ENWu3HVqCNEWuoM8PIyWdHSMywJZzlLUFMbEzF5CdeVpmDEdg
JF/ona7f+rC6FGYTdCqidama/Dr3IanhVIS4g7qy6iJ8p60sahUxZ7sSa5H0djGxLIlyS1PvnJG8
7bCTiQuY1HnW1xki1PUAKuHHOLIkY5wvcpoPijhGhKLLapJPWE59GWqQJP2wIQRC7vVgMfLIrHrL
JFCVGQk+prllvDodyq4Vzn+Ny7BKnTDTa5Dpuc1wB8xtad2lCObBKTZt/A43oZRetxPkJKdnIjgg
jXOyOLGU8dMuCuTX5AOqH+WQGB/E7Emoc2lrrDE6sbqKDbrR/mHpa8uMiae2ofapZnUuLW8SSWj0
WSsue2JstUvfWkYvUlCUqs11sAF4c4B6U1MD68obZGqROZjFCJhp6r+zsbGL2Mpy3w+nIdPu02bG
oScDRXrAmoEvtBSz9SBx9s0wTivkN72ou3Fvb649/oKncjTxmn4iKHV/VVUQfLEyN+c5fUjzYVCS
qAJWGJi/U80wBoxfRlg1Q2IaPziumzr22jpdY58X/VlfnbGNMbzQuhA7ZcW9wE48nCWKApqlWyrx
dRbKvdfmifAPAgAcDXLoYP3O0sH9Rj4ApjEeUugHTO4yM8xrI+12utTISXJKFMuhNcr8U06wdhB7
rtt9KLx1ufPNxIAz0AbqiuwoYMrUWbRrqaQz77f7Crgx2LQIzQkOWuTVTUELxEl5GzV+EcF1yT73
S6dFMe2wP7fdXbVWyULiqW6r67QNkp+tN8G9dZNWfTaEDfib1flGd0Uce5UAR6AcXbXphh83pPtE
0uUMCz9fjuXkDPeN245zOM9Zj3Cwr4MuNowZqmuYwp/HlKXgOA6XNgnaC1zYvOTaqTaUldIgVTFp
6rkVmmbb/56XRd6jSC5vsUkqkCSbTfp77spgvsqQc37n/QQyWhKC8OLOldgVrXNvfumHuVHxmI/2
tPOnueE74Fs44AEtG3M3WNMI2VOsPr/CFvszdF5wZyP70i7YVDt9Z5pZpwHeoPIOleGDPEybP0qU
jom3c8dJ2wW1G/wxsqFHD1YQvLWb+0HXY7wD1yXKkZ/37+puEmbYaFNXvS/KZrrpeHbycRO7/lTk
WTFe6AI89x2rQB76WseQKndVG+t2W+tRsxbMM5kidbjASES/dzVc6uKmLwb0I5qTiWjKF2MNc1cH
zh1xLQaKMYmjuaHZPH0pJ6uvDqLQ9O+Q/frsEr8G5qaeag7OYbrRvA8EvRUmKCEP8ZI1YEi2zOw8
6pQljwmbPczewJ21kEif+hu5HGsZeXMRqOtV9sBTY9a2AO3DLB4Q+5s3OCkXt60wjRuItZPcIGyd
OTHmGERWlvppLnUyRZPrce2lR5fWjyLQLBoNIcBAl2Q28VbKZbrnnoJLd1C542dR+fMS6m1PWFjw
X8ydSXOcXLqt/8qNO+cL+mZwJ5CZEpIs27ItWZ4Qcke36WGz4dffB1Wde5wplTJ8R6eiJlUOmwQ2
u3nftZ5V22MJ4Vt2fWjkqm3CPDPgBvlrjrnZpVcR2Ur5QJOlacjd6lb5GqrAhgnlBZbaMVbm3/CV
BfXooY8st3TiErQJlVFuAMCp3RvvQQqLh6IDBuZZ0nzsS43+AnVqxG2r3lvjfguzFGFr1vPvrBFM
C46d9T9bNS8agUNZNbDi5nNHGLI7pKGbBzaNQthSzOWDFSyHpCd1nQofTFTUdgifzbpwfjYUvruw
mTvnnZGpCYMsbNZf1DX0ZdfquWXsUiBT7m5dA824Wuk31HsLZBne2z5TNi2RCsBfX7nWr6ohMSXS
29IzaDeSsnkBb6q8EzrlZGrlGu3PIoPpVM/2HC5oWLRQObnVR31ddD8wvCTJHuJWqoXruHr2Tjfb
ydnnSaqekkH4D5XWiq8LtssU7Z2Chh2skiZnNS7J+5KJewkhPgSPjrkVu9OO4ss+W2uLrgLQ2a+F
birGRpLnD0aSpLcp3Yxm39PA0PcBI8qKtMaoKVhI8dFWo/pqlVru7zUHE8PeIopM4i4tC6BjkHXS
i5Q5896c2vF75dpdPHbN785ffKhQs7MUe7BC04Pd+pWzWzzN/CLSxfvk1ZPIDplcxU2yTpgwRJna
qK5bJ79NzMat9pI1b2AJafSSuHMsjKEDDorVF0HWQ5D62nToUTs8lrrL8dPSh+ITDvygiRIKxWXU
2BM9IZTa8C16M8WUb1viR6AC9yIIlluCuQIM9n5Jus0EkohOrS1+m4VrrqG/OOOjg0aePsliPgVE
4pRU54Hxbn3sGeHlWhqhlSXlfdBJ5lhtGOqtrxRNSd2kUVOY1jtwvRmICgoY+saNK+IsHfNhl4zp
8nX2Sjo3YDakxehIjc+QFMc1nDuLvaK32Bp6EembKeJOtVK67r0FSnhd0I8si0xlOyObQf1Wbu9R
8LG0ugwLMqpIhGeaNkOdJsN6oHsq79x+QD9h5ylSMuYGrz7k8+Kw3bDSfIpaK/cfOMeb054BV3Qf
Kj0oS3YtQQ/RPE2DmyTTBqTJekGvD/jBZEfeomNhG6oW7wgFk3bYuYsi6DwJcgZxAwniq6SB/QtD
YvoZA0bpIv1nCbnstSm4N5NxtfY8z+kq6zeG2AjnYIptqQ8E68EO3E3G9hHhMug+iBmWwUVttjab
GBZpZARVX31h9csqVHR+x6NmD/WzWUlWDAkmps8n1+W206W37vG9Ntc9CaBsw8rZN8MOVjNbF7ZG
H2CYeyvx2D2G2L5T5mXDtvZ7gpPuy8rsofbScGuy7tyEVpZTZdnToBsLpDQzq36MlUO1sfF00V4L
V83vgnlACqOp3n5AdtB99PLFe7/qo/PR88AV7oRdJSoaOgE1YvGy6nuu15MR+mh3qEZip7yzVome
l1nQRMHj5u8Db/MMMVZUPOFsNw8Q8/rvlfS9D7XVFe+lXK2ndYbvsHf4rNPIpVQ7v5/7dVKRcuzl
WzUGOj8SF21KhJDW+6E1NrYTeXlGbqex9kSfW5hA7uqk8Io9X6D9U1XdyFZ4mfrHZELYdgA3gQHD
71uHD74SC0D3SlsdgriDtQirgF4kbry2o19VyPRJLfpQh0E3CBFZqZveO/2CrwN1dMkHmqVsAbJs
wxuU5Zo/zNCMP8zd2P3IZ9ugUOsP7rqTQWdKAIgCt0dS49SLVgCPQ9jlwI6iABIajWxIePTgg07T
r8hhBCq3FoPzeyE9i2keRtVjmZKPvQY087ErWVMa1VWnSO4y8j7UO8/r9rarMV94U7deDvpKcbGx
6Tvs2kQsFtYnEbwn/YoFdF05/R76InALlPxyyT+/fdg5rZj4VGyhT9gcuykMvtBUtZPewoQw/EtZ
G37cWN0aC3v6NcH4PdgT1Je3L3d8VsRvxyHepJKK7A7mGx6145PVSB3VU3WVXDLqmgO7r2WnW30P
Big7Vys+Pis+X4rqACp1Yk5oIpyqxdiue32+gDbXiVqMRNHLeOr77ExF+uXz2ximzwU610ejeVI8
Y4EuAhqv/iV8lscxM25o3Ddh0k4fZ3dN/+pi/z6XciLlhggUhk1w/PRELRIvH6R3aTrrbWUYV3ky
+0j7is9SS/4OBsjFaPJwzKZWQU0EIfh253+ctROeaW0JgFqFadh7d0wyQT+zoKzGX5vP1HKPX9a/
LoYXELcyXSXEwyfjArUECgX4VHHhFCYU0hVnikWIwduj78Tm/nwZ8OWUk4gew/ZzWpimgTFvup42
9llMZSjqicg8GPptQ8t69u/ywq27aPJXGrajtdbqmnhlgdLLQPVVz3l2242uzbbRGEbrzKdxPJL+
9duokNJsQPnKUfyktuGsW2sZHE5cLHXAj0gC/VLXJufRL3pF28GgnnDmcbx86qTzQI3fcEb85/lx
/fGKW2IwxrobRZyPbv918IwE5Tg4oLQa6odsaq0b10GSEw5j4+5s9Baf8EN31xNYymudI/81uRzX
ZALSznr7l738YVsxibYV448WgX9SUgrG0Xd6lt24HwaMmEycka+Yf5+v8lfF2zfLskcF3P9Y5v2f
W7ylX/Cfi7cR3o/+SfxnwDNrwv+r3pr2Pzh+2KLam1kOI9t/V2+DfzYiJI5+WPmE/jCs/129Nf7B
Q+hRvt1K8igFLP7Sf1VvrX9cNlNAqDnHbw0296/MINtwOKrX0VcAFcTCQkMaY8jJVJUNzGLQ9GQ8
4z/grILgaxk53TUrjt0/ntErFUjDfOVaIHuZEmnm+xhdjqdFXzAdpoD242xK1TvbWKqLvMs45S2j
XtwEglMfa98UWomZXXBCrG9qJPRPcwrJP0/sPPvrT4X0c+BtYDKpSVIIP/49HO0sGmFVH9e87kcb
N0vYB2N5phP1cnJiads6UJC8eVunaWH6YCSrCtIhLieQhl2mqLIo2L9XnMbrJEwsr/769oN+5Z1u
TWUiUtBNbC2q4/tak9zLKNeMsa8Z4/uqccRhsYbyUfSruXv7Ui9nGzYl6Fgw+HCLxGwfX8pt2AnP
mqyplNTIqdxVc+4GU1ef377MyzvyKAzCvMX2ji/TObmjBVCTNJuVy7CGUHlwByJyp2WXr4W7f/tS
L14X+x3uhNAchyDvF0qQZfU7RCzNGnfpTEWylSkHNwDaxGb1V4Fs/rIbirOSNRWTo+EjYMcXdvwA
g0WNxqobMi7wD8PisBoQYGI685q2f+W/v3I2dBA4UEmyU0X8h8fxZPfTK8+qBgcBLtNA+tvLrYqT
L3EaXbTmtlOiL1VmuqNAG3zkiE5d4+1n+vLyWMHoPGAksumrnFIp5IDgVCoxozxult+6Jdv9mNXr
tb4Y1eWCMYi0ubJw7o051y7evvTxAN3ufLs0NhUkSvAwTrctY1MVxTrkcww6z9uxa1lis7DaMzd4
PD7/fRXSKhHOQwzGEnP8FrMy682xoqeQ94bL9ssObqyupSIzcNh6+4ZeuxRyCiZt1KvIorY//2Pj
Yfhkp8ydNsdma9mhrlS/x+xP0hhyxMPbl3qJueTh4cJlXNIp5NM76YR1uO5KvS1UnOrLeDBn0scW
2Xn7AjcAotZcXc51j1h1VfYBMYN9aFOPWj7FqjKaoRFGspDQQBs3JfYeN9KllHN7Z3iT89QFU39f
yCWgwjl6G8u0/6FTBzjTYHt2RxyP/I2WwYlp+wI2IOTx4xp7NDYzjclYZKh+Q89POjuiJmLQz7Hg
36C3cexPRQG98CD0pXoqvLktolLYw5M5jUEP0WleYfN4KJddr7eiIMflcOalvjZKfYg80EuRHPFy
j3+lNeYmpSxLxr7dQW6fBrKVp9qL336fr16F5h/oFiBpbDmOr7Ko2kwmGHgxhHa1b5qedyXGT29f
5Jnrc/rEqeFipHJAtsBTOb6KR3OBpD+uknnZOlLAH1R/qECAvEtcHW11VVljv0O6kXxhpNhTyP82
PjhFuxhR0esiwRTh1i1EilQDgVqY1AW9jPpamIi+gAESmPl70kWDr0EwFnerxPi58S3YXDuJO+5V
osaPlLDFmRt77enRZCfSl+Axqhfbn//x4a1azsKwPT2+tPkuM9zhl2hkfuYdPUcUnjw+5hGmK4oT
hMOdymPQqIA5QL4S0xXJiJgeZyXokQSCtMLWFFGtu3DXs2ygcKcJCtttOQLM8Mp2LqnOzJ1Cz7Mu
P6Dxiq+ZmTlOxIFg0CPTGhBAZz6y493br/yVJ2NgvWJxYTuLNupk9jMo93tjruY4SUjNKF29uxbt
3J9ZmJ+1sadPZqO5OvikQbafLmJeuQZlkjPzrZOdbZncFlEKjdSXG9ULMwi1WYN9w7HL1Hfm1lUO
7VRvqDrnXjL9/QeLYo+7xh2LHuHUZFMmibkuSaliL8AjUJfiY1BU/V8aH1m7sCQCPKFfTHvpdFWp
LTOd5yJXsQCVcvAzo9rjWw7OSJJfLs7UK9iDMMWjf+WOjsd1oogKTptljZ2tv8ZGO9U/+MnsFSEq
rYTOhUGAxITVfecXpvvz7aHzYjVDNYVOa8sMRMTingKX0HtjbUb4GwPcpFnoi6Tc54tpw98o8jNY
7+eyy9EA4mIW6kfOYRtS8VR8zW4bnWlqeTHRCO3vvDMJx4Ifoy27RVKLDG2jry5JusE/YhWdU12B
mJtHSE9GeT8trbhUNc3k0O+NlBaAb4131Zh27a5LnfIx05y223mybb8M0qIjS6NXD8su4V9b4Yri
q3Ba/+eQAzGPFonaXOI7pq7WUNjsqjK7y1sydcM5H0S7y6bFf/ShKMmdm1rFg07YaLJb0Dr4kQBA
Tzk3VfOPJnXSb/lkpY9ynYkeNR2t+jlOVNaB/pnqWgRC0Jp3BCDuNB+0XaDGWt/lo5MGew3g5C19
wJoKcZaoX4Hq8NzgVqB54maD7ka2A6zx1oEUf+HkRIZimpmHOWyCRrferblT/sraufmVZTh7iN+Z
zYusYkq60NYlI7MN9iHxOzr9/cuixe6M+0LTL0h1oCZNiV3EVZXTnqHmD+C6BrxyC5lpeBTL2sy7
GcLmz7zrlNq1TD6XU+LmxObQxv8JI3Xd7BjB8o489+W7DY8IZYTy2Gy8PTy3ffHpiNlONptDwUDM
crKWVdM0Z0VuObE26l8suwLf08gLrWyp8BPmEyGLOzP/v/gaGaMsMJtxDvuec/pBOLnjs6J1bgwf
VsbEMq5y1wmAbrne5dcYhBAy6loqrnnHrjiz4XsxkTOTPZvkEYaicjVOtiG5PfdioSkeC3AEe+BZ
Ihqr5Mfbz/T4gMVemYtwFiDS6nl507cn8Mc6yuoJQgpNf6w1tFGn2hhgdLXmeGOXWfdBr0r3zAT3
2l3Zz2pauBdgVE/OqHSwg9bPpA5re61vQXYF0ZD455jwr16Fspu5QT+2Wuzxbc1ZGVT+HOixL0v5
QTWB/mXBfve36w4PD70f9nQUMS83IcOaZvjwSiPOLLO7LHT4FEOynsPOcn5/MfANj3gZVgOOpBsL
8/husK+gRSL/N7Z6CgA7YY7yjmBl1w1dKcVyOXmt3kUEezfkBQ8FnDHsO8WvSWFODFtHqS6eRoZS
WMg1DxCsOMpD2MOcRL/LTognKOvxqzcvZOvpZakatCsV/kdTpSOxqbNYvR3hv+qJaCnTCx04Yvcr
zagk6vWVGKciwyzy3sQayFydNdoWvxUsl6MwUz3CIGQ8aqURIIuYEx29kKmwMAlTbEwy0OX8/wUy
AhqRKMUOgSz9r9lY6J9wRyJcmo0VuVXurS52cgl4NNQJdwUUYpkzchwMbz/KyQ6+aJqrkU3j0kAI
ffBLN92EtAsbYl4+ySYzukhDhZkQI4s3JsormudR7St+sSmr/ktDTpcK+xQFTqggmb+vF/paJmj6
T9rE7BDCjdbnCzefLT8acUI6uASZOULLnznFDuOMSyoBgLfu6lQ1X0DqD8uV25U86bapjN1a5xU5
bBTSCEWCLrxEI1ztaSe73sIuW/jet0H2BLYlLTIJxG9JX7z3OjnEppWiLzLxn66XJj7lzcOB8zBY
Z2RQC+qZ6kqhQEBAAmVtusis2f/ajQsCMKHc9S7vne5jruwOPRwwlyZabT2v3g+ZZN4soHaJ0NAW
wnaUNbmPKBhUdtklo97sbDp5d2LMxLcKZsdTMyT5EsneWgQ6J13eozPpyp0x2tN68DLDp0dYUlIM
B88Cu+Kg98ZpHDhE7OrKaD6q1YaDJ521uO8NAjJDYPHg2klzXxzooEFz32kyNXbgJAIogsYMlq6r
s/R9Ma6rfghMTTwNziKSd0YqvGzv0eggt1brq/cBojckMYuxPixkOfxeJEDVMJGJCeSfE8hVnxbu
g8TMYUI+GP3HupPLA+4v+ytyveKz4TUOmolxmYzIAyvc0GWVQl5Ys5d/bbPBq6NxcAzWxSmT5Y7F
l8SrpdHS9cac2CVdWFY/geajqoJ9pgfpEvZZzjq6mk1TR0nmBcMhELgMI1WmQEbE2hZjCGODpXrs
bH85SEFyV8Xf/2QXtvcJHKn84WS8MUK5ANYdtDkwtIPTpgtfgBdMX5O1HvIoIe/vvvTH5WPqFJq5
6+sgvc47V1S7ZEUOA/gwq74h2WxYqRZLX6LSbf0xYvJNbxCDTQgPS3N4AGaz3NBOJ0RlaSu/jGAD
Fd0+11v2P1LKktfaLUa/F4FmFwdWZ5RbeZnia6q3SuRPu1P6wwp4jpvLSvXYYi35Umk9n23laz2C
IUOQpC4ncRBpz8cyYfpDdlct/jsi3ckSFMiAwlLXMuQJ+oTDdnKl7l9AwHdu2BhOkY3I5aM+zEMZ
yn4mpVcovrtYL+s0j4JCIraENZRTFJjacnsDs2felDB7aPxYgRpiEutobGOtGKtwcApc4kpOE2oE
b8uPtogRskIn6MF9Jaaj7hO86G4o/b4WcWkmuvroiC69dTO7c/Y13q0xdOqaoomL/wTLspQYc/FH
KfPgB7VzB7NsguI46Tnym9qUXzCY9C0Cj6G/I9JwuM0bbdI4BHrycaxUghKA5LJbQPDs+YrStpnx
GoNgQs1rYUMlU5FU6ADTfrjyZw+C+9gtjrYz9KR19nyAmbvzZt+9782G2UCmhGMcTIdrhElZyG/L
0FXGwWbZIPU2M5MkKovalxv5VjukJGkHxCXUpAAvjgqA4ZiasVwJZ8HJXiM2yA9Vl5RzhHOMZaJA
BftrqvBMhgE3FETEp5v3ObC8Gp+MXW2Yx6L+uNjrOl1MXZbZYUGnLG7dCSCiyldOwhXpW9jPVN8e
3FzVUwQX3+C9TURr8pNluRD5548qQlXZ/az0vP6gKgvxZi9UHWsl8sldXrkMBzulLR7RsC9sCFJ8
xfROGsMJ4dbZLQ7FeV4ig09HoRUZ4R+A18w7GAIeUqou61DW0RT2CQpMJzfY290cvGu71jbfZSu8
KyRgS4kBXZoPpkBEQdTegM5VNEBWd+igsiVMB5GO+7lgEO8cvpyPW2Uwi+ekn6eokq3ZhFMBKRNF
xJwdbHQ7uI19qV0Ka5r8i1XzbD45Ivzyyx7hvUvugW8+OWabTeFk1NNv6pnrJ2WzrofBbM0f2PAW
Yj9OecvwQyjtcFRhFmSZGb0OBWQ6dQd3JpTzkLFn+DJ3tSGvM0Sc32m9MyE3ldh+2CiLyB/65XYB
eAASIfOIAwiYQxAIO536lepj9YH9/FCwj8i9L3PbZ59bU4EZWKdkYCDZXvlrLi3ru5T2+BMdmn7j
+lVTXGbeSLLmqmn93aBPNmIQDXAwRzRV7BeKd7/T1k1++VVd6tBMa78Ky2E2+KgNVX9MUim+cBBY
fyDaUz9bZPn9Puv14kGmli92vq2cH6lTIwqfhqzO3udtjUrNZ/YfdtpSWMi5VhP0Q5s7I2HyS2Bc
UJiurajIMo62Tp3bIP/Y3tR7QV+6jnRUmt4FnNu12tndtGb7fhwpmno1nCrUb2QlYGHqOfR3E2cl
11dJhBQlQxnlzVYEE6L6nchJZzYR7SYVLRvtZ2+Pxj21JawRSYNS5gJnf2fu+7qs3qlGBt7l5Jr6
D5+gcQK6A0UpU1+TpgpFG5jvKyJR2Y0Ek/aNZR49mpjb/KKrLS02+EKBRlAwnu+UVWj2rp3aSR1S
dxw+ZakyPqCVlQ4rhYZUzctlfd/7duPt6Z3noM8qB14Zc2gVKpgR0M1Hv8nioqyMG1FmaDGsWeWX
xK6iIrBaozc2lE95iyg5CxBAtUkWraRbUCPw2vVx0DXr84I6SkWTXNd7HbhwG2FxIBchSBrxVbGR
esfmJtf5xv3p9+o7iX5wOT97VJyD4aMlDFnuJ9tHqTisPlb+TDRJcLkWti52TbvKawzH2mM512l6
GJi2gYhrq/e5rYqmiZw0IcMS5hsLdwk051qvluF93kytgDI++tddy4YlFCQdgb0jb5LCpWxJIChq
8Rs4Snsw2pL5B/A7OSO+PiMfqMFseBRhooQAPZ9g0flQzI5EuzpgdyBflK5fCLGgHHcO+4Fva+lr
N5qR4NhFA7bcjuMivhjlylsgIAK6gFP34CnQhgLNFk3Xz5Ejqk6PieFEqDzZ3ORVhabibmh05k9p
jsiikzkx3G98PwWJRFQcmEaDLv8+p/r0IWXniNVhgC7NVD4HD+PSo4l3q7Z9P9AaqKHllemXfk6t
bs9W3HD4pa66tzRsTAdF4v16oHrSzpdGgaRvB9xbfK43pX9kByW8uZRtOaxgNkcl83G5OHtmGkGf
oyvH74hh2V25ODLuKPI2XTRAMRyiqWLZjCa1DkYowd0mlxt0/4llfcz2xOlqxZVnCqDEGlm8IC0m
qtCRF7RFgqQuHa2Dn2vJj9Fin7P33Vm9DxQNpcgipeEJbAFi/3mQ7yGp1E/IyNzP6LnNj4ROLHkI
JXx5miD0wbgYG2kdzC2FttnyaMfnaFp7I4HMjk9gLdMf4bVp0RfXxnOkra8Dig+ly2kjCp5jbwea
S2lIQC1xuGlu44gYnmNy4bIQmbtMA9zxYbZQ2ATCACdX6kSDgGgOPrSFoAruzU7zacx9Ofz1sdO0
QMmhO6PttLkdj4+D5ZDKtpuVH7suxxC0J87BTSHlvF0ZeFkM3JrwweZYBwTxIndvyiYEw8kQsIix
CBl6occKfNhllfHtvX2pl4UdIG8mqGRke0AIN0Lnn0WIrQ5oi3XBjmMX1YVPmTVcSZC7ynsIHlrq
6L+snK/87Yu+LBEA9uThsCVBQ8UB+/iiTSsanektiZlkZdTqhNXq09yeqZO/rK/A7djM0Dj8CF88
VTVkI9pHw0qSOAOEcttQYftB+wCjvqzm6y5I1Zl6ziuPEsYTWihK4VCanxsaf9Rz2lkltsMXFI/p
RBFeb8R+C8f5TBzPuguM3rxuZtmvZ17ga88SVY2FHZb6BN3642epO4PMkrlI2GFTqvJh6F4EBIL8
dUFsK4FwSidQCN3bZqL8c5gsgbnYNsLV2FrFDzaJ8z7r/L9uy9EyeTauUxZDV3dalq50Ss5U4LVY
UrPdrbapHYRwyzPV71c+LgqKG9yNTFja/CdNmgw4FeW9TIvJCs8R7jnVAQiQuESE/P3tYf7agPjj
SqeaEN3pCA9HfR4HrSV2lFHq65Qi8AhE268O3jTgYBJgUs+M+5clKx4jI571ajM4npb5kAt1bWbw
GIXMk+81JsDvNur7EG6O/TBPfbdG0nO7q95dmjPD5JVn61NahO22aSvQchwPE0rEtgKkEcQ2FbkP
loHoGUIfJ6dBd840tF8Z9xsCnJukWwxYYfspf3xthGfiy5m8JCbBOzmIocMqqNy/7uihL6PhD/8V
HRpIxZOr5EEB2kDZWqzVrYPdqVh3ujupy7cHyiuPDUjcFtG4hbeQpnV8L6NWogxY8vQqsQYRObhe
9lXTWzeNUPaHty+1je7jQj7aK+QZFlcDe336hpK6AtSWBAE3ZKUXeUCQoRpd691i+eRm1/1HCL5Y
BTU2caGe2P3u7cu/mJMpkm5jk44e2o9npd+fb03XZmWz3U/iIQU+5HhJR9o0FmZ7IT1+xJ9w8fb1
XnwLXI9XuCntsE3zMRw/WcMZqkIlBPziQGDr7rT2j1E0Ofwphemj0ZJ3tSnkY+GO5wj6L97pduVN
SAgVli7tqc66CCptqHs7iUXRlIAH8eOC1CiiVCzy8e2bfDHPbJfasNiEsW6M6e3P//gUBrYqcz2z
8CTOsnzFkVkdZO92h2pJqUmO1GbB/WjnspNfe7RsUVi/gYAi1jhZePrSYHevmN1So3wQAdMatp5r
Y5p+WM2wdwu+fTA458J2XjxWSvQejW+U5YiY8Kke3ysmYubuJXNiBKSkNSWUygWH9JDP61yf/eUM
Q/jBZmlgNfKRo5yMHQ/2tDbXphPjjGYXrHC+F+3ZvdDLD3LjbYKFQaaIz/pUpsz4MVJzXP24m1T/
TajMdEJRENe6x8dU5PQKKvFl7drO3iWdLorL2Sjsu7cH0Ms7pffs0GmjzUZix2nLRqIon1Xf+TG5
M+7DlFf5vSiXc6TkV68CuoOpZ5t+Nqz7n8O0nrqhbTEbxJPhT/edzKZrQ8vV/dv38krONi0hFCOs
gfwX1dbxZcyZdm6ZsKMNevomkVm7uGBp8skfY+MH3/ul6L7mMOeARqJvpG5nLf6vkb7Dt1wG2eNE
2ZwK6aKqm4wSzPeaKkZx8NJqNXaWVbofpdL83xTl+jPbx1cGAnwWRgE0fKrPpy3WmbaIT5PcjzGk
tD/xFnraLtHJagkb6HdzRB3Pg+jZe1rG0AARdUFyZ/rr7af34vPytkhChiOhb5x0TpnZw6QLjfq9
FnfeaOwJrJG7QXiKiiQerP+PS7EXoL3G9EEP9Pg9zYWJ19uZtdhrE3+Pm3nEb0shFnd3vXv7Ui9G
3nZX7PXIjGPdeeEYcinxCdI5tNjsZIthEz6xter1mbXmtavQK6ZTaCMjp1F+fENw/auaVYgJcSYe
pNZGQQkh+FtiEaUN5GRs+G2U45yfTq5irO2KDz0trjAIkuMmOnFVTMq8hghN2b4eiz0lqPmuzMbu
8e2n+HJskOHG4ABmu0UCnppLXKtCRa1kcUUt0L7iZ6IIHph36esktXZ4+2IvvoZtLeMchVJ2O1Gd
yvFdTvc6O/Xyap0t87tBfy4IJ+WO18owwAVT72/rCwHxoqWDOig/ZJcY+GeG6OkbBZxLxgxuH7zY
TM6npx5SnstFrZUW+2k33ra+ku+SpvDO3OqrV2GLyR5lE7Ke5gOu44zp3qDFXGkqv+0ahSVzxFz/
dw+Ue6H6DdAIHA6Av9M5Hi0iHMRySq8mqMcFaAwXmRw7FB/KbyLiJfWXKC0J8SJKwVAHuQbnvo/T
V7r9gs1fsNnpMAGcqvEHFplxrYr0SnN1+a2YWv/RkvWYg3sYSmPT2HT9pUvp2tiVa02lGOdFIvZv
P4bTQfz8IzDZMRWgnMM+ePyRWn6GvN5MtLjEEkpzChUSMImK9AMsD0F+hj95ujPbrsZBlrSSDdjD
zHB8tQHURKBWPb1CKlsfSrb3PkbmJH9MR81sdt1gpI9LExh/KfTYLotaBxUtWjm8cCc3CUoZ+RGm
+KshYCZyzHW49IHOfHl+lH9lffqPhqYj29ObBqn/sdan7bDwn61PD1sGzu00PP2vzyTDpU+vJeFs
/8J/oauCf0j6ZXHHdWBgH+RkPPMv/J//jQvgny1inIYB2xaOs4zYf5ufNP8fZoXnTQwSFFTEm2Xq
v9xPwT9wylBk6T6vmgoeypS/iMI5HahM6gZSQI5mGARZXU6OEEky+gspdE6sAuDIWpXMdP5W+zCB
vAq3zvd+rYNzZozTb/H5omTHUKVDjmhaJxedhyojvmJx4sqxlgsSJX9T0lb7LG/6MxP561fCE0kd
EA7sqcN2aJYk8Tvka6anETwzzQ/oViDWpBTD/xgEH/51kv6TLrV9Wkfna+of5LhwRPE4olD/Pf7i
86WWxmQ3fpwRIr1H3qI92VWQ7Keu3xJvrP7i7eu98uJMj8GBDoblEpvy8fVKMQ1OVXN8aG0o5Att
4TIUlkV8PAv4TeLAXm8C7cvbF315kxv8cdM4M543xfPxRScvLSbRlUncZLoiiKTNr+YW1IPV2kjX
E3nOs3y6QuK1ZULjSqyRG8btZBptZqXJpaBq0Fi+itu5bnZ1SXr723f1LFw/fncbw5fUPgcxCsWe
k2e50PDmzL5Slh5aGSeu9ruruic9Xw0RerUyQ9fHn9Muu5R0+ts1bcsrFPzg8ytABA5CmQuzCeYz
5cpXnjU/hw8cWhl72NMXHAx642KpSa8s+FQs0zK7NAM57GzXyPlUinO6y2fzw8lTwBiORQ+LJrVe
5+Sr1Ifc9ChKplf0hfrmII1tpVqWcvjI8S1rw7b3OxGR0qnTmawHuSD+xNYLBCJwaPltCdWXK5+G
tluEEj+TIt3wH4mv0abKaN3t335rLz+ADcrNiYUZhH3NqRieHEzNgAGRXQGh0nfSns0ro9Cg+LpT
BYhyMWLOgmf2Ui/eycb6I++BhAzIbhhGj8c/VklPczzlxumak8cx3/S9/A7s63eWJedszKe7Jnae
XItkV9xUHF2Ck2t19eK0E5a5eFGz9VFpXnfIzEpekLqbRUVrUfMPgjLqtdzbuetZNsGLT2+7PNAJ
ZKoc3BmFx7eK8GlxTOAEcW2CNE6dKYjofVqHt19i8MpdQihlDWJypoB8+oUTt+KBiTODWMy5uKK0
i8FDJsy1IU5ZQscqn4wox6n1Nur6dvnVcJRP0Vco93tLbt93n/7xg9DM6V2mqerJlCUAliE16NQr
WdO/75BxX2hBCUnH9KvxahXksILF8t97wiThOMg94z7I8jSDtEJ8y853S+22DCyt2weB8L7TxEaG
XRuoWZehqQ+iQUjVD6b9GTCKd9F4m3LIqzmuD8ZYeJcgBqHWzLC0rUuhVfpl2o4rNcdOSy10W7N/
AW19zWLNQZR2MydDuoI+mgkAkFDDULKp9L05J84Xucwo2xKrWJDKAInbBXWFct7MyxmCjFAe3CHp
pDcl3aXgqgOC04fEEHecBv0pe+ycYrFCKWyS73Ol/zbNxnMATzcZqq6lsnW07K32y2lK1D1mAB82
9KtivBNrFVynhqndwrCbNwJf0HycXNT1t/+XvTPpjRzJsvVfafT6McF5WPSGg7vLJQ/NUkgbQjGI
M42jcfj172NUVFdKkRVCNt6iF29TKCAR8slodu3ec74zqK0T5viVUero2rVnF0/kF+yX2OlJ2V7W
+qVzneTLNFn52bK4mAwXtWvtEJwfou0RW+xDuerxkxWT8gFNyzT2RV/OYNHiakaG0ZTxI20weV/3
s9x5iDM+igb79QHmkIY8xnCEFi2GvrerGiGKmaelypzCTefLgRjdSA66cmGnOFx9p7W0D6YV24n4
ZlMFIrJ1Eml+M5T8JU+IK7k+tiTunGl2D0YpTdgvPTXflabyt2cwP14KAyaXVsxT74erBkpIojfo
8JczMSRzL0l+x+wUmFg2PtgHf9l7t5eyuEjhl0FX/r5qbEGhUPTy1CroHna4JmyCVyqkClk8XOPP
Qh6tlg+/3yr0bYb09qskMoIrFV1ExqzMrN/+djPf49DFa3pc1WLepWIy94kNZEYsJTtgBhtQNUs9
kutYR4MGk6kRJqOGfGmv6GtUaHBH/VzG/bA3rZ74kxqqr9XUtu/07RjWLixQ1QJol42r+OD7+mFi
/uW9QzOg/4kN95dxhFI4erbKOjvqMwrPFldoAAGpj3pIeYVmtUHRV96ValUjsEkrPtqzczvoc3kk
80dGSTW5B0GAywteqPxYYbmJOi8v9+26smrRbEZmPhXRlsJ4izIwjvTMWSKPQZ/fIQE6LH1TPmIR
U4Jsqyh+/8P8elIw9uNMxLfBz/ILnDkhRn5dzCU7su3KaFXaBWel99FA59cHiVdxqOANGO5kK+lv
f32qL6wgjpEdISMuuPmrAhuSAXHf6q2z33+gH2Xsu1+Lh5W04S2hAAfwu7NvMadRFxOqmZigCjKL
ZBV1FhpffH2dz5ObRSplIUle87yzBxWaQYGmXVnjfEfRjPw+hXsqZnOIqKTnyFIGM+I0GkNryFKA
ZL0VTdx8WLSy8aF40u914wXLFTn2cb/gV9S1MWoLke91aLF7E61/4GhDj0tY174jrH8m/ciJFLcD
2DCJDwvi948aHS+6b+hd6MJREL5348Zuo3ITBDbb1Yr7nRVUdkHGA46UvEntkQWpysLv1CZGgitQ
YQUIamnc1HAJbkXnOB+JHX75SXhHGvddbspAoCzn/dRXtROn0FJHHHFUJbucpJNoUCfk9Z58LZPx
6CgImdMyQSiFUQPErR4OGmoMb9PDUUUuZ2is8kj0ZoESctUOs9mMEV2aZYuE6AjuSW2kmIVyUXj4
JQDNJTsPbuKeyPp+vzqELhX9SjDE0PehV1AOez3jhQTspo8LQmVGA8UUBdQaKAg2P1iR7xc/9nNc
kNvglqMCW9Q2kvvzoK9t+zj1jOI4DcP9PGTyvOqEuROzqD54Jb7Qd9ssr8UJSYsM1P/mVXo3ytcy
s3eEPaTHvM9wK4BxBIsyZ0iXvc5Klr3o1QSrgAFvDY9BivBLzpZyU4thNEAGAkQi9Gf0JCFVRTwd
zA6Ly05N9GKIQOFaF2WtdjMOLlw7/oKEUIaNvkCaRDVEzBSzIoUYvLbKz0obSzTatsR+Wrn1AT5t
mtEJW0/9pJWop0LSSgru8qMgHTev4msbCuBdWrvT3ZQ0dDNQKU912I6WuPPcOZmI0S7EE0NNN/cx
MQG31UCKYTPA6/hY5/rIP64HdNZxGV80upNdudmiZf7KVJ2nc+lsK8S4ZZ7Iq3F6oHJZboBqlcRV
mLHK8ZeOs/U0Z3X7XFkDLoIMgWC9M+mu+mhoijJKXaMQIWM/98rJCYdq27a7mIW2gbjsrtw4wXUL
Fdr2TrAfGxF4xmJ/t4vUvlhao5193XPKx0Tva2+nYgG5NwqThN/JbNuzLK+T61UxxQXiSZR5U6U6
z8SCGUbkUP4iHl4aaYe257TsNx5JX2KFn+szP9Yju+pS2/dm4d5XzjR/0VRF3phGMb8qwi2eW1s5
dzzgy22ymufqWFFX14gFjanPIUoKcc+mndmBQZfXwElgVlW4DEp52c2G9W3SYBD4i5lor4CY+u/s
lpxzrPd6Cnq3VZ4bpTUuKfftzU+St40/lOSK+WZul2Y412DygnnpvEdXa8oX/I9ThKNSwKy2pqKH
imvL89XoNz+DaoUSdeKDVwvxms8pqqs+cadrq60FuNh+cMlJSkBZw53i+6/mbEH3NqYG06EMSSp7
XAsjtzJr8nAB6T1prVEd0LQ6YZxr2y/WxeYSksbXX2hZrhY78n/QJKa6qVQ7LBVJH6A5FyMkZ23u
fdpfA1jEPMXBFItuvh3VqjKDvJ5IoevzCtcmwljEnwi7V5YUo5YAfrx2MHrMRNs1u5wZAGaMx1xo
sNftoGmsgtFZUfFA0ooaJE0PRlFmCuCtpB6jzGr6JuoXdulO9srnIlPGci/QQI9BG/fyHh14/Tkh
QWjwMdAkHeZ4z2zCeHSsa3cUiS9bBfNEVyksDiUjQ3GTuduPsQMy1y+BCJ+6lAo618UiQXe6yGzH
asFao7faSMGRJOBtx25qc19BAPWsc0yAVkHjlYViqFH39noBzbZEvHzTGVV6zS14fspwa5R+xQL4
PsYQwZFDu/bdoGftxNVPd2cMJcl8owEjfgCqHr8QQtJcsEnwLdSlIFNOgHGqfbCt3SN87vwWfvpy
nqz6NXdAywrn1dYgU6doUOfZLL6ShKRFZl1nryw3bN4owR2k34Nio2iohReS68nwiXFegog8we4U
rnqff8fWVL06PdsVrg1tvLG8vr6fe9WUBC6qOEysNX5ZlcG7pocwn7lTpmg7KfvqKyI7hSWvaxn2
kK6e3YhqkaFzoXiD4df9oshQdZV1JX8IUkXoJkP6hbnTqO4Kfb1X9bJ98BgaXa2GxPS2OKisucSV
nwEggsrFIGF9ZqBv0JojK1SLbEfiXyzMXhyRPqYvqW2Pj22Stqy90flQ+fL+csXJsdV/xkZdg5P1
PgvEWYY1gUcsjkZWVUeKnhi8KnmGusknVVKSO35fp/3F69E2QAzi6BSfgHHfnopEz0iiJZPmOJj0
xbYeSFR5E+RjO459o9bND5rJ73sVGwSGz4dggtOYyfL23/90CpeVkwLTWpqjYrhAPbU8P7NXZ74y
axQpNMqwobCcghJ5UWjEZh78+Lj/f+zyn2RNMGDeSvp/P3a5yV7GdxkhP//Nz0GLShLIhppknMJS
oHb970GLqv5BNbuxIWkT0ivnNvtz0EJGCO1zItW4UG6auK3L9c85i/YHqeVcpckR594BV9L8O3OW
t2sV+zCgOoTjoBm3vrn3PgwqcwQRkFOf7B1yBEa/pe/x4rbLujNKuJ9ionD84M75tmb8xyvaDCGR
TCHbpav7drVaVUOZam1Be/gQj3ZnAsrlf87tFQ7Bn36Jv5h9vFWE/XwpdFkIwpiAUKe+fSkTjFxM
UZ3sjZanLmggGi87pYc15Q8Zbpxx0sZsP8quQkllZBwjv3/9tzfQH6+PzINfdmuYbkq4t6+vzEWM
1z7L9piKqO3SuuUl6uZvqlx5HXRa2BoYRGxAKO5Fb1+nHhsD8IPFrazYPB9ajIsitUw/a9b4734k
XPr8bChqabPQZHn3kTjuMq5ChId5Ah6QB4RhZ9Rz/MEa+eWL41UYIm4AO2I4WO9vPxDqCz2lu5Pu
3TJtDxMFOCx29yP+3y8rkVdhnkD3i+E/s9B3+3RC36/unIW8VKQjECzKePg6tYkblpnay//BR0Ls
sz210Fx+YeRIKkJXGaZ038aZ+FqNJimzMp0/gpC9I4OxFjaV85Ysyc/EeMp8dyUTsS29Yii4IM5Y
nu9nax3Uc0l7utkR1iFJnp3HUtuRwNUdKOi7JFQML+nCcSTM7DA1BjMTEzg7IS4wwyxfQ7NWB541
4BtCOCqJwFPmzSW24t/fyYKsv3DtXM0Ou3iBfhH3dvMR7OOdhG77UIzb+N7YWdH88zS/XQ/qVA2l
gkt33xIHHiWDKsdrq5bK00yX5IuxOJ3BpAV6xbEac7G+evEi2vMej7PpS9PursZ11FMizYQC+FbY
JNIxqRiIA3CUJA6HepakuTVjbV9QLbjrw+/3gR8zsX81bn68fxS/W1eSuzJjoXd7XpujvvXcPNtr
0jAft2RkmuFERWBDy6F/hrWBXzXSZjB/+6FrMpI23F5+JfvA0h7tpJyKK/IIKxJQZdUGoibw2cwA
920+Iy69tZbiS7LrLE+ioZqYgOl5S0IImnTPOVfWUs2vSyC/Hy22t4XHPz7WxiPh+eEgYvt5+7Mo
Lf18YdGMSLqhIOuglmsSSbtbOna5ea2vSJSBi88iySRGOL7l0Ekn9aPp17uo2u19bI8Uoyg05N6m
j3/7PnS9qNuukgWRcgKCGSnEU+qT6RmXT3Eyzs5dO44xPm+63KPrV64YqjOjBfQeLq0HmMAqveUy
gwQaeguO7p1I8gQgqItr0RdCbb/w1tXKt8TkFrs1xTm4U7XBuHG4zTufisZdBu5Vtf3yfwz8D5LQ
g2K/Wk3xMtWD9gTyc6Y9B0sDE7Il6g/anL+c4Hx4Dm+2QxuWCqXB2w9fZBguC1eQQUcYB4eMpxFW
vsbapZYly2lAMvmPeg+BTPJd/MWp+kOS9HY1Y+RAT8geszk63Hc/u8hpPAArItWxJ/gryM1+YeRj
09r1p5Wn/9F20tjemRkREQdrwYdON4I00cioMgdkWj835BfyOHyVukyNHfN5tQtdx+PKlUD3xwdO
2HcVrvARvttxB+WgUDBPnbVYHZ1IzqOr7TBErsULMgrkb3RDV/e8Vh3l7vcP7l98t5TUrsOTy8yR
fKW33y37zJqnTVPsS2mTbaNmaUgHsrgv9IXEkvFDkeFfvh7WN2v7LTHNbCfWnyp50k/apluTYp+r
aXo1MmhH57041UGRmPfDeM7nb7//hG8nJtujs1FbLXx9VKc60Oy3r6hN6+S40Pt4RYLl/U7RMrwe
oC4uBZEZDCi0CiRUNxc/bw3/dhX92PPeriJembqIBxYaIWv47SvPMrWIsSEEaAMNWIGCi80I2fXc
hOe0gI2w5AlPjGBPrXctd9u7Ju6qKRjSaTiCVLG7A+1UTwbjmLlff/+t/FoZmMx0QAVRH/+gkr19
b0yViVvXDd5btYxXQ7fMZ5niuAd9VLUPzobt6Hr3NWzQJaSQSKv4Ad59Dc7oSKosvdiTJyauHMJe
MrQMpjdHv/9Ib/dqGHUcQLgBqXYcixP0Pel1SmxzUmmC7vnMa703vXR+Zp5ARkRp9fPdEqdFFsFi
KAHBVAZBCXMte+uDrePt+v7Hm7B17EsMHbl4AMh+s74Tghk8N+X0JWZkDhd1mvbu0Nu0jwZM6AMD
/w9+yL/61BTHyGgow7mTvzsZDFE6MZbVfL8WnvTAtFTiDAKLeVcrc11HNuZ031CFuV/LYYiadEqu
fv+1/9UnRgoFAR9HBZnF7yoX4SpJ5qhLvi8b0BC6Jof7BsbVF25ixilWaCiH/4MXRFS+4R4JMzfe
rSeINuzGRH/sq25uT0qsaddKLdKXpiv0Zy2pqg8UpX/1DXP8o+YG58rSer9Fdqso1oVHZc4LwmT0
Jut2cU60zlIQJxuCb20vndjqAzaV+Hpup/Ls9x+YUujNI7StKiZiDkNfShHeyPvvWFFqO0eURKDx
3HR35Kmf3ARfoz/izJE+AmTvPjEYldAwL9XPCQ7du1XvsjIsTFi4+9RcVQW9GOlK93WlKXWkGW0s
QBch79kjIUOiQXNPjaOBDDAFCKr03B18P50iTmTLiyzi8YksJrnAXPHiaQdB1au3nLzsS2xrAzV/
Nhi03eFE4EFSCBL2paON06ekVNoX2WUregq9hIrVuUPSRHbpJRCuEyXxHio9g67XzX2mkg1Zxx5o
7QFMn6lLk1h3ASJiB1gqJRCMFMLUp7Erar9HEzLAshnLS10d0s+uWWZnU6/1zonQPaP16SzC6Bwx
hOr064q1/yRWU4R6UhXtOWO9odpZVtfkYdOBftqlXpyZvma2anfwDEBjvCN78A4FCUmFP2dI4D+h
S++rA1Lmze1vpMRFQVNpp8huR/PQp/bQomkAH0KbmD7dRT+11gMRaVb56rUVKV2JwDi5l85Irs/s
rpMagOfyzHAjTIhdY2iKuPVAvNSn3DKV9By6TrUGbgOH9aibsGqZCYl6ChuU+OSeE9lJ/mCBXtCH
sVGLve3G7idHQQfjD2m8fNa7Xurn1aI44tTQRs0uCm3N1ivmeTj2xwJPaSCkHtODZv7NVzbAAPTr
HPjers8ds2cEAJ/m4MTq+Foya+LLt4DIR02NuOJ+1r1C2XVKXsY7VDHa9LnBb7mGWjIR/U4+Xkbj
eC4gUxZknx3Z/uG55LIDKpvPYz75s2HKxzhhM46YXsxpYLYK6ZHNqmldgGtWOqfCsOeCeLfUS15I
3VmbSDL1YERggXCJvFztzAvSg9PuNGRirnbxMs2Ev5v1spwJyC2tz4rO6pBADdeLWg6u7kTJuj7r
nakCZSlgHtk9Ip1YIv1Fv5Ti2lPnuDAjNF96E1AzMOn3pFbaUaHAD/FL/t49Tx8NR7vxOMAlYfG0
1qld916mxqgh8DfdOZXhfaZArw3AFIpAc0+a+502iHQJa1txb2tsRUk4rrOCZRBqVB5qgGKSg0Cx
QIAk1yYZVk3vpP46V5PF6FUrnwZtQHOXWU7fB7NIFJLYSDzx1dFhlU6xl971LtnWwaJvzS5FrQWT
AzKo6JfEtrgndw49UGJ0pnscGkQrvrN01gp5s27Oe6PpxoD5ctYGadIRTWgVwwCYIpPrXiY9Q8LU
ymDOtsLxPmspZQm0N1Iyj5Bz+YCJqrbMEUei4bwJ4nUIQcR6XEu6beCpRmROcmsi+WUW9yfDJHLH
504+qL7LsEz3NytPRyM3TY2QChK5pz11E6CYYcI+DW5PBWc3p98yZQCPxVc63E+5TZdbJbxUAMPS
YOJgdCvv9GwRz7ksvjcFqv9AUVT9VKo1KZVzlxG42demXl+aY2d8NtYJyQ6xr/OlBRtmkzYQSsEP
K71T3dqgSicF6iHCgko4ARMOlc7aoGYXOS4Z3rmF13pnLBNVP55X8gZBv5afW6DzVsBvzayJkWb7
UHawK2RSugYBxXp+oTuDt7DPetaDQ1RLsrNBFT67eKrvNYagTFCBGRLlOFZ5v1ur0Sq5O7stEVxW
23thSl/jShJeuIY2zwEEE7WRFw7U6iLwJlBpvuq27asR194cmFrrvDqKSuibsPLy5DpiLoI4AVhV
aTmxlqk3ZFekfPUI8WDNPBFO4Z1GXSqvKLSyq1m15lOViUoPDCL7Vl+MCUUFJePwPdcEoYEVZFe2
fbURkKNhQgdZLNhY06Rhjx1KY90Xje3lIU3a7if+/m/15n9rdnhji/i35on/hZYIroO4EtHBIKHH
DqvTKvxT3RC+DC//8R2vzrB8eqm+/9d/HhBKli/1t/+4emnGlz837P/yD/3s3ZvqH1uENq+0ybAp
NP67d2845Hur3NLoIW5OGm7d/zRJGBghWJob5WPTqDBD+Ffz3vqDfDCCYzbZOHfo7d/9DZMEZc67
8ovWMn9mmwhS4zJBeI8DxXFJpAiqhNNq9dBGQUixGanliOaFETZkGks/jGu3nNdW94Qi8Lqs+huo
PGElFJqAQrusXeB/cW8dKrfSz5QWqtCs3k+1ddsP2c0wGJ/5o3dNgwS1WvRLT3Tf7GQTtbQOKZVG
YRDh9pX+Nv/WU+NdM5Fjm8uo0Yo9/BHODPm9z6/1YTiZceWFcao/D218X3KiFql8GRzZXkMk2cXk
2uN9+4yQpz81qv0A0EPsvG6MIyJqZ5Dqsqqnr5N0HquNTFvNPZ/PyA8klDZ7xuhhOplooYal2LWT
uGmK77TaE7/pUwKNlySwpIu+tjv0eOw16c/uckz6MfEp0U9FjwB3QjrlxoGitcM53DXvJhkI6uPY
RFzhj+V86CeyFlbR79yGQZsKZMuHWNYHrKATQ/0jmRKMS0erCQ3h7lro0BXJu+0YPyU1542qg2qN
pe33zRfpbJGX14hjq5Mr1jTwlE2g2j7lbcop3o7XJTgppFwky852G4d5jEKjzHDK6fF0p0mQY4lR
5wdv4doOV9N3M3U+S7puk3ShcnAmBDmJSqRtf4ITemw7V0Y1xrJDYk5Rt25c1uppNKck8FrvOBTx
Q4q2ZDeONLPk2l2mTffVHiwzUg3rM+g0WK9J+yRr+6oXw74Q+qlt7Q1EpZm3rLUXS7Lt9drwgv39
mCiqv+iLe74yX9pPEDe0xd4b0L1mk0xfq/7i5MjF6W04NyJf4qCkyTLrSqYTL2vF54Ul1XsnKWzP
H5KqQSO96sOVrY3iVGepekuf7cWQizxnxZAShHWQnHFHE8QySkyoqhwEUh5kH4GSdSmVmpzsT0pG
ZDHFYDXtZvqJJ04Zd6RQbPvI5LUNn7pPeZ71NCbjXB1eUdNkB2kBffNbg1BqyynHb3PrljelzMsQ
8izETivJsIHEsXVmppXsA11I+2RyUzhVvYNHeYUucYsNg0XHoXPmGll+mc6TPvjcvnNK3Kqa/SWl
vplNu75SbGP9npWZeFGWVV6vRgNwe4JfkGRNdUnItiSzzJpKH8qhd1kaTnriDVoHK0EKtxLr2YKL
nRZopfV8w8Uvh2NllflFbGQUcILH5JRqZJCtXMk+l+to7pj0uE9EevZwFseJWUFVeS+eWePGRNrJ
VaWgDXa2UB8cSmiIoWIJWkLc2lM0DTniAL8gLISEgzmvTivQrNsM2v8xE2t7U69pDOQC/wPyB6mG
INeqUHVEH3ZD4iDdI3aOPMNrI6+7MypxZD2QYcJEmG3YacU5lobrYVg1vze1AgvoqN4ovfKNk7uL
BmduDqsivhXI4SMbAPMV39hzrJTFeae5KCYqeUmZ/VoqKVeyLBvOzdKurupxephN5EBFE9tnOHnm
PQX8cN2MSnojilTHm9/1gZiReiik/kSwLOTB0XONbhAJy6OeKyezGqto7lHpSXK9zWXkoSuSyG04
x2ckDBduuRDeswVdF9OnwtAuill7GAdENy3DGb6IujovTaLevYVrUVw/VYN6gMIubyidrR37BwRD
eGLROjqvzag5VHoUc/ViWBGSnNR3SPOdaXYT1FwRNKuqR1iRhzlv2F6KZQ0YMN+lk3FF1rQ4gFs8
z3s9PmsQ2RxkVp5aEEN+szTmIxI1ysNRnS+bOj6RA37mVtrNluhwFLJQd4pmsOGZgmA8zb0Arkb4
KNjXkJkqoxiW96WeknipZ6Oyz2LnObHWpgq03H1d1vLbsnbdhTDKS6VLXqSaMFcqWxILtgmIsBEY
p86UfJ2U+syIt0GtgqaVsXe4oICMiIo4GdIONmbsbvHs6nJBiuUs4xoJffomKicqs+Zc6xsCku05
uTFnNTkn5rVGY6TQzWzsPfjnc4HVARTnfI/z59ImQVgUyHYSAdmyhYZ7q7PKywxetnQupLH0kVNp
TlC3AOuSIT6WBEAxrLPGB6Vv8BJxIu/tGs4i99PVL23OjdghDLse52qhbZnKoIpbh6o+uW2zsn9I
yOBO7Tblj0xBAkZbta8nvQ4KywtBhwQNc7qeXJAz0YBgVWWQrdvhSJoKXarbZsluUtU7VAshGnm9
5A/QA+9io3hcpAscVliVD/k4srXtwjtZ+2E41zL5Te16amjN06LWMuKg0WIJfdDBEpGV4jJWWuzp
rslJrrgPpDcHWh2HXcMpQLJojH9DyeRrPanxARdp/lA2nb5bMtRHUGGTVH5TivpyMdqj0wtUa05A
BjaDVHXP1dwIWE4IcRvDDEfjxcyGXay596vyqavKKxgu01nSF7ee4oV23DZnTFdGnw5cMFpGc4Jb
IA5zyfrJab9w9MaWop6btDKaqi8O0zRCvU5WI0CSRFJuFs6Nc1ukG8Yw/l6UaeiOC0nXmV6EVVvV
R+Q/bljgJz8SCrngBwAjZyqf3aSvQq7q551ZowhLALFJvXhobJHcjoB+A3t9gNZKymrhfdk+T0T+
Vohf58kWaBJbkXBEKuN5pRIDXultIMnRlkMdWsPNaBtELDXkyk9lfdFa3X4115E9sNUOaV4dl0y3
93yG9mJ0ESN0lpLtO8leDGEQ5rXzCdDjd3twnj3E2mCPkoepKdbABr/EzeIqAbxeZQOH21w5O+Ye
V12snhgN3opGua/WhgZMZcTXKlTN+0UtCcRu65lenHVJypjGTIvtMc8qNZIwmLET6Y9YSJWgbwyU
y7CBkVPrZVRM83M8WLdGtn6a9K6joWbvjGlVjwmdy8AV3aEsp1srk9/dOHHP1tn8auUaqPimiqYB
haqLRnawrMXPV/WzBaldSlX3tS1og94Av35VrKFZx+I1q43+yqpn7Rk30BAqDlPyfVlg1XGBpG4x
NjiV9IKgD+1KN9dhnwkrvSYNbtwJL12vLMK/d40nfUHQem2N9C0qgi5SxIutXJIvulA6wJVZtQPS
+VhWQxU0mckFX8t2/RB3SPmKnJ8rd9uA9d7cLsukgbapIwXFItJF+h4wKs9Gq8vCuJ6XqF675hZC
tBm1ZvY6UkV+GpOYX67grtzuBfEatCmSfGd1X42+1eh7JOdFVxCdGFPsmljuB+t8puZQefTI9zBR
HTwQxsFnQ0b+dWkrs/N1+H2nqVTcbyP045oZ5FDtS4D/eQR83dpPRvZA5DZmtEnCZyUXwwhblOo3
40qTruUxukbiYDDMX7QDOWi7yjKvBlvu1iUZzheNvHbCwtlc9bu5SS0cyC0AW6/Pz0F/X5FT7g/a
clFO4mAOyb5xlf7MTDKGA1aAVPR+LodLox2uwe53W8T7WZVUj/D6Hpe+vgB6StdlWfaDDcrBRVCI
I+NiTb2zTlQpjSV5ILM6mDQI8aXW0xwguKD2bjQBAsFQDbiybXWVDpp3BlDY9RNH5jsE51faUKff
Er2ywypFqFFajclScnlUu/VoJOl8XaD0o4GrrEFm1X3gzKl169jLCsiBWBhLI3Bs9BaThghdJEf7
bi1ASPWZIBRN1A99rRfEOWnhDDo8VVg0hmHlQVmun/XMu5xkr/qWNOU+S8F8EmCRh0w8oHkbirbH
UjbsqoZadAY/ZedlcpVksxd1VT5GZeN8SWSBXluds53eqbcNJ1pjq4dlnC7a5HkZbF8rcU/r5aU5
Gfal6TDz2kR7a//s4WHFkEbIOEDrL0pzrRt1e0CCebIxgFRbN2NYfPS3jS8675LVjkhcTI9NL69S
3fkmLftL68nbpOjPs6I4U9L+2hnms7lQtFdmMBNfTwx7mRvM3tO48EHmpi1YxsZNunSjzyx3Byfi
SteR/lTlc8M4IFg7vT90k1P5Gd12DNh3KAUUnzrXd1c9v8Z6oZ3H9Vi5J1XJMZZwE+BP9VRQO1Vy
3VQKVfOLyRvQHMOYAxM/B44s1kM91990J09v08LWqXrKFyXXH3Dovzoene7Kq5zrrpzoyYLW3tVF
t9+4HaHouem0S/KVWPUID8mlVNw9DS79AGjnETXyl9JRXgnEqAJrkOtZnZvXBJyX/rDS0bcb8xPz
u6dJKzkoMpEdELUfZ8Gm6OIkZ4ST1zeux//DdTxEVutOoeXWX2j2u+dUXgKlkvQigIYFPTsmxAZq
doCwDm26pVHcndWSwWcbnCe47saj7qnioanLT46joaBYI3zCN7roX/KFcIm2ukNDsUYMWV5GU99p
lXLMjNdiLG66yX0a9cU4ekpxAu6m+3J0HnItHSJv1IewT700sJTeUG/xrZraY55Qkxj8k/4VgYJ9
Y6axPPNyJF2RMqJsAGmrkiMvi1YZ/C7mKvHNnmiqteih4fG2pzYpD0ZLZQ7N0+7jUEzaDpE4inp2
HmLPuYEL3Q7rlUpfGVz6brksI1rRCM0NGTCDhkJcZZpfcnsGb6O/NlwddqYyRYzSg8wgYNbD6CK/
IzrhjdgmkntwDPQ6HaTsrXyeFPNUNPO3oTH2mY74fBlVKFogmDtX5XbkXruriIZm3pHdut82mdix
InfpXkvBbX+yrs28PDB8157rMT/E7swNwk39gd794qqfZ6m2QTKbNzXEiQcy70x/SvLLbBIRZuAb
BEa088hu8I1idY52f+AxNs4KdeZ9TjB/ZqM/TFxX1sFEC21SHyXT2cJEqE0woUzOFNTCTYMRjcaF
W9fFWTF0z64cL+PGrS9l2cvAmYYLtH74JORyljTlnaHPzAI2mYSY7rmz0CjuuhnZvlrth/a+I7CK
DoFD/pxU++tltT+3JfdBgnyhXMZuqIi6CQAyeDvDxOqVl9sJTHiBj2tF3a1Md3wvy/LIMfgbfSWV
29Rx9iTiAg8gBLfXn1u0GLThqMOeBOoYWeWN340kP4z4gcm3q2XQ6nb/WHP0Tat1JVuGDLE9due5
XhVR7U3d46rkUavvNZ3fNfvJNf1/1+X839m/hK30A3wElXET6hm/61/+M9j6r9qXv/6dn+1Lw/2D
/FpEofQZN1TLT8CLYf5hAR1BYrmhPflP/+pd6n/grOIf0PREFPJ/2Tuv3siRNF3/lYNzzwa9uSUz
U8pUylSpSmVuiLL0JmiC5tfvQ031tpJSK6G9OlgcYGYwmJrqyAiG+cxrqCQ8LV1qwCSXmibtbPMR
k/yG0uW6L85P4hBTJUWtkd9iLAiMJ0gXCKERFZfCvMJLaPqdcud/V6PC/Kn0kX1ULNqj/pPlegG1
9GxATG4ZdGFZ46VNCHc6IJYU4ZAQW14hsTd+iBPEIsYKQHw+DsXWGYw3OnYhjIF3H3ortOBBHlA9
Ph2vV8MGGXnLu+pk190bwMG+ypou5+uzOkWPULpmFGinj9Rx1nLd+m49VU5uoXhXBGXDfTlX9m5O
7O5Mj//lUTBDRg+WGvMaqtM2gDaSwmUuePdsoFpGPHL001+fy/LJ/0HCPM6ForgKlxYwIeKPnIen
W6LUoVJNYvSucKcztG0y29kFsElj2Og1FK/XB3vUlV2PBvQIIP0jlXat9mebyAq2RuiR/tUqfKF4
UrZ6GvU3Wqfp32edgApz6/4qDSuEGZUsawOzLKYQ6tRYf379x6z25vIV4ZEuaCMclQEIr0BYtTLX
Ff368IrEgcQlx8WE7GZLdvcZb9zhbQiRx9F0bOwM/r1II6/WeZQQr8JoDq+WrsrXsabhjOqusu+E
gKsOV8fcvnV6JlAqA2o+LXMbhajTD6v2veopSEAfjWIUG5E33ZYK8NTuHKVDNC/JNO0MJuT5hjU9
gLYceBR9YTOtFjTJI6sburA6JoO0fqE+ptzBEY3uX5/X81GWI4fFKFI4aJIs9+jTDZs7aqk1OUl8
ERr6B0r14tMwYf72PxkFUcpF/waZ2aUD9OSmLO1xsKNaFUcvsisq+BBbUfw/p4B/igNcDp8Niwj4
6CNRiqv/dBSRF3k52F1/9MrZuc1ULHEkyMiDkeJuldnDROqiaWc2xvIZTs/gAkqjhwbGmSOwFrOm
b+sYcC/6o164871hpyblMOxaIoxJNkk+ZnfeFOO3pGTDmZGf3zWnIy8n8smi5iYll57W8jF22mKn
VZhjqQ2OKxy3c5oUSx9yPUvE8DG5husBym+tHDn3IzIxk94fx0UwCR3MNDDtvNr0bhYFQ+j0tO9p
G2M5cQHJWGr4D7XDzy4sxKatY/1yztPil+OkJQEcUqsEz8XbVwP85QKw1GkxEhicrgZfoJ6bkQSU
ypy1r/HpuXWwCduOOVXq13fzC/sMtX4LBomFjqW2lktIFkptZ8bjUbboRDg0d8HVoAii4RTsW2FF
0VfExpkj9OKgNsIfSCm6FL5X1wGwfCooyjweZxzYDlFctrusNuUxyT1x58xF8z1103P+9i99d2DD
Nq4cCH3CLlmN2toZ3TYYE8dCrabLcR4axR+5B3Nfj6zpAyU5gEjV8KvqqfEVap0Fc1ROQR7Zk6/V
ibJphQ43pZBS99VSGe6kBez6zGPwwkFwNZOmtG4h2k2Ad/rprSqRbd1Fw1FaYb8bHcqpAjALkJlo
PHMpP96Hq+OOjJmFaR4xBFyz1YJIL45TPI2HYzxGLZjuuTR+p3Hvpb6WYe+IzgTs2ZJZzr4T2xSU
FKfVHvLOLCZ/lgLrHXwQI+t/sAI6VGK6+yAYQZ6drkDdIwxtOWx+pRgw8bGAiXYDxFq1OCeN90LM
YaPbr0EA0Xh2iQ9Ph7KbQa3tPhmPoYKN6yLSkGDGOaL3IKXzmZre+NnoXEPzaTrTlk06OvgS8L9v
xcK8ef0gai8cCn7Mwpogd6NDvfz5kysQLX2XRh4nUZctHjZ00ahz2rF3bemFdeQOgCALF5iCcDUm
n9NM7GPV/TBbEQfV62kGeDqMcewxSON1xb4QiPDimiYKeqxnfurykK43Dron+MLwn4sE+ulP7UGC
2xR4xyPiP50dyLGo08Cqe2kFImd6fkUTK6NJmzpfZrry8CwUdLv8qdB70Eojvwwk2dBfnvldS86w
/l08yzYy2RweAPunv4ueeOVJpRuPPe4IQVHNabRBO9rZFHTs91o6UyT3MvjtkfpbnbUaNsrcbukp
0J97/ae88MZAwoGQB1ydS269icvOxakw54ZL+npvyny8QSYiDIDomZeiFmcoJy+eZMipjyqA0ECs
VeQD7s4snTSdjg0F2D0eTva9tMHdAFlMD7iIQCBXan1nTtGNiwyeHxZVi3JF2FwpatF/fH3uC9Zm
/RnQvXNAtpPNEkivfk2YpHHYxOV0JKEtdm2WWbTVXQwdU6W+U8CVIAg49htbkeVGU+v4PkOcbVMj
Yh5089hu8WPsdygBmrdIA7a3jTA8NIry7Aeo0vhI2SrcVhZ6OY5V5Zswn9xD6WbVdaTlyrGDwHLv
6vkvoHLtRZT3w1Zv7G9lNWM/VtbnIqZlR612nMfnRaAcKXS0plY3iAtVVwfaOx09PvcOiF7rdyAn
L15f0WegIioAfFU2FJcDjlyrfW3UUqurOJmOU1XGN4quNztR4sY6lrO57YdsAgltifeyzxpqqUn/
6fXhX3o5EaaF3GLCV6A+sJrloo/g1byFR/wixot5cKOtrsYKzRrX2jZV2N8bkZd9iLjWUYnAvNCN
FASL8sTcJQgS0iEG6zhFFu1SpLi3LkDfzZmfuCRJ6w/BbYT2D487kgKrqLwRHUgTOU3HAS2JwOpp
LskYhzIgnO/ZhiCNagyYHXzrNqbTquBbVPlBsOcO0kHmIy6dc0KvpFQv/SZYFThLqazeWh4K9kSl
9pYyHZ25nH71xAwgw7MaE2Jd/16njrgYwtIE/do+QFcAa1h3NfKJpabV81WMsMet0hWxuW+6WTZ+
PKZOtJ3ihNaU0cwONE9Tv0CKQtabKO7GO5uucr4NTaHxfwY39kCC0H0QEI8bH7i8XhyN/LNsRPRQ
GFg40g4XkDzQHc9FYAOrrYH/xBqa9GomQE0YMW7IljJW5WVs6uJ7i0+QBKtQetmmhekDxEIdK9yB
AemAcVC78i7vnFpBE2PovxbtTBeG2BhFl4geThw0dawafpEuvpAlPYxoIxMbowRjLlC2AJR+BKgR
0iFosgp4VxFXBw9FjC/Yp4CmKqoo/JbSxLu2Ml2DHt6oyX2Udmm7xU0uOzgei7qFkZjuHaouGbFr
bFPiJUzBYTfJj2mLY+8uy20H0kPYmL7l1MUv2Qz1x4QDJX2rsbqbBt/kO4B64odGP/pzX2Vqhatk
SuPMLF0er2yW5td0NvDhrrTS60AWlM43e9RBviZziNVgZGC1aCFJ9HWGPXWTSi2W1yVOx3SEQLv/
ahw5QwgY++SbmJTB3CBImX5SKqi+sE8TXfhAWLG/lSnsQt8Nh/i9XkT9Dzufik91PVMIobvjfMnV
HMa3BdNC3wCaoB2NBBOe3jRNFGvjgqiiwxyVHZStqsnT68KkZRxUwgDqXPay3afFYAhAwj33LAWz
yCcjBAHcJzL/bHUjwo8GRtvvQevQyTPsYUdTGSgVBt65P1U1apOItkKiwUovvW9SMwHbh6IG0pSg
Wu4raJmwki0PALkxaQbgj7rRfEeOlbGjHEjjqZ7M8EjBDHoq56d5j6EhIPJonpX7rk2rIcDoJf6S
2hWrWMNQ0JHNqn1AXAYm4Zns3D36QPWPiTszCVrh9O812JY6RI9a14PSheGz8QglfxXzJOWmb/IE
CZhpdNWdgVvu73nqK3FpU9fqNxHUpJgSfDHVqCFimrDRRS6AIjl9+cvOaeb6KeE+RSfCnCwA74yS
G90+I/IrM3KvQhFxUCOdPrAVm+gXSD0Hy4hrUktlfyAC32UUJ6Jgrsz6uzZkVbbtht790o1V8YAv
rgb1yrWRCAIkg6CTDVb52tOriGzUEt77uhQQOBAfa76Qtnp0gmnI+zl0/J8O/0MEktIQP92sAzFd
i4gbQCQJWP4iy0AtuqkRBelk5lfJ0KB8QLuEI8KWS3Au0OtuO3dG+L0GXjG9sz1pfM76wm58veuH
rwM51eRTuDYv9KGovpppatfXVY6LfeDCgqmA0vQxsLa+A6FVox5Iayk229FXJ6y9N5lWxPdTm6TQ
rVILwoUxZ/W1zLnSWq1Xt6HepbQEIUwDPOzizVjFLfbbochkYMZ28rlwk6reJO4Q/vTo3f1Wm6bQ
gqzTowiWopVrGztG88DvJkUD3O8JDTvYeMoevMSMJChwG5Uraxw0OAiNa8NEHpOmCBIBJkfrR4p7
KF6VyKZ60WzvMnBFfaBHVYr7leK5dKewYg0sbLwP1eDFe82DiRn0A5Ax3+3U7EEpkISjJNIf4LLQ
P3XCXKSfBwGObgIiPPtm28YKWH2vb4c9IsQyQhfbBHyo2nGSXWI+rEc3Fp6O2XaITVMhigtTiAAI
ossrFeQ6llRKNAWKzLDyTHNBO77MsCndKU3d4V89eOJzLZT6g9OJaCBPnc3iaDo1iAdzDqPvom3z
is+RDVc0+OG0K7FoPtEcRWWtj13rPunyrt87CIwhf5S7+g27ram2ttel3hXWx91HuzVZKNTRjHtz
aoxDMiTa5wZoowpKcZzpLYcFvCi6rN4Xro0eWKycIF2NGcEDIT9iR4FXmHg+NWXZvMeNu/qKpEWf
b5At9vYRyro0I+0KTapimKUDqlaX3xGEQnMv4SPzmwloHywzs5FvDu10H85Dh8A1N+JPmgkOTTe8
2Hn1VWgYaEZZxY8mD+1PJXzOCefvGcDszDpAssphJ0MLmJWPagN9jW1eRNKfSsF/PxOWvBQfGkhZ
EDp5GrySVSisiDk3UNycjq7Tq8fJ1QhD+1YAy+qUmSt3ipJcDRIcnm/R7+iBL2Lw9FEBsVHus0FL
cIWtsqb14SBTDdPjzrt7/Re+kKgQocBA5SeCPVunTJ6C5XSskjlEnsmjk6Yjpi0IKOZbkILRNRpR
bLDXh3xxTQDrL0IiNIDWgtWARYmErG46zq1rXCljbr+f+7k4Y3HxUk5E4IWeHJYitBTWRbQuYW5l
KBimboZukXuLD0XctUNQ1InrBCHXXQUlT+jv8EM0f4MHtH8rDspmuyZRGiSRe137w//4d5b18sHX
cSo0fWy/SRZQe1htCGTNItcZ9ekIRSd8Rz8uuiCAGO+SVN9UxKm3wPi1bV7M2J4oRdShAFJ9cA1E
MXLDbL4/fon/1X3aPxpQxP//rgHlY7iR9Xn/lFbyz9/7RweKzhY6AoS+5DSLk9WffqyqoQMFw4SW
DHuU0ujTfiwEedpUC8dlyXFPG7KWRsl2YTcTmREsGW/hkqwKgTSe6C6Q9pE9QDenjMBGelIOcgoZ
dspk4BsQd/J27idjUyspEJAs/88u+Nc9+SgL8mRPUk0jt8TrFMUpFkRdCyY3WthnsyvmBaTefOq6
bAajgRHjd62MkjaoGwQazVIViGyWZgMJTQoNJ8q46YI8jglZAHMLcI9zn3FTiRBRmyxTjR9FCp0Q
5Cjsval1sIsLRxxF+edlCibxrvyG/AHc2Cdf+u4/P/upvwat+tMjxnQwg8D7j7Y4ukjO2r/VRmC2
b+dCB2os41tDNtqnqWudz6SCprKFl1jZAbunRFa0iLwWTfYIWKOmxfMXozehwQhXjNGmQpZG84HN
wKRTiNa7IG6M5rqek8oIIn0Mr7OkzaqgIHQks5wj0IvEpOW0dzRvel+6yiR8IzaBZAD9U80t0u8i
3HWOW/2qZATLsHUbt9mG4ZiBh0eisgwKazS/VMjDF34fmdFta7Vtsk2Elb0XoWYpO7uBOblrsVBw
sVTv9Z98LNfcKJHT/Z6knj6kRTQgFiZ6BWGgymbRHScrjvTvHWMbTmCMfGENtG8xOpF4DSHYQ5cl
NOODO7fORUIM/rPvdPedhfyHuOStxqBM9KKfA3oxvRmExJzDptPIewj0S5kGleYCiWuKMrvTtRxh
yHpqIGLUxaB/C+cl0Eyk4ll3YYzKEuKPXT5TJqymW6r1yY+sKC0XEvYE83YaQOHR5g3nHzFB7pek
rnOAU2BY38GZyt85JYIjQZakrhZMql5ZmxyC91XXNF27K6qw/DjpdV1vY81tUFeuqaH6IR/ACTRJ
7ZRqP1WkzcBvjEE3xZEFyJlN4c9ehZ2AMnljAYwJzoFv9E26VVUEtCnECvOukqKKfXUwAPrERpED
6rbGDjiOJbVffFyCFxlKuUMsXEd6n7qV+a1qJ6TjMVNVgtIpQTW5SDrc4qNTXTnSqLNjr5QZMPWx
GfKfoNDk3UKW+dZXSB7teNRUQOpY7NxC558uRK5b3T4VKdVnij3N8LVGH6387olZBwOFlGH/vqhz
bOCT2Yh/62FIxqHJdjTfiRTGDNCnGZRk7cL9DMAYmg94qsvsZy5byzTodtH4e9BGY4EN2s0EQ7WO
O9V9JwqtsS+7rG7v4Yd3ZqDnDqLGjjqX5tYLc6o7A6SSB6uyvAfZ5Li0ti1la7TOYm9Ud0VH+hZw
ZnR52xd9mG1zBzV2nD4iW15qVqPomBgKc7hPDE3CLJ1mvdiZHX0JwGIJcHHPyiYvgPtW3Hrwu0ku
3D76UdpoeAaFtB41mfPovUvLngulHbzd0tK668eYc/729/JfOZknzM1XOZ7/D6Kf/ryO9BxeeVW/
5ckLLyp/58+Lqll/ObiUIsiLDA3qYNTg/ryomvkXNn9IbnDN0FxeHrO/2ZlYWKEgTZT23w/xPxAn
9y/iUkTwiUvRC0Gg5E0WVusXlaY6DjmGawE8oli7FjsZFXjUminHvZ53UPqgAW9TkeERq83zGzsR
9sImRVgOe8LFi+CZxKlIo6hCEMnYe8WA4K2uZhv6FeOGoL+8pu0V7w2O5kXkcqOqkWyupSn6CzBp
2e7JJ3rhOXwUf3r6uPNLeN6pw9OuAeqxLowChmq4ukxQkRD37GCUow1fu2kVVG0yj56ephdfhkFS
BHRVGvCFhnvSpejbCBZLOXRoTVhtI7daMuvWzoYs9EA/I/F8oK/THeLD+o+i4XINDFS1uSIdiyM6
I7xL2cGLusAbM6Zt4sgAH74BHOyiCD0CNneoHfZC7z9QUrO8AzY2E0r3k160OyuvZ+tKoLV+byNl
d99yGe4L1e3mIPe6EIFwgZPxboKxH21NrqnY71Ee6nY14NkbbnfFobYwydT3sHWG1yZSWf6KLV39
KoxMbsZoVK91ymUHA5pdyQ+11QFoZSuVbS610fO5+NX7Vk9LnhsxlEubzXtAWruBhpS7o7GF+iEg
7fZ9eWGJOKHabXcO8GMvSpEt8Aroa0Ced1R7ouSyD6FkDE3ZBRgPtcaux27UpU40V+kHhfqasuGG
Fv2uN0ZoIbWdQITqlUa/y7wMxal6gF1FxaHXrkyrNM5hL5bq/ckO8TSyMHxOCGep2HvLuXkSaQ5y
QOTIqcy9PVbjRh8L97MjUni3OF8frVRpD62Renu2arJ/fXOukk+q9MvIoPE8RKPIQblKno4svTBT
vLE19205aHdh5sw7rpHkapjr6Sbn3T/TlVs3fB8HRHWJc2DRRgH6dDpgZmB1FipgKthy1ABmu53e
i77KPWCPrvIgB43YrpeuVe9yCOzgvgG1X5KiGgcpDOUPFOVN+df/0vfE5gFATJa99u8PykUFjRX+
cXXyqvzzN/88K7rxFyp9IAOpGABUWNKxP8+KjvYuNRU60eRchrmM9udZIYMz0FgmVeOPufWf5Gnq
XwaoE5U/81CvROoLn+k3AGc1+7SeAY6IxEm1OSI8bPTI1ppW0s0z2eIrQ8EmI0BKO1f+SCaL8qyu
CuMHuHPji5zFLncqdPk40XW4iZTJOQxiHhx/aOpR9Yl94LgMnoQiUlNs9QKUyfVjX8bAyc2o64gT
PWvwZ0NFaL3u63rhaM9m61MrsrY2/J7PKLSU39Su0O9qqVCYhgmphnsIjzUlprzEf09mRfsZaxkI
BaPVRdHGHk3zfpCa4Hry+vflFNWhT7eGfl3rxpWDWUmNYCG9FO3OamxjvJgQPYIKW+bjR8cQ6RVl
SNtFbTGcj6OovcKXXteisU5pZjfVKbAZlOTqHz3e2hbXe5mIS2qHFXCKRpbfNC8JeTRGx/hOqUn5
nnNLpkFJyns3p9D3/cGB3xskUSNDP8vT+rZsgHLACoFlsIVgTgxuicG7TqSAGsOd68B7aud3PLlV
DSnQKeiFTGjEbFH8JnYe23akVBzDYwyGURh10Jbzok1V2c4jk+JSHaqU7hB8brxMiHszP+3sAmH6
fCyxDA/jLijVpLwb7Uj89LAExEIcy/UpaPu+o4WQd5rpC0qSfZCNTb0rkJMfAW3o2buZyvHPiiJ/
v0lIX0F44jPlY244jLDIZ/umSWT5boCmjG4k4mklauGW9pBNrnPjDjVtgQ6nzT6IRxfGYdwC2KOC
ONqHxMIPOYhg8qh+MsQJlfO2n66ivOp2nToniPd5fbjHK5yXynWSutqlqEyVmwrKPPnAUKrsgs6A
B15h8bVJJ0QYg8JoC4gWWQU9pDFcWntDDF2EhG8275s6LOVOcZLqEiVgaAcK3j689tri0J1TMmBj
dhq9DyHrh1YB8OTr3iCu86aws51j0N2XaaS985QGJhMGHPYPo7M2aaoZzWUpm1AAy6IyFiwAVm/j
aYnzWQ5mKWgoaFCHUkAgu1aTCXaHkJK+Q+2xq01XzPdhWNqkxHmldmfej9MI8vGkG9wm1BLBmC7m
06fPR2uKKeXS6/fZnKLTV3caGhfkOqVLT+3JTfhC3LY8ff88yo9DWVjdWZxeZHYRLzkdSvSRCn1v
knvka5Axm2b3ZkAEbDEAioIJ7Dz4z/kczuD5TaY/hgFLrI0EpUGR7el7HLfQHh0YSPu+yONtNRU1
bCH7HOTwEdB8Ojf69HjHY1cI2wFY8OkwSJJ6tdByfR9zB+1i8vNL2+lzv3KG/KZD0m0jzbkMptwy
diWizKiGDenecNMuQLZ5vrDrKT4TJmsvTJ0shCuckh7yLWsXTWOE6UT+r+9VaYTbJm4aemJusvNE
jiyciuqSMWgY0Osp8gJJh5AYSFy4NvjSQgYVW7erna1BOHnmh73wu0gkeKPQLOeHrYtZiDylg4Ou
wR4anooodIPGsN4WZ4pmzzc2iEMTTTFMdlkEexUXJa7OI4ZBE4HYWG4maf+2WqFvBlv7I4f4/0Oe
/0sk8hjykPX+e8hzUzVd/H+uv+Xc8S9FPfzlv6Me7y/0Xykl8+EpRi9Y7L+jHvMvwEAa/7PBMUVG
/7+jHthC/IHuAXBlCz/KtP/tUqD/RXwCjIh0kCYPyfabitPPjgvRFv0iB+wuERmHZnU94SkXl5aB
NxBP/HBlN1pzISrdvBqXY9BC5w1G/EeuFVO4+2pOpiuaeuZGcxZ3TV2BNl5kv1FAlT+eLOYLtybL
dXJrLkEgdwrAfHgb3rMLTMnhlpMx5oc6y/VNgc/xIc9Q4cMQZiREcKKdhjfHpm6jYTtEQ719fXht
mfbTm40PRtPAoTFLr89+pqdaUAnk+urnQ+YQx/XJkG7mFGKF7WXNLo4HMCJpK/d9NSqLwkUXBgsj
fduPodjV4VBe8aYsyiL5sC2xTvOpLjR7JSmL/Wwl0ZkO2frQP/5YwudFLRx22aPl6pO8L+9cHD2d
CocgtNd9AM44CCEHuzGVMjm3MKeQQLYcCwP7CqwxMlyUYFb7pUMuZsineEapwI63IkswsMNZ6T5v
8xkpHfyTExyWbjSB5uXIknzgHzFcj3AOzkAl1+/q4w9xeHP4QPh8rOVYkw7TJYqWE/2L6UGpCy+w
bIlclciUIHND7Qqgi3fmdn0+JtwXjbsVbMxCdltN3kvKAeu7UcIM7rM7My3LjdvoRjApevnOaFv9
CzLa4Rlg//Ovy6CUz1SqUMjqL1JpT99yr0xFhSSqPBhLPyYRU3UJ0affdb16rtq1fqN02pn0NKCf
UOvConcVNngInYk5aSXmen1xqXplv4sQjDizio8Wv6eHaxkAUz8TRpZhrD9djTKQoVSjdkADVLnK
3Fjbqw3hJzDtaAMLeDp2hNZXUi+0C3sak83yZb91lQr0B4DepzbJ3QvQTjTZZd3u3TxCjNHt4JFL
Pd4BhIhRh8rj8NPrl8ILH4JKw5K/WuA3vXV5xSljfATcWsO/c4lvFQLrqEmcoPcQM3h9qBc+BDvM
XZxPF/7I2kCjKQrkf4jQD8bYTzzjOVJpnZGdOczPRyHRJa1GT485gUg93VmWXk9WHBkqyEnX3jaR
Bl8bK5fNW+fCKDDUeP/MRcZ4ueqf3E5xAjI4i1z14KDmu5uENftGB6rzzCjPzyZLxRtq2AR+BNqr
yUzzbKLDM6oHpKetKKincP5eyCRla9XKLayHug8SGVXKpdQiYW2j3h62gmT52vGq6soNyXO3dqea
v7KyhHaulSpgA2VOukNUFXRWkHhji7VtVAm/6+lI+jaxIiKxEvx8K7sJZBySsggdGGX/uQd2128N
L+4ONW1M9zLKsLDbwAiqPL/BRnEOtElX3AB8vTPiZzZ9rGsDqTC1EKiDe/MQ97sSyXoo7iTze5lM
yRQUDWZfyKK0VRVQgMx3FszUjw32OyjctnEtAqutUR55fW1fWlpqMOiV6Q4Xrb26gUA1wYuX7XTA
/OCHgZvHB50i7VWq1RrFzEF5MBPrXIa2/DNP7wgH5h80bqrpC+p2ddVGFJLybuqnAw715U4tPVRM
amxHq2jCDB1w+P7Nc4ShR+eYwMogoVnOypNd6jRRmJQdc9TMavCLepjexWiNLJhI0HoV6St99yx4
fdAXDuBCyIW0Qg2TQ7LcOE8GNWs9cYo2nQ5qy1JOk9CBVbrRmQP4/N4ivIOFREkLe09mdzoKhn6R
bOU0HrqqEZdT04QfkLyLg2rqivvXJ/R8p2DoAFmaSjD8eNwHTodCPdrrqzQUh7H2ogDoRb7LRTwE
g2Nl16k3GleEycoZws3z+RFDLDwr3hRQAut2ENaXo+eMRnNoHTFdWkNKdQXs34VWu+9en97zqHC5
JuGcAQtZtufqe6GsF+spAtEHOkChhSp2AWBaQRFN+GUeVqjO1o0E8gy8AzNLW0+9Mxvm+alwifMI
+mER6OT1+un6VkvtrVd7cUiShZyD7CIGQl63bRXN2RWJF/4Pxls0VVFo5RF6xoqIXFMx0ZRqFlvg
4rJ1cu+y0xCgRmJGBrJX7TNB3fMDQb5DuGMT+WsuScDp/Oyptoa+MotDPHjFHqyjuY0U+eH1r/h8
ERmEz+doAPdpYa4GGVAaM0U5F4fQmdrFO0y79aIBZTyioz2X0bm2zPP96VFmIodhHTVe9dXLpOR9
okpXKQ56N1Lyy4Xl5w2oecwD4u3rU3tpKIcNCimWZiFEotP1y4xmVIdwKA69bUGcafTLCDHpTVR3
5ypMqw7MkggQkVJ3h6AN/A2thNOhvEmv8tlMxGHA6u+7M0HXCQylxEC4yiO5DTG3Sv2uqBBu1Sud
wgpKNMV38sjsaxhrkMpen/nzm2ehry0pNtofWAuuoowZFf06taz6gMNGeNk5OMgi1tVusNxIdhHS
8l9LEFqb1wd9aRGWtIvTQaEPI13jdBEiq1LVmUkfBoiEl/EwdYjt1/NNPtnJJ2/MqwtMwdUjHnkg
XAbRISNbtgiBov74+i95YU8T8tCz4F8AetYXgxwHEuo4bQ51rhQXJK+LAKP2EI7KfpzH+sxo2vJx
T19nkgTKbMuH1xeNjNN528lgQvfoqRpAvXywjYGnsbZM52dERFX5hVLmpV9S6H6H+KT3YKVxeoNK
Vxyf+QAvTNs0VUpecOwpsa6/ugs8zKvzZDgMhoMKoG7VV0B96GrgTHLt2PXvN68yaEGTTMwFjQax
9XTaw2R2KbqV/QFfcm+n2bgWxVYNhAjjwz243uju9fGWm2i1zI8PNvE5V7C3FiExy8RWpz6SB4oN
qLQZ1nSw6qg9836+cHSQCVjQFDipcHRWJ5meQYUUElnfmILbiQuv3UvH+YDbBJXj6CrU+nMRyUv7
hyCB+1BdSizPGNyp6SaQWzJ5sNOEPsCAM/hoGG2gwu/YmHNmX3ShgyBK27bXEQXuixaR5jM3xrO9
w8ZZwLu8asRfMPRPPyatn9ROKqZd5011lfZzheF7jkgAL/BFI5wvb/yWDEcpb/EJomNNDeV0uGhy
E8T1FHmIpsG9nNK0CEpc5c8ciGc7ZjkNUHmpxkMiJZ49HaXQIfgpyiQP8ChzmigmfiYeUPXX5/Js
xzyOgmoNgBTAMepSJHoSt2IUBbra1eRBMyLzYkjnyY+A/cOxEemtMMWDVxnntE6e37V4K9HmpUrJ
a7qEJKeDprHSiyJrhkNnqI0fWVBA6Rbr7zSJnbbfhynWmQRNZMsjfU7Pa26baFB/xVNMn/X1+b+w
dQDigDKBaw4+6LF6+HT+CKslKAQOhzIsPX8SlbsHhCn8ymubvUjO2jS+sN7Um9BcWQxCieRX610B
4Iw7uJYHZcr1b4JayY0Y+34fDjoicUjpIfQqujOTfBZLYKrJ+86Ss4w4ZS1b7ckk8dOQHQXtkVgz
tTdWnUx7Wx/vC+TLd68v50sjcaVS26KoQvFp9YqqWgHkx2jUgzblSQDdlxhCIj1Na/icseKKTEDY
wqyAiNPrZzMAa1i9XPi99NOk5ZQJpkYvgPUa8SVIRX0XYzGFwP9kfHARCL4KsV/cNR7a5Tiim3eU
bgV94Ua7fMvUsZcF80Abkomj5APOYrWpE20wOyOO40MTOdqGIMJZRtG3dW2fw8ycrvLfQ3HtPpo7
0Gs9/Z5o9RbADyLE9DEUvFA0E/H1MP5WdNjovj6p1fX+ZyhC3uVFQavLWQ2VJVZqeogEHlqlr/0E
Ve1PiI6WaHHYNtqFOoRnMfWHcJgvC8xNL93Ja970dP79E8AoUtYyqQ+v4sGCvi6NdhYWeIR7uSDq
Ljpe7TNn5PS6fRyFkAtJN95nrvQ1YsSEH9+hbhEdekf55Qk93WbYGp1bznOjrC71UofoaEdTxHLa
05cJkP/FNLcmsDkSCNRF5GWq2Rg0RIa9WwyxAqHZ2WHCickelHs31vODcJNzalcv/Srq79yAS7KG
V+npflJbtZC9W8WHtG69nTPREQJg15ypfp9eff9ZYawG6IPpqGY9izQjC3tKETfxQSNZ21Wy6jei
fm+JG7OozV2OSNWZT6q/cE5ontJWWKyZlrj+dF404/quxHv1kEgz38512m4MjCsCqnVYbAqtv2ji
QvO10dLQuCsBKBhl/i5CWOYazYMs0KKk2sbM6GOeKREke6fzlRo53MRG21fBaSGw+zYNeF+ybZw3
QIG8SQ0k8KKvdjJm128/jGDy0DaAo0StaR3nNGM0V/gxJGhjD/MWkWk36N283sjcK3a9mqJeXBQl
3OLIBLyqthvMAOYzOncvrSnoc5JF1LBs2vOnaxqVWEFoKIgfcuixlxZnyZ9s/HWxPIjePpQDaBm9
JSAXVNZWnw8TgKqDGpIegAhgLGCNPwwbIZi6SdwzO+WFSZFmLyVDdgvhuX46KRFjNNdPTnoYvV5g
VltCUB9B2BReJ7evf8THF/6fTODxGKA+QquE2JF+7RppMXbcs1OVpge3ItLwRzvs4v9i77yW5Ta2
NP0q8wLogDe3KF+1Ha02eYMgRQreJpAwT98feE7PsFDVG8FzPTcKhUQpC4lE5sp//eZvM1eD75li
NOVDHkGDUtHHQ4Oyqjn7Kw6qZitiTWpkiRkF3BZWAj6k0gwxq+1Fxw/lLvkp7uvgoTCHutgECgzu
va6H1bNEsgS7StTQmvuQhg1W6nOuHXu5M1/ssmcRmGOOr7DEZj3AO/lpCqbXAMW1wG7IhUAcN2X/
RXVzaGFCn7gPavWYfw5HchRicklLWlnkPwUpDg/bWqV47NoBa+mK6JOS0Kyd26XZ0Y2IyJCVWn+a
ssZ4clECf3JrIRApCY/Ak6RRiM9z43z6EtgeaQA4SJevqGCaz41wUuzaSeChTymMydiNA8eFr9Rt
b28SI7PopiVTVO+MyOsxXpWGfEAyDZSO72fTHodYJ5U4lKFEg55Oxl86PmrtRjcSa+Wwuq4n57f7
C/+d8xb5WyRP1ytphNvtqmFfnBXp5BslF+NWNLMJr6I+xV1u/PHC5byDggJiMSPsS9gZPccYJqi5
z6JAm68mqbsLEhumMqSvlaFuD4kZJprxYLx/Pb7K6yfLJ+hf6ODzszRBKBsrw+q8LH68/XXMHNDf
7sm/5m82PEVeh3EOFJdFvdGYpT0LWLD/R2K+0zTmrwei3NnluM205DlsxLYnRuVMSqm2laqMn2av
hWDjiVBs0qRL6BpiLPT2z7Lmh7v+aPlecUUlmIq7y81W1JoprpukOZwhuwXqFm5Yu0UOWLwPhpg8
izDimviEmYAbb8PG6KatOqTew1B2yrCnfI3J7kPq8Np0U5gdbKvAKRj8q9H9wqiUaK9Z/fvC6zBd
iIYAGwsgt5GYHF1hgyhdpzL5mMxZyY9jI6YHhiEPuinlWS0REGxLxZBYSqvEVX7U8il7NPUh3Hlk
0lSQ7efNA9lX+SMYu5aYRZowDVFQUnlscBfT/SazrI2ek2npO5poPpqmHB/KwR0SYjpcb/LxISOb
ra8CnTQPk46ar5YifSU1jpQ5PvJGHojhzNfaRr9kztdzTtPUYjfE0GrubS6WAgrh2Ty2ac6DdOu9
4DL40HOb9TMnnw5KrSs7I7CBBSHib9vJDrGtqLpDMNbKOSO+/ERb0D12QEfHELcWKFqeuwNM1Z+G
VLSbJrLkI9eVZIf4P93kXpe9J+rU+6QQZbOy598pROgI2bOdGRlsMyx+/e1oejqiOZdi9ki3Xizq
5vcq9gi0Dx1dTC+Q+gP7CS4/NbVX2ISwknSVzikM6Z6rst7vExiH8FhpHNvbMK1ljXeOOe5Irdeh
A5vmTpENZrOO2yJe07q0+ImqIDL+smsx6uxzOEBstUhHPCklN4eVreG2sgMO4UIGqZsr/c1H6wnp
eC2Wi+fOCMpdOKbjMcBpi45ijs5OqsW+Si13+/Y3uTRnY6udmVizqHSW+JpL6CJ28L1ps6Q4l0zR
QyKHEe+e3N1GhJM+tmwaUJuncDuVpNyQK7+VTYoETdTZDk13eCJw0vGZ/uJBUdGQNpGmcrzZ0VrT
fEFAmrc0oFzYTxY8MNC/paKiaaRuTAFbGvYMVYHklBSqUFfHndpkNq3j1tiZGeE92pCbxwl4lLJj
ogVmlOM+9kQBA6gt91YQ69ustKe9DDz7kPBFH+3eTFdm9d6rZFoxuAaNpf2+2OVdELTBa8MCAtKk
YvKn2py4rtxjkO7udKJMMG8btRUQamlm9a8pwsgS5GD+QJYXEJurY27a9FWaYawOvA7lF3R4dKWh
HMzJck+pSdp50qNqNGWgHgKsbTYknjbhxqzaZq+HUnuwcRvbtOyOW7cv08PKcpu3m+vtCKNc0Dig
RpftyFkUvmWjahliUbIsOJWOCmzUDbfVGLkpCbulZTbbFnmOzEnFil9T21yBF24LC6pucCMgTroi
zNj1FhISeSdqN6rO5ghvTdOy8bFPG+cyIgaAKT+t9Qt/nefL5wVX4c6P1B3Kx2IltINDUpRNg9LU
Q9KbpiQiIKmvNMLwJmqgTybZAvTAwix41krX+5yIyn1pzb58UTLQfN+oSKYqRTd9C6NJ+6ZpadBu
UI1p77QiUf8GqYrwZHIEaRxGg9Bn7rusoXsLjOjXtwfNi54OgKNDh3Dx0nKB093UmcXZ0BLzYNZV
hVLXGJ6mwnmuC606Us457+Lce6i09m8ew2mxbCKot+tFtXL/vfcGf/8ti1u2leO/RYpOwS7Zs3YI
tSVNgrRHFP3uAbbSGrR7W0qxWuBlWTMTAnxzsWII0qArq/Lslllo+4Jz/azjLLhtorJd6TsY956N
e/bsV8s5Rw/nenVatCSSICDU0MpTgySOunzAxLTcCKXtN0OVyCdMl4h2aYDdCMyZ+GdeQbadZeLy
FPRPBqYs+7wnO1ItkmznTvDKG5p1JdkSIUmJufVIsUIsBeaB+4nz4NgS1rdrR8dClm+7xA/yWrN9
obtim6rKD9XO8pMkW+8zeX+odWwUj1lnfAm9MUAx2RGA1LtyZRrmY3z5ycA1RVrKXg8vfDELqAYx
Ogqc4kyeJjKdVjAVeJ7s396J7rxXxFOzeNSk5QIEej3XrWIg+ai94jyJ1DvUU13tQvTkm9jEve7P
h9IwB+XNUotT+V4PxfkyKb1SlwQGCeWoksa1Y6Tp3AVttXIG3FlBFkJHrkeAmpBAF1+qOhKJEmE2
dDY7G+qHrVSYClS9nwacOW5aqCs1y71ZhCMNHg4BEFvvBVLdYAsppqapzm4/86HtfECCSl3VTalY
OVPvVQBERuDpg380Tt5L00EPkX2RyqQ+F0VBYqDQxD5Kvf5ZqoRMdV2m7cu+m9OixbRpU2BsU6Eb
D1+5uARNSQqg10epT0IyvODQsbeyslsi0HK5U4iJXiFu3JkYJNLcJqHGzN33xSK2abXoVmrV54g7
zxaJpbUbtFDfz+ZPK4DWHSwEgEgH2uFkZayl7bdJuuQQ2ahZSc1NCKSpaweXQzokX1yZaO9HO5m0
LRTNLMD9a7DKTe1MGNYpsqwQ2QWBfrHaDj53ZDmnqbeVjWbWzfegFMM/Qdw5XwioL5/ZJD8jKxu+
J2Y/kQ2PJe1rz7XF2JUOcXW7xnVaHBInVUOeNwgbcy0ud720EBBXiXbWq1D7m916lpqMboLbVzfG
r4rs3Z+KjLmOmtPwpeGL5/xvHZ2au1U4RcjOJfQyGJOtDEkf9fEpCy9S1cV7OFyIiW3kaDVATxD8
jLF+LH1tLGP4JL0Sxg9DVBd7OQtvERrK/NJpmDH6OfXjgx565ocpnnKcMoa42jkxc+ejDam1Pc4L
wYmwUHiNUTCW6sFNa5Ll7Ch61/Tx9CJCzfmgKi1wjwO0E2/LIh3zlcsyDcrbfRCfEGf2+7VxHvh1
Kv/Wb6IH5AT4JPXztpG6vqrFxJCNcuq1TRTpBeE8ZJcfzDTyMnRT8OZ2QlXsJ3iesDmpqbxTJT3i
241IqcjI1TKSY5mR/CEre/bUsiedJMAqkot/ro7TSSe+WNvpKAO9xxZ+3LFvHOuD7FtBNFlpz4mp
ZnAhFbKJP8QicX+MI/OLsyBGZWTgTSy/tvwwNkGLMWbeDt/1RDN/dqNp9dvG8gLwLl1KrLbH5hNR
kmI4eKzJD7SZII3maWXAm4jjkzLgqcCG5Sh/NSz4dtOK4qOeEN21MTqrpm6ihvqomjjwIFqaczHL
Yg58g2o07nrTFt8njACTPZFw5BYVemwS3GeQxuyROpX4M2OOaF6r1gX33dGyj6pdCgefxijF40cr
uvelpXUfgzD0W53sKbcNpz2+aj2+mIoKWJfZLrAQRsg9TB6Qhuc2mZBS4kx9MZLWIS96IkABp2iS
sjAbDejZudLu2x1+NaRPW2lg4QJYEX8G3zFFho9p33yTzvWjY09G7/c2gXw+bbL2IkMLg84ILenn
pplQbyqGO37XskRFK8e63su0d9zZG7t8iJCuYsln1MGMMyTDR6UMQrkHqg8/Nm7eQGaWfSZOZMCb
nxBQjt+UiTRIiEoqW4IZQTcoK3uycAOyyvdJ0rRoF5RMjTdBUBrphgqWsKhyKtqnXg2VH70pJxeW
S9H/1RFz8OKFZfBxlKH9NQ8yDfIvArdk4wXds41nMrusErlsHEgRIl/vJOkLLWAIZuyasMInjQtB
tykaYYd4O+r1zlaIKdxh5aA8mF2gXspxkKe48iZsg8oQD0NXKaIPElCS/1E/2CV5p7NbTdyVtiT6
tSlCX+m7FF+DqTfdvd64hYO8VvcwWslLTOdmjV4c5QrN8zFSv3ZQXVgBbYx9hiMqEcMVi5HHUVDl
jh9rbOc+2sW28zvYfz8xtzE+lbyl2Fdh/tAUSbRe852kVIktxQsan4G60P9y8Vb8CZUl0PGFbhoM
R/GYtbeTFhhAYOHoJceRiNTNkEziHMYQiZHUgmFvh07HQ6pSLPXRxpjYLyGDvI8JavDONSF4wcat
bYy++0nQI03rWPGrksaCP4JBk4TK7oUSVnlCcKoDnHYVaYReZ5uYKhIASsyaqdRH6N+Djgw4VX/A
0oC+gy2/2fth6rQvYZXY+qFTpohfOBbN4xAWBpYfDj6rs2t/+LnpcRPt9DpsDyp0z9fEgJayKUat
pck5DXbzzcnYtDaVo4YG66fWCRAGSbZ2KTZwG8fMEyz5wHx2ul3Ww0YgCi59Miyw4Rcycz523eRZ
5Io1AZVmY2bnQSuE9DsD3GZna+HU+24u+8cpr4nNTPVQQdeI6Y6O2RG3pVZMnHbmBNvNF4adply0
zOmD2k3RzpM2K9vt9Y5OABr4s+VGydZqy+qHp/UZSR3TUO+7Oul6BONj8Je0kjrbuxWpuJlWje+H
TDM3ht0ml6Hn3upTSJCKS0y2QUqtSHpjm8Avfk+MCosns1WqAJw/3xVawLkhzUi+wx6WtRjqREUc
sf6eXmZnIfjzbHL8ASv+imGJ9T5Wo+liNVMOiaOGZ8v2QFIL8W4EWz9qWR+8pMxVzl7I1uWJVn4r
+3IQvEkNbDmyCYQUVm2YvqdGIjuoU0hcaRVhHEwg8KQf8UnE2Qp0XBTb3IrISEgBz7yTrabVk5cM
Dqnzg9vk2wZLom+K0obVdlBiSPVFilnJ1gGU+ThonDXIWT2K6X1KYPcAzJYU8AmAa/o9qR/6j9DO
3M0QUAER1zhi9ksIA4mnb9fadwpgLtoWekVuUUDfi7pr6IpA0xJoj10UPMLcL1470/1pcBs9mUO6
xtu6rfJszubZnRvm7NxRvK7s3aRK0mx0xFkSKnIy48GCZB0l+0EX40plf6ccmLuWNNgwDHLnDInr
sXDhLQZphe3ZE31wGKkmj2NFGRsVZnBUG45TTg15UuHv7klNKDcZQU8HxLEqzq9FhINA7X0nhqr7
+vaM32k2zF50aCZpnIDMLpsNUitGxMtDd67ytPsgs7EgnjChFb4bIlU5yTAQr32LqxaBjxmnatV5
GBePNW+j5Egk4BS3TJy/O0hSOyNRVDa2wAxXFsYdDgatQqaOCxiyLjgm1/PXqPqohmrTnmWR9Kee
jOBdQc9nY6q9jt+bUZ51004Og2QFR+SU7JQ++LQyVbcNEOQi4IE6gtVfzNzr3xB6ugzCTmvPdajl
n3PosbkfcKR/F6Gt+HXCzuQH+C9/RsEZf0qmxnF3MACjQ5LmuL+t/Jrb1Tvrri3az0wMISmL1Uv8
mNfY5lgDbVS6H+ALccoSwqvxL0pONWGpvt07nB3hYOyJ7Gbrn6Z0Z8tOw7nZDfZVLC9GboxH01Ls
H2//uHtYiE0DC0IVgK8L8nI9VVZgwdyjd3nGBcLGuxde63MgFPwDtd6wztakZgdk7OkT1LsO7C6H
Vx0N2tbrJjQrha0/BmQc/V277DkmbGA/l0b5SO3fUfbV9BJlkFeHrgnZiIbCfl+m+YCmif2p3PX0
CD9FYYhhBx4a7rdCqaA6EAuKLzKykofGLt0f5tSkH3GOqqNDFzTx164epuciiwk560THFv72hNzZ
2GYhCW8JKSI69sV8ZGrtjr0EuRw0q8P+Q/LxGPYmFM1DntTWCmQx4wQLDMY26b3yVdMVhfRxPftp
5yRaXrrlueCq6EM4RVo8pjtQkhdzmi5w817efrz5f3gzIIAMyibDpg+7hPUcEZVxl1bnIB1xsDK6
Yptoot2nYArbCQeTnYZq4DxiCkl93dqnt4e/c9eCuzkrq7hnYeA7fyq/3bUUaYexomQVz9uLLQBb
tK2Ddi1D8d4Hh3scZE2MGGBYLbfwwhjUjpiQM76acqOI0dxNBSi9qyZrqYPzfC3nE+kznB1iWjx9
2dIWnRnCDWKoYgp6v0w9e+8iEvONEU0HjemvjYJuFpdGufIi760c4t1QdwAXczAu1ilCkgC/TKU6
47ahHbwwGs+CmF4s4V2PumHynip1tTVozTjT9ePSU57VuvDQcQpYkolrlOtdilDtHHrT8MkqWsaq
muGDR05250ex2VJ3D0bMBcCYTAgXpDeohz7Vxh471Fo/930BD8nSO6jzaetx441N+5/RqKg8wTvI
GuA2hyGs2xU0c4I6UjPipCO1pbOM7Omj2XVxtlFtM063o6623E7IavbNcnS3gwuID1vdHXzDyKuv
qjAzdHyFRjZ2QX+KvIqyfcFdB2dkXRqXRsCDZr/SYzKaqdtfU2wsvlQGvpzbxlCrj0CX5lc1aKF3
4AuEm3xRZsPnuusc4esDXi4+uUV2R8y0hwADI9WQ3OxG6D+UYIyblZbK7Qvn3CcDEQ9CG8RrqTYL
aoUY6jLtzjC9m5NBe39vSKD5Uo3f1QohGX1rfnn7a11Qn+eGxNzAMQFFOBrmzvb159oacN8w5e3O
dQyToQCKIc89T/pDpWbJR23y8g2Q6/Ro5aDZoZu5l7HAQd2JCvX17Z9yu3HwSwBpHDI12TCXEZfz
vb4bFNGdp7hRDgWdEt8muGSl+Lvd/GnSI5SCWk7fG27s9fNOuHYrMa5IZztTzDMxWc3WyxPkCKkJ
pavqzBVI8e549hxXOlOe+cv1eO7AXR5KUncuhDV7HA7T0bDl8JhosX5kxeorpci9WaSQnhWEsGTZ
s67Hg8kOc1uY3VlCQua64cWb2sj0/Z+/KwS7dEfZKyDOL0YRDrTJ3IjkeexRVYQVUAv3wzWc+naT
5139kgLMRHFg+OtnoRVOFn1UyXPf0LRItFEcMqCLg6sX9soD3fn0kJcSC8SpBbl4udeSOtIkEaZs
52aCSYn4Ut237Bpn7A5dwAasLO3KUlaQ7du1Qb8ETRm8LPyoaWtcPx9QuYN9GZkQaqcVxBsULrUT
JADyu4t9xA125UC5nU/GIx8aFhi0L4gs1+OFIgnJVIAdDcb7w4Fi6EdWTfS6VNZ8GG5XISYeNIR+
rUKqkMUNAS4cAKaJeCrtgnA/KiXxc1pXrKz1O4ycf7HAVXSrKHSXZ1WIVDYZvIFh9Lj6EWNSCTrd
jAf6xOo2h6Zx6HKtfhJFnD5Mja28M6vK85M4Sb4pYRITO2Ypu9LNgp1q9J+63DW2BiyVrYiiYV+2
WQrlSSf+s1YD7O3AWXLSNd5n2LWu5R3crj9KTIqlmaU3W60sPqi4k96UEmt9doWwX0Z7lvoWteLT
UkjPmMjEe8Ut177i20oR74TZNAqdCTvFksiOnWzWmErSn1UD1wkO4n6jiazzmzj4RNQNzLVswoYt
QcxAoPKa4PjOaqSpo7OFOJCvIdhdr0YbVEXY0u3PSocZXmfHBoATwQpJI73j29vV3aFmmToSZ9jk
S6pgqho5svx8OAsXlopZC1y54Neh5evXGPULB5L5QKVXNTfxZvXZzIW8fizLxLbdSKPhPAhcFaJB
WEcx6MpWVzP7PFBwbY3BVDZQgbDKkzpRmUo3R8/Y2icg5fJj58RgWNQez93MbA3UTqVJwV2rq7OP
HhKsnQHufXh7guYv/7roQ9JLDxdKIbfqGwUZhuSE/ST1gLYroctklOL9mI8XtHrhxfMytAeo+o92
FMYrHeo76x5Fmcee5EBGgol/PVuDWSYgfO1wjiZLbtV2NJG+g5W68xeA7YaxJSej3r79tHf2XSpc
2okmBj8zTfV6UHuE+BBUnnrGGsE6RqNMt5FwK+zeS2cvsdhYGe8OYMI5RrMVOYNNXsTSDQXmclsr
mPeCBzTjBrdiHa5VjomaDYxv5+DjQwcprEjz8hSgOHmfjX258g3cbskzm8mBYIEuaPawu35ocEwF
DI8tGdxE3WmJqvhhUBYr5+gdEpzLtXMWvXBRoK5cLH8vj2jh5GZ/zo3pJ4pW8ZClMJNSKHHbcrDr
02j1+34wx6ONIeIlzPFtR83c7lz8S/auEhuHssvGk4ir90YTJ8+ejQXz2+//djuA0OvC6qLpxW90
Fxer1g6mjCbOcIYZm4FDgGRNVved+NRmZXnfG4lZR2AC1wcjtsXybrLBTPKsG86VS4nEjdXczg7G
KCJMfWWR3RsKojMLW+XmcKPPB9nRojYbsOJIOs/P59CMJoV/5tjcgN6ev9ulNPMGkCea0BSQai/e
MYah2Fu36nCebIkTWaCkpzqlUf72KHcfiFvozDCjXF/eTAqhapMYHbYGtkjynOgIKbEcDjY2sru3
h7qDCP/y3sBDiLqF2/biPRFel5lOVU9nAXAqS5fsxzFPjlrl6E9G2GefG9GPF9selS0bfL1LzGDA
m7s2H7VAjz64WvRJIhr68fbPujMDiGBRZnIdpF5bhlFzCFgp86qC5HgewRzgN6Lv3b3CyCszcOeV
wqOn7mCbgsK6dBsQVVqLPu3Vc9OE3lbPwevCNipXRrndeFFE4xoKB2wOK11iQ22PVUwVTypanaLa
OKpFlkPr/VSzYtgYJMavDHdT3zB1CFtmpI9N9wb45L2VLgxFvj4a6SdTq82tV0fiaJYBpC1Rwed3
8vYSxdFEEwtDubdf301mzqwJ1hxI4yiLefClrLjSSmUqlHg8x2Ob7YSs06MzTNGXWrel4aexGdDC
zvQdvWP7qOSZclBMm2gYqZhPOAu722zsxFZxIncPmBo+eVWLL30b5ai84L4EVjBsQqNQYEHG+mZs
6K3+eoL/b8T5P0acc+by/27E+ddP0f6fl29kIN+x4Zz/03/bcBrWf7HKQLJNhMa8Z77jf9twGtp/
saXM1m6cvHNc1P+14VRUcjCMGZYHFTBwpZmRiP8x4jT/SwfXpCBD0jZblMPt/QP38ZtvG4s0+HIz
eYrM8BslaZGkhoY0qrjUHvSD06jFwXDo2/Tftq3/a0bU7TicOjNZmm2EqVhaGBWdS0oGF+mLxK7/
++iM3sElhm9NGHvzVSN34dxRORFmSB2T0iuAObFgxE1VLi55GON0a6Cv2OV5q6H7wwgXCWee7E09
gV3SCPUz5Ig/ZurhqzoPTROMvgrg/vUP4PMk6Bgw4kJbt992QzJ+gFVcX6JJV/76bb29/KsCvwqq
uqmPsbKfWYguyCA0eGdx1GKwUOtdZsiLLOXATtW3DzEMoJ1s7H5LghG1VDrGTwLO+ZH0S5S6mR48
EQQ2u4Y63amvvfyz0KDl63BM/JFd+SKbrlzZ6m5ePT+T9icLlteO4QVfwO+gf0CoelvASbo0elI9
xVBj/VSthhX95c3xQdPW1vjO6GVRSC87G4ELj8BuTHnJjbyLNyidkCCh68jfu5Niur5nx5BlVt7A
DR7OoFSyhMKofOM3j0ZvNdNUuEQX0xDe42RHcw7fZD5gzWc+6rZo3w2DZZ/q3lP+zs0C8/6qaS5I
voiJMszsocOWe/v2b7q5rc0/abakAfFgy1m2lPoqr5Smm39STf8300RxlFIbDplFBKA0tOhLIWwS
TfRRrpm0zi/y6qI4D426FaMMKiZvufZr4j8NkO/+YoFWH029iT83tLMOVlOvtZnvLH2Ggq9no0kF
rl185+rktPYYyf7SBTZai8Lshgc0zMibbZj+O1sIbUPgjP3325N7ZymjiJzhONiMCCbn7ee3/lUY
h+wvFEMX+mXGN71ozUunZuN/8Aq5E8JMp6E038uuR3ELkgE8qfQXNP3lpjek+nVmImobSyq6drZk
ln6OjDiL9rmSVNPh7We89xbhdkBuBgSEMLWY2kwfqmgwg/4ShmO+HZz2l7Pwaz+1xcpzLnzcqSZZ
MFx8aWsCE2s37aTQyMI8TtLhMqlR8FOJLOOdNsGghuHxDyLr6psMR3Tbyehlr007QrAeyRS7ZOnY
vWadGr80ZteuYPJ3ThA0jrM/D4UZgO/iFaeeKqEDZcMlRFdzlNOg7GO8Cy89fguvhZdYX9tqzGk+
52X5t5OSE/0fTP8v4Sbry+ZYvn75mRarie0kw8VGnvPd1sZxL0yz8vs+FGt3tbvPyvUBjgREDS5r
12MxilNncTFcWr1LiBbiNMFWsIiOXeuV7waSb5+ytmg2pD/jKFZV7QogcG+v8rhXzRafQDVLzbxm
Tblsy5657mtJj5ZtEee29NSM380OcBVGGBphTj59Wtu57zz67O6JAISTE+f6xaNXBFE7xcgqR9Ja
votwAN5XXmu+tl5T7GJpZJ/QlEb1xptp7mHmdc9e7kSPBTSbf9yE0KYwmJT3AMrFS0js07sI/tPG
GqvwWy/c+BTh0PPn3yVSA34tBRQ9iOXeM9YzBZFGGJVFUu1rOXVbQ4n/lhhxrKBBt30/qCCgH1AS
qDHZh+Zt8LdtLo70YMqdeLionNbPaqlwFcv7au8lbbZ1Bm/cOb3W7fJm0J6KQHbn0FL0HZ21eGWB
3NlvwSy4cvNT8CFaPnPpJaqRqPlwibtK7gajTfZdGjQrn/ydHQ9tLlU42x3Bc8smPprHvKJIGS51
Ra5boZXFc+t0/a6NqnilSrmz5XHtozeG/SP7Hf2W66nFoTPEHj1kakf+xKYcZVUfdLBdx+eOkDzi
a6/0GxFEpE0a0QhTfI70SjewGePvYWmT8Un8TnQasrRXVj6K29lm22fTU/Eh0ZCoLn7bONVp1RCa
dlGFM+1wwBdHQ6nXHBxvP/rrUeZC7rfFVQEBovYN+8ugNt/RkX/uXPsk+gEaepz4dFNI3Ow+/emm
ilATVgC6bAdRy3JTdUUYyw4G66VzcudzVQvjq5nOZqmkoQw//4OxkKPO0ke8Y+Zr3e/Pp4UNlZas
GSs1cTkw+2Gn6C33cNweVl7Y/EKuCy4eC5MDJIP2DOzp10PBs8iKUOexMuyAjkTpZUdbzYv94Lr1
yrF0Z22gBQdrw2xyFloutgQuM+OQR31/0eKI/Ni2yc8ZMagrqsPbso4HQo42i3mQVi1JDu44CiNT
h/7SOgl5VwXx2tFzpcJuGEhD3JiFtSYhvv9ckCr4KCEY3Di/4sqhqxD2L23PGRcbrvJAVGvyp1Av
knNSKmmfwIgEsVzc1FgIoGbO1F+aLrZ2UgkHn/3U3RRGsRZffO+BWOdAS9wAuAksll8YEGZo5gzV
dsQijdag7upZI/r2Ir+9bemzvQTtQVa5x9l9vfJyrqRVUWr9pUaoGRDG7qNMS2GWy9DPO254/8Fw
ZOpgeEUzCBnh9XBa0RudnXP2EYjhPnat1r/QN3P+kaqmHFMMu1fGuzeJxB5wBILM8NfF4zmlHeOP
zqUaKnkekEQ8GYQQIxRemcbb5s8M4RJjj24RfjO31+sHM6CmG1WljJc45NT1I32aAyOz1Dy5ghvW
FiVXL3wvdXB9qGwa9BuCsVoV+IJT4c8/8fkCR88Xch5JeYuHDmmHkzoj1YtIh2E3BfVrDP60f/tN
3tmyfvFMUVuBfCKdvH5gRDOj3jmNejErDR6sHdnvdC6KJ3JekCe9PdZtjUcXD99xCgdeJm/yeixk
Z3qYho28xKmd7Qc7YYTUhe1Fg8We2Ydx77dW320ImYu/jI0lV37AvYf9/QcsHhZ3Vi0ook5eRC1N
euVK4htSGV4UrRxObz/rnRV79azzv//tVC1lHtpO2gJ/QPbeIt8zfIMM9ZUHuj8KVyOKMY6cpWGQ
FbRT0PS9vGhWIk+tUaePSjIVx7efZf6aF8caz/L/RlksxIm0ul5rRklEhztsKtblLKxmYxFjRrSf
9g3jHM8X7R/zfGYXY273UCwoFvD0uZ5DQ6EaMCOAKlMxki21cbTFlDV4qcIy/KmoBAh2Tf3neA2D
Qiv6tUJv9QbRZHijdAHxvLzNXsesKy5mItuXhJybPYe/2MS2CF+mQPlj7ez8uDPBAhyFUJ2lZ6vq
QlzFakVeoPDJUxjKV1dWIIUoI1Z2llvLjHmouRvIOTs3Bhers7fzpMBXqL8kEC0OOiE6CJIa3DCN
nLygPJyguheGuPSZKQ5xWXh70428Azk+jW8Mot1pIX448A9VyvPW2QdTU68s7ds23/wb6VfSVKT2
YD6u3z6Co8guzai/KNwCfFfL88fKBPtAlbr1WiPcupzd23IKiXaFB3rpx0An855YQvzMvE3vJvom
w/7oz/xQZ5CE3wXICHKq4s231H1oIre0plPJvais8KC4SfSJNnF4SMq62b794d0pv/ips/Uz1BsO
28WHN5KQTPYEU+BMALT7eMjz0k/MMCMS02qNR9VWgn6ToG5dqY/uDcz5x03vF1VLXawPUjQT0xlT
CtnIydKtXXX1g9WEGL/l0vY2IaF92AVW+loBPT/Qcqfhe6eri406zJYFWk/idC6yWKUuG5UE67jE
jp7NOWm6MND121FTrah47m2gs3Ev3zv8aUxnrxdZOOEGH7selx/Z4m9UkVp5EmNifnj7Rd4fho8b
hAOX/KWKoeiKZPLikecSbfo+1cTwTDT1WhTW3dlz4J7TGwaJXbJGxsiWU9UDNWuo1b4qkQ3w6jrx
l6zvy9c+TdeIg/dWCUPNMQNzQNHydqAFjdnLhvGCoo5sX1ht+xTixbNRglYMm4zUm0eI3mt+IfdO
cagTvxwGyExdwtqpXuJokEXDhQ/e3dlFWu17L4MWEhGt/fZ7uzujvw212IPwKLMmqwCVcgx6GIDp
lR9q3YMamKcas6yV0e7OJ6qFX7cS1spitMkL9KaqWYyiSO1jT1zQzhNehO+hZ+5GVDKhL0AOV2re
f/EFll8d0DbVH6Ty2RH5+iPAvzEV7KXKZRJEhNJ2HzJ8Hh14yU6AyVTaRdlnPcdGwx9Q65p4FGXx
CXrYeFam0sg3wMHeUQtLxMmJtLpu43rhZO959aW11TvMUH3u9vKHh+KbP924NplJQ6+JTVI1U4wO
aYjkZoyU9LODB4rqdyMV2RlJKXrK0LQyDZJnG4WbVGZzEOFkBf/g6hv80LlvI++N7Ph1sNDebby8
a1q/SsY22vaKoiMdNZNnQTNsh2BRbEQk+FPFoHpfJhEno59pefRBG5swweHMFINfzyfwxqksffRj
u4sc3xOxWpICrDcJbbrErh4NwMqvQxpZhwFX+dFnGfZfsy634YfBWHmtc1mN7wqRK9+9UK/aXUXP
/5RAu0n9unNdTNYMI37CrVLPsMUacH+qUnjEe0+TEgVO1v03e+fRHDmS3v2votBZ2IBLmIMuQDmy
aJrtyQuipw2AhAcS9tPrh1lp1VWslxX9nhWxMYftmc5C2sf8TfWSyxHTZUpAqRM0DVZ6OMqDNg1Q
f4vszSBteO2do/i77NHrbvhrzV9eNkCNyEaQUoHXzlkW0DyMnqqUqDeILFPcZcvg3XON+vU2j6f+
PU4V8YstlmlnQGHVn2QH4yEwClnAos56XtAe9Y4kSAxHP6SVLNONF0+lF2L7keVBVHrO3WJH0ID7
sbTivY7gpnVnOF3zQ9PT5lNhNVYb6IPsP8Da8ezbng7d53HKkVtcWr0yHkw6DXuvTCnvudTxdXKr
HM2EtEIKPBCuir6WhWEq/Je4xsO5LLz5MCh7NoNJ9WnCSuEqGzqi634VjqI8h0O5N/M8iv7eoGRq
h/jjGdVWI51BQCJfrGHb1D0eajXOAsyWmbjOgfbr/LTY1QDpWbnZElpLptwN+hveJxwMo+RgxWX1
s8iLKUYVUKa3tAx7EYDz1X8RL8CbSkQMRMTQjOizjmsdDG10TrNNhXbUcl84c/7ZGhRNdqwD+2CK
HUXJAWb5fTRhMBZ0XTcde4y9P3WTa38BUambqBrP1k/U3BCALGY2aiiTynBCE2PmlxJ2/xcP++co
MO2q3OqaVa9FDNTFumixm22rJPzmRPniMZl9NwFlZmfDIfGtnKt6dDDlrSdn/pzaS/9rqemuBG5T
8++52qgM/L89WyFH2Q9fEo1CExzn2PpgxXlzM4wmduNR0s3LO9fihwdYzQ5wnpsu/eKKKIZIr0Aq
b+oljf9qB8e9ZYGTX402K5PoWXjVB/QWEijdUrX5VjPEQLw7Z12yga6y+B/g26E0QpshCSFuebdd
O0KAHCmGTiDYZqnvpol2zBZjcqsMXCOakq3IkYCjC0SIzqbIrQWpKl+ZG/AHnhVAWly+WDpAihCd
EK/Y2DYoi21GrfO71BM7CZU7iDZ0O3tG0LJs0IFTC4Jy2xRPx2d0JrRxk3WxenJAeQv0n/pObHpz
waZispoqNOFaI3uBiiflENOaAkDw2KjX80SJ3sG9A95/NLsbo7Lrj300MZdZ6/5FPqOhudyjChOw
UbhnddyANo2dm12gt0vyDmWPiMY5YjOfFi+2zKDxE1lzu5UzCgxD1N/hRhhrAfo/SYf3Zd+uuPjW
+OBqXaMC1Yx2vvGTLPtlLqkwQoWcdRqMeuN/Lau4QnKkzYrbpS0kqtZ+jTLvZLlpqA9NA+yJ9vjn
XkofnVC9bESwGrC9NJQcv8aeG+lbVwmj2o1DTPFM7yKdqkjWIlWQxKaBoMPka81GzxoTIHUuQQmv
W5Gv8QXSI1lV5khi5wMwqlSgDMC6NcYHA02Vb+lEuymcqwpAiKJf9ZxnZruxVV4/lF0bf0GsTz01
pgHBW8f/3d6Q1VOtzqcqfSLXLiP+K4Hp+qzb3scKpaYCvZEKFUxE/H2I+CWhIGyxFLPSaXZa8ZR5
apY3StraQ1nErdx6k+ZH9/2gWdN7AAez2WFrVKmjneBfEyKQ7JRhjYaOePB1v5Gb3skRUqg1HzIa
YLYIF8o68dROWJV157UeShYuIkTurhHELneG0EC9yLkkpCD2ny26G167bTtUkCc1x8U2LY3pa1cX
9vKXqfL8obLmwd04U+Q+IwQ6fqfxor8gF2ytf0HT83Qpm3seEmDRbPK4jz6MjqSGheILss2FMWRI
wM6LgyYEgPX3fl+uV1DSZ4doMPvv/MvZRmS9+jD0mvXLtcao3JWFQDWBiwzbRtm6S462SAVCP2x1
RId2el6lX1IcKhFxRn0QraeytUgP0EooQGnTEQ9qlOOzwB88oYVLJvLv1lA2D6aowL/VYzrXW8lS
qABGRTwHGuxFn4SmLOpgHtT0nCigT2ENu/m5ckWThomzrGZdi4g/NFD+8RjPqt7ZG71hPpq5Yf41
NTjOB4gTWAMPBWTQQ7E0FP47VJ+rHcfYnwI8Z8aHyPXLDxnVwDsE7NEGBs/j3VWitb72kekOYV9V
7le7iZafonHnBz2WPg+y5rQ575IZWdtYtFmyF72HhiLPJ8+QWoas/7oiIXhE5Ww9m8iRpTRMfReB
FmPCq631RNJt7c7G3EKUs/lL2maSB+aoy3Sz1I1DSayr+S5TztqjhYqtFXL8fB/lHfRE7uZSd9ud
SA1EoLShbbY5rMmQHtXI3T4P2rFf3Bk4VbxYyA3n+Wfd6wAnirmx16eQtt5WWLX/qejqilAPrNlf
uIyO457nY4w3E5ojDmoVaB5tEmuWH1t3jdmczE73bYMOB3qiYtK2qqSQt+mchdmgL9Wt+igKPcvB
io0WVcuuHgKijOZrbGbYPIxWgbZJS16NnpQ76d9hVMhkU3uoZez8zvjlCUpzB0lLXWz0VrYPojVz
ySS4pfts2G6GOrdiT25FZ84CEptMxzApyv6QNPWIOreXViokfgVfxinLs23uWFV8b6Li1wYj0jjr
HCsCBmc0Ry8wRZd+sMfefqqm2DZ3Eoi9Fkz+MCyo7sEcCmp3tN6b5TB/IgcXCaSaUrihMmPrWVdA
a24zW1NPpqUIImQ/qQ/tMJQzAXs7G7f+kmCXm1kTdXHXVutSd7q/RTOI1gmsuOK2HmoYPPkyZu8j
zGQ/17VH/xBHFzPbqGaun9va8SqAMwYqfdKMP1sj8JCtoJj/lQvL4w0H7cbTGxficyJd41eeeGbM
1u7HNjA8qQ4tFmgzekoLu3FC2hneDu6EDRdCXKqQNm71aCka/YSGVormrWvAqqgdjBwmb5VDgYfT
hGM+LtTZ+np87MD3vHjkP9VacKm/gKsDwmS2XTyFjWzjz5Gp5HezqCLWwHPLd4iGxcUu84Xz08h6
jX6RMULkKt0ke5KCW19mWX50hzx+zLKsuf8P5TR2keizcSTmcA9aPLtPss2sIfiP1vbR/bLAk0H8
i75Mmec8pjLq3/15wkceBOeCZB0i41nhAy0ZtKwlBQgPBart2KkYFHdr3i2J7lWBkt2fczAIDyk/
QKFdddFpep0mX7VguoaFbDY1a7FzAaDtleO2T5oVxc+zL7BqsNzPqogP5TJr741FtF8KmG43I+Kt
XJ7RctO7kOLGFg0dE4u9n7VWej/fnpZL9QswgxRJqM7QLjvr9yCypy+mVzAtXjuEEn5Q0AK7ulIz
v9R9Af+BNxbsW4oY5w0Cf3QbhfA+gLXRHXa2IcvvsjK6R02zy23liOWTMaXlDs6wvMUZhyC76Zfh
j+UKWBEqsGvBjfoX9bfTFeEFGH28BUYwovDDgl7Uyy2KwfOdQcdr9/bEXiowwJtdyxnAiiE5n44V
Z1Jo/hhRbdZcuLKGHTdBYToFkV2i35dLrK5k+2su/yrXX50K4YTQ/jwn8tWDoxl5Jfk4BYc7xGUW
7JTFadsMC6ZksvLS0Mf5+Kkt3c4MdT+erxB6LnUTULHEndJanUvPa8/EXJFBIE7JrdZ7jG5Fpj31
ti2/9dY8fbUivSy38AsjZOe6+gqy5NJ0w6aiC7u26YGVnU53vkBp0FK65n5iJPt27MuPaaN7x4G0
6H2Hnt6Vb704Hj1ShEHWy+ScvNaiGl4lE83forU3eiPnXV3o8Y2GlFVoe+OVKuPFkjmmVhCYgNwi
m3RWQFITZK6lAKsWTQp9eJ6G6qGzYnVIXLf4VE3CCpRujCCwZx3Ekql9wmxjvsMF4gGUU3Jjt/P4
VbkaeqFvb/NLuw64OSk6WRs4+rNtrpVC6z1JirssXkd9QB9v9FazXqIsc56oasuHaRmgleWiuGlq
bEqujH+pskY5mQIXTheviW5ZVPhTpANsc2JXbbUJZHZXm9ETusfO89QU+l7XXAjJb3/1pVuTch5g
EO4zRKzOvhpMLFgspwXHlBtuIEsoOn0ytFf22KXztFr88WHUsc2V6vB7p1G2idXUA6O48Ty8Q2Ks
Qr5tnsjxGrmgf2pVN+NS0iwonOgKeupCJRZOpgUtGAaEDcr7dOg6092Fvsx0bCEA8Fr6IhR2EQeL
1hVX7q2LQ+G1B+IFgIN9bn2HVntuuU0zHZmG+ItrFajJYXHqbmVpqv3b63ZhtwLCRBtqFUvwUHg9
/SwxK7Q3jHQ+ymhZC2o+dZve6qkCQv/V3/epV64AGCRpN5XIFOKr/pykm7d/xKXHEAQmEsOIEXGo
zzEq8ejNVALb+Zg7lT4E3eQvP4nU/L+4OAwz6HW7/6HPbTLsxFTIuxmsorGhPub+MVWEBIy7BAk2
hGZeM3B1fag9I+ZWQTMxOzQQqu8phuVXHv8LhwWOBjxUA7n4lZtwOunADluNyHs6iqoubjICbap9
6bJ7e1YvbCOXzgFMFOz/kK8727El7h9l2fbTsWqF8wXtwO6+I5j/onUlA7491oWDSZsQdAyAViK8
c5mKzO7iVnN8Tke/CsOnCnyhNS7ZC3Gxs/WclQLmmmN29BphXLkULmxhBgaoSePet8T5cfEotS+2
NcxHsOMdmQjiTNWWdrouAtPKmyLs6ew9D6OBPjTJNiw1gBHqWqv00gygVMCRhMtPwLGuxm8gCGN2
tEZrZ9A0eV28HyvXMFG1xJHT6e3uQ9GgMhwArsY5SsMx/lo75eLo4MZppwP3gi5/NjqYNW+mfHPM
0JtE5jzBhTB0q3mptkZmzs1NXcn6UeYdDoiIACzX0NwXdvQaZ3H7A//Cmtg6Hb8AsgEBbdaPcDSK
jdJd+eh2jrh7e5dd2NHA0tfHbQ1YUcQ+HUViawE6XOjHEpOLI+VPSk7JLMMMr/ErQ/1NfT8LHona
cJBe13NFD5yONdhda2WLMo7NovufTae0P0TMX6CsotouCXAae3Tj0EKdJeQ99ffCQpQXzeOFEoI5
lnt+XvIhWoYkNJe2/mk4dAwNKhrvKP7Km7ocm0NBqZcOIoZlW83JpgfR2BGGPV62d9ykRtMRPr6N
3uUu1rwRXf+c7FoOSGFcCRkurR4PwEqOx+LcOg+U5Tw7WCB7+rEVSD70Uh+2lL3zK7f861FQkoGA
By8IETiOyOmMti13dy57/ThOY/nQa3hUGi6ViLf3yOsw1EKknnMAroTG8LnZqZ809KmA7RxRpKAW
4BvF9wZd4Zfa0dSDDs73x9vjvf4qaH+mt2r2oQ71ijAz9K7RlDYekIWE/OOKBfC0vfj+x/+PYVbL
BGJK2E3nWWlmiRl3irQ79k6D8HWjUMS13O7z26NceIj5EvYB0HuyUuR4ztZoVGbOA6+O5RDhRCfN
qguyRH1XZhNF2LmnaBISNG9W8O9j1tdpGRaQ3azt27/j9SKStpko2yFvhwbHOW2P+zHR+JMeRFlW
baSeOd9nt0Tpo1e0oQLXjVJxeHvI13cLXVyA/kDxQV8BFTr98hTqFkX/DLlL5dpZMJgk/xChtJtE
jcb7t8d6vWeArvIqo+MPXZOK6OlY4MmMoken/2gtK6ldr8dtpqM89/Yorz1dBC5Ka6sRJIaOj/TZ
ozBksTQHDSRpM1XaS9QWth5i1JgcpmJ0bzRpWGvPJDf2WTfGn6wY7WlN8ymdm8gykilXS38N6fR6
YVH7JChBcGyFYp1vYyRTDLetapIjXEX3Xd2P+2UQ2barsuxRa7Nr5jwXVhXcPbOMfBHounNgFf3N
tlvSCfxEMhffUI5TmCh29iZNxfj97el+tajIJK20PB46iNM8HKeLOpSTGEkbLGbbNraDMbq7bkiv
SQdcHAX2kK+jmQqDaP3z38KMRNB5BzJqHSHq/DK8hvLuUE9Xjp+5/taTx2+VfIKbtaL7PbLrs8eP
MKZBeDV1jq7WxCU2Gpgf7LQKRxjXNDt5wE+qbvcq9t2HJTbk50LUwgmioYvqAP5a8qXSVHXEp8H5
CUqgfhy02P9hu+uj7SEXHmau3cjAJWn/6uVj+4tnXXxLpO98pmWBnNUfr4zFrkOSE+oSj8LZcWsq
6qrwFvWjD7Rqp3TNCy0zMa7gyF5tbSjx4KrQkCB+By539rzFnME2S30dQX+jv0/tyfACQ+u6e7tt
0u3sjPF45btebW4kRqEsWJQPUUei1HO6F9JoqBXeB8ZRGXHyPFPKfir0zHsoKKy//PEUIoO07odV
WfmVXowSdYYHiWcce7yrwQqgkD9H9rh/e5TXNxZFk5VBj3AY/kis1ukXYfA6++PciaODcctxilW/
x/RB3gyI26dBUqaAcPWocGOMMTK5i62q2RDMVv62zTXT3AtcuK9M8jqJp0fB4JyRIFMJXt+is2X1
9cZSShriSHMfb4lUN6P3Zhq3MSL7fvEunb2F1pLbPL89Fa/POcNiLgfmDFg8MLfTmdBT9Ll6KLoY
msjhsUjb+dmtq+5PWwBraEuBEGoIqYs4l1KPGpQR6jp3jhyem1Yv1EYT9bExPG0jZfP17U96vV1Z
UKrNYOKRPoE5efZJkdekXjWIIyuYbiwfvWVkDMpNGjXX0pELi0YeTzrEjcxjY57toziij06r3T2i
penO3wuL1lpgdAtNccNLJ7xCfVWmhzpp3eTKfnl9DZDTr5V96s1UAMU6C79d0P2QuJmQkXt0yDFv
KWO5tKh8hZlprMMpUnAobv54XplQQkKKb/zvPPejYVzjh1l7R6fC8ws0Sr+L8qwDqdD2Vz5unbez
w7C+CGu5aBWEPcfgKycXtT6P3jHBzpu+byLag9O7g72v3EUd4iWuHtDX8kJTtuO+qnL9Cknrwh5a
YdJrjZl8EhLH6ewWKS4jc+/40NPdCeOK5kPqpvmho0f09qRe2EFI8q1GhoILCe7P6UCp0caOHIbo
SNxQ7lqFhc6UeoPY4llsv+NPxq2tYs3avD3she8DocvlhwILx/6cDgoQJC8SnsxjMjm1HaSR179o
XQ7CdVzSv/58LBp/kBJ5sTyIN6efOCaxnrSjio7SRAF2qurq0LqQKrTWufJVlyaTyikic2SAq8nn
6UjQswA5Yfh2dNpKfs1mz7iF25/vy2bC9VmqZV/HfnIloL9wgzKPhJg6FwDxzNkdgAmeI/WJQQvN
MneZS5k2ld5/c/j+T4no31d9F7g2a5r+/1YiCr6V6md5SYWI/+y/VYh05x/oqvqrUi6bDebOv1SI
dPEP0i1eRxe8P5Rj639ViMQ//n6V1ixQ10GjrDDy/1Ehcv8BP5g2AOg5NhUKoX8iQvTKc44nUOeg
+0C7uUVfSayJefFNfHfkIRUYpm6ISZ37OivMNvRzN0LMylYErAqjxQDHRXsloTrPcUfJ8TDGUBJE
izPugiX91iqtfqeilF412LgeKhTg0CV0Irt6+m2S3/3zxv1dfuf8QPGbeV9YHFQsaFKfcxLHVHMM
5Layg4gxYAE0J4+qTaKNVldqV9N6v801If80n2RUm7YtHWOKEKiGnR1j3XUbW58HiWfxUFHksJdD
n09Uukbd2o6F+mknnf405UMfxFg93UytIcLJiBEPma5xztZS3+8v0fpb1kCRUuNaQX+F426pl1nj
nB3yyAcd0wKCNvPYwAwYo/sM2CAWmhHJnkvt8+25P3/gGRnte3rKdHShZ54LWa93ilXgLXuooSyF
Q97hLVVhVlpDqNzrY5tdCZter7UJOXgt+3CGOCfr7/ktoNCqSdbTPBSHVNftm0L0MqhBRryfvbL5
nDpK38gps69ssNfTC6wCogjVXA+NuHN5p7rX28GVZXkQWufUIdZhSzAkORq1ritvxDSP70oDYz1M
B/ZvT+8/dbJOl5YdxqeuBxyoyHkzSK8alFcT3Mg9dPc/DVqptA0JSDptDHZ1RQdf64EQrmZaQRHF
T6kf3zduY/5YZmv4KGqz9ffgML8SGybTtshcKESyJ4EKPE/T3KDxY4CrZTH9wkTI+4tOsin3VJy6
JqjUZAIfzwfrGUuS+yaqqietaTGgBdep7/ymcfdjb2xTD0ha1JpOvsnFUt8kmKENB63XcshYcsx/
+ZkuNinYgu62nn393UzYV+IPMCUqGFJl9FgxmiVoLd9VwO4zotiwiXxtL/UcJ/k2GmW5TfIyajfg
6edPVZffgt6OS5gnpUz3XoGbxkZECMGEykE5NaiTod44Mi33CMga+yKpJCCvKbXui8XpaTA5RPoY
k6lpn8Lbx1EdADysO/ROGrdsbhIv7/wwnVy86tF2zMYdOoDls4nk/rfejaLigeJuJsNIzONLpnfz
e54PUDyJsivs47oST2LXzLPbPG2SGDBqBiLS7p4Msm0q1m0W+lbR3oPUNYA3V3pWbsFQJ9WmcS1Q
dzAAxItMcnc/FRYIOGMobcCziW4+N24af6fXb5aH1rSSGAcbU3wsuimJsBuqEi9QRlre4kgxTptl
sPqGexBbjEFWlQqw1HPCfPJxZkiGPFdhHDXlBgspscuMKAMuXUgT2RW5ciZoDpnRxhkSss1sXOQ7
kIlSbuZZOtNmNKEshq4pnXvHiTmGMu8XFSxc+x+ddIarbXNkXiq9qcpQj4EEHihtQgtxVKbsIPaa
Kguryizd0OozrJHw7FTtNqUXaWxc6dvVvsaqPbByYd8WYjCBmiGD9ICXJvBAq23K+p9Njv8LXv4V
vJi/XT6bb+rbv/0sVarmh2/Fz//8d4KXOPumBT/zVPVl/G83Xf6t/NFdimb4e/4nmvH+AQ3L1ymP
gT9Arfk0mlkZb5g4EFKsFtqrQ1vyn/+uGf/gmgOQgTLaih1A3+R/oxkLjUbMLpAoRNQAPcY/C2fO
XwveB7yn6Eist/faXT59LcpW2R5I636fr+Bs8od502Rl+iGezHqTCgtPkarzr0QG56H234NSqieb
5eMoE50OOqBXAPmUQQezM4LGgTDpgGG4kkWc50Y8ClSOSVh0apIUtM8Cek13cyCi+rwvwKNvvDbV
wJRaBvQqCAW/7YML8dX5G89Q6FHy9KGLQB3qPM2kg1zrjaHp+wh5jjCJ0nRTF1CPlDZ/b0bZXIFq
vZo/IIBsjFWLDAAEPeTT+cs8LSphIhj7GNbHRsVNs/NKXBDe/ij6sPw9v7+sgjiczxJAWJDpQHH7
dBx3xuMVG1hnn3t6vmuKPks26dTqMKTQ0T/qyoE3Ke0lLTe2M80/klYrn1MHneMABynsaBMzKwoY
BRHBMEQYPHTSuDayO3wuZX7b9xaMKHOs+2nb1/3s7LDmSasnYaEOfE9DV/ThBMRmCVLVImsed0J+
WVzYLNtldlHhwrpt1r64aqlx+q1w+rIREzAPvIjpsZ8N/V1ulfm70pEerjkY5WWbdkibRydLsuec
8/cCga51An3Shq95E0cvYhzMX3PddC+sePoOQwngVjQGnSmYOxPsuF3FatnUkUzErTZWxcfZsRvs
SdLF/VyNAI6DRbnGlxYYih/4RJz1DYiZ8oPvTvKH8mqMgpY54i2A9Fo+FBm820AVXpGGmB37HSj3
8scy2N9p3yWHakyGr6ho1XWQ9SKLkQ7Mqhel/KYKlk6L0YnsnSxs9KzSjoOxMEUTkoIfTUX56lah
XHFbwFopV2swGYd17vUi9MWcg6DMIKrb09A+WlB2vuIR2labqujUZ4uefxc4uN3lmxGe03vZm8Z9
hC3vnddoTrwR3hQnoS+HUtvjK23Jh7FG4Zr/Z6wwSppT3JyxRKCqvCR7p9e/z46eYBULzOHjkvfO
s/RHCFU2KiIvLgaZZjCoOoK3XjsN/PTanl6S2R5eZgh+bVCRUz12Zg7LSuZ6GyyZlW41dNjicI3x
sGczGyMNi8QG9Uu7DoaI1oqvIjFMcEHkAf6OnCBPMBvI2SBu5v9wSiv9aNk13s6pO0L+EgkuWKam
Oc+zTqR68AQa2XNWjyMsax/H6zwxP1n+sug3qVlDttacvn4oUi9zwpV3/SkG9Q57Jk3f9Y3Xa5tG
RlAT1dwScTYYzNQEJo0LX6CfAIH5sbcZKT/Dl00W6cE2pLsXeJWFsaz0PWhNUYZrrwmtD8fGyp3x
blqi5QE9Ejyj3j7jl064TfsByv5a+jinRU+1MXUA5J1953eEgzQGyGLH+vD2KOtNe36P2KtrBTk6
3N1zVfIWEdGE29HZt37bfGgrD8vnztXoGI72RrZODfavzgGSW8Y2Kxu5fXv4Vw8B1xiVBLr8VCcc
6/y5kX4yk+jazt7qvegwOhXhblbl4TD/saLRemMCAyP5Wvvi+jnqL7HtQdkQfPexkQx3pVlot0hi
6lc+6NVzwyhCF2slBKUmoGGn9/Jc50mTZpGzN7vqex57026YnHxb+D0MAnSN3r89fxeHQxAZ3L9O
q/88j58y1eGP7jn7URIPu55Wbxtutlukcg2c0IS2eXu8V+uFLRiRD48O8e7auzz9vBx3hR7Vemcf
ydTGRRvH7dJW6jDp2TVXqwtDwe0GhwTDANLh+UzqeT3asPL9fdfKcQv6fkaKFZaPr/ftlaP2eigK
0KtFDS4xlCL+Vtv7LS9HKKkVZd3Eh67PFZzi2t0Sabm7UWrjlf1xaSigzkwe46FTfx5fIemGnI8Z
H8DZPWceXICpmzVgdd41gbxX9wf/DWgBoh6Go3FORe73YkMC07K20jk+xHaL3pNY+tD2x2sKuq82
IKOw/6ihcIsYrzagnNKabijutnVV4R9kkgEnzo9KDXddBcn97d13YTCwOf46fYh8MODpJwmrRL0V
dvshiXqPdDCOQqTq630+knlr5J1XFutv/4eT2xFVA8wKSAOA0YBNX+f4t43RO/DnHSP19hgjdDfz
pNn3dtHXOydW0a256MsBUOYQZFzOcJ7aZi0ZapvBbbstKiveXuvdn0UX2QdzJsd3psXaVtVMuur3
08aJnB+mhM3gSKP5hFV2gkGJZ9zXLVn42xP3CmIvVnmGvx34KNsSd5/NnD8ZflI6i7u3EXW7T6Fw
37aRUfyiBohprV1oKV1g35Ifl8RwCdakCQXTzWpZhb6fViMkUi2hDwWrOA1Qk02NK7/w1TvElUwr
keNn8BDQ2T+d6SKiI5MD4NvPafRNzcveLLVbEcfP8ZQhR+58sRr3rrDa/ZWJebWlGJeNy7uAVRfX
zNm4Hkxsv4pjf69EnO4Gf7BfjLi0gj6zoAi25ccej5BD0Sf+EbJkeoycJdtnRpaGDjauNsIlgT9C
Ep1Npe8iuxAfr/xA0snTB3r9gQTUyP6RUCKpeToxSTXY9hRPPoMWuKZXCzZKgWFMVbXB/ZTyTESH
0Aw0QdYWFhDlEB1K6C5X9gAZRWKGe81G+7ygiFsoXWZCk7VoDSnl7FAsmtm45ozyfjtT55gsim1g
zRUrl330IL88ksRV8NXFcAUdfGmtoFcJXnAgt8zJ+VQ4lSlBje79KPFuswV/lJa527pFkux1qyv+
NJfjQz0QazwL9Efp452Oh61GanSUVNEsdt07OhjVDZCX+cqlduFs/g1zBDS/aiGiZH06DA9dDgXS
YT7BWh+SBPXkTjhqC1xB7PtYIqk8zDTzhnbfp6WgB+2O6cOsymEn40g8qlSKG/iv19gnr54qPh+U
BOcCGXxaN2fTPYm4AN4VR/sc46iQDnl99F0qcjJvrplbXx6K8jSNB/SbzoWGbD8DFJJjOSY6I7kr
pxjgbdEh+Z5dNaRbd+fplc5XUREn5FyF0c9ha9Dwo1II1DssmOXbFF3gQw+n/cp1dmmr/j7KWZxU
t1PTYcoZ7Ues1h5LjCtva/KgnUKX4R6Etbt9+5p4VSta1wo0KVhZVkycI9YAfvkT0S3VcsPpbxxc
sLNmmMKqxNulmeHH9ddwGReWDL1J2+LdR4ORfsbprrVG6VSaUUT7BXFEivKN2nlQoDcJhI8/7GBw
4aAkyWgQXOkgnstr5U1EpU3W4KmjLt6ryJ8RadKWUKuoP/gFfPXUz3aRn18zcr34jdQyXAeUI/Dx
s1WE7VeX0uqjPTiQTzP6O/vFlW0w+GV+JQ27sCtpfq7tL4NGDZfq6WzaWgYKBUWM/dSRSfcmLUiI
MtdUM//mbpxtfmAsa+xkgVYhEDgdJm8dB9Yc1YFmGdsjDtPprsAhCZXOtHqUVepsp8Qoj1QG8+2Q
TObPJO+mQy1N/cr5uLBfMT9cbaC4zUGHmac/hGBlLP0ygR1sOYgzlPawSaTZhzjGo+6n1X6ILVF5
Bfl24eEi8qFiuzaHATGcBUFWXi9MPqDZvjT1o4pm7wadaopMCW6QXu6ol8pV/UbXsvrK53rraTib
eJg7QPv4ZrT3zhthtJdMfcGB+mCsxgiI2izlHBJO9gezTew6mByt/R5Vkz0GCJ/4WaiivtjpJTzr
oKNExM2LOtXByigd0SS2VLZNmF2DvYjVYOiU43Sn0QZ6aWgWLUHZa9/teHbqXYqV0Lhr86FEJi7q
iseoSf1fXTEVYpdWDpU+CuNNAFwuE0HZVmMZlq6rWJM49z5XrNM3q0IlJhAtchyDXelbmXk9IhVO
H32LNLpg2z73kdSz+0ZWATIwxlf8FlQNGsSMZaCSXC+3tVMlS1jrJiQJ02ucgxu7PFiddKIfcdFG
2c6v+mrf2qL8VYo5u+Vh7+8Kman7uNVzilq6t3bdVK59X0gz0s0sLdCljqrivbVYVRt2s5HjBesJ
AGmGltncDHn3IrNOb0JnbqROq6YpusDjy+R2zKL5RnSDjZLMOGpZaNE8FMFojRh3xmMsv/4deYVG
UnxIdb+kFOYD5Au6fNCLEKZWcQ3jfeEKANpC/3vFN5NxnO3Odqkne3Ks5IBMXPVeb0okJjz9WrRx
cRS6CmSeUAThUp8evH5wq6ifqWDWVSK2c9wVYbPEfyrwyo0NoPVfo5zD1UF1UmPujeQQGfKb3ZPs
1LK+JjN54XYGAIzOpAWCDZry2acUs9sm1HM4zhkQLs+DCeVMhbFNALtfKRBcuK4Au5CWUIpDT+Bc
+L0tjdku8jw9GMjZs3f9X6mRf0fYoAh1LSnQstKvmQK9/joKzATZ6z8obvydmv6WepYAXf6LuzNr
rhpZ0/Vf6Tj3qtA8RJzuC63BXjLGGENB1Y0CDGhMzfOv7ycN+2yWvNpq1+XZ+6YoCtIppTK/fL93
yBNbT65TElEPTqZ0h5Ac4qOxTPbG4XNpKCpPdHcyvYD96XxN5GkOPph7yXWStsZuqh3r4EWOdd+Z
5tZF9Pnyoy0CFQCWEGJv6FznQ6Vh3hq1FaXXcUOZSzFT+1pP8ODL1dDFCUkBHyRuEmHWtuJ1BwJu
JBXsliKJWHpev9Pn5JM6Zv3xaaRXtV3vqu/FQ9d8/97dfqn+r/yjj2U1N0kUd/91/sv256+j76Vs
YJ794vDUzLzvvzfz++8SZvpXGJv8L/+3v/mrJfphrmiJfvkmaO4keOgnj93vjVApyyWMGYCSHQAg
lPvlb4/3WWv1rWx8/sfNF8j8MMS+nDHELv5Vv7qrmvMHSCtwK+ctog1JbPqVWKeZf7AIOA1R5xK6
KVOXfnVXzT+QlNmcjyDBEuCRdcEvqhh9V1YNTVf5m6DirNJ/PaJ3P09anu7/MkcOdBb8jb+DUhly
Or4Kq81W6cs5Us24Po1OHJJZZgwRPRzQkI2D/3y9/xqH+yPtW8k+XWdeZk2K0ZhV1ydjdhUOk9g8
xGLaum2s6rpfw9Ak5kHbVPjr6VTlskxxyjBDURXvaVdFe2WEvXyVhtHQ7FWhzz/wC9Le4VdFby6D
73W0mry/gjeK5P635fHrWf/OaLs4599+mNV2ErWJx65sV6dK0ZWHPKUVRzrPlovrpVHYipkwkwa3
Xb9BXP/KVoj6ZJn9chuXrvcujcNqS+W0NcxqMmWnqelkQaopHGs4YlLmsXUp85eXH9n5dfHn+4Mx
wCVbtvtp655vi/oYlks3Z/UppTVhd+NDwZA7q+8Xf6rcaOMFnW+PP0fjhAZFwbhH7pHno0F4CqFA
iu4kaYnT3h3TCqzL0onzdUm32+B5y2P436Xvz9G4QEkUX8I2a4QN2WFnOGXWnUA4q2xfKHmYXpVw
4eb7fKnTeNfmRlkd1DCOaF4b0l+Kpu+8hfGfH+FPP4akhkp/BA9Lj/WkgcMyc+YefGq7qpp2gzpq
y9GZBL6vTRca1ldlLsLoDn9WUb57+e1eGJolCjGEjF0PBuzq0Cs55ch+dmrYThTEmWVzoZymMPEr
SJi7UKvTG1cx260b+oWly1ZqcNPjji5vHeeveZmaKBt5xKdcV0bd70ovuREESL5/eXYroenTk6Uy
wicEciEvef0l4shXZV4SNycrbMOeGswcJt8RkCgPZm3Nd+7gRJWfNEXqR3PEdpOICMfUKhLdlgfS
xSlj6iGtnVE2rZGCLLK4SSYkgBeDg0FvxG0G0eTrauinCVMqoZ2QTHspbzp/sM1c6b0SZc3J0Ms3
k+L015a2hFcbj/X5XCT4xg7Hp4Myar0nZD1uffXc1qfJ6rIbp2q/9jWuZ3bkCszHDIhp3aJjzDhy
DzoUUY9Lr85BcKPXQ3tdNC1ARdc69psk9jb5w89XNFA5HjHcoqEsg5+fP4HS09tOiWBLptXYvkd2
VLS+oo1z7RteXu4htuamb0XcXDe2Lrndnm8m1I6c2mCydDE4Uc8HtmyhYnDHQzEJ36A3kS5NUC1z
f12JTjSHKh/nk+kM3b5T9e7ry2/k0qQxccGHh7QDHBJW941G6RIsEfXm5E6988HpJjs7QErQxJUw
w8bZFVqeYHBSlOa88Yk930LBEmlPSHCUHXTNkLZryquo5kRFGNi8RSXUa/dtU8ztEePQho69l2Go
O8KQ/hLWHZnTrAOv+fTy9C+sR8ousGC58tlA9dWj13V7agdRnuh9iZtQgT0ED3XL6OviKAaNRCpH
2h5rPoJRiMaeMX4/9fWUXdFqqN+NXb3lDfP8vPWA81FcAig+XevO5yJ72wgA8vJEKVTe2KLwfoik
HPawxQqudHRaXl0HMiDycKhhkobtrT4Y18znZsTm7tQQQgDHvU+uYpSH+5df0fODXY7ChgSTHjPP
NcVBDEjoumwoT6VNB6aM7N7Xue3vDcz6/smEZPHO7Zv9aQ3gNWqoGSkH90kdrf7o4qN9MvLp9ZUK
EwK8xtNQQwC4/tw5s2lHKnZ5ImGhPpHFvOwHcxjfj03S/rzJ/Y83gotLgveDxkgaB9irN1TjDthi
UVSe9HhcRtjojX5Ejm33O222nDdaWOmvsqGSxwiTw+VGxiNSmKzPTT0qqY09qzxNRub8bengW6Xq
JO+F57wunuznUGyaPEDaS5yNq283i1oXqtfMwsDf+OCgSNvHpC74r19+KNlBryn2SJZcFRwtknpj
MqPqhD61/5iCNr8fIq8Nolq1NnbESysdyJQPSl7wIfGef8CD0tlY3jNUzD0T9mHWH2iIWfu5J3b0
9bP6bag1ZMElcalbWy1PtMfrct9bXfVRiRsI4BUF59eXB7u0/cH34ruSveinq/HvhAOt0BYNmU15
soUxHfHqh5i1jcJcWuv0iqQWS5pkrUmqqDJ0TMnSkpK8qsI3hpkV5o62io4fd5VUy34sMFj8B6sD
ahSGSrSxTVQw568Md1LYls7CGpz7ak+vKr5O9Vr40pJ/41u+9BSpRQE5qdDw7dPPhxr0sgYLZ3vn
2S142QtkGFVXb+y2F+oBYD3oa4jNCE18wvx/Q+i6knTbuqn5fjtltHZpY9QHbHOX28IU4XXYWHNx
I6pU2+q//3QDWFVBMIwx64ZAhIZ3faGws0U1F25311hh6BFXqir/zOtzP9XjMH1xjRZxK4oq10RI
5WCy3npVGB5AlOvH0UqMBosyUsR8RUktlB5aGDu73piE4gtVvS+Flr1X2jGvr9yY0o+MhExNd7Ww
je9DEeOuGbUkO/Pn+gR5Bt2kAvxqiPXAzEXk7Gs1QQRRtLU27yEVlt8RcAxoNWgw31aa29a+zo76
LXEau/Tdtq2+YnGYxX5UeOF8pJuBpsNJPDP1+6mmEZHV6VQfklIFuy+ncYYqThX0LcEtOYfIaYw/
LDgSEGfVxugOndpNAzx5ZZz3tjHofyX1FN+QTyI+CbPR7pxGxxsvbRq8Z0w7s05L3u5AkgU2v0iG
fsAA5Uo8emaLu6aTcP8e2DJZrolH+gciwGEXuQvRBvQ5oq8VoEsp0SPosBNARHZYqqbV/SJ3x8mv
qmL4U6+7bN4RstBEx3EKuYjpU16V9C9aO95ZCh8azuEdVGBtEuGwK3Nj/gr5Pn+bJyG9wLRViZSo
2bhvjTjO3tp5pN+a7Vj+gPlUqbA1o9jw7TH15jc6MQTZDlcU8Vfp2Rgzc945gj8c9YHRxaC5nQ6n
jnlUZAlMhBPiSa5qxf1Sk2x6jTN51h2iKcrsU1qAGN/Obl8ou4ZjyjmQQKf9MIo4+TtVEam/QRuJ
v6BAG5lYgnJ/0LK2gCU71V+HqagfCsXJ5jc5GoavxVg0je+52az4wCmLfXKbGjKL0WoQo7N2wjlW
UfFNPsW1G/4NjxuVDDig0x6hc2efwsopfkxkTg3sFv047SJlMFR/0YeFJJ0xRImFfH36tEy1YviN
1toDviRD8qETy/xITFgJMZxzEc2+rloPDo1ANIZNGl9BHzaolLpEvJtN1PA40M91MGeITK7wEYLt
MM25GvvNEBZ/DguE5mtV0YwYs/hBs49JZNi4h5Ue08DPva53C/fxeUcXcF72qCeRRplllit+zRO/
XZoFpCMlL+0WkrOVXhk4wOS3Xh3iTMw+plW+1sY024qlJl+hSHX4V3HULDbelHojSEuI4ntbiK5/
uxRlKOAgY/oj0wdj55RHRSb2WttADYJ8Vt1Z0bJgbYnwodnFRgjtXV3q+Ftlm/xVuZIxmXCceTbq
wLY8RrTHDmTF2+LgqLkW7hCNCaxXEQTU+1DELU/ZSdxHVbGW7MYm6co6zghECKEQnn4/znFuoYUj
f243L115jZHofNe5brf4cATbZmdA02v8uijcu8nMrQlP9Zk3RXOl0mgDGOWwS/QW8rfZK+3gW3h7
C2ACm2gIF4qMskN8nKUnrRljyxeJxeFR23Z37bhhku9ytY9KOOdGWl11SLviXUNO1jd9bLQch3LM
yQ+ZPrQyDSdaHpLRXmCeG416F2lIQA+GltRvISHz9Iesa05TptSPZZem6AuKZvpmGon5TiXDjwRP
ogOY46Quj/UCT/wa3aB70o0hFAeSS9xHM9QWVjSuvURcp1V1KMNl+RT1Ua7fGDMm/FdOF6ffM6UR
zS4aMNLYuZkR2nslnpxPkzaN9W6ugVj9HOCM714Xf/WV7ozHWE+Hj02o1/daGtbfmmRYvkIEij/r
XdlmuwbPNGPXOugIfUvLcrEfdXX8ge7UaTBKUq3HjL7FX3RwR2/XdbCKd1hWDgS5jFF2wn0FJwg8
S934Zgzz+XsRhsQ0mIY1an6JC07sL0lv9vtkUKtPkRJ196pesFCydlkg5xXxJ9dRQoEQZSzEIcU7
l57ykJOP2XoieUdgSX1v1sL7MhpNqe8mqxI3xL7YC7hjXAeJp/fafsoxstoZuQ5DX/PCMTl4aaN/
1fJl4l9jDiv82FMizc9SvjL60i6xT2PddeJq5CAhWCZycNwnDdRFwWn0fDyRbqOoBArrb9BXu49i
XAY0uEmKe0jWoZyZq678RoKbME+ZrfW03+2Sowe3oeHOysAiDkY+qu0uSjLtWzrE2Z+OOasKiRmd
c+KmgGqkXwTyYVcfOOu8OsGzMfJCC+VoOA6tb+YoEliFVvR32GOsuNfcySAowGyM6xxI/7rhtP+a
jO7w54ArYXSFXja1sVUy0Eqw/871YcGByj1ElTN9Tnmo92EJU8PlDDB2tUbgyAFH7rk8xKYave2L
USZc6BNC90YvPvMhGHjqT3MYH0y9NWtkmyL8i8SKhjCpbg7v3GXg9pZY07KVTHmxTMLjA8DkyQdj
VaqnKcJ2HbLHyQgd9ToVHkIjUqrmyCWCQWl3mRllGyX7s/oW904caMEAf/pJr0D7RIkUoRZ2cXKE
or6z07fIZSt16fbjRMD8yxX7M2xGjuWQx4LnsoZNzerSM5h6pTQuFbu7YEGzy1xhBLoRuvkuJlQK
BlZD4Wll4XdyCeGb4C/58xr5/3ULEvsl/HYBkbjcY38GvZJX+D9bUzyUfRfL5uF/vPtS9fRWfko/
T9/+8/9c/Jt+dSAN4w8yGXEAxA2ZiOH/13/UvT+QotN/pkGMvEZiF7/6j9ofXIlg0tGpwG8S42/w
xX9ZVeh/UOLjLIHMAqqmbF6+pgG5XjbQsKB50OuRyB4Q1OqKMi0lDaUEGVijhOlRbXvl72HsTSqW
JD7GsF3uIYpMe8MIvzeh6Z1+e3wXWnTr67Mc/Ym7C9GKW9LaxaWalGIis04NklgzMRtyvBssjZJd
YiT1u5eHWn/+ciiLpypBeUmeWH2LqW2lQNOtGqgzDCDkrHdI14iyz0hOc8QbQni2NCrr2x+WA/ju
gEpLEIK3vBoxMUpsLHnLQQM5H2qToj3yfXqvvc/KYaCuYV9LYYZn0wowIuQsTfs+VAMizJJ9PDhj
oOF4fdAqp93Yz56/Loy9WSy6dO0AY16h3imIb9b3uRYQMhB+H7tpPBQVCjQDc4eNbt2FoSxagvAD
eHrgOKuH5xXkKQi3CYMQaBnlnDrhkwTa5oeRR+bTy2vjwptiMEQ+EBEAp9Yg4ljEkEu9NAy6Ukl+
IP4TgaHX/dVrRwHkJRAJSTNKWU6EczSgycOJC3nmBFkyFqhZ9cwnfrrcGOX5OkcGA6EA0gL+u+w5
56NAfLdjgsTsQKmTEsOFKOu4lXFiEzmUnEJ5a8GmddlYGc+fIC1VIBXc+uGpsmudj1pEUYc9heUE
RmWMPqunvFLMat6Y2/o81SWYLA3Q6DNwjK/tfgdTwzk11I3AqDHMt406vk8xmQgiQ3HekO726khp
eCGcqtCKpTDDsVaz6q1StREXsN7LAtFvDbrgl6FV3AxTY22Q/M/nxjCMhWbbwpufIwFa0vkTbMs2
qjNLwcaqLtFhFc24FwAZd3RQ4hNOufXhNatRHld8xSB7wG8wQshPOR+vwcCSDO6E3YlkNySVESrb
2SK7ZOPbehKt/RskehpIWtrw9BgQWuHqhCkLEoGUgU0DJSIheZzEaearaJgOxDJ7h77vsruxSKYb
rhTlLUDM8K0sPLEz+9a4tWhp3VlGPG05Rz8342atguaDRKO7gcyz+rGc3iu7cR7UYBrTadjpmTsf
R2gy14VHIveSu9ZpWtruSrj4HfSzOu77USfjA0BpH5YOyfTIhY9YKlo+lpnVFYe4e5jy0gtso1uO
OXvK7A9ok/fpnFeufLbK3gAkuJ6GEo08ia57rQ7znR4N9ZsQGPRtDvl6Z6N22Phszj/OpzcA5I0f
I0pJdu5nssK2ih1BOzEw7Nbc4UkVn8LY2lLwnu/YP0eBtyc1ObLSceXv/wZDwpWYJrst8EsK2+y6
qyRgk4RewKfsbRwOcvNfLSkaCPQgkWjQB10PFRZLK4Zx1IJxUod9YqcOAZ6Wd3KViXVTcK0JMXW4
a2wu4i9/NZcmSTEvHedkyP1ad5raoxF5TaMFSmkNt1T3M0Tmpnos7HHYsIu/8NboZ7HzSPUkbX65
0f/2PEU3t90ya1rQJL13XYPOXtOayTeaPxdHoR8DCxeeAqXw+SgKV586ng22OPCBq4QLrgWte//y
U7vwvkyqVZymcNsA8F99a0kbkRWrgMxG9qAfolavpGFnC9jb2a0/Z7rzQMM8hz3QThtr/+LQQPAI
hene0ck9n19vh0IJjUgPwmzO31WiFY92JrSPS28Pn1RjKPf8xCEmRra3MelnGzrGIiosH9ncgCC9
Fm2Au3fJGC5aUITmcBslbXwcui75i57LhCS63gqdv7A0pWOnxWmFYTBV+flMDVoeGi5ujJc42r1Q
ahQE8JpKPxvaLaLfpVUDkUdyxOg70ME+Hws4nAamsfBCMWvb49USH6Fxb3ULn6glq+/c5LIDLxKW
OJrM1bpp59DGJtrUAzssb0CrD3mlnIxYeaOq0UehUBEOzvfaMN8hi/yiNS7cD2xCLACNudAdwi6t
jdV0ad6SyESbRZbB6urQbMmgdAvgUA7proD0H2Y3YrD0jWLq0puU5AZEKVCZ6GqfP12lSuOeLEsj
ABgXD2Q+Z0GUJtYB2HbLgO/SIpXsOg1SALvMuqJX1Rq1hMNQah03X9UlGgIjXuyPYRympyz0uo0L
H+c9P/zqnXJZwTAG+iz0ivWG4wihG3NUWcHUKriZePFoPSh8PpbfSxHsTlCcjnuSCZT3aRgqQI8L
/niEv2bVydAE9NjZmk2DpEZH3Io2dmgJxYk2XZO9N85X4VThF2QmuXOq+pTWj+L2zX2Fq+KHvsGd
xu9lKP2hs8SyFwSxu3u19szC9zSlfq+bOTZq2pKpH4lxdu66FPDOL3BJ1nYZDm4fBqDKT1E95A8u
OQXzkfhYcWhmbymuvQGFhtbki+OPIsEYfNCaHy4V3X2oWGZzyM18+V6yZcRHtYQ6lSyG98EijhVI
KM45PSKX8GO3sQxxbLUheqAc9Ob9HLdW7XO4uuKagEFaMPM8WTdTn7oTKQYd+LZRz6a9K7Cb+9HM
pbZf1P5EjvZSooFrzc/VmOdUJrrakSLcKHSoloyDZEe8Zh7u4zG1XHoQ1G8+eicz8k0n1m3CtZ3w
T2CI7jGxFlfx4doMH728Cz96JCe/s5bEvTfCVDHpMaAZ2g0T7gU7y4tIYM3zacwx887EAynH+rc5
Kudx58bQgXcWqcwfJr0KjaOlhgrOrfNsHXAw010ag+T2jorwkKgLLHl2ZSzaABgVRXFfm82f8RyG
GM7FKqr7fkzMxyWNRv4DE/UzagH1r0pRM9ybOmHGPmq9iA6aauYnggeHwS8Msw2KHP0ECW6op0dS
kh/pp9jTzlGydsbFr7E+VXHiFLtGHwm1FsLL/o5yTyt3tS6Euq9rxbP9SjjTxmFx4atwJarDSQHl
41k1ajtcpg2YOYEox0F6hdoPBZn0JJIny41Wt9WHfCi3juULu5mkDuItjQkEVY3Ehn6rMPooW+im
CD1ISpcModabrmvQoOPLh/+F3QyzBO5P7OOwqdbnYKRg56eXkxGkoaXvx8j7rIJZ7JOSXuvLI126
asBmoWaCFvckrT2f0NLHqd1wnQuWFvZuDqnR249JUoK94HHtL2WPa4AEUg6LhbWYkU3JUXLacD00
woeqKCs6sqH56eUf68Iei7KQyx0XoCepw/lPlYeK7JJnZtCKXtzlnZJhZESccKmo4VGFVPf6whGx
NFYsUi7N+SFLot9eq5Y2WlQRNhY0ulhOOQKYfaKaWyb2F14rdan0Z4OCR7TZ6mxu7B5PL+EYAa2W
1u8NLd0vuqDHscTjxsdxYZ1KAgUIrQRpkV+cT6gCxm7xejGCGEvI90Qk4fIBQ+rq5de04g8/XWBA
LoCcnnoESMDPhxmHGsljpBpBtKDtBwkLd91YhHezmIfC7826a/ykNWIyvKeBJKWe1Fg932LoXVot
ECxxK4UXI1V45z/F0vTqUpaeEeQTYni/L9swUBRLHf1l9HKglXQr0OTS40WiKaFp2KTP9fWz0Whl
FhoBnlTz3kpdfVdUXGFffrzy6a3PfQ+0HTol3oSAHefzwoukSg226sCyxm92pXyoZ+t2Srp7rjgP
bjLfvzzchUlRW+C5J0sNWX+fDwd0rnh03Y2gG4r8CEpp7Wtara9fmawDDfociqDnFxsyre0KLxsz
iBTdAtToid4yZ2djX3uenUJngv9zmeCIh4m9woamOq+auNDNoC9Mp995eh2pJwwaqrsotiPOyQkV
JPKBvBwgnhQSRKdZvgMJ5GpTaBHFVUGOyqfUmMtvtNr0Q8pn1u7yoaJVbDXafKUb9EL9simHyHfg
ldPStd0grvr8XV4U1ZfXvx3qaN6LR28XG8LztzOAZzlLr5lB0/bx3hgm5zCFxJq9fhQ6OxLywCYE
XcD5KCN7oIcPIm/HUocPi5qNnwUJRoeXR7m0b3B68AWB2tEiXVspxXOZqQaR74EdR/YnjDG093Oq
OM5OEZZxnZJ6rULxMbSvUG+zI9qUOWiNTZzt0oInCu3JWlJiPasF38FIrwEsrQB+hvZ2DKv470XS
OV6e7IVdH5iSTjtGCOCG6wi7xTUVJZm5AFFVPs6ouq4GS612eT/0G4/1wnxcGKmcX6xV/RnGk8+O
0eO4oAfxROB8YhXuTigQcV6ez6VRfq+71gvRsrKCEpsSqNeSoyJSl4401eWrR5FKP+mzJT3h1+Fc
hgsYkEeWETQAEIecbeMQ9/GWROyJbLraYtmDuFmh0gD6XyNGtQItv/RyM8ij5l1oaT8GQeWeN/Ci
Feurh+NoihVmrbxlM3lYslnfAerfu5kik8/tfes2pR/14/ukne+7xl52eIL/gyfBpgy8DWhA83P1
vA0zAuKfeRIz6vubiLj2Y5TWW35Zl4ADOuD8VRZIiGwtnn/5TyoG3evNIIxNO9rFZlkP4K6LeZeM
VZcdq6afaywnpFiFy0GR3+pLBgAeemX2sWyiqN0ltTD+pKm+aDgPhmS9NCbml6/fofBh503RGSIa
ci2ujioj9YqGo1cgiEcAH4uDmrqvDqsCwgKkwcJXpVADvDx/GhP4XseszaC2pu5Y6oN5TGAKfnr9
IodxTe4HlGFQi9VumywQr8Kc1cflbzjUql1c2cpsbiyg5xuQbJnTASLDiPms21sUaTgHl5UZmL0a
HQcXXwov0UgoKLvXPzY5FLJhjCEtEm9Xj01aZOdGW7Kvq5EluZrJ+NmJsy0I5tKM2N7oM9GPQJy3
GmYY8p7wNe5HiCbSxHdScK4os7xjooVbIQ+XxqI1SN+HXYhc9dV3UTpG3pg26y2qnejNVBvtzhxd
JZgb8q5eXg7P6z3Od85daWhIybI+j2jr6MmkWFZQjnNFqIRZ3uHQWFzRjHG/JiFmrfXQqVtr8OKo
mJXCeOdWQsV0vtQTgd+k06pWkIPB3GlZX2CrUpCM7Hc1n5e/0An5blbJeBPHSBYp2TAAOQ4YsaSH
UG0J1O36HOLh0vbC2EeDkt7VXuZ8dguRtr5XQ+7sLL26b3oj/ma5pelh7d+0n0cadjAIoTe91erK
+KTCLrsPtclNfddMhlMO0PO2bqf2YcRDzaXLU8RXHTJe7vVCGpBYNXZ+VlX270IvLr+kGDdpu94E
NNplUOcX3xBedA+lMrm3Ykv7COQNlZXgvPBD1Ydw0VS8Lr4nOqjIxh711P0+P1Zok3GkYMBCRc0u
snqmdVYnVuvZQScN6WtLGNcoj4nIDdmuTCwH91DE3rdDCoUshJZYQVRL/SlJxBtPScpXl9xSggPh
gfOUgmt9gijJVNt9MdmBSJtoX0LqkPkB7sakL60jyhwazrTtJD56Pme9jxcrwy0nMBNl+msadfhh
ZSKuwzZJgmXpbH8YKm/DF+h5MQL2T6FKgSVlK9b6iqTpvWH1iQN8Ef2lCSO9b4bC/vzyd/nk17t6
nTqVN/bgtNIxol3tAdJrxl3aIQz6EkK9X9hqBp0ZU2PlqDok3vkeIYA3dU6rct8NBLn1itq417mj
ZjfLNNi23+Lv+lHNEpqyVBFmFBDctbyFHVx8qyuiMA7cH0Jvl3tIlyJjGWmuDg7EegtD7X2LKYbp
10LPgGImnEB9kOdCwIuua8sPy7l817cRoXxewmWI7TDMUUEJj/YJlub5hyRZiihI+yJ3fNHaHWY8
4Yh7zMtP6cJGyeYB1QD0B7n0ujs+QRzlf5ETtMUIR16PY7/r6vJQ1sYW+eTCUBzN4BqAfzYMpdVb
X5ZiyfjYHUrQ3D6S2IFVGmSkq6zqtwLFLywwqAVMCp92tll9ddSAWw9A7TOzInf4YGNneRWXzlYd
emkUHDQlgCHns24OdSqG3dFUuIGyWN6Oa2BB9O0SbpwvF0YhOYjDnlsClqhrUEgXbV51cWIGsnt5
7OxkujLEpGxYPV4aRaeklglFnJvrUebKMxMchs2gwBj92EweCt8S1PDl1SZf8eqThJZKocFroQrw
5BL5DbGbzQz0i62B3gv6i17NPprxfO0YCz2KOIG6ax/iRfnx8qD2pUEt6T9Gh+m5q2Tl2J2Hw5cV
OBwgVL5KfJ9Rc312cRm6iklb2mKCXHiWRAVAKoadhA3A2htwGDhCoTorgelhLFuZRoprjC2uXp7W
81F4TZLRQpoVpLu1XJ3cmlR1+gUmkpvWRy/q4XJNQPyvH4W4QjhP0Fok0+r8jTUW3HZ9zr0A8WQB
BXrSjwnWBK8fReeaRC2DJ/SFEIxmmPQ5bLzAkd2YXm/aL3ZGx/zVc4GOxpsBiIEXKW1wfl99CcmS
RUs4WgBHJLpHUz4d8yXLPv6DUaBfSz0mM1qnH47I0Ajwkhy7tq+uF9eK/Xh2s1dj35gyk5UiBab4
Iqxv2tQcUZVhpRPgsKfiiW+gIYyKZeO9aM+/HZgnkGUhNuFqDXR8/sjsuSNhoXc8EoKKdIeqermm
HZnum2KqrjCdkYymudy3w4wdXlGUb5TODK+rtO52rlpgdNwk4qaKIuN21mnbH83Z8x5e/bzp50qU
BrBGQtrnP2KRmYtB3oj8ETX3BCNw2Nu1sfUdyL/lfOeCQ0W3QRq4QCZb8/7cauiHJBdhEC+lcsqH
OT0Oc5UFo56GG6SfCx82lZ+881EecVFaAVzMsy5dM4MR6iblN7rWyduqrN2NyOWLo1BWWlwtQdPW
3SoPBGAZnRpXbbXu9qUW19cqTeYPL7+ci4+NVh8CZAB3CD7nLyd14yR2K0Zx2yo8qHoUH61kyW9H
lHP71w8lYxv4GPj4ntXLse6J0uiwCR/1ut0ReeHuitAxUFvkW4yXS8+OjcSU3lmQo1z5+78dY1bX
jl2l0q/Aynp+6y5jclx0jM/+wYQokfnGYdhAwjgfJauJKRwV6tc4dKprCNWcVrFd7vOx6E8vD3Vp
QpIzTn0GYvUMtxss/E+Rq4dBlrfZHsGmdXQQ023sJhdHoZWGrwBPDV/O8wmpUZGQjG7Q5omX7M+s
mD4WZIZtlP2XdiyMceR5xWPjbDwfZFBMkeR1EgbcTpUrKBXZW62M8cDBRvLBUSEwvP7RYTPEmcf6
pk5bHSoxbfeqhWIadHZaPlD+G7dsE1tl+qVH59CwJX7SM2UD5nxWdmRoAylrYQB+Mx0WI5oDlNbe
+5fnculrdWgi0H8E3WczPR9lsQVkkHYMyenQkn2k5sptZLbKdV2K8fjyUBcnBFrCaoMIwBd7PpTZ
lJqWewxVU5R+Kctmvkmgx209t4sz+m0Y+fu/fakNou5UdAubQtnpt2pi3SmlF19VSl9vLO5L644P
SPbgqGToYZ2PFGnh7LStzm2z7T4OhpNeRco0+vSZuoNtlflGLXNpYmg8PCQRzIFneD7cPHeLkJzh
YMlM50PbZ/WnUgYT7cNkmjem9swwndfDuerhRIO6B/HMao13Gd3qpRmiGwKnmsMMhvsI4ab8PAzO
lRJZU6BOaXGVcrkAntRqJH0VQlJ9Cj/QTWyuy7nNH1uXf3r1GsISCdddtnwYAM86rcSt5Nkw2IEj
eiTxbG7vuskxHl89Ct8bjwD+OHKGtaOgpXQi15AdB3GM4anEGQ5Jh5jyH4winy/UTfQm63purLHk
tR3motk53l24pd1GCPtfX1qgDcLUiNqRN7o+Upwpqty2BlPCj26AgTapB7txutd/25hoQYRlD8G7
1VgtF4vQsKwEbQhwH55QTGop7Qnkpq9/YlBtmIWDf5+2ziZJoEQRBlo7gVhMZKWjG0J267bu+M+/
MyyIZCQBJHru+mtMkGwV4oJTVCZYnw97UZTeLW1QgqriTn31IcxQMv2QUbhprSdkiirPFbWyAxSn
xl5tE4MeqvlqqYecBZaV0jzOfd4rbivdyj2DUYQK5S9O+mHnDbPql/2yBag+xxblUBQUfDhcq9ar
TZlwwdNj1vTcu5/6TAmGuP4WOf2tmPmSxNxuwIqX3hX8IwjeLp0MrqvneyJeF32RZXJ1K+oM924c
D4lwi6s2x0Ph5cW3NdTqPFY6tNfLxFOMCxVdtTsOD26tW29yo3P2Lw/1/GBhcbPn0pihhfZMv6IB
5wuCeO1gTKx7y2m+GVH7GX+hFouV4tvLYz0/leVYUBVoKQKbriFTYeeO10g0MFG82oe02Rz6dok2
9roLD0/i7FQZEMVsXMfO3xPu1J7imZMTECCIRBHttrUbxqnU96Id3I2v6tJg8syiQUodwD+cD6Zq
uZu2ke0EUTTlvgJFFNrm8ohI3nj1tgcXjwXPe2K9P9v2xlF4GCXobjADo+/U3BmODQTAjYd34RVB
RpdPDkiLj2oF2De1MzV1vLgB4hBM+50ZFBXPl1evAy6eHEbcp2SM5+rqwU14THIddEFrOiixZSeu
8xI/iI1R5Is+v1RzK6QpLPuc4MLrWn3USbQYidAJHCtc+oNahdZjMQ7p+wa5xIexTB3br4ma1K/I
QUnfwl3N43225FOMFZRZDHtvKOb0oI9GfBosMgNxw+8mltUyD1Cjw6zYZ2GNKwE6/B7MPRzCG/u/
uTuz5raVLFv/lRP3ueHAPER0V8QFQFISScm2bMv2C4K2ZMzzjF/fHyi52qR4xHLLcW9Hux7Kx7KR
yETmzj2svRZonMiuDA+2A3qT6hu1Dks0rEW9eBd6WvEjsYYAbU5NbtuL2iiE78jJweZGAUZHchEg
YLyqer17n8Mx4Tn0AFVbakNxh6qJad7XSDSbjgkWU1+UngK5BcQ36XjpC6qZwryaKtd9KYQIz6do
XECdDnmKk0vgaMAkScKZzb9PdL+wwsfoMDUdJKD3pncV6R2a3L1RuIFY+59rU2ncwizI5MAt6Wpq
KL9HvqhbmVOu2jF8R87Q1fkikaTO8QpFhWEnF5cQIRVODwfJuzj1PmaKN9ieGMY3el9b12MW/b77
rqkkW0DrkQ/hSpwP9y/uu5qZXqtqNcJUFhqFVVlEyyAX+7Wf6N9f3osnzARgnzk3jWzEjKc7HKmD
h2QM5thUVAfTNTtRWJDKN0gXB+c49k6cYHxJspwGa09D3tHh8syoUcUQtS3BT/0FxAXFijU4x8x6
akL0ktBDOq8fQd3hhODImIQiC9FcLKoRvsAidqTS/6I2iKu/vHSn5jNftySsQCs8Tx4oaZqkoy5c
kYI23a4PZ1kHVEnPQWpOzYh8y9y6LBLzHHc4UaYKYA0J/LVhQLgD+0f2yaDP/GKajP5Mbv2I33uG
yLLlZg5YquvkeY5LO0opTCSqK+FK6oYt18f7Ssk/QkOboPg1RvDoBKKtZ9l7IWtWaid8DIbxXPrn
9DsA8aY6xwGgb+3wC+I0lZUEiulKQbv5B6xC5RfaMyfXzEDlJp5u2RL8v6s4rQy3N+Xqndk2EnxQ
Vf/bcdbcNE6umZttzjcfxZp+lsIM5Ene1ZhA6JKp9E4oqf/E7P+3fJAnthGdAZQagKFICN4cbdhi
oC7aRRaXQWxqjkTGcwFdXX8mbj4BYuSAU0wjUsfzeOaUVmhIJEFdCPQCyNJaTtTmYxRIvRN66pi6
oBG6y6YTpHfhOFk3UyG2H/wpj9/+9pEhS8kNC7KZ9TxeUVUqdQmJY+FKp6371k+9gMphmZ+pEZw4
MDOoh4ASTMOctj7cQIqc9VYkx/469bzehTxPvp0LrluI1MRz4J4TXw+oAkl4c0YtPDM3WVOl0+QJ
wpUnckAc2es+wMNWnRPp2PvwRxca9Bko8xGQgYuYJeR/vREiA3I3E23EK4iYtrmmO8gwR6juBZup
0y7rwbqIRNPFZd4Ms2ab4l/CxDnYdevfJHriVmA3GlDAg5QuszT92iTlMorLRQzNfOgLuTOKg6vN
8JhQOacPeiIcAhaJbTF0vHk0VA5fXRrreEhE1V8Di/zcAsqwSVPSKo0DkSr8f67/fvciB3auHZMm
Ijl57F+ldGPo/lT5a0WDsU1NpfGSe+6cSuApQ8UAmEnuM5qUjy80yJf0wRsyf41kUGJ7abQKkoSG
D9B3mn6te9Bd8VG+VbDVjZH+tm+N3zdQ+PZkEhH0o0Z+XApNCrrTwmD01zR5SfchaCjJLhE0+u2M
A8s5i0pxbqEgOYadkoAtg2LiAwYDTI9RXEmwWfnxOa+YbXC8w0GO4nuTVSMXf+SJjJ0AUX7u+euk
V30SG3kHAAQ1ld592QadsITkAPgFidLcr2MdhWG5UNAaLKrhOpFSQ7Unq8neyRDHIC4HEw54UaQr
DKi8WiN6myAm/57wKk0WfjMUP15+leeGCrAmnAnEguRamPfhyQCziRKpmMdrdGgvTdOPV9BRGLgS
8ZkE9wmI19z/zV7BJlK+kY7mHMVJI5rgm9YxlJrO5OnprqJzehUCkcVVz4TOzU3FWwTl2DhVigPI
UowN649MophE3rl+uFNfgcB07ocDfEay5OjamwDjabBBZuuCz/6uRBT5hmRKsY29Ft3TIh8v0X9u
3pVJq91kotRd0QmR/3ZakC2gs+Fo9MVeHKMljciEELnJQu52qf3i6aV4GUtZck5B5PlnJmIlpGQc
ziku8OFntkJLahALgKSVDp8FlHD6ihrAsMrF4lwsfmIostUzNJzyNz3i889/CRyirIqpkMtcRz4U
mIoGRXsuJS0AJ/lsjXxftzo4sdSdZ18eLggJDPZxvtMIISm09KFYG16HcvxAdyDkrxHu2Lqpax2+
TmgBPqa9kVCpL6pysKuqj1J7wt25qkkRBI5YFsbtFJaSdUtjShO4qa/QPU9PD4oHOt30gw31jBy7
wtAV+QqyvBYmQX8MfpQduQ0J2dBvqo7mlx3oQ/ve1DwfgbiyDu/SWOqgRpw4tihF1+P0tpILny5I
xAIuW5h6bz2tUbAzqtHdNeBYG7djpWgu5ZUCO4OvSrIjdWp/WFI2fSL0lQTXt/BJbW+KU2j9Rou/
1xS5fgPkLfdtMZe0cpH1Un0Rx3ExQIkeZgszrALPzrOpv0urQPsqeKFMMy9s/gTzMQGzjY67+hCH
SPss66DQ7pqkLj6ygAOkvgZtYaiUZtue1IuyKMpOCa5Ixg7drQRpor/Is14ondIKS8UOPIgIIPEr
hMnulJr+A2+sio9GHtHBMeXalDt9OkI/Y9MIp6y0sGbd/FaU85GLiso01HLDILu6EHc7qEn7xM2z
QUuQbR6o8rbWpCSwX6e6sFaVWDa3SRgGV/w2Ht2+hQAic5VJFBnFb6KLUtD7Xa9OZebkBgBCe2rr
WHdQoOytj61co/In1JF1W056gTvTiCRjlS6t39ejIZImHYx+zXWkqbaZ5zo8lbFm9vdoSefJdS1L
aUlzw2QUZI3NTLWlVJIeYAxJbqFLBSIb+Xnd4e743hepFvqJnEcZ1csKyqliWcJfmi/DsPXvvdgi
8Fcjlf5hCs9S5Hh5nd1xqcK0q0SyEVwMiaAVNFBMYwacOO7bNYTrGZoBINcEGHwbbYSkF4GjpVEP
tJfro5I3To3CswFot1HLxYj7ALUuhO+6M+kJZJVqTO3GTeS0oCNjFAbNMYJsgHzIyFKZLUhmFdRr
khMnI3Al26FVmXwkeGmmxTQOPM3zG9mCBkGoilUkTOOiaQnmnWZAns4dQ7kM7VZLudQswJYFhO+q
f5NmdL/OyomW6IIhD64hUR9ojW+N5CaWWY6lpg+J74h9ENZuUwbMrO0bNDfUKcg/GLnqdbbZKOGP
3jdJkA1DkcCVLHjWTSZoQ+i0U6urtg4j+ydQihZ0wUKgJCsB9699axYJRMwA8vuNLPWy5VhUSHTY
Sz1DcLW2yYdNU0n63f6O/d/NWjjbcNKC3EoA3Yj4Z5GAM6yFJxgLTz3libFQhYAQzjrAojN9nTwn
vJ800xTjjUaBjGIuitZ8IjyFJ85CATU1MgJQOc9BMfZ+Lr7+JC203szMT/T7ID4EUTkx3u+QFh73
91A44WaeBYUgiNdnOrDDewyK6w4d0GraVEqkDwv6QVpqymHZCY4PwUNk52OcXJnI8X5PUq26iYSw
z205T2An6IJCj1ypm5T7BHmwbenlQXchiXF5hlrnuB398S1nMiQK0bPK7ZH/VsO9VnnjNG6kWJ/W
WT9OtwO1/ZYjPfgLtLYgMxGqiL7wBNlQpDnWaCcUjpiP2lqVvfpzkkjn3umobPL4TkhP0foOoJ82
ncOVq/uYAxUGE2esy5YDKh32YKDAWRGVX/lFc6tpmfI5Cy3BqXuxdDsyW62tBWG/FKpdWdGBpySo
JvnFlHyEWeacPNY+Uf+L17B/QfpuaEUGWwdZ0FF0nowzTTtVpM0QqdWGHpx6hSaeuKTa2d/4Q1jd
5H5CPDViqyKg6GLgWvP1A+tLtAoD7oM8aqS1CPHDIplg6tZNoG9poU52K0nBUumTyNG1WlkKSpks
fjlYbx9f81fJuaNY9vHl96xUNL7M3/1wdWknaivZjKdNjUv6MCot1BJK2zt1aRl2kVjBNkli67/z
TQlZwA2TnHuOgmmsXhHgHp82Xq+on/JWFWg4VWE5oUjWVu7oG9ktomrtikwEUOl4jFxB0pL1RELn
MkRis7RbGsjuJuor8BjDYFIjZ/B7zjRLA+KcLvO5tMXD9KMwf7DoHKjyQNzIwB4WNcVWR0aw9/Ll
DzAv8OHuoUAH0RltR/yPZunDDzDWvgp7oyduoqD/XgVjv2molIyrGC+1X4yql3lwe3gtVcJwyL6I
Ex14ZwLVY1gIQEQsIKVqolQV1O6xP5+3SRwVVT5tDE/K3LYdtVUFGeOiV8fQbclruKaODF1VKcXS
1wfUyOpeQ3kty9+NtdatlAaJxslSuzPpgL3DfbA484thLecSN1mpY67XgNbyyDewmhKi1h9RJitW
Lc5xCwdy2F1B8xIvm6ba5olnvNXH5CuY88YpvVa3tdrvnJFL4VJSGt+tARRAh5d1l6kqKG+lloZW
M4Ukp8dzdn10XVxDLKGlJjCwC7Rq11MQ5tsgo7SOoQwv8y4Ul2oS9O/gopkuvEEol0rljwguaPo5
WpDj5Nj8QYhD4NflI88ByVF0W4kDFC5ZKm6moU1MB50J/WOqE7P2sHxet5Yn3Oa0hC3LpoJOLlJr
c00nDMkuuZbCT4Joeh8ao+6W4KTMWxGXu9H0HIWtIKGDrGrG/kNAU0CDKmOuFjakgcm9VMFnawg0
4Ni1HBYt/b6WcP/yXn9+C87zYoexxeYNfxyfwl0/RbBhThuxgG3QloJIVuxUALHoBGaof6yULBZd
bdCla702qOiJ8neBvswbM+F1bLHR8jsocWjmcrShaD+feb1nxnB+PXhluJ4NqlTH2434LYPMaRQ3
haAXNaSJOjdJnFTVeyEIMqKzQRmupcAahGVUj9jiYkzUdWR6UuKgLVVoNvLvyQph8vFiqBMBwWM5
Lq/pwcBzNJSzPC3HCbv9PqG9DRjIfE4ocRwajyAS29rrGnHTWn27IScKbXYpKxfUwCZ38EX/Mhdi
JbV936gXbRj1dmsYNpwKkWy/vHbPb0HWDrcLQwkmhd8oh69SDTqkUVotbvIpa+/8pp8u+whvyO76
WlxaglZfRiMtL1Kh6ss4U2KE0lFucpreHBxUElUbcpvahRkJGEY8mGgtNd5aFePhw+T5ipM0bbg0
vKh0FFFIz5j6+Twd2Rk6r2fFG3g/oVQ5MvUmwvUTKma8PNRT+Fvpd38Y7oRKeCi13CXAWepidgZl
cJzC2n88cDVAQejbwvwerZjuofpl9JO0GZHIQpOwFdqPWl55vquLfXTnNQkJcW9oK1i9VCF1xyaC
J25KFTQ/dC0E19HBrnj78necr5ujlaDWiBQlOUvohWeB41/zLX7eykU3ldKmVppy7Vli+y7SRusM
Zn2PGHo2DF+fws28AMeZFqmtW2AiqrxBsU6/pydOrJZBVQ+tg1pF+QHmXy2F357eLwL5pBYctar5
E8QOvGWpowmDXEjdfkUzYrRomujECkw63Cx2N+qQIRRhKJgXUSYjiTFacm39mKsL56oyz8wF6GeK
F1TS6FYnVDi6uo0pFeRm7OJtUIraWh/G2YzJSqWtfFP0PVtvu1KInYh/nV00Jg16NooOybXkeaNy
rSBx3JFj4adooowNGaSaYVxDEswO0c86Qea0S2rfARRaw1udeZJvJyJJFyRfjOxLGBaw8ydVSGir
iwNpUHEyS8OZJDB07px+rtGDnabWbkv8dxcCjCa1Y1+dQrfRShRPQiVS+6Ws9YJwKwu5XDqdNDTT
hY8l6eyCbkbEa0wjUWx/SBONbonQ724iOSzz70TnvPJANGZ+bGDgE7dNEKTSUom0sHGrDojihd9A
mjnZoFsl1RZ7c6zRKqp7vNmRDsJvuiUo/nUEL6m/xvpDZNvESCm9vKH3DW8HW40+tJkpG7uEE0fN
+XBHh4U+yOXgh1u50ZRPSlKno0vSSbxXY135UstldTfpUvJNpnAn2XJXtl/NKsZgi6oQKZ/HaNZb
qBQ/StFS8bXILXIPpgDSn/y5MU3COaXO40wyUS5wd7TMIFmAa4YjcvjGdG95tO4nwbYygv4G16X5
WngldmGIRXISYx8kkOqpaHbYaHAIpE7y0doJhhWcY8h95pzOltyAlmsu1Elgog7fBFXvgFydHGzT
2IQ2M9eEclf2hW+uyl6kjdrK9Op762klLMi47vYQSM05LqFnFmmmrqQDANA8IHP1GE2Z9Dl2W9eD
bQnMnAzgFHYfZCM/x97y/C4lzCetPQuFktymge1wrkYujMmgidk2A1NvOpY5RdVKb4OuJHuriME7
kqnNJhR7PKbRDLIfZaC3i5iM7Q1acWep4eZtebhtQdySyScZNnOWHkcfSAAWcg76aFsMoYn6hSWs
clLyK1UjCH/5iDxf4dkjo3RECoSWjuMTYnU9rCttm2/HUh8vZMGaVgEZM/d3RwHtAQkpw1CbANh5
uL5CkCAu19b5VqwSzQm0wUBfrirO3OTPsgVgSuY5zJgPAyqtI8+56SbPipH02bb0bK4EBGdXMB2o
H4yusxayhKt5xr6cGpDahAXkG1NHk//htLqJLi9rMIpt6Es5V85g3iZjiC7RpJiIM7WY83MtAyeG
3KNx52aVmVT+KEujAQdI6E0st+hpyYsMKaSLzBytiw7NmwgdLKTXz3y755uRygijwc9PbfiZ3x7F
uToWMD5s/SHSV0UaFQHaQkb9WTOE4cfL++TkWDOPyVz/nen6Dhe0NQcxHEWx3EqhQvehqvh66YKO
THYq9/7i5cFOLSUYFfiHoaSYkYuHg0G3WncwSJRbCkuioxhBviEfUF7LLQD0Lu6H8cx2OTk7iOvm
HCXn7diaieBioY7ry23eS2iWdZl4lY/pdKWTN1q+PLfnxpuPNncFzvZqplg+nJuR4LxNWllue8/S
U2eCXMyVucYvILnxf8SNGf+oo8DfGGWtCHbQGP25eOrU6s4nHieAvYOm0OEbUH0ntaC05bZIA1lE
Xq8UEzcokd+zUZeaZNuo4qxYVtOktLCgR1W/MOtUjxa+QLlpARpA1a9iQd1rW5X6dSbFvfoF1ZQ2
cpumL6MzuwFoLG90YHUNkzIYLwzfjEYd92jzyV5OUx4wiO2Ul8JgXIISNUxyL1adGTedGT3oAWUC
pQ3yBZfuSkeKkKJklNzBSXUZh4UriP0OHxA9Ng/IU6c216Rc0GtLzS8JEI9N5wWoJibUykYxQONN
RCZO90R6fisQaT2Kf1Jc2LB3XGu1lH+i2qQ/9GPmdJlF5UMzvuvadeAn0qUU1D/ksOku6rAa3Lbz
a5ewtr1IJDVFES/ca5pLvGoSrALkDC4gbZG3SSS4gImaL4E0bspGMa6tVpfIngkUP6LuSzX55tLL
LOT84n5mSRtiaoRjsfGzKF8o1miAvAmqBYFw93ZKuk0HpQEK5l4ybk2uSbsmUraVYZQpig5azZFS
8s00BndDETduWqoh+TpddOUWzholqtuF7wch0gmt2+jlg4SEl5017Qad+C9pHV0DjENfstQ/5WJt
2iqtO04KXhdcorL1UUD+QGd+uVHT9MdUF+ONNdb3Bop5TBR1nqa13lGLbHaRYqbvu67YxRRjbaP1
y4VPxWYVlwH4lgSyzHjwxBX4YDfR4o6+PNGj7mhWTk+zozNrUl60XfzRRI2PkltSJirMvWO5jUva
qW1VzoQQ31lsCFo6bh+36ATELPXGNBi77t4adTYgwiEMLGmgtnaPo3GfjLQ3OP4040ISSlOhjd/p
5xsjzlr6v7ohTTcwlqoKnVohtU4W2HzXkOLZRr0vxsu66HrfGcQ4s5ao4E13tScX5T1sLZ20bGOx
L9ZFrGiVrbakMH/EUCjZAq6PdKcLtSLe1pHv38V62H3VpBBaEz0E0G/XmdJcphVUQK6XBNDkCLIZ
OERrfKZW0cfQqcBUdnYig0cSvaT7RpFalW78KJu0C2hzM4pzETCJrRhXiM2leWQtKRXqBPxDVN7H
ojX+IOytJGL6jINQ5mFdI3tKRc8B6YQspixUfbZskfTN3czXfeFCDbUcNJjZppe9B1gUcbYGJflB
m4EtSuB/yZMABU4p6qRuaahDflWa3XAjFMV1Nch65g5BiCA115fhL8pm6irba9JAvfTrMbyJxiCf
1k3YNujeoSGNek8KR6wDY3e5UqTJ+xY3Qu5KgVBehKGeXrZqbN7EiQq4mB7v5ipNTOV96E3IGdVU
iRMgWkF2N6SBlrlFAbaUVoVKJIkxqWUKwUjWp06u5fl6hJ/7tiNuk5ayVCPsaYpw1di1VoewtVcG
ES382jTnK8JMKqPE6VsBHD0nwRImdZt3hn/RJ4Xouwm3yGjrce9rdij5sLwmyFy+7eqG/IohRUAx
o1RSY0RYcX5RsE3k20zrmnmjNelXtYhhjBMNI05pWquVcFlMI8hUtahQ+atjbrRVjP/muX6rD4Yj
j36D5GoK2HLdTPXU24MJF4hNLDBUy8GYQnRCM6tsbPRVrY3kj7KxNLWmqnmZWIrdweib3IlUYmHg
r03/kNej6C/MXJSupEkN/KU3dP5k60OjV8u4TEOFlGRdhVeyPAw/IDhVZddHbLGwyzYQIHeKSwKy
wuyqhLiEUwUNlYe7FzVh0MKZR8rK1jxRju8S8jHv64gerouWWbwbyCvr61Ah+Wd3Vp1/88qpa91e
D71olwdZG79Ni7J8m/tx+TXFhnWfIzoceCh8WA9SkBeoAoYB9INDwnVHiqZq6cMCJMWWJ4Uc2HVj
tF5lC7EU+U7X+tMuyszqphpyL3IT5ECqLx00RzTS1JMYbAMNxNiiVJH1dTgubbyspCwXF1aiCJ9H
WfeyVRoIsr9AGAJRFguogbK0BtGC2Gpq83vYRCThYqRdGgVjMDq1CztQpULbXmZoUNZkrK8QOsla
J+hA2i3GPCiILsc2/iaIZfy91DOqMH5J3sGty7pLFqhSpqQdWiBd9gToXbM1OZyCWU63fh+lndqy
uxpjcvRogIqwQ/D1Poy04osPf/u9JlKJE6ssQb4TgZlu3ZsmWRqIjCKZez+NPuW63IS3WmRM6i3l
korm1LBGVFuP+nJY4GlK8mUXCVLDvjF9a43MbTfNemij+q5WeoIVOeo7KhaxPuZOU8aRBLYmG9Mf
OXm/kI1aCk5jqIWxFtoAJUVBHMYAYI3JYUc/xMzeiSl0T4u6xFdZpkaHBiIwHs4pTSpFa6ODI4fL
SPazfil5hINr8uWR5BYkBvqNkg8SIBy5aSv730S/M7QO3ayt0OTGgpMvrIJYKjdxkWnkNgv1MWf3
PwIR8PQS7q7ZoUUdNuO79qEa3z/UbdLU//j3R1D4/NO3eZg1H/L/3l96+UFPooUfxuLhP/7P7j4N
M/ZoU4Xfm1/1DOfEM231v/jI/3yt/Tu/9JRkx9Taex4vv5FIdlBqIpW9/0UACb0pHaj7H1vWGxqn
ZzYCfW742NOBgmP4ZZX+bh1enuLjgr78dw4m8B3m92b+EH6YZ78uA+jLf20Jjp7wX0sgiG9gnzZm
CbHHOe4zm78sAsD+NwyjkNaYYa382o/4/34R/nYvzMkq6soEXwcgk/23+Y3NIOhvJAoCACmJR/e/
iGB+XQhRfzPr1jxCBf+/7IO/XYL5ONDm/toVUN7AKjP3ePKkX2cuWW/mvieUKVmS/2kzJxc/A0Vf
9+2NNwD8OQVPB32vcHGwAjIaqQSLtPr/6yvwL5yRf1pVJwiT+709DR/qU2b37/7CTzPy/OdPJmSW
f53txMFfnM3r49gPe0M///c/DrbX3sz98sOfZm8/ztM/f5rg86EPxvo5q59/eBE+VLvqezDufzA+
veb1LsUi3z2gXrveJWG6y5rdoa0j1CeZ+V+v9Ox6+OcWeGmEZ9K4Kjyd2LTXPve2ePge7pK/Ho30
X/mPv77k/riLd1Wz+/n0+VNQPqIji1302gGv86oJ/rpt011THY7w82587Qi3s57w34/wB+eQ7MDv
hT/XZL9Ms0WbAUp/ahJ/M8RsNF87xHaXICz78zmPbz+TQZAhe+2jN7u0aDP/54Oeng2ikjTwa5/9
+HlPHzYDRMSe6/m1gyx2HOirXXe0Q5+M9muf7vCAikN3eoA/sP57e3T66X9gb17t0m9Hu54MqoVP
99qF+b/fH4KfT5k3zQwawfLg3772yftdM+NwMQzPz9TTOH9gbfYrf8K67UeApeb1M/m5eU6fgKdx
qBG8dsX2R+DFQf7AZ/k5mb/9KFQXXz+V/Ue5buvdXx8e6FzZHV48j0v2J0zTfsnOjfMHjsn7cHdg
t5nBHEr8gTvBZn3iNjn19D9wb/50Nr7virA5cDqunnscT5PCR37tTrZxzH4+5cmqzMv1B87I/CH+
uqSsl93XByPQP8BVpPyB4/5kUE7YrKcx/sA0VigQ4bcm+ak5/IFT/ujzPfc3qF3tl+lPHfFnTvLT
AHP1+fWbiDzpoWf/+PYzd8AfeLgf7wT7ISGHk/kvbKkZPvna0R4/x2nTbpBZp71aAu2HehLywjO6
7rUD7i/ffo6Rnn2hmf0CRAJYW34HTT+NHa8f7+et8ny0GSUEtwQ8JRTtAVyZf8Cq0asfzBbgxOTA
TwLUAXUKCQQADFD6r5/co/97amrP25de/nCn4uB/5gmfR8c/83+n/tlh6D//je/Jw676x38CAAD/
/w==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1.xml"/><Relationship Id="rId3" Type="http://schemas.openxmlformats.org/officeDocument/2006/relationships/chart" Target="../charts/chart8.xml"/><Relationship Id="rId7" Type="http://schemas.openxmlformats.org/officeDocument/2006/relationships/image" Target="../media/image4.png"/><Relationship Id="rId12" Type="http://schemas.openxmlformats.org/officeDocument/2006/relationships/image" Target="../media/image7.png"/><Relationship Id="rId17" Type="http://schemas.openxmlformats.org/officeDocument/2006/relationships/image" Target="../media/image10.png"/><Relationship Id="rId2" Type="http://schemas.microsoft.com/office/2014/relationships/chartEx" Target="../charts/chartEx2.xml"/><Relationship Id="rId16" Type="http://schemas.openxmlformats.org/officeDocument/2006/relationships/image" Target="../media/image9.png"/><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8.png"/><Relationship Id="rId10" Type="http://schemas.openxmlformats.org/officeDocument/2006/relationships/chart" Target="../charts/chart10.xml"/><Relationship Id="rId4" Type="http://schemas.openxmlformats.org/officeDocument/2006/relationships/image" Target="../media/image1.png"/><Relationship Id="rId9" Type="http://schemas.openxmlformats.org/officeDocument/2006/relationships/chart" Target="../charts/chart9.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981075</xdr:colOff>
      <xdr:row>4</xdr:row>
      <xdr:rowOff>19050</xdr:rowOff>
    </xdr:from>
    <xdr:to>
      <xdr:col>9</xdr:col>
      <xdr:colOff>68041</xdr:colOff>
      <xdr:row>15</xdr:row>
      <xdr:rowOff>107294</xdr:rowOff>
    </xdr:to>
    <xdr:grpSp>
      <xdr:nvGrpSpPr>
        <xdr:cNvPr id="2" name="Group 1">
          <a:extLst>
            <a:ext uri="{FF2B5EF4-FFF2-40B4-BE49-F238E27FC236}">
              <a16:creationId xmlns:a16="http://schemas.microsoft.com/office/drawing/2014/main" id="{3B202431-EA07-480B-9276-36EAB064122B}"/>
            </a:ext>
          </a:extLst>
        </xdr:cNvPr>
        <xdr:cNvGrpSpPr/>
      </xdr:nvGrpSpPr>
      <xdr:grpSpPr>
        <a:xfrm>
          <a:off x="4384919" y="1000858"/>
          <a:ext cx="7439659" cy="2099973"/>
          <a:chOff x="1163399" y="680790"/>
          <a:chExt cx="3982078" cy="2021315"/>
        </a:xfrm>
      </xdr:grpSpPr>
      <xdr:sp macro="" textlink="">
        <xdr:nvSpPr>
          <xdr:cNvPr id="3" name="TextBox 2">
            <a:extLst>
              <a:ext uri="{FF2B5EF4-FFF2-40B4-BE49-F238E27FC236}">
                <a16:creationId xmlns:a16="http://schemas.microsoft.com/office/drawing/2014/main" id="{434F8C57-75B5-7121-5D76-176EA183208C}"/>
              </a:ext>
            </a:extLst>
          </xdr:cNvPr>
          <xdr:cNvSpPr txBox="1"/>
        </xdr:nvSpPr>
        <xdr:spPr>
          <a:xfrm>
            <a:off x="1226834" y="741139"/>
            <a:ext cx="690145" cy="178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100" b="1">
                <a:solidFill>
                  <a:schemeClr val="tx1">
                    <a:lumMod val="75000"/>
                    <a:lumOff val="25000"/>
                  </a:schemeClr>
                </a:solidFill>
              </a:rPr>
              <a:t>Revenue</a:t>
            </a:r>
          </a:p>
        </xdr:txBody>
      </xdr:sp>
      <xdr:sp macro="" textlink="Dapur!$B$4">
        <xdr:nvSpPr>
          <xdr:cNvPr id="4" name="Rectangle 3">
            <a:extLst>
              <a:ext uri="{FF2B5EF4-FFF2-40B4-BE49-F238E27FC236}">
                <a16:creationId xmlns:a16="http://schemas.microsoft.com/office/drawing/2014/main" id="{18FE5D04-15E2-202E-99EA-2D64584B1356}"/>
              </a:ext>
            </a:extLst>
          </xdr:cNvPr>
          <xdr:cNvSpPr/>
        </xdr:nvSpPr>
        <xdr:spPr>
          <a:xfrm>
            <a:off x="1163399" y="835833"/>
            <a:ext cx="1263350" cy="414684"/>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1C89BC2-0ED6-4AD1-8023-FB5DBB4D5F41}" type="TxLink">
              <a:rPr lang="en-US" sz="2000" b="1" i="0" u="none" strike="noStrike">
                <a:solidFill>
                  <a:srgbClr val="6949A4"/>
                </a:solidFill>
                <a:latin typeface="Calibri"/>
                <a:ea typeface="Calibri"/>
                <a:cs typeface="Calibri"/>
              </a:rPr>
              <a:pPr marL="0" indent="0" algn="ctr"/>
              <a:t>Rp60,0B</a:t>
            </a:fld>
            <a:endParaRPr lang="en-US" sz="2000" b="1" i="0" u="none" strike="noStrike">
              <a:solidFill>
                <a:srgbClr val="6949A4"/>
              </a:solidFill>
              <a:latin typeface="Calibri"/>
              <a:ea typeface="Calibri"/>
              <a:cs typeface="Calibri"/>
            </a:endParaRPr>
          </a:p>
        </xdr:txBody>
      </xdr:sp>
      <xdr:sp macro="" textlink="Dapur!$A$4">
        <xdr:nvSpPr>
          <xdr:cNvPr id="5" name="Rectangle 4">
            <a:extLst>
              <a:ext uri="{FF2B5EF4-FFF2-40B4-BE49-F238E27FC236}">
                <a16:creationId xmlns:a16="http://schemas.microsoft.com/office/drawing/2014/main" id="{10EB89E0-CCA9-0735-F435-9B9D257B6CAB}"/>
              </a:ext>
            </a:extLst>
          </xdr:cNvPr>
          <xdr:cNvSpPr/>
        </xdr:nvSpPr>
        <xdr:spPr>
          <a:xfrm>
            <a:off x="3966509" y="829136"/>
            <a:ext cx="1072004" cy="416591"/>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337F25C7-43F5-4BA7-86D4-173FDA5BB42C}" type="TxLink">
              <a:rPr lang="en-US" sz="2000" b="1" i="0" u="none" strike="noStrike">
                <a:solidFill>
                  <a:srgbClr val="6949A4"/>
                </a:solidFill>
                <a:latin typeface="Calibri"/>
                <a:ea typeface="Calibri"/>
                <a:cs typeface="Calibri"/>
              </a:rPr>
              <a:pPr marL="0" indent="0" algn="l"/>
              <a:t>236.749</a:t>
            </a:fld>
            <a:endParaRPr lang="en-US" sz="2000" b="1" i="0" u="none" strike="noStrike">
              <a:solidFill>
                <a:srgbClr val="6949A4"/>
              </a:solidFill>
              <a:latin typeface="Calibri"/>
              <a:ea typeface="Calibri"/>
              <a:cs typeface="Calibri"/>
            </a:endParaRPr>
          </a:p>
        </xdr:txBody>
      </xdr:sp>
      <xdr:sp macro="" textlink="">
        <xdr:nvSpPr>
          <xdr:cNvPr id="6" name="TextBox 5">
            <a:extLst>
              <a:ext uri="{FF2B5EF4-FFF2-40B4-BE49-F238E27FC236}">
                <a16:creationId xmlns:a16="http://schemas.microsoft.com/office/drawing/2014/main" id="{FF8BFE1C-2AA4-ECC6-B535-50DF54C1C8FB}"/>
              </a:ext>
            </a:extLst>
          </xdr:cNvPr>
          <xdr:cNvSpPr txBox="1"/>
        </xdr:nvSpPr>
        <xdr:spPr>
          <a:xfrm>
            <a:off x="3977630" y="680790"/>
            <a:ext cx="1008586" cy="287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050" b="1" baseline="0">
                <a:solidFill>
                  <a:schemeClr val="tx1">
                    <a:lumMod val="75000"/>
                    <a:lumOff val="25000"/>
                  </a:schemeClr>
                </a:solidFill>
              </a:rPr>
              <a:t>Total Item Sold</a:t>
            </a:r>
            <a:endParaRPr lang="en-US" sz="1050" b="1">
              <a:solidFill>
                <a:schemeClr val="tx1">
                  <a:lumMod val="75000"/>
                  <a:lumOff val="25000"/>
                </a:schemeClr>
              </a:solidFill>
            </a:endParaRPr>
          </a:p>
        </xdr:txBody>
      </xdr:sp>
      <xdr:sp macro="" textlink="Dapur!$A$10">
        <xdr:nvSpPr>
          <xdr:cNvPr id="7" name="Rectangle 6">
            <a:extLst>
              <a:ext uri="{FF2B5EF4-FFF2-40B4-BE49-F238E27FC236}">
                <a16:creationId xmlns:a16="http://schemas.microsoft.com/office/drawing/2014/main" id="{F922EA9E-DC76-8117-6552-4B2A4CF1ECA4}"/>
              </a:ext>
            </a:extLst>
          </xdr:cNvPr>
          <xdr:cNvSpPr/>
        </xdr:nvSpPr>
        <xdr:spPr>
          <a:xfrm>
            <a:off x="2615148" y="819266"/>
            <a:ext cx="1056147" cy="416591"/>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B543AE65-365D-40BC-B203-AF48F06FB05B}" type="TxLink">
              <a:rPr lang="en-US" sz="2000" b="1" i="0" u="none" strike="noStrike">
                <a:solidFill>
                  <a:srgbClr val="6949A4"/>
                </a:solidFill>
                <a:latin typeface="Calibri"/>
                <a:ea typeface="Calibri"/>
                <a:cs typeface="Calibri"/>
              </a:rPr>
              <a:pPr marL="0" indent="0" algn="l"/>
              <a:t>Rp151M</a:t>
            </a:fld>
            <a:endParaRPr lang="en-US" sz="2000" b="1" i="0" u="none" strike="noStrike">
              <a:solidFill>
                <a:srgbClr val="6949A4"/>
              </a:solidFill>
              <a:latin typeface="Calibri"/>
              <a:ea typeface="Calibri"/>
              <a:cs typeface="Calibri"/>
            </a:endParaRPr>
          </a:p>
        </xdr:txBody>
      </xdr:sp>
      <xdr:sp macro="" textlink="">
        <xdr:nvSpPr>
          <xdr:cNvPr id="8" name="TextBox 7">
            <a:extLst>
              <a:ext uri="{FF2B5EF4-FFF2-40B4-BE49-F238E27FC236}">
                <a16:creationId xmlns:a16="http://schemas.microsoft.com/office/drawing/2014/main" id="{8452FCE9-D900-2A72-589C-58ABB71D457C}"/>
              </a:ext>
            </a:extLst>
          </xdr:cNvPr>
          <xdr:cNvSpPr txBox="1"/>
        </xdr:nvSpPr>
        <xdr:spPr>
          <a:xfrm>
            <a:off x="2626000" y="697488"/>
            <a:ext cx="1081445" cy="271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50" b="1">
                <a:solidFill>
                  <a:schemeClr val="bg2">
                    <a:lumMod val="25000"/>
                  </a:schemeClr>
                </a:solidFill>
              </a:rPr>
              <a:t>Avg. Transaction </a:t>
            </a:r>
          </a:p>
        </xdr:txBody>
      </xdr:sp>
      <xdr:graphicFrame macro="">
        <xdr:nvGraphicFramePr>
          <xdr:cNvPr id="9" name="Chart 8">
            <a:extLst>
              <a:ext uri="{FF2B5EF4-FFF2-40B4-BE49-F238E27FC236}">
                <a16:creationId xmlns:a16="http://schemas.microsoft.com/office/drawing/2014/main" id="{5D84CA27-CAD6-323B-CB84-7FBABFDD6CAC}"/>
              </a:ext>
            </a:extLst>
          </xdr:cNvPr>
          <xdr:cNvGraphicFramePr>
            <a:graphicFrameLocks/>
          </xdr:cNvGraphicFramePr>
        </xdr:nvGraphicFramePr>
        <xdr:xfrm>
          <a:off x="1257000" y="1321520"/>
          <a:ext cx="3888477" cy="138058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6</xdr:col>
      <xdr:colOff>120650</xdr:colOff>
      <xdr:row>23</xdr:row>
      <xdr:rowOff>92075</xdr:rowOff>
    </xdr:from>
    <xdr:to>
      <xdr:col>11</xdr:col>
      <xdr:colOff>572558</xdr:colOff>
      <xdr:row>34</xdr:row>
      <xdr:rowOff>161925</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DED1E892-A38F-4103-81AE-491B1E352E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95950" y="4749800"/>
              <a:ext cx="5287433" cy="2057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47625</xdr:colOff>
      <xdr:row>141</xdr:row>
      <xdr:rowOff>0</xdr:rowOff>
    </xdr:from>
    <xdr:to>
      <xdr:col>4</xdr:col>
      <xdr:colOff>793297</xdr:colOff>
      <xdr:row>148</xdr:row>
      <xdr:rowOff>163739</xdr:rowOff>
    </xdr:to>
    <xdr:graphicFrame macro="">
      <xdr:nvGraphicFramePr>
        <xdr:cNvPr id="13" name="Chart 12">
          <a:extLst>
            <a:ext uri="{FF2B5EF4-FFF2-40B4-BE49-F238E27FC236}">
              <a16:creationId xmlns:a16="http://schemas.microsoft.com/office/drawing/2014/main" id="{7D58FFD4-D47E-4D35-8AEC-DEF81522C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628650</xdr:colOff>
      <xdr:row>88</xdr:row>
      <xdr:rowOff>152399</xdr:rowOff>
    </xdr:from>
    <xdr:to>
      <xdr:col>13</xdr:col>
      <xdr:colOff>495300</xdr:colOff>
      <xdr:row>102</xdr:row>
      <xdr:rowOff>47624</xdr:rowOff>
    </xdr:to>
    <xdr:graphicFrame macro="">
      <xdr:nvGraphicFramePr>
        <xdr:cNvPr id="14" name="Chart 13">
          <a:extLst>
            <a:ext uri="{FF2B5EF4-FFF2-40B4-BE49-F238E27FC236}">
              <a16:creationId xmlns:a16="http://schemas.microsoft.com/office/drawing/2014/main" id="{01D90913-E459-4400-9722-3333E634E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571499</xdr:colOff>
      <xdr:row>103</xdr:row>
      <xdr:rowOff>120650</xdr:rowOff>
    </xdr:from>
    <xdr:to>
      <xdr:col>13</xdr:col>
      <xdr:colOff>466724</xdr:colOff>
      <xdr:row>117</xdr:row>
      <xdr:rowOff>28575</xdr:rowOff>
    </xdr:to>
    <xdr:graphicFrame macro="">
      <xdr:nvGraphicFramePr>
        <xdr:cNvPr id="15" name="Chart 14">
          <a:extLst>
            <a:ext uri="{FF2B5EF4-FFF2-40B4-BE49-F238E27FC236}">
              <a16:creationId xmlns:a16="http://schemas.microsoft.com/office/drawing/2014/main" id="{B9D5751B-A1E9-47A1-ACC4-8B3F7C7BD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131762</xdr:colOff>
      <xdr:row>128</xdr:row>
      <xdr:rowOff>39687</xdr:rowOff>
    </xdr:from>
    <xdr:to>
      <xdr:col>22</xdr:col>
      <xdr:colOff>530225</xdr:colOff>
      <xdr:row>143</xdr:row>
      <xdr:rowOff>65087</xdr:rowOff>
    </xdr:to>
    <xdr:graphicFrame macro="">
      <xdr:nvGraphicFramePr>
        <xdr:cNvPr id="16" name="Chart 15">
          <a:extLst>
            <a:ext uri="{FF2B5EF4-FFF2-40B4-BE49-F238E27FC236}">
              <a16:creationId xmlns:a16="http://schemas.microsoft.com/office/drawing/2014/main" id="{86C5D094-24F2-CBA6-A0B1-510C313B3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11967</xdr:colOff>
      <xdr:row>63</xdr:row>
      <xdr:rowOff>69117</xdr:rowOff>
    </xdr:from>
    <xdr:to>
      <xdr:col>15</xdr:col>
      <xdr:colOff>139212</xdr:colOff>
      <xdr:row>75</xdr:row>
      <xdr:rowOff>149714</xdr:rowOff>
    </xdr:to>
    <xdr:graphicFrame macro="">
      <xdr:nvGraphicFramePr>
        <xdr:cNvPr id="19" name="Chart 18">
          <a:extLst>
            <a:ext uri="{FF2B5EF4-FFF2-40B4-BE49-F238E27FC236}">
              <a16:creationId xmlns:a16="http://schemas.microsoft.com/office/drawing/2014/main" id="{1F2F7438-8DC3-E12A-E4DE-C448EE6D1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0.02787</cdr:x>
      <cdr:y>0.13316</cdr:y>
    </cdr:from>
    <cdr:to>
      <cdr:x>0.33798</cdr:x>
      <cdr:y>0.86554</cdr:y>
    </cdr:to>
    <cdr:sp macro="" textlink="">
      <cdr:nvSpPr>
        <cdr:cNvPr id="2" name="Rectangle 1">
          <a:extLst xmlns:a="http://schemas.openxmlformats.org/drawingml/2006/main">
            <a:ext uri="{FF2B5EF4-FFF2-40B4-BE49-F238E27FC236}">
              <a16:creationId xmlns:a16="http://schemas.microsoft.com/office/drawing/2014/main" id="{7643BD85-2FB2-54D5-C772-36F664ED992F}"/>
            </a:ext>
          </a:extLst>
        </cdr:cNvPr>
        <cdr:cNvSpPr/>
      </cdr:nvSpPr>
      <cdr:spPr>
        <a:xfrm xmlns:a="http://schemas.openxmlformats.org/drawingml/2006/main">
          <a:off x="152400" y="323850"/>
          <a:ext cx="1695450" cy="1781175"/>
        </a:xfrm>
        <a:prstGeom xmlns:a="http://schemas.openxmlformats.org/drawingml/2006/main" prst="rect">
          <a:avLst/>
        </a:prstGeom>
        <a:noFill xmlns:a="http://schemas.openxmlformats.org/drawingml/2006/main"/>
        <a:ln xmlns:a="http://schemas.openxmlformats.org/drawingml/2006/main" w="28575">
          <a:solidFill>
            <a:schemeClr val="accent6">
              <a:lumMod val="75000"/>
            </a:schemeClr>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userShapes>
</file>

<file path=xl/drawings/drawing3.xml><?xml version="1.0" encoding="utf-8"?>
<c:userShapes xmlns:c="http://schemas.openxmlformats.org/drawingml/2006/chart">
  <cdr:relSizeAnchor xmlns:cdr="http://schemas.openxmlformats.org/drawingml/2006/chartDrawing">
    <cdr:from>
      <cdr:x>0.55427</cdr:x>
      <cdr:y>0.12516</cdr:y>
    </cdr:from>
    <cdr:to>
      <cdr:x>0.96998</cdr:x>
      <cdr:y>0.91134</cdr:y>
    </cdr:to>
    <cdr:sp macro="" textlink="">
      <cdr:nvSpPr>
        <cdr:cNvPr id="2" name="Rectangle 1">
          <a:extLst xmlns:a="http://schemas.openxmlformats.org/drawingml/2006/main">
            <a:ext uri="{FF2B5EF4-FFF2-40B4-BE49-F238E27FC236}">
              <a16:creationId xmlns:a16="http://schemas.microsoft.com/office/drawing/2014/main" id="{0A2A3FEE-AE0E-5535-3F1E-A87D77DF59C5}"/>
            </a:ext>
          </a:extLst>
        </cdr:cNvPr>
        <cdr:cNvSpPr/>
      </cdr:nvSpPr>
      <cdr:spPr>
        <a:xfrm xmlns:a="http://schemas.openxmlformats.org/drawingml/2006/main">
          <a:off x="3048001" y="304800"/>
          <a:ext cx="2286000" cy="1914525"/>
        </a:xfrm>
        <a:prstGeom xmlns:a="http://schemas.openxmlformats.org/drawingml/2006/main" prst="rect">
          <a:avLst/>
        </a:prstGeom>
        <a:noFill xmlns:a="http://schemas.openxmlformats.org/drawingml/2006/main"/>
        <a:ln xmlns:a="http://schemas.openxmlformats.org/drawingml/2006/main" w="28575">
          <a:solidFill>
            <a:srgbClr val="C00000"/>
          </a:solidFill>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userShapes>
</file>

<file path=xl/drawings/drawing4.xml><?xml version="1.0" encoding="utf-8"?>
<c:userShapes xmlns:c="http://schemas.openxmlformats.org/drawingml/2006/chart">
  <cdr:relSizeAnchor xmlns:cdr="http://schemas.openxmlformats.org/drawingml/2006/chartDrawing">
    <cdr:from>
      <cdr:x>0.06348</cdr:x>
      <cdr:y>0</cdr:y>
    </cdr:from>
    <cdr:to>
      <cdr:x>0.09829</cdr:x>
      <cdr:y>0.09733</cdr:y>
    </cdr:to>
    <cdr:sp macro="" textlink="">
      <cdr:nvSpPr>
        <cdr:cNvPr id="2" name="TextBox 1">
          <a:extLst xmlns:a="http://schemas.openxmlformats.org/drawingml/2006/main">
            <a:ext uri="{FF2B5EF4-FFF2-40B4-BE49-F238E27FC236}">
              <a16:creationId xmlns:a16="http://schemas.microsoft.com/office/drawing/2014/main" id="{CEE851E4-3597-BD3F-62FA-2080B48B8CC9}"/>
            </a:ext>
          </a:extLst>
        </cdr:cNvPr>
        <cdr:cNvSpPr txBox="1"/>
      </cdr:nvSpPr>
      <cdr:spPr>
        <a:xfrm xmlns:a="http://schemas.openxmlformats.org/drawingml/2006/main">
          <a:off x="573088" y="0"/>
          <a:ext cx="314326"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a:t>
          </a:r>
          <a:endParaRPr lang="en-US" sz="800" b="1" kern="1200">
            <a:latin typeface="Segoe UI Variable Small" pitchFamily="2" charset="0"/>
          </a:endParaRPr>
        </a:p>
      </cdr:txBody>
    </cdr:sp>
  </cdr:relSizeAnchor>
</c:userShapes>
</file>

<file path=xl/drawings/drawing5.xml><?xml version="1.0" encoding="utf-8"?>
<xdr:wsDr xmlns:xdr="http://schemas.openxmlformats.org/drawingml/2006/spreadsheetDrawing" xmlns:a="http://schemas.openxmlformats.org/drawingml/2006/main">
  <xdr:oneCellAnchor>
    <xdr:from>
      <xdr:col>17</xdr:col>
      <xdr:colOff>211666</xdr:colOff>
      <xdr:row>11</xdr:row>
      <xdr:rowOff>0</xdr:rowOff>
    </xdr:from>
    <xdr:ext cx="184731" cy="264560"/>
    <xdr:sp macro="" textlink="">
      <xdr:nvSpPr>
        <xdr:cNvPr id="7" name="TextBox 6">
          <a:extLst>
            <a:ext uri="{FF2B5EF4-FFF2-40B4-BE49-F238E27FC236}">
              <a16:creationId xmlns:a16="http://schemas.microsoft.com/office/drawing/2014/main" id="{25668F6B-DE1A-FE4F-C5A8-9491824A9599}"/>
            </a:ext>
          </a:extLst>
        </xdr:cNvPr>
        <xdr:cNvSpPr txBox="1"/>
      </xdr:nvSpPr>
      <xdr:spPr>
        <a:xfrm>
          <a:off x="10646833" y="19790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29827</xdr:colOff>
      <xdr:row>0</xdr:row>
      <xdr:rowOff>123049</xdr:rowOff>
    </xdr:from>
    <xdr:to>
      <xdr:col>19</xdr:col>
      <xdr:colOff>335492</xdr:colOff>
      <xdr:row>51</xdr:row>
      <xdr:rowOff>23813</xdr:rowOff>
    </xdr:to>
    <xdr:sp macro="" textlink="">
      <xdr:nvSpPr>
        <xdr:cNvPr id="11" name="Rectangle: Rounded Corners 10">
          <a:extLst>
            <a:ext uri="{FF2B5EF4-FFF2-40B4-BE49-F238E27FC236}">
              <a16:creationId xmlns:a16="http://schemas.microsoft.com/office/drawing/2014/main" id="{2B1E23B7-0075-4569-AF02-2E82A2CB50C1}"/>
            </a:ext>
          </a:extLst>
        </xdr:cNvPr>
        <xdr:cNvSpPr/>
      </xdr:nvSpPr>
      <xdr:spPr>
        <a:xfrm>
          <a:off x="29827" y="123049"/>
          <a:ext cx="11842821" cy="9009045"/>
        </a:xfrm>
        <a:prstGeom prst="roundRect">
          <a:avLst>
            <a:gd name="adj" fmla="val 5965"/>
          </a:avLst>
        </a:prstGeom>
        <a:solidFill>
          <a:schemeClr val="bg2">
            <a:lumMod val="25000"/>
          </a:schemeClr>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133350</xdr:colOff>
      <xdr:row>1</xdr:row>
      <xdr:rowOff>46567</xdr:rowOff>
    </xdr:from>
    <xdr:to>
      <xdr:col>19</xdr:col>
      <xdr:colOff>190500</xdr:colOff>
      <xdr:row>50</xdr:row>
      <xdr:rowOff>56697</xdr:rowOff>
    </xdr:to>
    <xdr:sp macro="" textlink="">
      <xdr:nvSpPr>
        <xdr:cNvPr id="2" name="Rectangle: Rounded Corners 1">
          <a:extLst>
            <a:ext uri="{FF2B5EF4-FFF2-40B4-BE49-F238E27FC236}">
              <a16:creationId xmlns:a16="http://schemas.microsoft.com/office/drawing/2014/main" id="{47DA61E8-0180-A8F9-4E54-5A1C283C73D1}"/>
            </a:ext>
          </a:extLst>
        </xdr:cNvPr>
        <xdr:cNvSpPr/>
      </xdr:nvSpPr>
      <xdr:spPr>
        <a:xfrm>
          <a:off x="745671" y="227996"/>
          <a:ext cx="11078936" cy="8900130"/>
        </a:xfrm>
        <a:prstGeom prst="roundRect">
          <a:avLst>
            <a:gd name="adj" fmla="val 6153"/>
          </a:avLst>
        </a:prstGeom>
        <a:solidFill>
          <a:schemeClr val="bg1"/>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949A4"/>
            </a:solidFill>
          </a:endParaRPr>
        </a:p>
      </xdr:txBody>
    </xdr:sp>
    <xdr:clientData/>
  </xdr:twoCellAnchor>
  <xdr:twoCellAnchor editAs="oneCell">
    <xdr:from>
      <xdr:col>8</xdr:col>
      <xdr:colOff>140758</xdr:colOff>
      <xdr:row>1</xdr:row>
      <xdr:rowOff>48875</xdr:rowOff>
    </xdr:from>
    <xdr:to>
      <xdr:col>13</xdr:col>
      <xdr:colOff>264584</xdr:colOff>
      <xdr:row>7</xdr:row>
      <xdr:rowOff>125339</xdr:rowOff>
    </xdr:to>
    <mc:AlternateContent xmlns:mc="http://schemas.openxmlformats.org/markup-compatibility/2006" xmlns:tsle="http://schemas.microsoft.com/office/drawing/2012/timeslicer">
      <mc:Choice Requires="tsle">
        <xdr:graphicFrame macro="">
          <xdr:nvGraphicFramePr>
            <xdr:cNvPr id="22" name="Tanggal Transaksi">
              <a:extLst>
                <a:ext uri="{FF2B5EF4-FFF2-40B4-BE49-F238E27FC236}">
                  <a16:creationId xmlns:a16="http://schemas.microsoft.com/office/drawing/2014/main" id="{864EB29F-A725-4970-B862-19F9A80F4745}"/>
                </a:ext>
              </a:extLst>
            </xdr:cNvPr>
            <xdr:cNvGraphicFramePr/>
          </xdr:nvGraphicFramePr>
          <xdr:xfrm>
            <a:off x="0" y="0"/>
            <a:ext cx="0" cy="0"/>
          </xdr:xfrm>
          <a:graphic>
            <a:graphicData uri="http://schemas.microsoft.com/office/drawing/2012/timeslicer">
              <tsle:timeslicer name="Tanggal Transaksi"/>
            </a:graphicData>
          </a:graphic>
        </xdr:graphicFrame>
      </mc:Choice>
      <mc:Fallback xmlns="">
        <xdr:sp macro="" textlink="">
          <xdr:nvSpPr>
            <xdr:cNvPr id="0" name=""/>
            <xdr:cNvSpPr>
              <a:spLocks noTextEdit="1"/>
            </xdr:cNvSpPr>
          </xdr:nvSpPr>
          <xdr:spPr>
            <a:xfrm>
              <a:off x="5054600" y="225617"/>
              <a:ext cx="3189817" cy="11591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285751</xdr:colOff>
      <xdr:row>8</xdr:row>
      <xdr:rowOff>74084</xdr:rowOff>
    </xdr:from>
    <xdr:to>
      <xdr:col>9</xdr:col>
      <xdr:colOff>330597</xdr:colOff>
      <xdr:row>24</xdr:row>
      <xdr:rowOff>8466</xdr:rowOff>
    </xdr:to>
    <xdr:sp macro="" textlink="">
      <xdr:nvSpPr>
        <xdr:cNvPr id="14" name="Rectangle: Rounded Corners 13">
          <a:extLst>
            <a:ext uri="{FF2B5EF4-FFF2-40B4-BE49-F238E27FC236}">
              <a16:creationId xmlns:a16="http://schemas.microsoft.com/office/drawing/2014/main" id="{50B8319A-7928-D00B-37DF-0CE65E4A2726}"/>
            </a:ext>
          </a:extLst>
        </xdr:cNvPr>
        <xdr:cNvSpPr/>
      </xdr:nvSpPr>
      <xdr:spPr>
        <a:xfrm>
          <a:off x="892970" y="1502834"/>
          <a:ext cx="4902596" cy="2791882"/>
        </a:xfrm>
        <a:prstGeom prst="roundRect">
          <a:avLst>
            <a:gd name="adj" fmla="val 7904"/>
          </a:avLst>
        </a:prstGeom>
        <a:solidFill>
          <a:srgbClr val="E5F1F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364942</xdr:colOff>
      <xdr:row>9</xdr:row>
      <xdr:rowOff>74589</xdr:rowOff>
    </xdr:from>
    <xdr:to>
      <xdr:col>9</xdr:col>
      <xdr:colOff>168672</xdr:colOff>
      <xdr:row>23</xdr:row>
      <xdr:rowOff>82180</xdr:rowOff>
    </xdr:to>
    <xdr:grpSp>
      <xdr:nvGrpSpPr>
        <xdr:cNvPr id="21" name="Group 20">
          <a:extLst>
            <a:ext uri="{FF2B5EF4-FFF2-40B4-BE49-F238E27FC236}">
              <a16:creationId xmlns:a16="http://schemas.microsoft.com/office/drawing/2014/main" id="{A0931084-12D4-4395-E6F0-912409794C34}"/>
            </a:ext>
          </a:extLst>
        </xdr:cNvPr>
        <xdr:cNvGrpSpPr/>
      </xdr:nvGrpSpPr>
      <xdr:grpSpPr>
        <a:xfrm>
          <a:off x="972161" y="1681933"/>
          <a:ext cx="4661480" cy="2511078"/>
          <a:chOff x="1163546" y="764710"/>
          <a:chExt cx="4450807" cy="2321244"/>
        </a:xfrm>
      </xdr:grpSpPr>
      <xdr:sp macro="" textlink="">
        <xdr:nvSpPr>
          <xdr:cNvPr id="4" name="TextBox 3">
            <a:extLst>
              <a:ext uri="{FF2B5EF4-FFF2-40B4-BE49-F238E27FC236}">
                <a16:creationId xmlns:a16="http://schemas.microsoft.com/office/drawing/2014/main" id="{DF44FBAD-3E3E-8598-2CF0-CDDEAD873E25}"/>
              </a:ext>
            </a:extLst>
          </xdr:cNvPr>
          <xdr:cNvSpPr txBox="1"/>
        </xdr:nvSpPr>
        <xdr:spPr>
          <a:xfrm>
            <a:off x="1272004" y="764710"/>
            <a:ext cx="690697" cy="1801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100" b="1">
                <a:solidFill>
                  <a:schemeClr val="tx1">
                    <a:lumMod val="75000"/>
                    <a:lumOff val="25000"/>
                  </a:schemeClr>
                </a:solidFill>
                <a:latin typeface="Segoe UI Variable Small" pitchFamily="2" charset="0"/>
                <a:cs typeface="Arial" panose="020B0604020202020204" pitchFamily="34" charset="0"/>
              </a:rPr>
              <a:t>Revenue</a:t>
            </a:r>
          </a:p>
        </xdr:txBody>
      </xdr:sp>
      <xdr:sp macro="" textlink="Dapur!$B$4">
        <xdr:nvSpPr>
          <xdr:cNvPr id="3" name="Rectangle 2">
            <a:extLst>
              <a:ext uri="{FF2B5EF4-FFF2-40B4-BE49-F238E27FC236}">
                <a16:creationId xmlns:a16="http://schemas.microsoft.com/office/drawing/2014/main" id="{5263BAD1-24AA-4035-B30C-3CE40FB5716F}"/>
              </a:ext>
            </a:extLst>
          </xdr:cNvPr>
          <xdr:cNvSpPr/>
        </xdr:nvSpPr>
        <xdr:spPr>
          <a:xfrm>
            <a:off x="1163546" y="862143"/>
            <a:ext cx="1264215" cy="415595"/>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1C89BC2-0ED6-4AD1-8023-FB5DBB4D5F41}" type="TxLink">
              <a:rPr lang="en-US" sz="2000" b="1" i="0" u="none" strike="noStrike">
                <a:solidFill>
                  <a:srgbClr val="6949A4"/>
                </a:solidFill>
                <a:latin typeface="Segoe UI Variable Small" pitchFamily="2" charset="0"/>
                <a:ea typeface="Calibri"/>
                <a:cs typeface="Calibri"/>
              </a:rPr>
              <a:pPr marL="0" indent="0" algn="ctr"/>
              <a:t>Rp60,0B</a:t>
            </a:fld>
            <a:endParaRPr lang="en-US" sz="2000" b="1" i="0" u="none" strike="noStrike">
              <a:solidFill>
                <a:srgbClr val="6949A4"/>
              </a:solidFill>
              <a:latin typeface="Segoe UI Variable Small" pitchFamily="2" charset="0"/>
              <a:ea typeface="Calibri"/>
              <a:cs typeface="Calibri"/>
            </a:endParaRPr>
          </a:p>
        </xdr:txBody>
      </xdr:sp>
      <xdr:sp macro="" textlink="Dapur!$A$4">
        <xdr:nvSpPr>
          <xdr:cNvPr id="13" name="Rectangle 12">
            <a:extLst>
              <a:ext uri="{FF2B5EF4-FFF2-40B4-BE49-F238E27FC236}">
                <a16:creationId xmlns:a16="http://schemas.microsoft.com/office/drawing/2014/main" id="{CC8A5B39-9E66-460C-93E7-6D3FEFD10D7D}"/>
              </a:ext>
            </a:extLst>
          </xdr:cNvPr>
          <xdr:cNvSpPr/>
        </xdr:nvSpPr>
        <xdr:spPr>
          <a:xfrm>
            <a:off x="3800728" y="868883"/>
            <a:ext cx="1167671" cy="417246"/>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337F25C7-43F5-4BA7-86D4-173FDA5BB42C}" type="TxLink">
              <a:rPr lang="en-US" sz="2000" b="1" i="0" u="none" strike="noStrike">
                <a:solidFill>
                  <a:srgbClr val="6949A4"/>
                </a:solidFill>
                <a:latin typeface="Segoe UI Variable Small" pitchFamily="2" charset="0"/>
                <a:ea typeface="Calibri"/>
                <a:cs typeface="Calibri"/>
              </a:rPr>
              <a:pPr marL="0" indent="0" algn="l"/>
              <a:t>236.749</a:t>
            </a:fld>
            <a:endParaRPr lang="en-US" sz="2000" b="1" i="0" u="none" strike="noStrike">
              <a:solidFill>
                <a:srgbClr val="6949A4"/>
              </a:solidFill>
              <a:latin typeface="Segoe UI Variable Small" pitchFamily="2" charset="0"/>
              <a:ea typeface="Calibri"/>
              <a:cs typeface="Calibri"/>
            </a:endParaRPr>
          </a:p>
        </xdr:txBody>
      </xdr:sp>
      <xdr:sp macro="" textlink="">
        <xdr:nvSpPr>
          <xdr:cNvPr id="15" name="TextBox 14">
            <a:extLst>
              <a:ext uri="{FF2B5EF4-FFF2-40B4-BE49-F238E27FC236}">
                <a16:creationId xmlns:a16="http://schemas.microsoft.com/office/drawing/2014/main" id="{451BD970-2340-42B1-A4AB-F9027B4CE735}"/>
              </a:ext>
            </a:extLst>
          </xdr:cNvPr>
          <xdr:cNvSpPr txBox="1"/>
        </xdr:nvSpPr>
        <xdr:spPr>
          <a:xfrm>
            <a:off x="3808855" y="773655"/>
            <a:ext cx="1178971" cy="1729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050" b="1" baseline="0">
                <a:solidFill>
                  <a:schemeClr val="tx1">
                    <a:lumMod val="75000"/>
                    <a:lumOff val="25000"/>
                  </a:schemeClr>
                </a:solidFill>
                <a:latin typeface="Segoe UI Variable Small" pitchFamily="2" charset="0"/>
                <a:cs typeface="Arial" panose="020B0604020202020204" pitchFamily="34" charset="0"/>
              </a:rPr>
              <a:t>Total Item Sold</a:t>
            </a:r>
            <a:endParaRPr lang="en-US" sz="1050" b="1">
              <a:solidFill>
                <a:schemeClr val="tx1">
                  <a:lumMod val="75000"/>
                  <a:lumOff val="25000"/>
                </a:schemeClr>
              </a:solidFill>
              <a:latin typeface="Segoe UI Variable Small" pitchFamily="2" charset="0"/>
              <a:cs typeface="Arial" panose="020B0604020202020204" pitchFamily="34" charset="0"/>
            </a:endParaRPr>
          </a:p>
        </xdr:txBody>
      </xdr:sp>
      <xdr:sp macro="" textlink="Dapur!$A$10">
        <xdr:nvSpPr>
          <xdr:cNvPr id="18" name="Rectangle 17">
            <a:extLst>
              <a:ext uri="{FF2B5EF4-FFF2-40B4-BE49-F238E27FC236}">
                <a16:creationId xmlns:a16="http://schemas.microsoft.com/office/drawing/2014/main" id="{D517F53C-6E05-626D-D7BC-0D3EE7D83723}"/>
              </a:ext>
            </a:extLst>
          </xdr:cNvPr>
          <xdr:cNvSpPr/>
        </xdr:nvSpPr>
        <xdr:spPr>
          <a:xfrm>
            <a:off x="2496658" y="862319"/>
            <a:ext cx="1091216" cy="417246"/>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B543AE65-365D-40BC-B203-AF48F06FB05B}" type="TxLink">
              <a:rPr lang="en-US" sz="2000" b="1" i="0" u="none" strike="noStrike">
                <a:solidFill>
                  <a:srgbClr val="6949A4"/>
                </a:solidFill>
                <a:latin typeface="Segoe UI Variable Small" pitchFamily="2" charset="0"/>
                <a:ea typeface="Calibri"/>
                <a:cs typeface="Calibri"/>
              </a:rPr>
              <a:pPr marL="0" indent="0" algn="l"/>
              <a:t>Rp151M</a:t>
            </a:fld>
            <a:endParaRPr lang="en-US" sz="2000" b="1" i="0" u="none" strike="noStrike">
              <a:solidFill>
                <a:srgbClr val="6949A4"/>
              </a:solidFill>
              <a:latin typeface="Segoe UI Variable Small" pitchFamily="2" charset="0"/>
              <a:ea typeface="Calibri"/>
              <a:cs typeface="Calibri"/>
            </a:endParaRPr>
          </a:p>
        </xdr:txBody>
      </xdr:sp>
      <xdr:sp macro="" textlink="">
        <xdr:nvSpPr>
          <xdr:cNvPr id="19" name="TextBox 18">
            <a:extLst>
              <a:ext uri="{FF2B5EF4-FFF2-40B4-BE49-F238E27FC236}">
                <a16:creationId xmlns:a16="http://schemas.microsoft.com/office/drawing/2014/main" id="{D9243F34-E319-321F-5652-2707C9DE4C61}"/>
              </a:ext>
            </a:extLst>
          </xdr:cNvPr>
          <xdr:cNvSpPr txBox="1"/>
        </xdr:nvSpPr>
        <xdr:spPr>
          <a:xfrm>
            <a:off x="2503324" y="775792"/>
            <a:ext cx="1341271" cy="167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1050" b="1">
                <a:solidFill>
                  <a:schemeClr val="bg2">
                    <a:lumMod val="25000"/>
                  </a:schemeClr>
                </a:solidFill>
                <a:latin typeface="Segoe UI Variable Small" pitchFamily="2" charset="0"/>
                <a:cs typeface="Arial" panose="020B0604020202020204" pitchFamily="34" charset="0"/>
              </a:rPr>
              <a:t>Avg. Transaction </a:t>
            </a:r>
          </a:p>
        </xdr:txBody>
      </xdr:sp>
      <xdr:graphicFrame macro="">
        <xdr:nvGraphicFramePr>
          <xdr:cNvPr id="20" name="Chart 19">
            <a:extLst>
              <a:ext uri="{FF2B5EF4-FFF2-40B4-BE49-F238E27FC236}">
                <a16:creationId xmlns:a16="http://schemas.microsoft.com/office/drawing/2014/main" id="{6AA3D66E-1DA6-49E0-8F14-7A219B849B43}"/>
              </a:ext>
            </a:extLst>
          </xdr:cNvPr>
          <xdr:cNvGraphicFramePr>
            <a:graphicFrameLocks/>
          </xdr:cNvGraphicFramePr>
        </xdr:nvGraphicFramePr>
        <xdr:xfrm>
          <a:off x="1187666" y="1660796"/>
          <a:ext cx="4426687" cy="1425158"/>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446485</xdr:colOff>
      <xdr:row>24</xdr:row>
      <xdr:rowOff>144342</xdr:rowOff>
    </xdr:from>
    <xdr:to>
      <xdr:col>19</xdr:col>
      <xdr:colOff>7292</xdr:colOff>
      <xdr:row>49</xdr:row>
      <xdr:rowOff>146049</xdr:rowOff>
    </xdr:to>
    <xdr:sp macro="" textlink="">
      <xdr:nvSpPr>
        <xdr:cNvPr id="17" name="Rectangle: Rounded Corners 16">
          <a:extLst>
            <a:ext uri="{FF2B5EF4-FFF2-40B4-BE49-F238E27FC236}">
              <a16:creationId xmlns:a16="http://schemas.microsoft.com/office/drawing/2014/main" id="{6CDB168C-B629-49F6-ADD2-EA47D660DBC7}"/>
            </a:ext>
          </a:extLst>
        </xdr:cNvPr>
        <xdr:cNvSpPr/>
      </xdr:nvSpPr>
      <xdr:spPr>
        <a:xfrm>
          <a:off x="5957378" y="4498628"/>
          <a:ext cx="5684021" cy="4537421"/>
        </a:xfrm>
        <a:prstGeom prst="roundRect">
          <a:avLst>
            <a:gd name="adj" fmla="val 7904"/>
          </a:avLst>
        </a:prstGeom>
        <a:solidFill>
          <a:srgbClr val="E8E0F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504827</xdr:colOff>
      <xdr:row>13</xdr:row>
      <xdr:rowOff>74082</xdr:rowOff>
    </xdr:from>
    <xdr:to>
      <xdr:col>5</xdr:col>
      <xdr:colOff>313267</xdr:colOff>
      <xdr:row>15</xdr:row>
      <xdr:rowOff>17992</xdr:rowOff>
    </xdr:to>
    <xdr:sp macro="" textlink="">
      <xdr:nvSpPr>
        <xdr:cNvPr id="23" name="Rectangle: Rounded Corners 22">
          <a:extLst>
            <a:ext uri="{FF2B5EF4-FFF2-40B4-BE49-F238E27FC236}">
              <a16:creationId xmlns:a16="http://schemas.microsoft.com/office/drawing/2014/main" id="{E2D11655-C870-7D70-EBB4-00CF18968F5F}"/>
            </a:ext>
          </a:extLst>
        </xdr:cNvPr>
        <xdr:cNvSpPr/>
      </xdr:nvSpPr>
      <xdr:spPr>
        <a:xfrm>
          <a:off x="1118660" y="2412999"/>
          <a:ext cx="2263774" cy="303743"/>
        </a:xfrm>
        <a:prstGeom prst="roundRect">
          <a:avLst>
            <a:gd name="adj" fmla="val 50000"/>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lt1"/>
              </a:solidFill>
              <a:effectLst/>
              <a:latin typeface="Segoe UI Variable Small" pitchFamily="2" charset="0"/>
              <a:ea typeface="+mn-ea"/>
              <a:cs typeface="Arial" panose="020B0604020202020204" pitchFamily="34" charset="0"/>
            </a:rPr>
            <a:t>Sales Activity Distribution</a:t>
          </a:r>
          <a:endParaRPr lang="en-US" sz="1200">
            <a:effectLst/>
            <a:latin typeface="Segoe UI Variable Small" pitchFamily="2" charset="0"/>
            <a:cs typeface="Arial" panose="020B0604020202020204" pitchFamily="34" charset="0"/>
          </a:endParaRPr>
        </a:p>
      </xdr:txBody>
    </xdr:sp>
    <xdr:clientData/>
  </xdr:twoCellAnchor>
  <xdr:twoCellAnchor editAs="oneCell">
    <xdr:from>
      <xdr:col>13</xdr:col>
      <xdr:colOff>338534</xdr:colOff>
      <xdr:row>2</xdr:row>
      <xdr:rowOff>169067</xdr:rowOff>
    </xdr:from>
    <xdr:to>
      <xdr:col>19</xdr:col>
      <xdr:colOff>12302</xdr:colOff>
      <xdr:row>7</xdr:row>
      <xdr:rowOff>162719</xdr:rowOff>
    </xdr:to>
    <mc:AlternateContent xmlns:mc="http://schemas.openxmlformats.org/markup-compatibility/2006" xmlns:a14="http://schemas.microsoft.com/office/drawing/2010/main">
      <mc:Choice Requires="a14">
        <xdr:graphicFrame macro="">
          <xdr:nvGraphicFramePr>
            <xdr:cNvPr id="26" name="Provinsi">
              <a:extLst>
                <a:ext uri="{FF2B5EF4-FFF2-40B4-BE49-F238E27FC236}">
                  <a16:creationId xmlns:a16="http://schemas.microsoft.com/office/drawing/2014/main" id="{5733CC9E-59E2-4ED5-AC49-E5BA23AB969A}"/>
                </a:ext>
              </a:extLst>
            </xdr:cNvPr>
            <xdr:cNvGraphicFramePr/>
          </xdr:nvGraphicFramePr>
          <xdr:xfrm>
            <a:off x="0" y="0"/>
            <a:ext cx="0" cy="0"/>
          </xdr:xfrm>
          <a:graphic>
            <a:graphicData uri="http://schemas.microsoft.com/office/drawing/2010/slicer">
              <sle:slicer xmlns:sle="http://schemas.microsoft.com/office/drawing/2010/slicer" name="Provinsi"/>
            </a:graphicData>
          </a:graphic>
        </xdr:graphicFrame>
      </mc:Choice>
      <mc:Fallback xmlns="">
        <xdr:sp macro="" textlink="">
          <xdr:nvSpPr>
            <xdr:cNvPr id="0" name=""/>
            <xdr:cNvSpPr>
              <a:spLocks noTextEdit="1"/>
            </xdr:cNvSpPr>
          </xdr:nvSpPr>
          <xdr:spPr>
            <a:xfrm>
              <a:off x="8315192" y="528900"/>
              <a:ext cx="3359943" cy="893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524656</xdr:colOff>
      <xdr:row>8</xdr:row>
      <xdr:rowOff>82551</xdr:rowOff>
    </xdr:from>
    <xdr:to>
      <xdr:col>19</xdr:col>
      <xdr:colOff>87842</xdr:colOff>
      <xdr:row>24</xdr:row>
      <xdr:rowOff>7717</xdr:rowOff>
    </xdr:to>
    <xdr:grpSp>
      <xdr:nvGrpSpPr>
        <xdr:cNvPr id="44" name="Group 43">
          <a:extLst>
            <a:ext uri="{FF2B5EF4-FFF2-40B4-BE49-F238E27FC236}">
              <a16:creationId xmlns:a16="http://schemas.microsoft.com/office/drawing/2014/main" id="{2FA33990-AC69-330D-9986-91C7DACF84A5}"/>
            </a:ext>
          </a:extLst>
        </xdr:cNvPr>
        <xdr:cNvGrpSpPr/>
      </xdr:nvGrpSpPr>
      <xdr:grpSpPr>
        <a:xfrm>
          <a:off x="5986450" y="1514476"/>
          <a:ext cx="5635373" cy="2782666"/>
          <a:chOff x="6033574" y="1497694"/>
          <a:chExt cx="5688370" cy="2763743"/>
        </a:xfrm>
      </xdr:grpSpPr>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E28036B-96DD-40C1-8390-0685E87CF993}"/>
                  </a:ext>
                </a:extLst>
              </xdr:cNvPr>
              <xdr:cNvGraphicFramePr/>
            </xdr:nvGraphicFramePr>
            <xdr:xfrm>
              <a:off x="8993846" y="1774466"/>
              <a:ext cx="2728098" cy="2486971"/>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993846" y="1774466"/>
                <a:ext cx="2728098" cy="24869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25" name="TextBox 24">
            <a:extLst>
              <a:ext uri="{FF2B5EF4-FFF2-40B4-BE49-F238E27FC236}">
                <a16:creationId xmlns:a16="http://schemas.microsoft.com/office/drawing/2014/main" id="{C7B87B89-EF0A-76C1-645C-A4512FBBB1F8}"/>
              </a:ext>
            </a:extLst>
          </xdr:cNvPr>
          <xdr:cNvSpPr txBox="1"/>
        </xdr:nvSpPr>
        <xdr:spPr>
          <a:xfrm>
            <a:off x="6033574" y="1497694"/>
            <a:ext cx="5010985" cy="365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chemeClr val="bg2">
                    <a:lumMod val="25000"/>
                  </a:schemeClr>
                </a:solidFill>
                <a:latin typeface="Segoe UI Variable Small" pitchFamily="2" charset="0"/>
              </a:rPr>
              <a:t>Mapping Our Revenue: Performance by Province</a:t>
            </a:r>
          </a:p>
        </xdr:txBody>
      </xdr:sp>
      <xdr:graphicFrame macro="">
        <xdr:nvGraphicFramePr>
          <xdr:cNvPr id="27" name="Chart 26">
            <a:extLst>
              <a:ext uri="{FF2B5EF4-FFF2-40B4-BE49-F238E27FC236}">
                <a16:creationId xmlns:a16="http://schemas.microsoft.com/office/drawing/2014/main" id="{FB4DCBA2-6FD7-4735-990E-54CCF1E626EE}"/>
              </a:ext>
            </a:extLst>
          </xdr:cNvPr>
          <xdr:cNvGraphicFramePr>
            <a:graphicFrameLocks/>
          </xdr:cNvGraphicFramePr>
        </xdr:nvGraphicFramePr>
        <xdr:xfrm>
          <a:off x="6075909" y="1798175"/>
          <a:ext cx="3940303" cy="1414619"/>
        </xdr:xfrm>
        <a:graphic>
          <a:graphicData uri="http://schemas.openxmlformats.org/drawingml/2006/chart">
            <c:chart xmlns:c="http://schemas.openxmlformats.org/drawingml/2006/chart" xmlns:r="http://schemas.openxmlformats.org/officeDocument/2006/relationships" r:id="rId3"/>
          </a:graphicData>
        </a:graphic>
      </xdr:graphicFrame>
      <xdr:pic>
        <xdr:nvPicPr>
          <xdr:cNvPr id="6" name="Picture 5">
            <a:extLst>
              <a:ext uri="{FF2B5EF4-FFF2-40B4-BE49-F238E27FC236}">
                <a16:creationId xmlns:a16="http://schemas.microsoft.com/office/drawing/2014/main" id="{169B933F-B0A9-5055-1647-D7B832BEC4C8}"/>
              </a:ext>
            </a:extLst>
          </xdr:cNvPr>
          <xdr:cNvPicPr>
            <a:picLocks noChangeAspect="1"/>
          </xdr:cNvPicPr>
        </xdr:nvPicPr>
        <xdr:blipFill>
          <a:blip xmlns:r="http://schemas.openxmlformats.org/officeDocument/2006/relationships" r:embed="rId4"/>
          <a:stretch>
            <a:fillRect/>
          </a:stretch>
        </xdr:blipFill>
        <xdr:spPr>
          <a:xfrm>
            <a:off x="6332544" y="3274785"/>
            <a:ext cx="695617" cy="675243"/>
          </a:xfrm>
          <a:prstGeom prst="rect">
            <a:avLst/>
          </a:prstGeom>
        </xdr:spPr>
      </xdr:pic>
      <xdr:sp macro="" textlink="Dapur!$A$46">
        <xdr:nvSpPr>
          <xdr:cNvPr id="8" name="TextBox 7">
            <a:extLst>
              <a:ext uri="{FF2B5EF4-FFF2-40B4-BE49-F238E27FC236}">
                <a16:creationId xmlns:a16="http://schemas.microsoft.com/office/drawing/2014/main" id="{55908F00-3A7E-4282-A2FF-42345994ADDB}"/>
              </a:ext>
            </a:extLst>
          </xdr:cNvPr>
          <xdr:cNvSpPr txBox="1"/>
        </xdr:nvSpPr>
        <xdr:spPr>
          <a:xfrm>
            <a:off x="7086762" y="3206269"/>
            <a:ext cx="712278" cy="362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5556CB3-E118-46AA-8AA1-DD195579A060}" type="TxLink">
              <a:rPr lang="en-US" sz="1600" b="1" i="0" u="none" strike="noStrike">
                <a:solidFill>
                  <a:srgbClr val="000000"/>
                </a:solidFill>
                <a:latin typeface="Segoe UI Variable Small" pitchFamily="2" charset="0"/>
                <a:ea typeface="Calibri"/>
                <a:cs typeface="Calibri"/>
              </a:rPr>
              <a:pPr/>
              <a:t>Jaket</a:t>
            </a:fld>
            <a:endParaRPr lang="en-US" sz="1600" b="1">
              <a:solidFill>
                <a:schemeClr val="bg2">
                  <a:lumMod val="25000"/>
                </a:schemeClr>
              </a:solidFill>
              <a:latin typeface="Segoe UI Variable Small" pitchFamily="2" charset="0"/>
            </a:endParaRPr>
          </a:p>
        </xdr:txBody>
      </xdr:sp>
      <xdr:sp macro="" textlink="Dapur!$B$46">
        <xdr:nvSpPr>
          <xdr:cNvPr id="9" name="Rectangle: Rounded Corners 8">
            <a:extLst>
              <a:ext uri="{FF2B5EF4-FFF2-40B4-BE49-F238E27FC236}">
                <a16:creationId xmlns:a16="http://schemas.microsoft.com/office/drawing/2014/main" id="{54AD2C30-76CE-4836-BCF3-7D802BB4DAC7}"/>
              </a:ext>
            </a:extLst>
          </xdr:cNvPr>
          <xdr:cNvSpPr/>
        </xdr:nvSpPr>
        <xdr:spPr>
          <a:xfrm>
            <a:off x="7100512" y="3585289"/>
            <a:ext cx="1421320" cy="310260"/>
          </a:xfrm>
          <a:prstGeom prst="roundRect">
            <a:avLst>
              <a:gd name="adj" fmla="val 50000"/>
            </a:avLst>
          </a:prstGeom>
          <a:solidFill>
            <a:srgbClr val="D6ED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E64C9091-B205-49ED-8250-DF0BAA1D8595}" type="TxLink">
              <a:rPr lang="en-US" sz="1700" b="1" i="0" u="none" strike="noStrike">
                <a:solidFill>
                  <a:schemeClr val="bg2">
                    <a:lumMod val="25000"/>
                  </a:schemeClr>
                </a:solidFill>
                <a:effectLst/>
                <a:latin typeface="Segoe UI Variable Small" pitchFamily="2" charset="0"/>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Rp7,6B</a:t>
            </a:fld>
            <a:endParaRPr lang="en-US" sz="1700" b="1">
              <a:solidFill>
                <a:schemeClr val="bg2">
                  <a:lumMod val="25000"/>
                </a:schemeClr>
              </a:solidFill>
              <a:effectLst/>
              <a:latin typeface="Segoe UI Variable Small" pitchFamily="2" charset="0"/>
              <a:cs typeface="Arial" panose="020B0604020202020204" pitchFamily="34" charset="0"/>
            </a:endParaRPr>
          </a:p>
        </xdr:txBody>
      </xdr:sp>
      <xdr:sp macro="" textlink="">
        <xdr:nvSpPr>
          <xdr:cNvPr id="12" name="TextBox 11">
            <a:extLst>
              <a:ext uri="{FF2B5EF4-FFF2-40B4-BE49-F238E27FC236}">
                <a16:creationId xmlns:a16="http://schemas.microsoft.com/office/drawing/2014/main" id="{0E1FA24D-B934-4F9F-BD24-14BF24E90434}"/>
              </a:ext>
            </a:extLst>
          </xdr:cNvPr>
          <xdr:cNvSpPr txBox="1"/>
        </xdr:nvSpPr>
        <xdr:spPr>
          <a:xfrm>
            <a:off x="7546332" y="3069122"/>
            <a:ext cx="601198" cy="433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chemeClr val="bg2">
                    <a:lumMod val="25000"/>
                  </a:schemeClr>
                </a:solidFill>
                <a:latin typeface="Segoe UI Variable Small" pitchFamily="2" charset="0"/>
              </a:rPr>
              <a:t>🔝</a:t>
            </a:r>
          </a:p>
        </xdr:txBody>
      </xdr:sp>
    </xdr:grpSp>
    <xdr:clientData/>
  </xdr:twoCellAnchor>
  <xdr:oneCellAnchor>
    <xdr:from>
      <xdr:col>1</xdr:col>
      <xdr:colOff>238920</xdr:colOff>
      <xdr:row>2</xdr:row>
      <xdr:rowOff>75140</xdr:rowOff>
    </xdr:from>
    <xdr:ext cx="4139851" cy="894027"/>
    <xdr:sp macro="" textlink="">
      <xdr:nvSpPr>
        <xdr:cNvPr id="10" name="TextBox 9">
          <a:extLst>
            <a:ext uri="{FF2B5EF4-FFF2-40B4-BE49-F238E27FC236}">
              <a16:creationId xmlns:a16="http://schemas.microsoft.com/office/drawing/2014/main" id="{F9E15527-A49E-4CFB-B2D2-CB65EAFBF91C}"/>
            </a:ext>
          </a:extLst>
        </xdr:cNvPr>
        <xdr:cNvSpPr txBox="1"/>
      </xdr:nvSpPr>
      <xdr:spPr>
        <a:xfrm>
          <a:off x="852753" y="434973"/>
          <a:ext cx="4139851" cy="8940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500" b="1">
              <a:solidFill>
                <a:schemeClr val="bg2">
                  <a:lumMod val="25000"/>
                </a:schemeClr>
              </a:solidFill>
              <a:latin typeface="Segoe UI Variable Small" pitchFamily="2" charset="0"/>
            </a:rPr>
            <a:t>Commerce Lens: </a:t>
          </a:r>
        </a:p>
        <a:p>
          <a:r>
            <a:rPr lang="en-US" sz="2200" b="1">
              <a:solidFill>
                <a:schemeClr val="bg2">
                  <a:lumMod val="25000"/>
                </a:schemeClr>
              </a:solidFill>
              <a:latin typeface="Segoe UI Variable Small" pitchFamily="2" charset="0"/>
            </a:rPr>
            <a:t>Insights Behind the Numbers</a:t>
          </a:r>
        </a:p>
      </xdr:txBody>
    </xdr:sp>
    <xdr:clientData/>
  </xdr:oneCellAnchor>
  <xdr:twoCellAnchor>
    <xdr:from>
      <xdr:col>0</xdr:col>
      <xdr:colOff>218794</xdr:colOff>
      <xdr:row>17</xdr:row>
      <xdr:rowOff>29039</xdr:rowOff>
    </xdr:from>
    <xdr:to>
      <xdr:col>0</xdr:col>
      <xdr:colOff>526125</xdr:colOff>
      <xdr:row>30</xdr:row>
      <xdr:rowOff>104348</xdr:rowOff>
    </xdr:to>
    <xdr:grpSp>
      <xdr:nvGrpSpPr>
        <xdr:cNvPr id="32" name="Group 31">
          <a:extLst>
            <a:ext uri="{FF2B5EF4-FFF2-40B4-BE49-F238E27FC236}">
              <a16:creationId xmlns:a16="http://schemas.microsoft.com/office/drawing/2014/main" id="{F68AC812-47AB-F785-25D2-312E26440CD8}"/>
            </a:ext>
          </a:extLst>
        </xdr:cNvPr>
        <xdr:cNvGrpSpPr/>
      </xdr:nvGrpSpPr>
      <xdr:grpSpPr>
        <a:xfrm>
          <a:off x="221969" y="3061958"/>
          <a:ext cx="300981" cy="2403378"/>
          <a:chOff x="218794" y="2190615"/>
          <a:chExt cx="307331" cy="2445112"/>
        </a:xfrm>
      </xdr:grpSpPr>
      <xdr:pic>
        <xdr:nvPicPr>
          <xdr:cNvPr id="28" name="Picture 27">
            <a:extLst>
              <a:ext uri="{FF2B5EF4-FFF2-40B4-BE49-F238E27FC236}">
                <a16:creationId xmlns:a16="http://schemas.microsoft.com/office/drawing/2014/main" id="{F3933E9F-7517-CCAA-BC84-8AAC75834372}"/>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219227" y="2190615"/>
            <a:ext cx="284825" cy="286175"/>
          </a:xfrm>
          <a:prstGeom prst="rect">
            <a:avLst/>
          </a:prstGeom>
          <a:ln>
            <a:noFill/>
          </a:ln>
        </xdr:spPr>
      </xdr:pic>
      <xdr:pic>
        <xdr:nvPicPr>
          <xdr:cNvPr id="31" name="Picture 30">
            <a:extLst>
              <a:ext uri="{FF2B5EF4-FFF2-40B4-BE49-F238E27FC236}">
                <a16:creationId xmlns:a16="http://schemas.microsoft.com/office/drawing/2014/main" id="{1B51EBCB-9C11-BBA4-9537-88EE8AFAAC4D}"/>
              </a:ext>
            </a:extLst>
          </xdr:cNvPr>
          <xdr:cNvPicPr>
            <a:picLocks noChangeAspect="1"/>
          </xdr:cNvPicPr>
        </xdr:nvPicPr>
        <xdr:blipFill>
          <a:blip xmlns:r="http://schemas.openxmlformats.org/officeDocument/2006/relationships" r:embed="rId6">
            <a:lum bright="70000" contrast="-70000"/>
          </a:blip>
          <a:stretch>
            <a:fillRect/>
          </a:stretch>
        </xdr:blipFill>
        <xdr:spPr>
          <a:xfrm rot="10800000">
            <a:off x="218794" y="3661663"/>
            <a:ext cx="284825" cy="241335"/>
          </a:xfrm>
          <a:prstGeom prst="rect">
            <a:avLst/>
          </a:prstGeom>
        </xdr:spPr>
      </xdr:pic>
      <xdr:pic>
        <xdr:nvPicPr>
          <xdr:cNvPr id="33" name="Picture 32">
            <a:extLst>
              <a:ext uri="{FF2B5EF4-FFF2-40B4-BE49-F238E27FC236}">
                <a16:creationId xmlns:a16="http://schemas.microsoft.com/office/drawing/2014/main" id="{1864A9E7-C428-2DBF-412D-E190CA120C91}"/>
              </a:ext>
            </a:extLst>
          </xdr:cNvPr>
          <xdr:cNvPicPr>
            <a:picLocks noChangeAspect="1"/>
          </xdr:cNvPicPr>
        </xdr:nvPicPr>
        <xdr:blipFill>
          <a:blip xmlns:r="http://schemas.openxmlformats.org/officeDocument/2006/relationships" r:embed="rId7">
            <a:lum bright="70000" contrast="-70000"/>
          </a:blip>
          <a:stretch>
            <a:fillRect/>
          </a:stretch>
        </xdr:blipFill>
        <xdr:spPr>
          <a:xfrm>
            <a:off x="235973" y="2891777"/>
            <a:ext cx="284825" cy="272054"/>
          </a:xfrm>
          <a:prstGeom prst="rect">
            <a:avLst/>
          </a:prstGeom>
        </xdr:spPr>
      </xdr:pic>
      <xdr:pic>
        <xdr:nvPicPr>
          <xdr:cNvPr id="34" name="Picture 33">
            <a:extLst>
              <a:ext uri="{FF2B5EF4-FFF2-40B4-BE49-F238E27FC236}">
                <a16:creationId xmlns:a16="http://schemas.microsoft.com/office/drawing/2014/main" id="{96E9F0CE-B400-5F74-22A3-3AF03DB6B28E}"/>
              </a:ext>
            </a:extLst>
          </xdr:cNvPr>
          <xdr:cNvPicPr>
            <a:picLocks noChangeAspect="1"/>
          </xdr:cNvPicPr>
        </xdr:nvPicPr>
        <xdr:blipFill>
          <a:blip xmlns:r="http://schemas.openxmlformats.org/officeDocument/2006/relationships" r:embed="rId8">
            <a:lum bright="70000" contrast="-70000"/>
          </a:blip>
          <a:stretch>
            <a:fillRect/>
          </a:stretch>
        </xdr:blipFill>
        <xdr:spPr>
          <a:xfrm>
            <a:off x="234950" y="4348861"/>
            <a:ext cx="291175" cy="286866"/>
          </a:xfrm>
          <a:prstGeom prst="rect">
            <a:avLst/>
          </a:prstGeom>
        </xdr:spPr>
      </xdr:pic>
    </xdr:grpSp>
    <xdr:clientData/>
  </xdr:twoCellAnchor>
  <xdr:twoCellAnchor>
    <xdr:from>
      <xdr:col>1</xdr:col>
      <xdr:colOff>170316</xdr:colOff>
      <xdr:row>24</xdr:row>
      <xdr:rowOff>153868</xdr:rowOff>
    </xdr:from>
    <xdr:to>
      <xdr:col>9</xdr:col>
      <xdr:colOff>256779</xdr:colOff>
      <xdr:row>50</xdr:row>
      <xdr:rowOff>82550</xdr:rowOff>
    </xdr:to>
    <xdr:grpSp>
      <xdr:nvGrpSpPr>
        <xdr:cNvPr id="62" name="Group 61">
          <a:extLst>
            <a:ext uri="{FF2B5EF4-FFF2-40B4-BE49-F238E27FC236}">
              <a16:creationId xmlns:a16="http://schemas.microsoft.com/office/drawing/2014/main" id="{54BBD1C8-64F5-5A05-E08C-02223A0C37F0}"/>
            </a:ext>
          </a:extLst>
        </xdr:cNvPr>
        <xdr:cNvGrpSpPr/>
      </xdr:nvGrpSpPr>
      <xdr:grpSpPr>
        <a:xfrm>
          <a:off x="777535" y="4440118"/>
          <a:ext cx="4947388" cy="4575295"/>
          <a:chOff x="777535" y="4440118"/>
          <a:chExt cx="4944213" cy="4572120"/>
        </a:xfrm>
      </xdr:grpSpPr>
      <xdr:sp macro="" textlink="">
        <xdr:nvSpPr>
          <xdr:cNvPr id="16" name="Rectangle: Rounded Corners 15">
            <a:extLst>
              <a:ext uri="{FF2B5EF4-FFF2-40B4-BE49-F238E27FC236}">
                <a16:creationId xmlns:a16="http://schemas.microsoft.com/office/drawing/2014/main" id="{781C3758-AF6E-4D8B-8C92-4CDFA5D786E7}"/>
              </a:ext>
            </a:extLst>
          </xdr:cNvPr>
          <xdr:cNvSpPr/>
        </xdr:nvSpPr>
        <xdr:spPr>
          <a:xfrm>
            <a:off x="852091" y="4440118"/>
            <a:ext cx="4869657" cy="4465757"/>
          </a:xfrm>
          <a:prstGeom prst="roundRect">
            <a:avLst>
              <a:gd name="adj" fmla="val 7904"/>
            </a:avLst>
          </a:prstGeom>
          <a:solidFill>
            <a:srgbClr val="D6EDD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4" name="Chart 23">
            <a:extLst>
              <a:ext uri="{FF2B5EF4-FFF2-40B4-BE49-F238E27FC236}">
                <a16:creationId xmlns:a16="http://schemas.microsoft.com/office/drawing/2014/main" id="{8B10A91D-166C-49A0-B86F-49654C90B459}"/>
              </a:ext>
            </a:extLst>
          </xdr:cNvPr>
          <xdr:cNvGraphicFramePr>
            <a:graphicFrameLocks/>
          </xdr:cNvGraphicFramePr>
        </xdr:nvGraphicFramePr>
        <xdr:xfrm>
          <a:off x="777535" y="7081725"/>
          <a:ext cx="2996860" cy="1930513"/>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0" name="Chart 29">
            <a:extLst>
              <a:ext uri="{FF2B5EF4-FFF2-40B4-BE49-F238E27FC236}">
                <a16:creationId xmlns:a16="http://schemas.microsoft.com/office/drawing/2014/main" id="{9A9CA366-4AAF-41D5-A323-90FC3866B372}"/>
              </a:ext>
            </a:extLst>
          </xdr:cNvPr>
          <xdr:cNvGraphicFramePr>
            <a:graphicFrameLocks/>
          </xdr:cNvGraphicFramePr>
        </xdr:nvGraphicFramePr>
        <xdr:xfrm>
          <a:off x="940340" y="4944269"/>
          <a:ext cx="4686301" cy="1779587"/>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9" name="TextBox 28">
            <a:extLst>
              <a:ext uri="{FF2B5EF4-FFF2-40B4-BE49-F238E27FC236}">
                <a16:creationId xmlns:a16="http://schemas.microsoft.com/office/drawing/2014/main" id="{272FFB41-F4B4-44FE-99B1-E6316C15974F}"/>
              </a:ext>
            </a:extLst>
          </xdr:cNvPr>
          <xdr:cNvSpPr txBox="1"/>
        </xdr:nvSpPr>
        <xdr:spPr>
          <a:xfrm>
            <a:off x="960409" y="4502700"/>
            <a:ext cx="4703792" cy="557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00">
                <a:solidFill>
                  <a:schemeClr val="bg2">
                    <a:lumMod val="25000"/>
                  </a:schemeClr>
                </a:solidFill>
                <a:latin typeface="Segoe UI Variable Small" pitchFamily="2" charset="0"/>
              </a:rPr>
              <a:t>Product Sales : </a:t>
            </a:r>
          </a:p>
          <a:p>
            <a:pPr algn="l"/>
            <a:r>
              <a:rPr lang="en-US" sz="1400" b="1">
                <a:solidFill>
                  <a:schemeClr val="bg2">
                    <a:lumMod val="25000"/>
                  </a:schemeClr>
                </a:solidFill>
                <a:latin typeface="Segoe UI Variable Small" pitchFamily="2" charset="0"/>
              </a:rPr>
              <a:t>High Earners vs Best Sellers</a:t>
            </a:r>
          </a:p>
        </xdr:txBody>
      </xdr:sp>
      <xdr:sp macro="" textlink="">
        <xdr:nvSpPr>
          <xdr:cNvPr id="35" name="TextBox 34">
            <a:extLst>
              <a:ext uri="{FF2B5EF4-FFF2-40B4-BE49-F238E27FC236}">
                <a16:creationId xmlns:a16="http://schemas.microsoft.com/office/drawing/2014/main" id="{D93E7CE9-8684-46E9-8AA4-00C829F9657A}"/>
              </a:ext>
            </a:extLst>
          </xdr:cNvPr>
          <xdr:cNvSpPr txBox="1"/>
        </xdr:nvSpPr>
        <xdr:spPr>
          <a:xfrm>
            <a:off x="912784" y="6639475"/>
            <a:ext cx="4703792" cy="560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00">
                <a:solidFill>
                  <a:schemeClr val="bg2">
                    <a:lumMod val="25000"/>
                  </a:schemeClr>
                </a:solidFill>
                <a:latin typeface="Segoe UI Variable Small" pitchFamily="2" charset="0"/>
              </a:rPr>
              <a:t>Strategic : </a:t>
            </a:r>
          </a:p>
          <a:p>
            <a:pPr algn="l"/>
            <a:r>
              <a:rPr lang="en-US" sz="1400" b="1">
                <a:latin typeface="Segoe UI Variable Small" pitchFamily="2" charset="0"/>
              </a:rPr>
              <a:t>Price Class Recommendation</a:t>
            </a:r>
            <a:endParaRPr lang="en-US" sz="1400" b="1">
              <a:solidFill>
                <a:schemeClr val="bg2">
                  <a:lumMod val="25000"/>
                </a:schemeClr>
              </a:solidFill>
              <a:latin typeface="Segoe UI Variable Small" pitchFamily="2" charset="0"/>
            </a:endParaRPr>
          </a:p>
        </xdr:txBody>
      </xdr:sp>
      <xdr:grpSp>
        <xdr:nvGrpSpPr>
          <xdr:cNvPr id="46" name="Group 45">
            <a:extLst>
              <a:ext uri="{FF2B5EF4-FFF2-40B4-BE49-F238E27FC236}">
                <a16:creationId xmlns:a16="http://schemas.microsoft.com/office/drawing/2014/main" id="{1CE1A655-BDAE-3C64-2340-E30D55D2CF14}"/>
              </a:ext>
            </a:extLst>
          </xdr:cNvPr>
          <xdr:cNvGrpSpPr/>
        </xdr:nvGrpSpPr>
        <xdr:grpSpPr>
          <a:xfrm>
            <a:off x="3291724" y="7905185"/>
            <a:ext cx="2088778" cy="792941"/>
            <a:chOff x="3464648" y="8018577"/>
            <a:chExt cx="2104086" cy="804280"/>
          </a:xfrm>
        </xdr:grpSpPr>
        <xdr:sp macro="" textlink="">
          <xdr:nvSpPr>
            <xdr:cNvPr id="36" name="TextBox 35">
              <a:extLst>
                <a:ext uri="{FF2B5EF4-FFF2-40B4-BE49-F238E27FC236}">
                  <a16:creationId xmlns:a16="http://schemas.microsoft.com/office/drawing/2014/main" id="{0BDDA605-3295-4143-B05F-FA2154173412}"/>
                </a:ext>
              </a:extLst>
            </xdr:cNvPr>
            <xdr:cNvSpPr txBox="1"/>
          </xdr:nvSpPr>
          <xdr:spPr>
            <a:xfrm>
              <a:off x="3464648" y="8018577"/>
              <a:ext cx="2073232" cy="327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lang="en-US">
                  <a:latin typeface="Segoe UI Variable Small" pitchFamily="2" charset="0"/>
                </a:rPr>
                <a:t>Average Daily Revenue</a:t>
              </a:r>
              <a:endParaRPr lang="en-US" sz="1100" b="1">
                <a:solidFill>
                  <a:schemeClr val="tx1">
                    <a:lumMod val="75000"/>
                    <a:lumOff val="25000"/>
                  </a:schemeClr>
                </a:solidFill>
                <a:latin typeface="Segoe UI Variable Small" pitchFamily="2" charset="0"/>
                <a:cs typeface="Arial" panose="020B0604020202020204" pitchFamily="34" charset="0"/>
              </a:endParaRPr>
            </a:p>
          </xdr:txBody>
        </xdr:sp>
        <xdr:sp macro="" textlink="Dapur!$A$124">
          <xdr:nvSpPr>
            <xdr:cNvPr id="38" name="Rectangle 37">
              <a:extLst>
                <a:ext uri="{FF2B5EF4-FFF2-40B4-BE49-F238E27FC236}">
                  <a16:creationId xmlns:a16="http://schemas.microsoft.com/office/drawing/2014/main" id="{65DB52D3-609B-4855-AB82-9196E67E34CC}"/>
                </a:ext>
              </a:extLst>
            </xdr:cNvPr>
            <xdr:cNvSpPr/>
          </xdr:nvSpPr>
          <xdr:spPr>
            <a:xfrm>
              <a:off x="3900147" y="8229350"/>
              <a:ext cx="1668587" cy="461603"/>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3EBD0045-7CC6-4423-94AA-0CBF9812BF0E}" type="TxLink">
                <a:rPr lang="en-US" sz="2400" b="1" i="0" u="none" strike="noStrike">
                  <a:solidFill>
                    <a:srgbClr val="7030A0"/>
                  </a:solidFill>
                  <a:latin typeface="Segoe UI Variable Small" pitchFamily="2" charset="0"/>
                  <a:ea typeface="Calibri"/>
                  <a:cs typeface="Calibri"/>
                </a:rPr>
                <a:pPr marL="0" indent="0" algn="r"/>
                <a:t>Rp164M</a:t>
              </a:fld>
              <a:endParaRPr lang="en-US" sz="2400" b="1" i="0" u="none" strike="noStrike">
                <a:solidFill>
                  <a:srgbClr val="7030A0"/>
                </a:solidFill>
                <a:latin typeface="Segoe UI Variable Small" pitchFamily="2" charset="0"/>
                <a:ea typeface="Calibri"/>
                <a:cs typeface="Calibri"/>
              </a:endParaRPr>
            </a:p>
          </xdr:txBody>
        </xdr:sp>
        <xdr:pic>
          <xdr:nvPicPr>
            <xdr:cNvPr id="39" name="Picture 38">
              <a:extLst>
                <a:ext uri="{FF2B5EF4-FFF2-40B4-BE49-F238E27FC236}">
                  <a16:creationId xmlns:a16="http://schemas.microsoft.com/office/drawing/2014/main" id="{840F5711-BAF0-FFA1-DB74-3BE1EB44079A}"/>
                </a:ext>
              </a:extLst>
            </xdr:cNvPr>
            <xdr:cNvPicPr>
              <a:picLocks noChangeAspect="1"/>
            </xdr:cNvPicPr>
          </xdr:nvPicPr>
          <xdr:blipFill>
            <a:blip xmlns:r="http://schemas.openxmlformats.org/officeDocument/2006/relationships" r:embed="rId11" cstate="print">
              <a:alphaModFix amt="70000"/>
              <a:extLst>
                <a:ext uri="{28A0092B-C50C-407E-A947-70E740481C1C}">
                  <a14:useLocalDpi xmlns:a14="http://schemas.microsoft.com/office/drawing/2010/main" val="0"/>
                </a:ext>
              </a:extLst>
            </a:blip>
            <a:stretch>
              <a:fillRect/>
            </a:stretch>
          </xdr:blipFill>
          <xdr:spPr>
            <a:xfrm>
              <a:off x="3980090" y="8425036"/>
              <a:ext cx="400051" cy="397821"/>
            </a:xfrm>
            <a:prstGeom prst="rect">
              <a:avLst/>
            </a:prstGeom>
          </xdr:spPr>
        </xdr:pic>
      </xdr:grpSp>
      <xdr:grpSp>
        <xdr:nvGrpSpPr>
          <xdr:cNvPr id="45" name="Group 44">
            <a:extLst>
              <a:ext uri="{FF2B5EF4-FFF2-40B4-BE49-F238E27FC236}">
                <a16:creationId xmlns:a16="http://schemas.microsoft.com/office/drawing/2014/main" id="{9022EC12-4893-C5DC-827A-7E49249BA6FD}"/>
              </a:ext>
            </a:extLst>
          </xdr:cNvPr>
          <xdr:cNvGrpSpPr/>
        </xdr:nvGrpSpPr>
        <xdr:grpSpPr>
          <a:xfrm>
            <a:off x="3291610" y="7163708"/>
            <a:ext cx="2164492" cy="669880"/>
            <a:chOff x="3506716" y="7311119"/>
            <a:chExt cx="2186150" cy="681560"/>
          </a:xfrm>
        </xdr:grpSpPr>
        <xdr:sp macro="" textlink="">
          <xdr:nvSpPr>
            <xdr:cNvPr id="42" name="TextBox 41">
              <a:extLst>
                <a:ext uri="{FF2B5EF4-FFF2-40B4-BE49-F238E27FC236}">
                  <a16:creationId xmlns:a16="http://schemas.microsoft.com/office/drawing/2014/main" id="{6F6A0F9C-EBC7-4C0E-8C07-D694DA0EE00E}"/>
                </a:ext>
              </a:extLst>
            </xdr:cNvPr>
            <xdr:cNvSpPr txBox="1"/>
          </xdr:nvSpPr>
          <xdr:spPr>
            <a:xfrm>
              <a:off x="3506716" y="7311119"/>
              <a:ext cx="2079582" cy="3342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r>
                <a:rPr lang="en-US">
                  <a:latin typeface="Segoe UI Variable Small" pitchFamily="2" charset="0"/>
                </a:rPr>
                <a:t>Number of Products Sold</a:t>
              </a:r>
              <a:endParaRPr lang="en-US" sz="1100" b="1">
                <a:solidFill>
                  <a:schemeClr val="tx1">
                    <a:lumMod val="75000"/>
                    <a:lumOff val="25000"/>
                  </a:schemeClr>
                </a:solidFill>
                <a:latin typeface="Segoe UI Variable Small" pitchFamily="2" charset="0"/>
                <a:cs typeface="Arial" panose="020B0604020202020204" pitchFamily="34" charset="0"/>
              </a:endParaRPr>
            </a:p>
          </xdr:txBody>
        </xdr:sp>
        <xdr:sp macro="" textlink="Dapur!$A$119">
          <xdr:nvSpPr>
            <xdr:cNvPr id="43" name="Rectangle 42">
              <a:extLst>
                <a:ext uri="{FF2B5EF4-FFF2-40B4-BE49-F238E27FC236}">
                  <a16:creationId xmlns:a16="http://schemas.microsoft.com/office/drawing/2014/main" id="{F0AE4D18-A92E-4883-8090-5DFC26740396}"/>
                </a:ext>
              </a:extLst>
            </xdr:cNvPr>
            <xdr:cNvSpPr/>
          </xdr:nvSpPr>
          <xdr:spPr>
            <a:xfrm>
              <a:off x="3951740" y="7525066"/>
              <a:ext cx="1662237" cy="467613"/>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CD86DA4-8DC2-422E-BB45-094F5153569F}" type="TxLink">
                <a:rPr lang="en-US" sz="2000" b="1" i="0" u="none" strike="noStrike">
                  <a:solidFill>
                    <a:srgbClr val="7030A0"/>
                  </a:solidFill>
                  <a:latin typeface="Segoe UI Variable Small" pitchFamily="2" charset="0"/>
                  <a:ea typeface="Calibri"/>
                  <a:cs typeface="Calibri"/>
                </a:rPr>
                <a:pPr marL="0" indent="0" algn="ctr"/>
                <a:t>25 Product</a:t>
              </a:fld>
              <a:endParaRPr lang="en-US" sz="2000" b="1" i="0" u="none" strike="noStrike">
                <a:solidFill>
                  <a:srgbClr val="7030A0"/>
                </a:solidFill>
                <a:latin typeface="Segoe UI Variable Small" pitchFamily="2" charset="0"/>
                <a:ea typeface="Calibri"/>
                <a:cs typeface="Calibri"/>
              </a:endParaRPr>
            </a:p>
          </xdr:txBody>
        </xdr:sp>
        <xdr:pic>
          <xdr:nvPicPr>
            <xdr:cNvPr id="41" name="Picture 40">
              <a:extLst>
                <a:ext uri="{FF2B5EF4-FFF2-40B4-BE49-F238E27FC236}">
                  <a16:creationId xmlns:a16="http://schemas.microsoft.com/office/drawing/2014/main" id="{D2087104-68F2-4B6B-B62E-0722DC302120}"/>
                </a:ext>
              </a:extLst>
            </xdr:cNvPr>
            <xdr:cNvPicPr>
              <a:picLocks noChangeAspect="1"/>
            </xdr:cNvPicPr>
          </xdr:nvPicPr>
          <xdr:blipFill>
            <a:blip xmlns:r="http://schemas.openxmlformats.org/officeDocument/2006/relationships" r:embed="rId12" cstate="print">
              <a:alphaModFix amt="50000"/>
              <a:extLst>
                <a:ext uri="{28A0092B-C50C-407E-A947-70E740481C1C}">
                  <a14:useLocalDpi xmlns:a14="http://schemas.microsoft.com/office/drawing/2010/main" val="0"/>
                </a:ext>
              </a:extLst>
            </a:blip>
            <a:stretch>
              <a:fillRect/>
            </a:stretch>
          </xdr:blipFill>
          <xdr:spPr>
            <a:xfrm>
              <a:off x="5326290" y="7600497"/>
              <a:ext cx="366576" cy="363155"/>
            </a:xfrm>
            <a:prstGeom prst="rect">
              <a:avLst/>
            </a:prstGeom>
          </xdr:spPr>
        </xdr:pic>
      </xdr:grpSp>
    </xdr:grpSp>
    <xdr:clientData/>
  </xdr:twoCellAnchor>
  <xdr:twoCellAnchor>
    <xdr:from>
      <xdr:col>10</xdr:col>
      <xdr:colOff>2821</xdr:colOff>
      <xdr:row>25</xdr:row>
      <xdr:rowOff>174174</xdr:rowOff>
    </xdr:from>
    <xdr:to>
      <xdr:col>17</xdr:col>
      <xdr:colOff>429273</xdr:colOff>
      <xdr:row>27</xdr:row>
      <xdr:rowOff>175865</xdr:rowOff>
    </xdr:to>
    <xdr:sp macro="" textlink="">
      <xdr:nvSpPr>
        <xdr:cNvPr id="37" name="TextBox 36">
          <a:extLst>
            <a:ext uri="{FF2B5EF4-FFF2-40B4-BE49-F238E27FC236}">
              <a16:creationId xmlns:a16="http://schemas.microsoft.com/office/drawing/2014/main" id="{9324031E-B777-4D47-8EEA-9B068F8543AF}"/>
            </a:ext>
          </a:extLst>
        </xdr:cNvPr>
        <xdr:cNvSpPr txBox="1"/>
      </xdr:nvSpPr>
      <xdr:spPr>
        <a:xfrm>
          <a:off x="6075009" y="4639018"/>
          <a:ext cx="4676983" cy="358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l"/>
          <a:r>
            <a:rPr lang="en-US" sz="1600" b="1">
              <a:solidFill>
                <a:schemeClr val="bg2">
                  <a:lumMod val="25000"/>
                </a:schemeClr>
              </a:solidFill>
              <a:latin typeface="Segoe UI Variable Small" pitchFamily="2" charset="0"/>
              <a:ea typeface="+mn-ea"/>
              <a:cs typeface="+mn-cs"/>
            </a:rPr>
            <a:t>When Holidays Happen: Day-of-Week Impact</a:t>
          </a:r>
        </a:p>
      </xdr:txBody>
    </xdr:sp>
    <xdr:clientData/>
  </xdr:twoCellAnchor>
  <xdr:twoCellAnchor>
    <xdr:from>
      <xdr:col>10</xdr:col>
      <xdr:colOff>65923</xdr:colOff>
      <xdr:row>38</xdr:row>
      <xdr:rowOff>119062</xdr:rowOff>
    </xdr:from>
    <xdr:to>
      <xdr:col>18</xdr:col>
      <xdr:colOff>488651</xdr:colOff>
      <xdr:row>49</xdr:row>
      <xdr:rowOff>56697</xdr:rowOff>
    </xdr:to>
    <xdr:graphicFrame macro="">
      <xdr:nvGraphicFramePr>
        <xdr:cNvPr id="48" name="Chart 47">
          <a:extLst>
            <a:ext uri="{FF2B5EF4-FFF2-40B4-BE49-F238E27FC236}">
              <a16:creationId xmlns:a16="http://schemas.microsoft.com/office/drawing/2014/main" id="{2A876443-D7F9-4460-8EED-3D15C5DF8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95448</xdr:colOff>
      <xdr:row>35</xdr:row>
      <xdr:rowOff>52484</xdr:rowOff>
    </xdr:from>
    <xdr:to>
      <xdr:col>17</xdr:col>
      <xdr:colOff>553812</xdr:colOff>
      <xdr:row>38</xdr:row>
      <xdr:rowOff>70984</xdr:rowOff>
    </xdr:to>
    <xdr:sp macro="" textlink="">
      <xdr:nvSpPr>
        <xdr:cNvPr id="49" name="TextBox 48">
          <a:extLst>
            <a:ext uri="{FF2B5EF4-FFF2-40B4-BE49-F238E27FC236}">
              <a16:creationId xmlns:a16="http://schemas.microsoft.com/office/drawing/2014/main" id="{68FF1E8F-076E-4798-AEDB-05129043D37E}"/>
            </a:ext>
          </a:extLst>
        </xdr:cNvPr>
        <xdr:cNvSpPr txBox="1"/>
      </xdr:nvSpPr>
      <xdr:spPr>
        <a:xfrm>
          <a:off x="6167636" y="6303265"/>
          <a:ext cx="4708895" cy="554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000"/>
            <a:t>Sales Fluctuations by Day </a:t>
          </a:r>
          <a:r>
            <a:rPr lang="en-US" sz="1000">
              <a:solidFill>
                <a:schemeClr val="bg2">
                  <a:lumMod val="25000"/>
                </a:schemeClr>
              </a:solidFill>
              <a:latin typeface="Segoe UI Variable Small" pitchFamily="2" charset="0"/>
            </a:rPr>
            <a:t>: </a:t>
          </a:r>
        </a:p>
        <a:p>
          <a:pPr algn="l"/>
          <a:r>
            <a:rPr lang="en-US" sz="1400" b="1">
              <a:solidFill>
                <a:schemeClr val="bg2">
                  <a:lumMod val="25000"/>
                </a:schemeClr>
              </a:solidFill>
              <a:latin typeface="Segoe UI Variable Small" pitchFamily="2" charset="0"/>
            </a:rPr>
            <a:t>Holidays vs Regulars</a:t>
          </a:r>
        </a:p>
      </xdr:txBody>
    </xdr:sp>
    <xdr:clientData/>
  </xdr:twoCellAnchor>
  <xdr:twoCellAnchor>
    <xdr:from>
      <xdr:col>14</xdr:col>
      <xdr:colOff>388984</xdr:colOff>
      <xdr:row>28</xdr:row>
      <xdr:rowOff>120456</xdr:rowOff>
    </xdr:from>
    <xdr:to>
      <xdr:col>18</xdr:col>
      <xdr:colOff>464523</xdr:colOff>
      <xdr:row>30</xdr:row>
      <xdr:rowOff>4797</xdr:rowOff>
    </xdr:to>
    <xdr:sp macro="" textlink="">
      <xdr:nvSpPr>
        <xdr:cNvPr id="50" name="Rectangle: Rounded Corners 49">
          <a:extLst>
            <a:ext uri="{FF2B5EF4-FFF2-40B4-BE49-F238E27FC236}">
              <a16:creationId xmlns:a16="http://schemas.microsoft.com/office/drawing/2014/main" id="{28D3110A-9036-4445-B3C4-89366379EB1D}"/>
            </a:ext>
          </a:extLst>
        </xdr:cNvPr>
        <xdr:cNvSpPr/>
      </xdr:nvSpPr>
      <xdr:spPr>
        <a:xfrm>
          <a:off x="8890047" y="5121081"/>
          <a:ext cx="2504414" cy="241529"/>
        </a:xfrm>
        <a:prstGeom prst="roundRect">
          <a:avLst>
            <a:gd name="adj" fmla="val 50000"/>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latin typeface="Segoe UI Variable Small" pitchFamily="2" charset="0"/>
            </a:rPr>
            <a:t>are Holiday Campaigns Worth It?</a:t>
          </a:r>
          <a:endParaRPr lang="en-US" sz="1100" b="1">
            <a:effectLst/>
            <a:latin typeface="Segoe UI Variable Small" pitchFamily="2" charset="0"/>
            <a:cs typeface="Arial" panose="020B0604020202020204" pitchFamily="34" charset="0"/>
          </a:endParaRPr>
        </a:p>
      </xdr:txBody>
    </xdr:sp>
    <xdr:clientData/>
  </xdr:twoCellAnchor>
  <xdr:twoCellAnchor>
    <xdr:from>
      <xdr:col>14</xdr:col>
      <xdr:colOff>409576</xdr:colOff>
      <xdr:row>30</xdr:row>
      <xdr:rowOff>57381</xdr:rowOff>
    </xdr:from>
    <xdr:to>
      <xdr:col>18</xdr:col>
      <xdr:colOff>382169</xdr:colOff>
      <xdr:row>38</xdr:row>
      <xdr:rowOff>42866</xdr:rowOff>
    </xdr:to>
    <xdr:graphicFrame macro="">
      <xdr:nvGraphicFramePr>
        <xdr:cNvPr id="51" name="Chart 50">
          <a:extLst>
            <a:ext uri="{FF2B5EF4-FFF2-40B4-BE49-F238E27FC236}">
              <a16:creationId xmlns:a16="http://schemas.microsoft.com/office/drawing/2014/main" id="{8691B573-6523-4C31-B1D8-1976DA0DF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541266</xdr:colOff>
      <xdr:row>28</xdr:row>
      <xdr:rowOff>146164</xdr:rowOff>
    </xdr:from>
    <xdr:to>
      <xdr:col>14</xdr:col>
      <xdr:colOff>349617</xdr:colOff>
      <xdr:row>33</xdr:row>
      <xdr:rowOff>166633</xdr:rowOff>
    </xdr:to>
    <xdr:grpSp>
      <xdr:nvGrpSpPr>
        <xdr:cNvPr id="58" name="Group 57">
          <a:extLst>
            <a:ext uri="{FF2B5EF4-FFF2-40B4-BE49-F238E27FC236}">
              <a16:creationId xmlns:a16="http://schemas.microsoft.com/office/drawing/2014/main" id="{5C7BD82E-05D4-F9B2-C5AD-E1159CF4C93A}"/>
            </a:ext>
          </a:extLst>
        </xdr:cNvPr>
        <xdr:cNvGrpSpPr/>
      </xdr:nvGrpSpPr>
      <xdr:grpSpPr>
        <a:xfrm>
          <a:off x="6616629" y="5143614"/>
          <a:ext cx="2237226" cy="913438"/>
          <a:chOff x="6773791" y="5392058"/>
          <a:chExt cx="2246751" cy="925344"/>
        </a:xfrm>
      </xdr:grpSpPr>
      <xdr:sp macro="" textlink="">
        <xdr:nvSpPr>
          <xdr:cNvPr id="52" name="TextBox 51">
            <a:extLst>
              <a:ext uri="{FF2B5EF4-FFF2-40B4-BE49-F238E27FC236}">
                <a16:creationId xmlns:a16="http://schemas.microsoft.com/office/drawing/2014/main" id="{6F2738E9-70D4-4496-8664-1FA8E71768E8}"/>
              </a:ext>
            </a:extLst>
          </xdr:cNvPr>
          <xdr:cNvSpPr txBox="1"/>
        </xdr:nvSpPr>
        <xdr:spPr>
          <a:xfrm>
            <a:off x="6773791" y="5392058"/>
            <a:ext cx="2075301" cy="3320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a:latin typeface="Segoe UI Variable Small" pitchFamily="2" charset="0"/>
              </a:rPr>
              <a:t>Top-Performing Holidays :</a:t>
            </a:r>
            <a:endParaRPr lang="en-US" sz="1100" b="1">
              <a:solidFill>
                <a:schemeClr val="tx1">
                  <a:lumMod val="75000"/>
                  <a:lumOff val="25000"/>
                </a:schemeClr>
              </a:solidFill>
              <a:latin typeface="Segoe UI Variable Small" pitchFamily="2" charset="0"/>
              <a:cs typeface="Arial" panose="020B0604020202020204" pitchFamily="34" charset="0"/>
            </a:endParaRPr>
          </a:p>
        </xdr:txBody>
      </xdr:sp>
      <xdr:pic>
        <xdr:nvPicPr>
          <xdr:cNvPr id="54" name="Picture 53">
            <a:extLst>
              <a:ext uri="{FF2B5EF4-FFF2-40B4-BE49-F238E27FC236}">
                <a16:creationId xmlns:a16="http://schemas.microsoft.com/office/drawing/2014/main" id="{5A8CB9B3-02CA-E5BF-55C3-72AE9CA1CD74}"/>
              </a:ext>
            </a:extLst>
          </xdr:cNvPr>
          <xdr:cNvPicPr>
            <a:picLocks noChangeAspect="1"/>
          </xdr:cNvPicPr>
        </xdr:nvPicPr>
        <xdr:blipFill>
          <a:blip xmlns:r="http://schemas.openxmlformats.org/officeDocument/2006/relationships" r:embed="rId15" cstate="print">
            <a:alphaModFix amt="70000"/>
            <a:extLst>
              <a:ext uri="{28A0092B-C50C-407E-A947-70E740481C1C}">
                <a14:useLocalDpi xmlns:a14="http://schemas.microsoft.com/office/drawing/2010/main" val="0"/>
              </a:ext>
            </a:extLst>
          </a:blip>
          <a:stretch>
            <a:fillRect/>
          </a:stretch>
        </xdr:blipFill>
        <xdr:spPr>
          <a:xfrm>
            <a:off x="6838950" y="5717336"/>
            <a:ext cx="444500" cy="445343"/>
          </a:xfrm>
          <a:prstGeom prst="rect">
            <a:avLst/>
          </a:prstGeom>
        </xdr:spPr>
      </xdr:pic>
      <xdr:sp macro="" textlink="">
        <xdr:nvSpPr>
          <xdr:cNvPr id="55" name="TextBox 54">
            <a:extLst>
              <a:ext uri="{FF2B5EF4-FFF2-40B4-BE49-F238E27FC236}">
                <a16:creationId xmlns:a16="http://schemas.microsoft.com/office/drawing/2014/main" id="{07678FB7-138E-4AFB-A691-B84574943B66}"/>
              </a:ext>
            </a:extLst>
          </xdr:cNvPr>
          <xdr:cNvSpPr txBox="1"/>
        </xdr:nvSpPr>
        <xdr:spPr>
          <a:xfrm>
            <a:off x="7248525" y="5646058"/>
            <a:ext cx="1772017" cy="338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600" b="1" i="0">
                <a:solidFill>
                  <a:schemeClr val="bg2">
                    <a:lumMod val="25000"/>
                  </a:schemeClr>
                </a:solidFill>
                <a:effectLst/>
                <a:latin typeface="Segoe UI Variable Small" pitchFamily="2" charset="0"/>
                <a:ea typeface="+mn-ea"/>
                <a:cs typeface="+mn-cs"/>
              </a:rPr>
              <a:t>Eid al-Fitr</a:t>
            </a:r>
            <a:endParaRPr lang="en-US" sz="1600" b="1">
              <a:solidFill>
                <a:schemeClr val="bg2">
                  <a:lumMod val="25000"/>
                </a:schemeClr>
              </a:solidFill>
              <a:latin typeface="Segoe UI Variable Small" pitchFamily="2" charset="0"/>
              <a:cs typeface="Arial" panose="020B0604020202020204" pitchFamily="34" charset="0"/>
            </a:endParaRPr>
          </a:p>
        </xdr:txBody>
      </xdr:sp>
      <xdr:sp macro="" textlink="Dapur!$H$155">
        <xdr:nvSpPr>
          <xdr:cNvPr id="57" name="Rectangle 56">
            <a:extLst>
              <a:ext uri="{FF2B5EF4-FFF2-40B4-BE49-F238E27FC236}">
                <a16:creationId xmlns:a16="http://schemas.microsoft.com/office/drawing/2014/main" id="{E015A86A-627C-47CC-88DE-C45D7B370811}"/>
              </a:ext>
            </a:extLst>
          </xdr:cNvPr>
          <xdr:cNvSpPr/>
        </xdr:nvSpPr>
        <xdr:spPr>
          <a:xfrm>
            <a:off x="7250155" y="5860485"/>
            <a:ext cx="1655763" cy="456917"/>
          </a:xfrm>
          <a:prstGeom prst="rect">
            <a:avLst/>
          </a:prstGeom>
          <a:no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72A04FF3-E20D-4B99-B02B-572BAEB9EDEC}" type="TxLink">
              <a:rPr lang="en-US" sz="2400" b="1" i="0" u="none" strike="noStrike">
                <a:solidFill>
                  <a:srgbClr val="7030A0"/>
                </a:solidFill>
                <a:latin typeface="Segoe UI Variable Small" pitchFamily="2" charset="0"/>
                <a:ea typeface="Calibri"/>
                <a:cs typeface="Calibri"/>
              </a:rPr>
              <a:pPr marL="0" indent="0" algn="l"/>
              <a:t>Rp1,2B</a:t>
            </a:fld>
            <a:endParaRPr lang="en-US" sz="2400" b="1" i="0" u="none" strike="noStrike">
              <a:solidFill>
                <a:srgbClr val="7030A0"/>
              </a:solidFill>
              <a:latin typeface="Segoe UI Variable Small" pitchFamily="2" charset="0"/>
              <a:ea typeface="Calibri"/>
              <a:cs typeface="Calibri"/>
            </a:endParaRPr>
          </a:p>
        </xdr:txBody>
      </xdr:sp>
    </xdr:grpSp>
    <xdr:clientData/>
  </xdr:twoCellAnchor>
  <xdr:twoCellAnchor editAs="oneCell">
    <xdr:from>
      <xdr:col>0</xdr:col>
      <xdr:colOff>257175</xdr:colOff>
      <xdr:row>45</xdr:row>
      <xdr:rowOff>123826</xdr:rowOff>
    </xdr:from>
    <xdr:to>
      <xdr:col>0</xdr:col>
      <xdr:colOff>506000</xdr:colOff>
      <xdr:row>47</xdr:row>
      <xdr:rowOff>8584</xdr:rowOff>
    </xdr:to>
    <xdr:pic>
      <xdr:nvPicPr>
        <xdr:cNvPr id="59" name="Picture 58">
          <a:extLst>
            <a:ext uri="{FF2B5EF4-FFF2-40B4-BE49-F238E27FC236}">
              <a16:creationId xmlns:a16="http://schemas.microsoft.com/office/drawing/2014/main" id="{1CD52FDD-1DA7-C88A-1575-956383B5AA5B}"/>
            </a:ext>
          </a:extLst>
        </xdr:cNvPr>
        <xdr:cNvPicPr>
          <a:picLocks noChangeAspect="1"/>
        </xdr:cNvPicPr>
      </xdr:nvPicPr>
      <xdr:blipFill>
        <a:blip xmlns:r="http://schemas.openxmlformats.org/officeDocument/2006/relationships" r:embed="rId16">
          <a:lum bright="70000" contrast="-70000"/>
        </a:blip>
        <a:stretch>
          <a:fillRect/>
        </a:stretch>
      </xdr:blipFill>
      <xdr:spPr>
        <a:xfrm>
          <a:off x="257175" y="8160545"/>
          <a:ext cx="252000" cy="245120"/>
        </a:xfrm>
        <a:prstGeom prst="rect">
          <a:avLst/>
        </a:prstGeom>
      </xdr:spPr>
    </xdr:pic>
    <xdr:clientData/>
  </xdr:twoCellAnchor>
  <xdr:twoCellAnchor editAs="oneCell">
    <xdr:from>
      <xdr:col>0</xdr:col>
      <xdr:colOff>202408</xdr:colOff>
      <xdr:row>2</xdr:row>
      <xdr:rowOff>178422</xdr:rowOff>
    </xdr:from>
    <xdr:to>
      <xdr:col>0</xdr:col>
      <xdr:colOff>559594</xdr:colOff>
      <xdr:row>4</xdr:row>
      <xdr:rowOff>171449</xdr:rowOff>
    </xdr:to>
    <xdr:pic>
      <xdr:nvPicPr>
        <xdr:cNvPr id="61" name="Picture 60" descr="DQLab Academy">
          <a:extLst>
            <a:ext uri="{FF2B5EF4-FFF2-40B4-BE49-F238E27FC236}">
              <a16:creationId xmlns:a16="http://schemas.microsoft.com/office/drawing/2014/main" id="{E60888C3-772F-0C26-2FC9-45C9E47355F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2408" y="535610"/>
          <a:ext cx="354011" cy="350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72916667" createdVersion="5" refreshedVersion="8" minRefreshableVersion="3" recordCount="0" supportSubquery="1" supportAdvancedDrill="1" xr:uid="{8E2883FF-8988-43B8-A875-F7A37AB3AFAC}">
  <cacheSource type="external" connectionId="6"/>
  <cacheFields count="5">
    <cacheField name="[ltProduk].[Nama Produk].[Nama Produk]" caption="Nama Produk" numFmtId="0" hierarchy="19" level="1">
      <sharedItems count="5">
        <s v="Celana Jeans"/>
        <s v="Dress"/>
        <s v="Jaket"/>
        <s v="Maxi Dress"/>
        <s v="Rok"/>
      </sharedItems>
    </cacheField>
    <cacheField name="[Measures].[Revenue]" caption="Revenue" numFmtId="0" hierarchy="27" level="32767"/>
    <cacheField name="[dtPenjualan].[Hari].[Hari]" caption="Hari" numFmtId="0" hierarchy="6" level="1">
      <sharedItems count="7">
        <s v="Friday"/>
        <s v="Monday"/>
        <s v="Saturday"/>
        <s v="Sunday"/>
        <s v="Thursday"/>
        <s v="Tuesday"/>
        <s v="Wednesday"/>
      </sharedItems>
    </cacheField>
    <cacheField name="[ltLiburan].[Nama Liburan].[Nama Liburan]" caption="Nama Liburan" numFmtId="0" hierarchy="14" level="1">
      <sharedItems count="16">
        <s v="Cuti bersama Idul Fitri 1438 Hijriyah"/>
        <s v="Cuti bersama Natal"/>
        <s v="Cuti bersama Tahun Baru 2017 Masehi"/>
        <s v="Hari Kemerdekaan RI"/>
        <s v="Hari Lahir Pancasila"/>
        <s v="Hari Raya Idul Adha 1438 Hijriah"/>
        <s v="Hari Raya Idul Fitri 1438 Hijriah"/>
        <s v="Hari Raya Natal"/>
        <s v="Hari Raya Nyepi Tahun Baru Saka 1939"/>
        <s v="Hari Raya Waisak 2561"/>
        <s v="Kenaikan Yesus Kristus"/>
        <s v="Maulid Nabi Muhammad SAW"/>
        <s v="May Day / Hari Buruh Internasional"/>
        <s v="Tahun Baru 2017 Masehi"/>
        <s v="Tahun Baru Imlek 2568 Kongzili"/>
        <s v="Tahun Baru Islam 1439 Hijriah"/>
      </sharedItems>
    </cacheField>
    <cacheField name="[ltCabang].[Provinsi].[Provinsi]" caption="Provinsi" numFmtId="0" hierarchy="10" level="1">
      <sharedItems count="4">
        <s v="DKI Jakarta"/>
        <s v="Jawa Timur"/>
        <s v="Sulawesi Selatan"/>
        <s v="Sumatera Utara"/>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2"/>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4"/>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2" memberValueDatatype="130" unbalanced="0">
      <fieldsUsage count="2">
        <fieldUsage x="-1"/>
        <fieldUsage x="3"/>
      </fieldsUsage>
    </cacheHierarchy>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70023149" createdVersion="5" refreshedVersion="8" minRefreshableVersion="3" recordCount="0" supportSubquery="1" supportAdvancedDrill="1" xr:uid="{07490875-1A49-4233-AB47-46D4FA5BA6F8}">
  <cacheSource type="external" connectionId="6"/>
  <cacheFields count="3">
    <cacheField name="[ltProduk].[Nama Produk].[Nama Produk]" caption="Nama Produk" numFmtId="0" hierarchy="19" level="1">
      <sharedItems count="5">
        <s v="Celana Jeans"/>
        <s v="Dress"/>
        <s v="Jaket"/>
        <s v="Maxi Dress"/>
        <s v="Rok"/>
      </sharedItems>
    </cacheField>
    <cacheField name="[Measures].[Revenue Per Day]" caption="Revenue Per Day" numFmtId="0" hierarchy="32"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2"/>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oneField="1">
      <fieldsUsage count="1">
        <fieldUsage x="1"/>
      </fieldsUsage>
    </cacheHierarchy>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8981479" createdVersion="5" refreshedVersion="8" minRefreshableVersion="3" recordCount="0" supportSubquery="1" supportAdvancedDrill="1" xr:uid="{68FB5B6C-2813-48BE-9E10-E59D92E7C93D}">
  <cacheSource type="external" connectionId="6"/>
  <cacheFields count="4">
    <cacheField name="[ltProduk].[Nama Produk].[Nama Produk]" caption="Nama Produk" numFmtId="0" hierarchy="19" level="1">
      <sharedItems count="25">
        <s v="Blus"/>
        <s v="Celana Jeans"/>
        <s v="Celana Panjang"/>
        <s v="Celana Pendek"/>
        <s v="Celana Training"/>
        <s v="Dress"/>
        <s v="Hot Pants"/>
        <s v="Ikat Pinggang"/>
        <s v="Jaket"/>
        <s v="Jersey"/>
        <s v="Jumpsuit"/>
        <s v="Kacamata"/>
        <s v="Kaftan"/>
        <s v="Kaos Olahraga"/>
        <s v="Kaus Kaki"/>
        <s v="Kemeja"/>
        <s v="Legging"/>
        <s v="Legging Olahraga"/>
        <s v="Maxi Dress"/>
        <s v="Overall"/>
        <s v="Rok"/>
        <s v="Sweater"/>
        <s v="Syal"/>
        <s v="Topi"/>
        <s v="T-shirt"/>
      </sharedItems>
    </cacheField>
    <cacheField name="[Measures].[Revenue]" caption="Revenue" numFmtId="0" hierarchy="27" level="32767"/>
    <cacheField name="[Measures].[Total Item Sold]" caption="Total Item Sold" numFmtId="0" hierarchy="26"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3"/>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oneField="1">
      <fieldsUsage count="1">
        <fieldUsage x="2"/>
      </fieldsUsage>
    </cacheHierarchy>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5509261" createdVersion="5" refreshedVersion="8" minRefreshableVersion="3" recordCount="0" supportSubquery="1" supportAdvancedDrill="1" xr:uid="{B0067191-4416-442F-A583-6696E04090BE}">
  <cacheSource type="external" connectionId="6"/>
  <cacheFields count="3">
    <cacheField name="[ltProduk].[Nama Produk].[Nama Produk]" caption="Nama Produk" numFmtId="0" hierarchy="19" level="1">
      <sharedItems count="25">
        <s v="Blus"/>
        <s v="Celana Jeans"/>
        <s v="Celana Panjang"/>
        <s v="Celana Pendek"/>
        <s v="Celana Training"/>
        <s v="Dress"/>
        <s v="Hot Pants"/>
        <s v="Ikat Pinggang"/>
        <s v="Jaket"/>
        <s v="Jersey"/>
        <s v="Jumpsuit"/>
        <s v="Kacamata"/>
        <s v="Kaftan"/>
        <s v="Kaos Olahraga"/>
        <s v="Kaus Kaki"/>
        <s v="Kemeja"/>
        <s v="Legging"/>
        <s v="Legging Olahraga"/>
        <s v="Maxi Dress"/>
        <s v="Overall"/>
        <s v="Rok"/>
        <s v="Sweater"/>
        <s v="Syal"/>
        <s v="Topi"/>
        <s v="T-shirt"/>
      </sharedItems>
    </cacheField>
    <cacheField name="[Measures].[Revenue]" caption="Revenue" numFmtId="0" hierarchy="27"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2"/>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3194445" createdVersion="5" refreshedVersion="8" minRefreshableVersion="3" recordCount="0" supportSubquery="1" supportAdvancedDrill="1" xr:uid="{F2F647EF-2745-4955-ACB6-A09B6F09510C}">
  <cacheSource type="external" connectionId="6"/>
  <cacheFields count="3">
    <cacheField name="[Measures].[Total Item Sold]" caption="Total Item Sold" numFmtId="0" hierarchy="26" level="32767"/>
    <cacheField name="[Measures].[Revenue]" caption="Revenue" numFmtId="0" hierarchy="27"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2"/>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oneField="1">
      <fieldsUsage count="1">
        <fieldUsage x="0"/>
      </fieldsUsage>
    </cacheHierarchy>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2384259" createdVersion="5" refreshedVersion="8" minRefreshableVersion="3" recordCount="0" supportSubquery="1" supportAdvancedDrill="1" xr:uid="{8F5D7A13-F5C9-4FEE-9414-D4849354B62C}">
  <cacheSource type="external" connectionId="6"/>
  <cacheFields count="3">
    <cacheField name="[Measures].[Transaction per Day]" caption="Transaction per Day" numFmtId="0" hierarchy="31" level="32767"/>
    <cacheField name="[dtPenjualan].[Hari].[Hari]" caption="Hari" numFmtId="0" hierarchy="6" level="1">
      <sharedItems count="7">
        <s v="Friday"/>
        <s v="Monday"/>
        <s v="Saturday"/>
        <s v="Sunday"/>
        <s v="Thursday"/>
        <s v="Tuesday"/>
        <s v="Wednesday"/>
      </sharedItems>
    </cacheField>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1"/>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2"/>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oneField="1">
      <fieldsUsage count="1">
        <fieldUsage x="0"/>
      </fieldsUsage>
    </cacheHierarchy>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8055556" createdVersion="5" refreshedVersion="8" minRefreshableVersion="3" recordCount="0" supportSubquery="1" supportAdvancedDrill="1" xr:uid="{7C52F456-3524-410D-8DEF-05A4BCF779C5}">
  <cacheSource type="external" connectionId="6"/>
  <cacheFields count="4">
    <cacheField name="[ltProduk].[Nama Produk].[Nama Produk]" caption="Nama Produk" numFmtId="0" hierarchy="19" level="1">
      <sharedItems count="5">
        <s v="Celana Jeans"/>
        <s v="Dress"/>
        <s v="Jaket"/>
        <s v="Maxi Dress"/>
        <s v="Rok"/>
      </sharedItems>
    </cacheField>
    <cacheField name="[ltProduk].[Kategori Harga].[Kategori Harga]" caption="Kategori Harga" numFmtId="0" hierarchy="21" level="1">
      <sharedItems count="5">
        <s v="Budget"/>
        <s v="Low-Mid"/>
        <s v="Mid-Tier"/>
        <s v="Premium"/>
        <s v="Upper-Mid"/>
      </sharedItems>
    </cacheField>
    <cacheField name="[Measures].[Count of Kode Produk Final]" caption="Count of Kode Produk Final" numFmtId="0" hierarchy="40"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3"/>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2" memberValueDatatype="130" unbalanced="0">
      <fieldsUsage count="2">
        <fieldUsage x="-1"/>
        <fieldUsage x="1"/>
      </fieldsUsage>
    </cacheHierarchy>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63967476849" createdVersion="5" refreshedVersion="8" minRefreshableVersion="3" recordCount="0" supportSubquery="1" supportAdvancedDrill="1" xr:uid="{864E4F15-6C25-4C7F-B62F-E50253C66379}">
  <cacheSource type="external" connectionId="6"/>
  <cacheFields count="3">
    <cacheField name="[Measures].[Revenue]" caption="Revenue" numFmtId="0" hierarchy="27" level="32767"/>
    <cacheField name="[ltCabang].[Provinsi].[Provinsi]" caption="Provinsi" numFmtId="0" hierarchy="10" level="1">
      <sharedItems count="4">
        <s v="DKI Jakarta"/>
        <s v="Jawa Timur"/>
        <s v="Sulawesi Selatan"/>
        <s v="Sumatera Utara"/>
      </sharedItems>
    </cacheField>
    <cacheField name="[ltCabang].[Lokasi].[Lokasi]" caption="Lokasi" numFmtId="0" hierarchy="9" level="1">
      <sharedItems count="4">
        <s v="Jakarta"/>
        <s v="Makassar"/>
        <s v="Medan"/>
        <s v="Surabaya"/>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2" memberValueDatatype="130" unbalanced="0">
      <fieldsUsage count="2">
        <fieldUsage x="-1"/>
        <fieldUsage x="2"/>
      </fieldsUsage>
    </cacheHierarchy>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0"/>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937059374999" createdVersion="5" refreshedVersion="8" minRefreshableVersion="3" recordCount="0" supportSubquery="1" supportAdvancedDrill="1" xr:uid="{A2C77720-5E6A-4D67-A64C-7F2BEB5581C2}">
  <cacheSource type="external" connectionId="6"/>
  <cacheFields count="2">
    <cacheField name="[ltProduk].[Nama Produk].[Nama Produk]" caption="Nama Produk" numFmtId="0" hierarchy="19" level="1">
      <sharedItems count="25">
        <s v="Blus"/>
        <s v="Celana Jeans"/>
        <s v="Celana Panjang"/>
        <s v="Celana Pendek"/>
        <s v="Celana Training"/>
        <s v="Dress"/>
        <s v="Hot Pants"/>
        <s v="Ikat Pinggang"/>
        <s v="Jaket"/>
        <s v="Jersey"/>
        <s v="Jumpsuit"/>
        <s v="Kacamata"/>
        <s v="Kaftan"/>
        <s v="Kaos Olahraga"/>
        <s v="Kaus Kaki"/>
        <s v="Kemeja"/>
        <s v="Legging"/>
        <s v="Legging Olahraga"/>
        <s v="Maxi Dress"/>
        <s v="Overall"/>
        <s v="Rok"/>
        <s v="Sweater"/>
        <s v="Syal"/>
        <s v="Topi"/>
        <s v="T-shirt"/>
      </sharedItems>
    </cacheField>
    <cacheField name="[Measures].[Sum of Harga]" caption="Sum of Harga" numFmtId="0" hierarchy="43" level="32767"/>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952711458332" createdVersion="5" refreshedVersion="8" minRefreshableVersion="3" recordCount="0" supportSubquery="1" supportAdvancedDrill="1" xr:uid="{B891213E-AE3D-4D69-B773-A6DAEDAA2A34}">
  <cacheSource type="external" connectionId="6"/>
  <cacheFields count="4">
    <cacheField name="[ltProduk].[Nama Produk].[Nama Produk]" caption="Nama Produk" numFmtId="0" hierarchy="19" level="1">
      <sharedItems count="5">
        <s v="Celana Jeans"/>
        <s v="Dress"/>
        <s v="Jaket"/>
        <s v="Maxi Dress"/>
        <s v="Rok"/>
      </sharedItems>
    </cacheField>
    <cacheField name="[Measures].[Revenue]" caption="Revenue" numFmtId="0" hierarchy="27" level="32767"/>
    <cacheField name="[dtPenjualan].[Hari].[Hari]" caption="Hari" numFmtId="0" hierarchy="6" level="1">
      <sharedItems count="7">
        <s v="Friday"/>
        <s v="Monday"/>
        <s v="Saturday"/>
        <s v="Sunday"/>
        <s v="Thursday"/>
        <s v="Tuesday"/>
        <s v="Wednesday"/>
      </sharedItems>
    </cacheField>
    <cacheField name="[ltLiburan].[Nama Liburan].[Nama Liburan]" caption="Nama Liburan" numFmtId="0" hierarchy="14" level="1">
      <sharedItems count="16">
        <s v="Cuti bersama Idul Fitri 1438 Hijriyah"/>
        <s v="Cuti bersama Natal"/>
        <s v="Cuti bersama Tahun Baru 2017 Masehi"/>
        <s v="Hari Kemerdekaan RI"/>
        <s v="Hari Lahir Pancasila"/>
        <s v="Hari Raya Idul Adha 1438 Hijriah"/>
        <s v="Hari Raya Idul Fitri 1438 Hijriah"/>
        <s v="Hari Raya Natal"/>
        <s v="Hari Raya Nyepi Tahun Baru Saka 1939"/>
        <s v="Hari Raya Waisak 2561"/>
        <s v="Kenaikan Yesus Kristus"/>
        <s v="Maulid Nabi Muhammad SAW"/>
        <s v="May Day / Hari Buruh Internasional"/>
        <s v="Tahun Baru 2017 Masehi"/>
        <s v="Tahun Baru Imlek 2568 Kongzili"/>
        <s v="Tahun Baru Islam 1439 Hijriah"/>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2"/>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2" memberValueDatatype="130" unbalanced="0">
      <fieldsUsage count="2">
        <fieldUsage x="-1"/>
        <fieldUsage x="3"/>
      </fieldsUsage>
    </cacheHierarchy>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973675694448" createdVersion="5" refreshedVersion="8" minRefreshableVersion="3" recordCount="0" supportSubquery="1" supportAdvancedDrill="1" xr:uid="{75882492-1DF7-4088-96B4-58F83CEE9DB8}">
  <cacheSource type="external" connectionId="6"/>
  <cacheFields count="4">
    <cacheField name="[Measures].[Revenue]" caption="Revenue" numFmtId="0" hierarchy="27" level="32767"/>
    <cacheField name="[ltCabang].[Provinsi].[Provinsi]" caption="Provinsi" numFmtId="0" hierarchy="10" level="1">
      <sharedItems count="4">
        <s v="DKI Jakarta"/>
        <s v="Jawa Timur"/>
        <s v="Sulawesi Selatan"/>
        <s v="Sumatera Utara"/>
      </sharedItems>
    </cacheField>
    <cacheField name="[ltCabang].[Lokasi].[Lokasi]" caption="Lokasi" numFmtId="0" hierarchy="9" level="1">
      <sharedItems count="4">
        <s v="Jakarta"/>
        <s v="Makassar"/>
        <s v="Medan"/>
        <s v="Surabaya"/>
      </sharedItems>
    </cacheField>
    <cacheField name="[dtPenjualan].[Status Hari].[Status Hari]" caption="Status Hari" numFmtId="0" hierarchy="4" level="1">
      <sharedItems count="2">
        <s v="Holiday"/>
        <s v="Regular"/>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fieldsUsage count="2">
        <fieldUsage x="-1"/>
        <fieldUsage x="3"/>
      </fieldsUsage>
    </cacheHierarchy>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2" memberValueDatatype="130" unbalanced="0">
      <fieldsUsage count="2">
        <fieldUsage x="-1"/>
        <fieldUsage x="2"/>
      </fieldsUsage>
    </cacheHierarchy>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0"/>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71874997" createdVersion="5" refreshedVersion="8" minRefreshableVersion="3" recordCount="0" supportSubquery="1" supportAdvancedDrill="1" xr:uid="{A0F35959-1863-4BA7-B2D0-371BB28BA3B3}">
  <cacheSource type="external" connectionId="6"/>
  <cacheFields count="5">
    <cacheField name="[ltProduk].[Nama Produk].[Nama Produk]" caption="Nama Produk" numFmtId="0" hierarchy="19" level="1">
      <sharedItems count="5">
        <s v="Celana Jeans"/>
        <s v="Dress"/>
        <s v="Jaket"/>
        <s v="Maxi Dress"/>
        <s v="Rok"/>
      </sharedItems>
    </cacheField>
    <cacheField name="[dtPenjualan].[Status Hari].[Status Hari]" caption="Status Hari" numFmtId="0" hierarchy="4" level="1">
      <sharedItems count="2">
        <s v="Holiday"/>
        <s v="Regular"/>
      </sharedItems>
    </cacheField>
    <cacheField name="[Measures].[Revenue]" caption="Revenue" numFmtId="0" hierarchy="27" level="32767"/>
    <cacheField name="[dtPenjualan].[Hari].[Hari]" caption="Hari" numFmtId="0" hierarchy="6" level="1">
      <sharedItems count="7">
        <s v="Friday"/>
        <s v="Monday"/>
        <s v="Saturday"/>
        <s v="Sunday"/>
        <s v="Thursday"/>
        <s v="Tuesday"/>
        <s v="Wednesday"/>
      </sharedItems>
    </cacheField>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fieldsUsage count="2">
        <fieldUsage x="-1"/>
        <fieldUsage x="1"/>
      </fieldsUsage>
    </cacheHierarchy>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3"/>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4"/>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2"/>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975789236109" createdVersion="5" refreshedVersion="8" minRefreshableVersion="3" recordCount="0" supportSubquery="1" supportAdvancedDrill="1" xr:uid="{392E21B3-C961-417B-AA47-7ABF2DF33301}">
  <cacheSource type="external" connectionId="6"/>
  <cacheFields count="4">
    <cacheField name="[Measures].[Revenue]" caption="Revenue" numFmtId="0" hierarchy="27" level="32767"/>
    <cacheField name="[ltCabang].[Provinsi].[Provinsi]" caption="Provinsi" numFmtId="0" hierarchy="10" level="1">
      <sharedItems count="4">
        <s v="DKI Jakarta"/>
        <s v="Jawa Timur"/>
        <s v="Sulawesi Selatan"/>
        <s v="Sumatera Utara"/>
      </sharedItems>
    </cacheField>
    <cacheField name="[ltCabang].[Lokasi].[Lokasi]" caption="Lokasi" numFmtId="0" hierarchy="9" level="1">
      <sharedItems count="4">
        <s v="Jakarta"/>
        <s v="Makassar"/>
        <s v="Medan"/>
        <s v="Surabaya"/>
      </sharedItems>
    </cacheField>
    <cacheField name="[ltLiburan].[Nama Liburan].[Nama Liburan]" caption="Nama Liburan" numFmtId="0" hierarchy="14" level="1">
      <sharedItems count="16">
        <s v="Cuti bersama Idul Fitri 1438 Hijriyah"/>
        <s v="Cuti bersama Natal"/>
        <s v="Cuti bersama Tahun Baru 2017 Masehi"/>
        <s v="Hari Kemerdekaan RI"/>
        <s v="Hari Lahir Pancasila"/>
        <s v="Hari Raya Idul Adha 1438 Hijriah"/>
        <s v="Hari Raya Idul Fitri 1438 Hijriah"/>
        <s v="Hari Raya Natal"/>
        <s v="Hari Raya Nyepi Tahun Baru Saka 1939"/>
        <s v="Hari Raya Waisak 2561"/>
        <s v="Kenaikan Yesus Kristus"/>
        <s v="Maulid Nabi Muhammad SAW"/>
        <s v="May Day / Hari Buruh Internasional"/>
        <s v="Tahun Baru 2017 Masehi"/>
        <s v="Tahun Baru Imlek 2568 Kongzili"/>
        <s v="Tahun Baru Islam 1439 Hijriah"/>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2" memberValueDatatype="130" unbalanced="0">
      <fieldsUsage count="2">
        <fieldUsage x="-1"/>
        <fieldUsage x="2"/>
      </fieldsUsage>
    </cacheHierarchy>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2" memberValueDatatype="130" unbalanced="0">
      <fieldsUsage count="2">
        <fieldUsage x="-1"/>
        <fieldUsage x="3"/>
      </fieldsUsage>
    </cacheHierarchy>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0"/>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53118749998" createdVersion="3" refreshedVersion="8" minRefreshableVersion="3" recordCount="0" supportSubquery="1" supportAdvancedDrill="1" xr:uid="{82B2F8B7-BB28-4655-9393-8177C4E02FB2}">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Sum of Jumlah Pembelian]" caption="Sum of Jumlah Pembelian" measure="1" displayFolder="" measureGroup="dtPenjualan" count="0">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extLst>
        <ext xmlns:x15="http://schemas.microsoft.com/office/spreadsheetml/2010/11/main" uri="{B97F6D7D-B522-45F9-BDA1-12C45D357490}">
          <x15:cacheHierarchy aggregatedColumn="0"/>
        </ext>
      </extLst>
    </cacheHierarchy>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8134243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53119328705" createdVersion="3" refreshedVersion="8" minRefreshableVersion="3" recordCount="0" supportSubquery="1" supportAdvancedDrill="1" xr:uid="{D392744C-2037-4B9C-A31A-04FD9AA888FA}">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Sum of Jumlah Pembelian]" caption="Sum of Jumlah Pembelian" measure="1" displayFolder="" measureGroup="dtPenjualan" count="0">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extLst>
        <ext xmlns:x15="http://schemas.microsoft.com/office/spreadsheetml/2010/11/main" uri="{B97F6D7D-B522-45F9-BDA1-12C45D357490}">
          <x15:cacheHierarchy aggregatedColumn="0"/>
        </ext>
      </extLst>
    </cacheHierarchy>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876500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71064812" createdVersion="5" refreshedVersion="8" minRefreshableVersion="3" recordCount="0" supportSubquery="1" supportAdvancedDrill="1" xr:uid="{E1FA3779-539E-43DA-990E-471E932AF82C}">
  <cacheSource type="external" connectionId="6"/>
  <cacheFields count="5">
    <cacheField name="[ltProduk].[Nama Produk].[Nama Produk]" caption="Nama Produk" numFmtId="0" hierarchy="19" level="1">
      <sharedItems count="5">
        <s v="Celana Jeans"/>
        <s v="Dress"/>
        <s v="Jaket"/>
        <s v="Maxi Dress"/>
        <s v="Rok"/>
      </sharedItems>
    </cacheField>
    <cacheField name="[dtPenjualan].[Status Hari].[Status Hari]" caption="Status Hari" numFmtId="0" hierarchy="4" level="1">
      <sharedItems count="2">
        <s v="Holiday"/>
        <s v="Regular"/>
      </sharedItems>
    </cacheField>
    <cacheField name="[Measures].[Revenue]" caption="Revenue" numFmtId="0" hierarchy="27" level="32767"/>
    <cacheField name="[dtPenjualan].[Hari].[Hari]" caption="Hari" numFmtId="0" hierarchy="6" level="1">
      <sharedItems count="7">
        <s v="Friday"/>
        <s v="Monday"/>
        <s v="Saturday"/>
        <s v="Sunday"/>
        <s v="Thursday"/>
        <s v="Tuesday"/>
        <s v="Wednesday"/>
      </sharedItems>
    </cacheField>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2" memberValueDatatype="130" unbalanced="0">
      <fieldsUsage count="2">
        <fieldUsage x="-1"/>
        <fieldUsage x="1"/>
      </fieldsUsage>
    </cacheHierarchy>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2" memberValueDatatype="130" unbalanced="0">
      <fieldsUsage count="2">
        <fieldUsage x="-1"/>
        <fieldUsage x="3"/>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4"/>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2"/>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400463" createdVersion="5" refreshedVersion="8" minRefreshableVersion="3" recordCount="0" supportSubquery="1" supportAdvancedDrill="1" xr:uid="{2E7A0918-D825-4002-92CB-C6925221D465}">
  <cacheSource type="external" connectionId="6"/>
  <cacheFields count="2">
    <cacheField name="[Measures].[Average Nilai Transaction]" caption="Average Nilai Transaction" numFmtId="0" hierarchy="30"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oneField="1">
      <fieldsUsage count="1">
        <fieldUsage x="0"/>
      </fieldsUsage>
    </cacheHierarchy>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9675926" createdVersion="5" refreshedVersion="8" minRefreshableVersion="3" recordCount="0" supportSubquery="1" supportAdvancedDrill="1" xr:uid="{379E4BBB-B481-42A2-83CF-7B5A32E6B782}">
  <cacheSource type="external" connectionId="6"/>
  <cacheFields count="3">
    <cacheField name="[ltProduk].[Nama Produk].[Nama Produk]" caption="Nama Produk" numFmtId="0" hierarchy="19" level="1">
      <sharedItems count="5">
        <s v="Celana Jeans"/>
        <s v="Dress"/>
        <s v="Jaket"/>
        <s v="Maxi Dress"/>
        <s v="Rok"/>
      </sharedItems>
    </cacheField>
    <cacheField name="[Measures].[Count of Nama Produk]" caption="Count of Nama Produk" numFmtId="0" hierarchy="41"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2"/>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3773145" createdVersion="5" refreshedVersion="8" minRefreshableVersion="3" recordCount="0" supportSubquery="1" supportAdvancedDrill="1" xr:uid="{EC709BA7-5740-4878-9F8A-1D6E2DEF9DA7}">
  <cacheSource type="external" connectionId="6"/>
  <cacheFields count="2">
    <cacheField name="[Measures].[Total Transaction]" caption="Total Transaction" numFmtId="0" hierarchy="28"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cacheHierarchy uniqueName="[Measures].[Total Transaction]" caption="Total Transaction" measure="1" displayFolder="" measureGroup="dtPenjualan" count="0" oneField="1">
      <fieldsUsage count="1">
        <fieldUsage x="0"/>
      </fieldsUsage>
    </cacheHierarchy>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7361109" createdVersion="5" refreshedVersion="8" minRefreshableVersion="3" recordCount="0" supportSubquery="1" supportAdvancedDrill="1" xr:uid="{2E107572-80D1-45D4-B8F2-1FA5D6ADA97B}">
  <cacheSource type="external" connectionId="6"/>
  <cacheFields count="3">
    <cacheField name="[ltProduk].[Nama Produk].[Nama Produk]" caption="Nama Produk" numFmtId="0" hierarchy="19" level="1">
      <sharedItems count="5">
        <s v="Celana Panjang"/>
        <s v="Dress"/>
        <s v="Kaus Kaki"/>
        <s v="Kemeja"/>
        <s v="Sweater"/>
      </sharedItems>
    </cacheField>
    <cacheField name="[Measures].[Total Item Sold]" caption="Total Item Sold" numFmtId="0" hierarchy="26"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2"/>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oneField="1">
      <fieldsUsage count="1">
        <fieldUsage x="1"/>
      </fieldsUsage>
    </cacheHierarchy>
    <cacheHierarchy uniqueName="[Measures].[Revenue]" caption="Revenue" measure="1" displayFolder="" measureGroup="dtPenjualan" count="0"/>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4699076" createdVersion="5" refreshedVersion="8" minRefreshableVersion="3" recordCount="0" supportSubquery="1" supportAdvancedDrill="1" xr:uid="{CDE44F5C-0FEA-48DD-B94C-A09C443F3D53}">
  <cacheSource type="external" connectionId="6"/>
  <cacheFields count="3">
    <cacheField name="[Measures].[Revenue]" caption="Revenue" numFmtId="0" hierarchy="27" level="32767"/>
    <cacheField name="[ltCabang].[Provinsi].[Provinsi]" caption="Provinsi" numFmtId="0" hierarchy="10" level="1">
      <sharedItems count="4">
        <s v="DKI Jakarta"/>
        <s v="Jawa Timur"/>
        <s v="Sulawesi Selatan"/>
        <s v="Sumatera Utara"/>
      </sharedItems>
    </cacheField>
    <cacheField name="[ltCabang].[Lokasi].[Lokasi]" caption="Lokasi" numFmtId="0" hierarchy="9" level="1">
      <sharedItems count="4">
        <s v="Jakarta"/>
        <s v="Makassar"/>
        <s v="Medan"/>
        <s v="Surabaya"/>
      </sharedItems>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2" memberValueDatatype="130" unbalanced="0">
      <fieldsUsage count="2">
        <fieldUsage x="-1"/>
        <fieldUsage x="2"/>
      </fieldsUsage>
    </cacheHierarchy>
    <cacheHierarchy uniqueName="[ltCabang].[Provinsi]" caption="Provinsi" attribute="1" defaultMemberUniqueName="[ltCabang].[Provinsi].[All]" allUniqueName="[ltCabang].[Provinsi].[All]" dimensionUniqueName="[ltCabang]" displayFolder="" count="2" memberValueDatatype="130" unbalanced="0">
      <fieldsUsage count="2">
        <fieldUsage x="-1"/>
        <fieldUsage x="1"/>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0"/>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bila" refreshedDate="45846.894266435185" createdVersion="5" refreshedVersion="8" minRefreshableVersion="3" recordCount="0" supportSubquery="1" supportAdvancedDrill="1" xr:uid="{27BA3369-7494-4144-AF52-073F347EFB4C}">
  <cacheSource type="external" connectionId="6"/>
  <cacheFields count="3">
    <cacheField name="[ltProduk].[Nama Produk].[Nama Produk]" caption="Nama Produk" numFmtId="0" hierarchy="19" level="1">
      <sharedItems count="5">
        <s v="Celana Jeans"/>
        <s v="Dress"/>
        <s v="Jaket"/>
        <s v="Maxi Dress"/>
        <s v="Rok"/>
      </sharedItems>
    </cacheField>
    <cacheField name="[Measures].[Revenue]" caption="Revenue" numFmtId="0" hierarchy="27" level="32767"/>
    <cacheField name="[ltCabang].[Provinsi].[Provinsi]" caption="Provinsi" numFmtId="0" hierarchy="10" level="1">
      <sharedItems containsSemiMixedTypes="0" containsNonDate="0" containsString="0"/>
    </cacheField>
  </cacheFields>
  <cacheHierarchies count="44">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Status Hari]" caption="Status Hari" attribute="1" defaultMemberUniqueName="[dtPenjualan].[Status Hari].[All]" allUniqueName="[dtPenjualan].[Status Hari].[All]" dimensionUniqueName="[dtPenjualan]" displayFolder="" count="0" memberValueDatatype="13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dtPenjualan].[Hari]" caption="Hari" attribute="1" defaultMemberUniqueName="[dtPenjualan].[Hari].[All]" allUniqueName="[dtPenjualan].[Hari].[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2" memberValueDatatype="130" unbalanced="0">
      <fieldsUsage count="2">
        <fieldUsage x="-1"/>
        <fieldUsage x="2"/>
      </fieldsUsage>
    </cacheHierarchy>
    <cacheHierarchy uniqueName="[ltKatagori].[Kode Kategori]" caption="Kode Kategori" attribute="1" defaultMemberUniqueName="[ltKatagori].[Kode Kategori].[All]" allUniqueName="[ltKatagori].[Kode Kategori].[All]" dimensionUniqueName="[ltKatagori]" displayFolder="" count="0" memberValueDatatype="130" unbalanced="0"/>
    <cacheHierarchy uniqueName="[ltKatagori].[Nama Kategori]" caption="Nama Kategori" attribute="1" defaultMemberUniqueName="[ltKatagori].[Nama Kategori].[All]" allUniqueName="[ltKatagori].[Nama Kategori].[All]" dimensionUniqueName="[ltKatagori]" displayFolder="" count="0" memberValueDatatype="130" unbalanced="0"/>
    <cacheHierarchy uniqueName="[ltLiburan].[Tanggal]" caption="Tanggal" attribute="1" time="1" defaultMemberUniqueName="[ltLiburan].[Tanggal].[All]" allUniqueName="[ltLiburan].[Tanggal].[All]" dimensionUniqueName="[ltLiburan]" displayFolder="" count="0" memberValueDatatype="7" unbalanced="0"/>
    <cacheHierarchy uniqueName="[ltLiburan].[Nama Liburan]" caption="Nama Liburan" attribute="1" defaultMemberUniqueName="[ltLiburan].[Nama Liburan].[All]" allUniqueName="[ltLiburan].[Nama Liburan].[All]" dimensionUniqueName="[ltLiburan]" displayFolder="" count="0" memberValueDatatype="130" unbalanced="0"/>
    <cacheHierarchy uniqueName="[ltLiburan].[Tipe]" caption="Tipe" attribute="1" defaultMemberUniqueName="[ltLiburan].[Tipe].[All]" allUniqueName="[ltLiburan].[Tipe].[All]" dimensionUniqueName="[ltLiburan]"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ltProduk].[Kategori Harga]" caption="Kategori Harga" attribute="1" defaultMemberUniqueName="[ltProduk].[Kategori Harga].[All]" allUniqueName="[ltProduk].[Kategori Harga].[All]" dimensionUniqueName="[ltProduk]" displayFolder="" count="0" memberValueDatatype="13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 caption="Kode Kat" attribute="1" defaultMemberUniqueName="[dtPenjualan].[Kode Kat].[All]" allUniqueName="[dtPenjualan].[Kode Kat].[All]" dimensionUniqueName="[dtPenjualan]" displayFolder="" count="0" memberValueDatatype="130" unbalanced="0" hidden="1"/>
    <cacheHierarchy uniqueName="[dtPenjualan].[Kode Produk]" caption="Kode Produk" attribute="1" defaultMemberUniqueName="[dtPenjualan].[Kode Produk].[All]" allUniqueName="[dtPenjualan].[Kode Produk].[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Measures].[Total Item Sold]" caption="Total Item Sold" measure="1" displayFolder="" measureGroup="dtPenjualan" count="0"/>
    <cacheHierarchy uniqueName="[Measures].[Revenue]" caption="Revenue" measure="1" displayFolder="" measureGroup="dtPenjualan" count="0" oneField="1">
      <fieldsUsage count="1">
        <fieldUsage x="1"/>
      </fieldsUsage>
    </cacheHierarchy>
    <cacheHierarchy uniqueName="[Measures].[Total Transaction]" caption="Total Transaction" measure="1" displayFolder="" measureGroup="dtPenjualan" count="0"/>
    <cacheHierarchy uniqueName="[Measures].[Average Item per Transaction]" caption="Average Item per Transaction" measure="1" displayFolder="" measureGroup="dtPenjualan" count="0"/>
    <cacheHierarchy uniqueName="[Measures].[Average Nilai Transaction]" caption="Average Nilai Transaction" measure="1" displayFolder="" measureGroup="dtPenjualan" count="0"/>
    <cacheHierarchy uniqueName="[Measures].[Transaction per Day]" caption="Transaction per Day" measure="1" displayFolder="" measureGroup="dtPenjualan" count="0"/>
    <cacheHierarchy uniqueName="[Measures].[Revenue Per Day]" caption="Revenue Per Day" measure="1" displayFolder="" measureGroup="dtPenjualan" count="0"/>
    <cacheHierarchy uniqueName="[Measures].[__XL_Count ltCabang]" caption="__XL_Count ltCabang" measure="1" displayFolder="" measureGroup="ltCabang" count="0" hidden="1"/>
    <cacheHierarchy uniqueName="[Measures].[__XL_Count ltKatagori]" caption="__XL_Count ltKatagori" measure="1" displayFolder="" measureGroup="ltKatagori" count="0" hidden="1"/>
    <cacheHierarchy uniqueName="[Measures].[__XL_Count ltProduk]" caption="__XL_Count ltProduk" measure="1" displayFolder="" measureGroup="ltProduk" count="0" hidden="1"/>
    <cacheHierarchy uniqueName="[Measures].[__XL_Count ltLiburan]" caption="__XL_Count ltLiburan" measure="1" displayFolder="" measureGroup="ltLiburan"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y uniqueName="[Measures].[Sum of Jumlah Pembelian]" caption="Sum of Jumlah Pembelian" measure="1" displayFolder="" measureGroup="dtPenjualan" count="0" hidden="1">
      <extLst>
        <ext xmlns:x15="http://schemas.microsoft.com/office/spreadsheetml/2010/11/main" uri="{B97F6D7D-B522-45F9-BDA1-12C45D357490}">
          <x15:cacheHierarchy aggregatedColumn="3"/>
        </ext>
      </extLst>
    </cacheHierarchy>
    <cacheHierarchy uniqueName="[Measures].[Count of Kode Produk Final]" caption="Count of Kode Produk Final" measure="1" displayFolder="" measureGroup="ltProduk" count="0" hidden="1">
      <extLst>
        <ext xmlns:x15="http://schemas.microsoft.com/office/spreadsheetml/2010/11/main" uri="{B97F6D7D-B522-45F9-BDA1-12C45D357490}">
          <x15:cacheHierarchy aggregatedColumn="17"/>
        </ext>
      </extLst>
    </cacheHierarchy>
    <cacheHierarchy uniqueName="[Measures].[Count of Nama Produk]" caption="Count of Nama Produk" measure="1" displayFolder="" measureGroup="ltProduk" count="0" hidden="1">
      <extLst>
        <ext xmlns:x15="http://schemas.microsoft.com/office/spreadsheetml/2010/11/main" uri="{B97F6D7D-B522-45F9-BDA1-12C45D357490}">
          <x15:cacheHierarchy aggregatedColumn="19"/>
        </ext>
      </extLst>
    </cacheHierarchy>
    <cacheHierarchy uniqueName="[Measures].[Count of Tanggal Transaksi]" caption="Count of Tanggal Transaksi" measure="1" displayFolder="" measureGroup="dtPenjualan" count="0" hidden="1">
      <extLst>
        <ext xmlns:x15="http://schemas.microsoft.com/office/spreadsheetml/2010/11/main" uri="{B97F6D7D-B522-45F9-BDA1-12C45D357490}">
          <x15:cacheHierarchy aggregatedColumn="0"/>
        </ext>
      </extLst>
    </cacheHierarchy>
    <cacheHierarchy uniqueName="[Measures].[Sum of Harga]" caption="Sum of Harga" measure="1" displayFolder="" measureGroup="ltProduk" count="0" hidden="1">
      <extLst>
        <ext xmlns:x15="http://schemas.microsoft.com/office/spreadsheetml/2010/11/main" uri="{B97F6D7D-B522-45F9-BDA1-12C45D357490}">
          <x15:cacheHierarchy aggregatedColumn="20"/>
        </ext>
      </extLst>
    </cacheHierarchy>
  </cacheHierarchies>
  <kpis count="0"/>
  <dimensions count="6">
    <dimension name="dtPenjualan" uniqueName="[dtPenjualan]" caption="dtPenjualan"/>
    <dimension name="ltCabang" uniqueName="[ltCabang]" caption="ltCabang"/>
    <dimension name="ltKatagori" uniqueName="[ltKatagori]" caption="ltKatagori"/>
    <dimension name="ltLiburan" uniqueName="[ltLiburan]" caption="ltLiburan"/>
    <dimension name="ltProduk" uniqueName="[ltProduk]" caption="ltProduk"/>
    <dimension measure="1" name="Measures" uniqueName="[Measures]" caption="Measures"/>
  </dimensions>
  <measureGroups count="5">
    <measureGroup name="dtPenjualan" caption="dtPenjualan"/>
    <measureGroup name="ltCabang" caption="ltCabang"/>
    <measureGroup name="ltKatagori" caption="ltKatagori"/>
    <measureGroup name="ltLiburan" caption="ltLiburan"/>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F35998-844C-4C9D-80E5-B279C56F5463}" name="PivotTable17" cacheId="1911" applyNumberFormats="0" applyBorderFormats="0" applyFontFormats="0" applyPatternFormats="0" applyAlignmentFormats="0" applyWidthHeightFormats="1" dataCaption="Values" tag="ede92029-04c1-4072-ba20-9804ee7a7cd6" updatedVersion="8" minRefreshableVersion="5" useAutoFormatting="1" subtotalHiddenItems="1" itemPrintTitles="1" createdVersion="5" indent="0" compact="0" compactData="0" multipleFieldFilters="0" chartFormat="205">
  <location ref="D47:I65" firstHeaderRow="1" firstDataRow="2" firstDataCol="1"/>
  <pivotFields count="4">
    <pivotField dataField="1" compact="0" outline="0" subtotalTop="0" showAll="0" defaultSubtotal="0"/>
    <pivotField axis="axisCol"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s>
  <rowFields count="1">
    <field x="3"/>
  </rowFields>
  <rowItems count="17">
    <i>
      <x v="6"/>
    </i>
    <i>
      <x/>
    </i>
    <i>
      <x v="4"/>
    </i>
    <i>
      <x v="9"/>
    </i>
    <i>
      <x v="10"/>
    </i>
    <i>
      <x v="3"/>
    </i>
    <i>
      <x v="12"/>
    </i>
    <i>
      <x v="1"/>
    </i>
    <i>
      <x v="5"/>
    </i>
    <i>
      <x v="15"/>
    </i>
    <i>
      <x v="11"/>
    </i>
    <i>
      <x v="14"/>
    </i>
    <i>
      <x v="13"/>
    </i>
    <i>
      <x v="8"/>
    </i>
    <i>
      <x v="7"/>
    </i>
    <i>
      <x v="2"/>
    </i>
    <i t="grand">
      <x/>
    </i>
  </rowItems>
  <colFields count="1">
    <field x="1"/>
  </colFields>
  <colItems count="5">
    <i>
      <x v="3"/>
    </i>
    <i>
      <x v="1"/>
    </i>
    <i>
      <x v="2"/>
    </i>
    <i>
      <x/>
    </i>
    <i t="grand">
      <x/>
    </i>
  </colItems>
  <dataFields count="1">
    <dataField fld="0" subtotal="count" baseField="0" baseItem="0" numFmtId="164"/>
  </dataFields>
  <formats count="6">
    <format dxfId="8">
      <pivotArea outline="0" collapsedLevelsAreSubtotals="1" fieldPosition="0"/>
    </format>
    <format dxfId="7">
      <pivotArea outline="0" fieldPosition="0">
        <references count="2">
          <reference field="1" count="1" selected="0">
            <x v="1"/>
          </reference>
          <reference field="3" count="1" selected="0">
            <x v="11"/>
          </reference>
        </references>
      </pivotArea>
    </format>
    <format dxfId="6">
      <pivotArea outline="0" fieldPosition="0">
        <references count="2">
          <reference field="1" count="1" selected="0">
            <x v="1"/>
          </reference>
          <reference field="3" count="1" selected="0">
            <x v="7"/>
          </reference>
        </references>
      </pivotArea>
    </format>
    <format dxfId="5">
      <pivotArea outline="0" fieldPosition="0">
        <references count="2">
          <reference field="1" count="1" selected="0">
            <x v="1"/>
          </reference>
          <reference field="3" count="1" selected="0">
            <x v="9"/>
          </reference>
        </references>
      </pivotArea>
    </format>
    <format dxfId="4">
      <pivotArea outline="0" fieldPosition="0">
        <references count="2">
          <reference field="1" count="1" selected="0">
            <x v="1"/>
          </reference>
          <reference field="3" count="1" selected="0">
            <x v="12"/>
          </reference>
        </references>
      </pivotArea>
    </format>
    <format dxfId="3">
      <pivotArea outline="0" fieldPosition="0">
        <references count="2">
          <reference field="1" count="1" selected="0">
            <x v="1"/>
          </reference>
          <reference field="3" count="1" selected="0">
            <x v="1"/>
          </reference>
        </references>
      </pivotArea>
    </format>
  </formats>
  <chartFormats count="3">
    <chartFormat chart="2" format="2"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8" level="1">
        <member name=""/>
        <member name=""/>
        <member name=""/>
        <member name="[ltLiburan].[Nama Liburan].&amp;[Wafat Yesus Kristus]"/>
        <member name=""/>
        <member name=""/>
        <member name=""/>
        <member name=""/>
        <member name=""/>
        <member name="[ltLiburan].[Nama Liburan].&amp;[Isra Mi’raj Nabi Muhammad SAW]"/>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Libur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030271-BE7F-4E08-AE73-A83802750C47}" name="PivotTable2" cacheId="1840" applyNumberFormats="0" applyBorderFormats="0" applyFontFormats="0" applyPatternFormats="0" applyAlignmentFormats="0" applyWidthHeightFormats="1" dataCaption="Values" tag="1ddadbbd-1acb-4571-9f7e-d7aab53062df" updatedVersion="8" minRefreshableVersion="5" useAutoFormatting="1" subtotalHiddenItems="1" itemPrintTitles="1" createdVersion="5" indent="0" compact="0" compactData="0" multipleFieldFilters="0">
  <location ref="A6:A7"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E32C39-3215-47C7-87E7-19FB1A962B40}" name="VolumeTerlaris" cacheId="1841" applyNumberFormats="0" applyBorderFormats="0" applyFontFormats="0" applyPatternFormats="0" applyAlignmentFormats="0" applyWidthHeightFormats="1" dataCaption="Values" tag="254cf3a5-19f4-4007-ae68-f465dedc6f16" updatedVersion="8" minRefreshableVersion="5" useAutoFormatting="1" subtotalHiddenItems="1" itemPrintTitles="1" createdVersion="5" indent="0" compact="0" compactData="0" multipleFieldFilters="0" chartFormat="6">
  <location ref="D77:E83" firstHeaderRow="1" firstDataRow="1" firstDataCol="1"/>
  <pivotFields count="3">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4"/>
    </i>
    <i>
      <x/>
    </i>
    <i>
      <x v="1"/>
    </i>
    <i>
      <x v="2"/>
    </i>
    <i>
      <x v="3"/>
    </i>
    <i t="grand">
      <x/>
    </i>
  </rowItems>
  <colItems count="1">
    <i/>
  </colItems>
  <dataFields count="1">
    <dataField fld="1" subtotal="count" baseField="0" baseItem="0" numFmtId="3"/>
  </dataFields>
  <formats count="1">
    <format dxfId="24">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6">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F3D42D-18BC-4AFA-9EC3-459F68B7A733}" name="PivotTable5" cacheId="1842" applyNumberFormats="0" applyBorderFormats="0" applyFontFormats="0" applyPatternFormats="0" applyAlignmentFormats="0" applyWidthHeightFormats="1" dataCaption="Values" tag="8b21c2a0-154d-44a9-8af6-6550f9772ec7" updatedVersion="8" minRefreshableVersion="5" useAutoFormatting="1" subtotalHiddenItems="1" itemPrintTitles="1" createdVersion="5" indent="0" compact="0" compactData="0" multipleFieldFilters="0" chartFormat="5">
  <location ref="A25:B30"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3"/>
    </i>
    <i>
      <x/>
    </i>
    <i>
      <x v="2"/>
    </i>
    <i>
      <x v="1"/>
    </i>
    <i t="grand">
      <x/>
    </i>
  </rowItems>
  <colItems count="1">
    <i/>
  </colItems>
  <dataFields count="1">
    <dataField fld="0" subtotal="count" baseField="0" baseItem="0" numFmtId="164"/>
  </dataFields>
  <formats count="1">
    <format dxfId="25">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FE61C73-6744-4FF2-B63A-E4AADF1E58EC}" name="RevenueTerlaris" cacheId="1843" applyNumberFormats="0" applyBorderFormats="0" applyFontFormats="0" applyPatternFormats="0" applyAlignmentFormats="0" applyWidthHeightFormats="1" dataCaption="Values" tag="5382b898-bbd5-4b74-ac93-1dc1b216d06f" updatedVersion="8" minRefreshableVersion="5" useAutoFormatting="1" subtotalHiddenItems="1" itemPrintTitles="1" createdVersion="5" indent="0" compact="0" compactData="0" multipleFieldFilters="0" chartFormat="10">
  <location ref="A77:B83" firstHeaderRow="1" firstDataRow="1" firstDataCol="1"/>
  <pivotFields count="3">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2"/>
    </i>
    <i>
      <x v="3"/>
    </i>
    <i>
      <x v="1"/>
    </i>
    <i>
      <x/>
    </i>
    <i>
      <x v="4"/>
    </i>
    <i t="grand">
      <x/>
    </i>
  </rowItems>
  <colItems count="1">
    <i/>
  </colItems>
  <dataFields count="1">
    <dataField fld="1" subtotal="count" baseField="0" baseItem="0" numFmtId="164"/>
  </dataFields>
  <formats count="1">
    <format dxfId="26">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1F9BB8-D3D9-4B0A-A009-9CF7E7486801}" name="PivotTable8" cacheId="1844" applyNumberFormats="0" applyBorderFormats="0" applyFontFormats="0" applyPatternFormats="0" applyAlignmentFormats="0" applyWidthHeightFormats="1" dataCaption="Values" tag="b355a5bc-90e3-4721-8433-6bb6f1b83e8f" updatedVersion="8" minRefreshableVersion="5" useAutoFormatting="1" subtotalHiddenItems="1" itemPrintTitles="1" createdVersion="5" indent="0" compact="0" compactData="0" multipleFieldFilters="0" chartFormat="10">
  <location ref="A123:A124" firstHeaderRow="1" firstDataRow="1" firstDataCol="0"/>
  <pivotFields count="3">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1" subtotal="count" baseField="0" baseItem="0" numFmtId="165"/>
  </dataFields>
  <formats count="2">
    <format dxfId="28">
      <pivotArea outline="0" fieldPosition="0">
        <references count="1">
          <reference field="4294967294" count="1" selected="0">
            <x v="0"/>
          </reference>
        </references>
      </pivotArea>
    </format>
    <format dxfId="27">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4939584-54AB-4362-AB6E-B430F7036C33}" name="PivotTable15" cacheId="1845" applyNumberFormats="0" applyBorderFormats="0" applyFontFormats="0" applyPatternFormats="0" applyAlignmentFormats="0" applyWidthHeightFormats="1" dataCaption="Values" tag="9d10a4a6-b73c-4b86-8e73-ea29b944edb8" updatedVersion="8" minRefreshableVersion="5" useAutoFormatting="1" subtotalHiddenItems="1" itemPrintTitles="1" createdVersion="5" indent="0" compact="0" compactData="0" multipleFieldFilters="0" chartFormat="10">
  <location ref="A89:C115" firstHeaderRow="0" firstDataRow="1" firstDataCol="1"/>
  <pivotFields count="4">
    <pivotField axis="axisRow" compact="0" allDrilled="1" outline="0"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26">
    <i>
      <x v="8"/>
    </i>
    <i>
      <x v="18"/>
    </i>
    <i>
      <x v="5"/>
    </i>
    <i>
      <x v="1"/>
    </i>
    <i>
      <x v="20"/>
    </i>
    <i>
      <x v="12"/>
    </i>
    <i>
      <x v="10"/>
    </i>
    <i>
      <x v="15"/>
    </i>
    <i>
      <x v="11"/>
    </i>
    <i>
      <x v="21"/>
    </i>
    <i>
      <x v="19"/>
    </i>
    <i>
      <x v="9"/>
    </i>
    <i>
      <x v="16"/>
    </i>
    <i>
      <x v="17"/>
    </i>
    <i>
      <x/>
    </i>
    <i>
      <x v="2"/>
    </i>
    <i>
      <x v="24"/>
    </i>
    <i>
      <x v="6"/>
    </i>
    <i>
      <x v="4"/>
    </i>
    <i>
      <x v="3"/>
    </i>
    <i>
      <x v="22"/>
    </i>
    <i>
      <x v="13"/>
    </i>
    <i>
      <x v="23"/>
    </i>
    <i>
      <x v="7"/>
    </i>
    <i>
      <x v="14"/>
    </i>
    <i t="grand">
      <x/>
    </i>
  </rowItems>
  <colFields count="1">
    <field x="-2"/>
  </colFields>
  <colItems count="2">
    <i>
      <x/>
    </i>
    <i i="1">
      <x v="1"/>
    </i>
  </colItems>
  <dataFields count="2">
    <dataField fld="1" subtotal="count" baseField="0" baseItem="0" numFmtId="164"/>
    <dataField fld="2" subtotal="count" baseField="0" baseItem="0" numFmtId="1"/>
  </dataFields>
  <formats count="3">
    <format dxfId="31">
      <pivotArea outline="0" collapsedLevelsAreSubtotals="1" fieldPosition="0"/>
    </format>
    <format dxfId="30">
      <pivotArea outline="0" fieldPosition="0">
        <references count="1">
          <reference field="4294967294" count="1" selected="0">
            <x v="1"/>
          </reference>
        </references>
      </pivotArea>
    </format>
    <format dxfId="29">
      <pivotArea outline="0" fieldPosition="0">
        <references count="2">
          <reference field="4294967294" count="1" selected="0">
            <x v="1"/>
          </reference>
          <reference field="0" count="0" selected="0"/>
        </references>
      </pivotArea>
    </format>
  </formats>
  <conditionalFormats count="2">
    <conditionalFormat type="all" priority="12">
      <pivotAreas count="1">
        <pivotArea type="data" outline="0" collapsedLevelsAreSubtotals="1" fieldPosition="0">
          <references count="2">
            <reference field="4294967294" count="1" selected="0">
              <x v="0"/>
            </reference>
            <reference field="0" count="25" selected="0">
              <x v="0"/>
              <x v="1"/>
              <x v="2"/>
              <x v="3"/>
              <x v="4"/>
              <x v="5"/>
              <x v="6"/>
              <x v="7"/>
              <x v="8"/>
              <x v="9"/>
              <x v="10"/>
              <x v="11"/>
              <x v="12"/>
              <x v="13"/>
              <x v="14"/>
              <x v="15"/>
              <x v="16"/>
              <x v="17"/>
              <x v="18"/>
              <x v="19"/>
              <x v="20"/>
              <x v="21"/>
              <x v="22"/>
              <x v="23"/>
              <x v="24"/>
            </reference>
          </references>
        </pivotArea>
      </pivotAreas>
    </conditionalFormat>
    <conditionalFormat type="all" priority="11">
      <pivotAreas count="1">
        <pivotArea type="data" outline="0" collapsedLevelsAreSubtotals="1" fieldPosition="0">
          <references count="2">
            <reference field="4294967294" count="1" selected="0">
              <x v="1"/>
            </reference>
            <reference field="0" count="25" selected="0">
              <x v="0"/>
              <x v="1"/>
              <x v="2"/>
              <x v="3"/>
              <x v="4"/>
              <x v="5"/>
              <x v="6"/>
              <x v="7"/>
              <x v="8"/>
              <x v="9"/>
              <x v="10"/>
              <x v="11"/>
              <x v="12"/>
              <x v="13"/>
              <x v="14"/>
              <x v="15"/>
              <x v="16"/>
              <x v="17"/>
              <x v="18"/>
              <x v="19"/>
              <x v="20"/>
              <x v="21"/>
              <x v="22"/>
              <x v="23"/>
              <x v="24"/>
            </reference>
          </references>
        </pivotArea>
      </pivotAreas>
    </conditionalFormat>
  </conditional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9FDB867-891C-432A-96CD-9DF841B5E8C9}" name="PivotTable7" cacheId="1846" applyNumberFormats="0" applyBorderFormats="0" applyFontFormats="0" applyPatternFormats="0" applyAlignmentFormats="0" applyWidthHeightFormats="1" dataCaption="Values" tag="6f8dcf77-adac-42d6-bce0-93e582de5aa8" updatedVersion="8" minRefreshableVersion="5" useAutoFormatting="1" subtotalHiddenItems="1" itemPrintTitles="1" createdVersion="5" indent="0" compact="0" compactData="0" multipleFieldFilters="0" chartFormat="6">
  <location ref="A45:B71" firstHeaderRow="1" firstDataRow="1" firstDataCol="1"/>
  <pivotFields count="3">
    <pivotField axis="axisRow" compact="0" allDrilled="1" outline="0"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26">
    <i>
      <x v="8"/>
    </i>
    <i>
      <x v="18"/>
    </i>
    <i>
      <x v="5"/>
    </i>
    <i>
      <x v="1"/>
    </i>
    <i>
      <x v="20"/>
    </i>
    <i>
      <x v="12"/>
    </i>
    <i>
      <x v="10"/>
    </i>
    <i>
      <x v="15"/>
    </i>
    <i>
      <x v="11"/>
    </i>
    <i>
      <x v="21"/>
    </i>
    <i>
      <x v="19"/>
    </i>
    <i>
      <x v="9"/>
    </i>
    <i>
      <x v="16"/>
    </i>
    <i>
      <x v="17"/>
    </i>
    <i>
      <x/>
    </i>
    <i>
      <x v="2"/>
    </i>
    <i>
      <x v="24"/>
    </i>
    <i>
      <x v="6"/>
    </i>
    <i>
      <x v="4"/>
    </i>
    <i>
      <x v="3"/>
    </i>
    <i>
      <x v="22"/>
    </i>
    <i>
      <x v="13"/>
    </i>
    <i>
      <x v="23"/>
    </i>
    <i>
      <x v="7"/>
    </i>
    <i>
      <x v="14"/>
    </i>
    <i t="grand">
      <x/>
    </i>
  </rowItems>
  <colItems count="1">
    <i/>
  </colItems>
  <dataFields count="1">
    <dataField fld="1" subtotal="count" baseField="0" baseItem="0" numFmtId="164"/>
  </dataFields>
  <formats count="1">
    <format dxfId="32">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D14781A-E4D0-4601-96D4-0FAFEF5CDED8}" name="RevenueSold" cacheId="1847" applyNumberFormats="0" applyBorderFormats="0" applyFontFormats="0" applyPatternFormats="0" applyAlignmentFormats="0" applyWidthHeightFormats="1" dataCaption="Values" tag="5b2919a6-0019-4630-b423-18eb56dd0bed" updatedVersion="8" minRefreshableVersion="5" useAutoFormatting="1" subtotalHiddenItems="1" itemPrintTitles="1" createdVersion="5" indent="0" compact="0" compactData="0" multipleFieldFilters="0">
  <location ref="A3:B4" firstHeaderRow="0" firstDataRow="1" firstDataCol="0"/>
  <pivotFields count="3">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numFmtId="164"/>
  </dataFields>
  <formats count="1">
    <format dxfId="33">
      <pivotArea outline="0" fieldPosition="0">
        <references count="1">
          <reference field="4294967294" count="1" selected="0">
            <x v="1"/>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E4BAE8D-8C5E-4FB7-8CE2-125DBE9CD0A8}" name="PivotTable4" cacheId="1848" applyNumberFormats="0" applyBorderFormats="0" applyFontFormats="0" applyPatternFormats="0" applyAlignmentFormats="0" applyWidthHeightFormats="1" dataCaption="Values" tag="6d020fb3-6ae1-4407-9df5-5360ce3af46b" updatedVersion="8" minRefreshableVersion="5" useAutoFormatting="1" subtotalHiddenItems="1" itemPrintTitles="1" createdVersion="5" indent="0" compact="0" compactData="0" multipleFieldFilters="0" chartFormat="216">
  <location ref="A12:B20"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7">
        <item x="3"/>
        <item x="1"/>
        <item x="5"/>
        <item x="6"/>
        <item x="4"/>
        <item x="0"/>
        <item x="2"/>
      </items>
    </pivotField>
    <pivotField compact="0" allDrilled="1" outline="0"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numFmtId="3"/>
  </dataFields>
  <formats count="1">
    <format dxfId="34">
      <pivotArea outline="0" collapsedLevelsAreSubtotals="1" fieldPosition="0"/>
    </format>
  </format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E388BC2-4ECA-4CBF-892B-42BD751483B8}" name="PivotTable9" cacheId="1849" applyNumberFormats="0" applyBorderFormats="0" applyFontFormats="0" applyPatternFormats="0" applyAlignmentFormats="0" applyWidthHeightFormats="1" dataCaption="Values" tag="0565d557-4aec-48fb-a8b3-60758bc196f4" updatedVersion="8" minRefreshableVersion="5" useAutoFormatting="1" subtotalHiddenItems="1" itemPrintTitles="1" createdVersion="5" indent="0" compact="0" compactData="0" multipleFieldFilters="0" chartFormat="205">
  <location ref="J77:K83" firstHeaderRow="1" firstDataRow="1" firstDataCol="1"/>
  <pivotFields count="4">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Kode Produk Final" fld="2" subtotal="count" baseField="0" baseItem="0" numFmtId="1"/>
  </dataFields>
  <formats count="1">
    <format dxfId="35">
      <pivotArea outline="0" collapsedLevelsAreSubtotals="1" fieldPosition="0"/>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 count="1" selected="0">
            <x v="0"/>
          </reference>
        </references>
      </pivotArea>
    </chartFormat>
    <chartFormat chart="11" format="9">
      <pivotArea type="data" outline="0" fieldPosition="0">
        <references count="2">
          <reference field="4294967294" count="1" selected="0">
            <x v="0"/>
          </reference>
          <reference field="1" count="1" selected="0">
            <x v="1"/>
          </reference>
        </references>
      </pivotArea>
    </chartFormat>
    <chartFormat chart="11" format="10">
      <pivotArea type="data" outline="0" fieldPosition="0">
        <references count="2">
          <reference field="4294967294" count="1" selected="0">
            <x v="0"/>
          </reference>
          <reference field="1" count="1" selected="0">
            <x v="2"/>
          </reference>
        </references>
      </pivotArea>
    </chartFormat>
    <chartFormat chart="11" format="11">
      <pivotArea type="data" outline="0" fieldPosition="0">
        <references count="2">
          <reference field="4294967294" count="1" selected="0">
            <x v="0"/>
          </reference>
          <reference field="1" count="1" selected="0">
            <x v="3"/>
          </reference>
        </references>
      </pivotArea>
    </chartFormat>
    <chartFormat chart="11" format="12">
      <pivotArea type="data" outline="0" fieldPosition="0">
        <references count="2">
          <reference field="4294967294" count="1" selected="0">
            <x v="0"/>
          </reference>
          <reference field="1"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1659AB-23B1-479B-AFB1-CDF46856D538}" name="PivotTable16" cacheId="1877" applyNumberFormats="0" applyBorderFormats="0" applyFontFormats="0" applyPatternFormats="0" applyAlignmentFormats="0" applyWidthHeightFormats="1" dataCaption="Values" tag="33aa18c6-b09a-450b-84b3-9f6ffe69d569" updatedVersion="8" minRefreshableVersion="5" useAutoFormatting="1" subtotalHiddenItems="1" itemPrintTitles="1" createdVersion="5" indent="0" compact="0" compactData="0" multipleFieldFilters="0" chartFormat="205">
  <location ref="D37:G43" firstHeaderRow="1" firstDataRow="2" firstDataCol="1"/>
  <pivotFields count="4">
    <pivotField dataField="1" compact="0" outline="0" subtotalTop="0" showAll="0" defaultSubtotal="0"/>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2">
        <item x="0"/>
        <item x="1"/>
      </items>
    </pivotField>
  </pivotFields>
  <rowFields count="1">
    <field x="1"/>
  </rowFields>
  <rowItems count="5">
    <i>
      <x v="3"/>
    </i>
    <i>
      <x/>
    </i>
    <i>
      <x v="2"/>
    </i>
    <i>
      <x v="1"/>
    </i>
    <i t="grand">
      <x/>
    </i>
  </rowItems>
  <colFields count="1">
    <field x="3"/>
  </colFields>
  <colItems count="3">
    <i>
      <x/>
    </i>
    <i>
      <x v="1"/>
    </i>
    <i t="grand">
      <x/>
    </i>
  </colItems>
  <dataFields count="1">
    <dataField fld="0" subtotal="count" baseField="0" baseItem="0" numFmtId="164"/>
  </dataFields>
  <formats count="1">
    <format dxfId="16">
      <pivotArea outline="0" collapsedLevelsAreSubtotals="1" fieldPosition="0"/>
    </format>
  </format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3"/>
          </reference>
        </references>
      </pivotArea>
    </chartFormat>
    <chartFormat chart="5" format="15">
      <pivotArea type="data" outline="0" fieldPosition="0">
        <references count="2">
          <reference field="4294967294" count="1" selected="0">
            <x v="0"/>
          </reference>
          <reference field="1" count="1" selected="0">
            <x v="0"/>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3C202E1-535D-40EC-A097-BA44D08D1F28}" name="PivotTable6" cacheId="1850" applyNumberFormats="0" applyBorderFormats="0" applyFontFormats="0" applyPatternFormats="0" applyAlignmentFormats="0" applyWidthHeightFormats="1" dataCaption="Values" tag="f04b71b8-a0c2-430b-93d2-effad8030a8e" updatedVersion="8" minRefreshableVersion="5" useAutoFormatting="1" subtotalHiddenItems="1" itemPrintTitles="1" createdVersion="5" indent="0" compact="0" compactData="0" multipleFieldFilters="0" chartFormat="205">
  <location ref="A36:B41"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3"/>
    </i>
    <i>
      <x/>
    </i>
    <i>
      <x v="2"/>
    </i>
    <i>
      <x v="1"/>
    </i>
    <i t="grand">
      <x/>
    </i>
  </rowItems>
  <colItems count="1">
    <i/>
  </colItems>
  <dataFields count="1">
    <dataField fld="0" subtotal="count" baseField="0" baseItem="0" numFmtId="164"/>
  </dataFields>
  <formats count="1">
    <format dxfId="36">
      <pivotArea outline="0" collapsedLevelsAreSubtotals="1" fieldPosition="0"/>
    </format>
  </formats>
  <chartFormats count="1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3"/>
          </reference>
        </references>
      </pivotArea>
    </chartFormat>
    <chartFormat chart="5" format="15">
      <pivotArea type="data" outline="0" fieldPosition="0">
        <references count="2">
          <reference field="4294967294" count="1" selected="0">
            <x v="0"/>
          </reference>
          <reference field="1" count="1" selected="0">
            <x v="0"/>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8F71F-1E16-4EA7-AD36-7FC26C6BA472}" name="PivotTable14" cacheId="1870" applyNumberFormats="0" applyBorderFormats="0" applyFontFormats="0" applyPatternFormats="0" applyAlignmentFormats="0" applyWidthHeightFormats="1" dataCaption="Values" tag="d0ab38be-f12a-48f7-bdbc-5c02e860d9f2" updatedVersion="8" minRefreshableVersion="5" useAutoFormatting="1" subtotalHiddenItems="1" itemPrintTitles="1" createdVersion="5" indent="0" compact="0" compactData="0" multipleFieldFilters="0" chartFormat="116">
  <location ref="F129:G146" firstHeaderRow="1" firstDataRow="1" firstDataCol="1"/>
  <pivotFields count="4">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compact="0" allDrilled="1" outline="0" subtotalTop="0" showAll="0" sortType="ascending" defaultSubtotal="0" defaultAttributeDrillState="1">
      <items count="7">
        <item x="3"/>
        <item x="1"/>
        <item x="5"/>
        <item x="6"/>
        <item x="4"/>
        <item x="0"/>
        <item x="2"/>
      </items>
    </pivotField>
    <pivotField axis="axisRow" compact="0" allDrilled="1" outline="0" subtotalTop="0" showAll="0" sortType="de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s>
  <rowFields count="1">
    <field x="3"/>
  </rowFields>
  <rowItems count="17">
    <i>
      <x v="6"/>
    </i>
    <i>
      <x/>
    </i>
    <i>
      <x v="4"/>
    </i>
    <i>
      <x v="9"/>
    </i>
    <i>
      <x v="10"/>
    </i>
    <i>
      <x v="3"/>
    </i>
    <i>
      <x v="12"/>
    </i>
    <i>
      <x v="1"/>
    </i>
    <i>
      <x v="5"/>
    </i>
    <i>
      <x v="15"/>
    </i>
    <i>
      <x v="11"/>
    </i>
    <i>
      <x v="14"/>
    </i>
    <i>
      <x v="13"/>
    </i>
    <i>
      <x v="8"/>
    </i>
    <i>
      <x v="7"/>
    </i>
    <i>
      <x v="2"/>
    </i>
    <i t="grand">
      <x/>
    </i>
  </rowItems>
  <colItems count="1">
    <i/>
  </colItems>
  <dataFields count="1">
    <dataField fld="1" subtotal="count" baseField="0" baseItem="0" numFmtId="164"/>
  </dataFields>
  <formats count="1">
    <format dxfId="17">
      <pivotArea outline="0" collapsedLevelsAreSubtotals="1" fieldPosition="0"/>
    </format>
  </formats>
  <chartFormats count="3">
    <chartFormat chart="19" format="3"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members count="18" level="1">
        <member name=""/>
        <member name=""/>
        <member name=""/>
        <member name="[ltLiburan].[Nama Liburan].&amp;[Wafat Yesus Kristus]"/>
        <member name=""/>
        <member name=""/>
        <member name=""/>
        <member name=""/>
        <member name=""/>
        <member name="[ltLiburan].[Nama Liburan].&amp;[Isra Mi’raj Nabi Muhammad SAW]"/>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activeTabTopLevelEntity name="[ltLibur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A19BBE-6F82-4053-99D9-F4E1C3325FB5}" name="PivotTable12" cacheId="1856" applyNumberFormats="0" applyBorderFormats="0" applyFontFormats="0" applyPatternFormats="0" applyAlignmentFormats="0" applyWidthHeightFormats="1" dataCaption="Values" tag="64236416-6c09-4e8e-8744-b1879c10c0dc" updatedVersion="8" minRefreshableVersion="5" useAutoFormatting="1" subtotalHiddenItems="1" itemPrintTitles="1" createdVersion="5" indent="0" compact="0" compactData="0" multipleFieldFilters="0" chartFormat="10">
  <location ref="E100:F126" firstHeaderRow="1" firstDataRow="1" firstDataCol="1"/>
  <pivotFields count="2">
    <pivotField axis="axisRow" compact="0" allDrilled="1" outline="0"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26">
    <i>
      <x v="8"/>
    </i>
    <i>
      <x v="18"/>
    </i>
    <i>
      <x v="5"/>
    </i>
    <i>
      <x v="1"/>
    </i>
    <i>
      <x v="20"/>
    </i>
    <i>
      <x v="12"/>
    </i>
    <i>
      <x v="10"/>
    </i>
    <i>
      <x v="15"/>
    </i>
    <i>
      <x v="11"/>
    </i>
    <i>
      <x v="19"/>
    </i>
    <i>
      <x v="9"/>
    </i>
    <i>
      <x v="21"/>
    </i>
    <i>
      <x v="17"/>
    </i>
    <i>
      <x v="16"/>
    </i>
    <i>
      <x/>
    </i>
    <i>
      <x v="2"/>
    </i>
    <i>
      <x v="24"/>
    </i>
    <i>
      <x v="6"/>
    </i>
    <i>
      <x v="4"/>
    </i>
    <i>
      <x v="22"/>
    </i>
    <i>
      <x v="3"/>
    </i>
    <i>
      <x v="13"/>
    </i>
    <i>
      <x v="23"/>
    </i>
    <i>
      <x v="7"/>
    </i>
    <i>
      <x v="14"/>
    </i>
    <i t="grand">
      <x/>
    </i>
  </rowItems>
  <colItems count="1">
    <i/>
  </colItems>
  <dataFields count="1">
    <dataField name="Sum of Harga" fld="1" baseField="0" baseItem="0"/>
  </dataFields>
  <formats count="1">
    <format dxfId="18">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390ADA-D417-4034-AE92-47407EBFEF2C}" name="PivotTable11" cacheId="1835" applyNumberFormats="0" applyBorderFormats="0" applyFontFormats="0" applyPatternFormats="0" applyAlignmentFormats="0" applyWidthHeightFormats="1" dataCaption="Values" tag="bc3c0031-1f0c-4f0a-ac28-d6c83b13e187" updatedVersion="8" minRefreshableVersion="5" useAutoFormatting="1" subtotalHiddenItems="1" itemPrintTitles="1" createdVersion="5" indent="0" compact="0" compactData="0" multipleFieldFilters="0" chartFormat="27">
  <location ref="A152:F170" firstHeaderRow="1" firstDataRow="2" firstDataCol="1"/>
  <pivotFields count="5">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compact="0" allDrilled="1" outline="0" subtotalTop="0" showAll="0" sortType="ascending" defaultSubtotal="0" defaultAttributeDrillState="1">
      <items count="7">
        <item x="3"/>
        <item x="1"/>
        <item x="5"/>
        <item x="6"/>
        <item x="4"/>
        <item x="0"/>
        <item x="2"/>
      </items>
    </pivotField>
    <pivotField axis="axisRow" compact="0" allDrilled="1" outline="0" subtotalTop="0" showAll="0" sortType="de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 axis="axisCol" compact="0" allDrilled="1" outline="0" subtotalTop="0" showAll="0" dataSourceSort="1" defaultSubtotal="0" defaultAttributeDrillState="1">
      <items count="4">
        <item x="0"/>
        <item x="1"/>
        <item x="2"/>
        <item x="3"/>
      </items>
    </pivotField>
  </pivotFields>
  <rowFields count="1">
    <field x="3"/>
  </rowFields>
  <rowItems count="17">
    <i>
      <x v="6"/>
    </i>
    <i>
      <x/>
    </i>
    <i>
      <x v="4"/>
    </i>
    <i>
      <x v="9"/>
    </i>
    <i>
      <x v="10"/>
    </i>
    <i>
      <x v="3"/>
    </i>
    <i>
      <x v="12"/>
    </i>
    <i>
      <x v="1"/>
    </i>
    <i>
      <x v="5"/>
    </i>
    <i>
      <x v="15"/>
    </i>
    <i>
      <x v="11"/>
    </i>
    <i>
      <x v="14"/>
    </i>
    <i>
      <x v="13"/>
    </i>
    <i>
      <x v="8"/>
    </i>
    <i>
      <x v="7"/>
    </i>
    <i>
      <x v="2"/>
    </i>
    <i t="grand">
      <x/>
    </i>
  </rowItems>
  <colFields count="1">
    <field x="4"/>
  </colFields>
  <colItems count="5">
    <i>
      <x/>
    </i>
    <i>
      <x v="1"/>
    </i>
    <i>
      <x v="2"/>
    </i>
    <i>
      <x v="3"/>
    </i>
    <i t="grand">
      <x/>
    </i>
  </colItems>
  <dataFields count="1">
    <dataField fld="1" subtotal="count" baseField="0" baseItem="0" numFmtId="164"/>
  </dataFields>
  <formats count="1">
    <format dxfId="19">
      <pivotArea outline="0" collapsedLevelsAreSubtotals="1" fieldPosition="0"/>
    </format>
  </formats>
  <chartFormats count="3">
    <chartFormat chart="19" format="3"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members count="18" level="1">
        <member name=""/>
        <member name=""/>
        <member name=""/>
        <member name="[ltLiburan].[Nama Liburan].&amp;[Wafat Yesus Kristus]"/>
        <member name=""/>
        <member name=""/>
        <member name=""/>
        <member name=""/>
        <member name=""/>
        <member name="[ltLiburan].[Nama Liburan].&amp;[Isra Mi’raj Nabi Muhammad SAW]"/>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1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activeTabTopLevelEntity name="[ltLibur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973A3D-0155-451E-843A-8A0B6BF9BA5F}" name="PivotTable10" cacheId="1836" applyNumberFormats="0" applyBorderFormats="0" applyFontFormats="0" applyPatternFormats="0" applyAlignmentFormats="0" applyWidthHeightFormats="1" dataCaption="Values" tag="b61d0383-d9c1-41f7-93a7-e2b06948e0aa" updatedVersion="8" minRefreshableVersion="5" useAutoFormatting="1" subtotalHiddenItems="1" itemPrintTitles="1" createdVersion="5" indent="0" compact="0" compactData="0" multipleFieldFilters="0" chartFormat="116">
  <location ref="A142:B145" firstHeaderRow="1" firstDataRow="1" firstDataCol="1"/>
  <pivotFields count="5">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sortType="ascending" defaultSubtotal="0" defaultAttributeDrillState="1">
      <items count="7">
        <item x="3"/>
        <item x="1"/>
        <item x="5"/>
        <item x="6"/>
        <item x="4"/>
        <item x="0"/>
        <item x="2"/>
      </items>
    </pivotField>
    <pivotField compact="0" allDrilled="1" outline="0" subtotalTop="0" showAll="0" dataSourceSort="1" defaultSubtotal="0" defaultAttributeDrillState="1"/>
  </pivotFields>
  <rowFields count="1">
    <field x="1"/>
  </rowFields>
  <rowItems count="3">
    <i>
      <x/>
    </i>
    <i>
      <x v="1"/>
    </i>
    <i t="grand">
      <x/>
    </i>
  </rowItems>
  <colItems count="1">
    <i/>
  </colItems>
  <dataFields count="1">
    <dataField fld="2" subtotal="count" baseField="0" baseItem="0" numFmtId="164"/>
  </dataFields>
  <formats count="1">
    <format dxfId="20">
      <pivotArea outline="0" collapsedLevelsAreSubtotals="1" fieldPosition="0"/>
    </format>
  </formats>
  <chartFormats count="13">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2">
          <reference field="4294967294" count="1" selected="0">
            <x v="0"/>
          </reference>
          <reference field="1" count="1" selected="0">
            <x v="0"/>
          </reference>
        </references>
      </pivotArea>
    </chartFormat>
    <chartFormat chart="19" format="5">
      <pivotArea type="data" outline="0" fieldPosition="0">
        <references count="2">
          <reference field="4294967294" count="1" selected="0">
            <x v="0"/>
          </reference>
          <reference field="1"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1" count="1" selected="0">
            <x v="0"/>
          </reference>
        </references>
      </pivotArea>
    </chartFormat>
    <chartFormat chart="20" format="8">
      <pivotArea type="data" outline="0" fieldPosition="0">
        <references count="2">
          <reference field="4294967294" count="1" selected="0">
            <x v="0"/>
          </reference>
          <reference field="1" count="1" selected="0">
            <x v="1"/>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1" count="1" selected="0">
            <x v="0"/>
          </reference>
        </references>
      </pivotArea>
    </chartFormat>
    <chartFormat chart="23" format="14">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03792B-B182-4685-9785-0C3232B71D1B}" name="PivotTable1" cacheId="1837" applyNumberFormats="0" applyBorderFormats="0" applyFontFormats="0" applyPatternFormats="0" applyAlignmentFormats="0" applyWidthHeightFormats="1" dataCaption="Values" tag="5f738bee-194c-4ee5-9645-a79fa846e3e1" updatedVersion="8" minRefreshableVersion="5" useAutoFormatting="1" subtotalHiddenItems="1" itemPrintTitles="1" createdVersion="5" indent="0" compact="0" compactData="0" multipleFieldFilters="0" chartFormat="105">
  <location ref="A130:D139" firstHeaderRow="1" firstDataRow="2" firstDataCol="1"/>
  <pivotFields count="5">
    <pivotField compact="0" allDrilled="1" outline="0" subtotalTop="0" showAll="0" measureFilter="1" defaultSubtotal="0" defaultAttributeDrillState="1">
      <items count="5">
        <item x="0"/>
        <item x="1"/>
        <item x="2"/>
        <item x="3"/>
        <item x="4"/>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 axis="axisRow" compact="0" allDrilled="1" outline="0" subtotalTop="0" showAll="0" sortType="ascending" defaultSubtotal="0" defaultAttributeDrillState="1">
      <items count="7">
        <item x="3"/>
        <item x="1"/>
        <item x="5"/>
        <item x="6"/>
        <item x="4"/>
        <item x="0"/>
        <item x="2"/>
      </items>
    </pivotField>
    <pivotField compact="0" allDrilled="1" outline="0" subtotalTop="0" showAll="0" dataSourceSort="1" defaultSubtotal="0" defaultAttributeDrillState="1"/>
  </pivotFields>
  <rowFields count="1">
    <field x="3"/>
  </rowFields>
  <rowItems count="8">
    <i>
      <x/>
    </i>
    <i>
      <x v="1"/>
    </i>
    <i>
      <x v="2"/>
    </i>
    <i>
      <x v="3"/>
    </i>
    <i>
      <x v="4"/>
    </i>
    <i>
      <x v="5"/>
    </i>
    <i>
      <x v="6"/>
    </i>
    <i t="grand">
      <x/>
    </i>
  </rowItems>
  <colFields count="1">
    <field x="1"/>
  </colFields>
  <colItems count="3">
    <i>
      <x/>
    </i>
    <i>
      <x v="1"/>
    </i>
    <i t="grand">
      <x/>
    </i>
  </colItems>
  <dataFields count="1">
    <dataField fld="2" subtotal="count" baseField="0" baseItem="0" numFmtId="164"/>
  </dataFields>
  <formats count="1">
    <format dxfId="21">
      <pivotArea outline="0" collapsedLevelsAreSubtotals="1" fieldPosition="0"/>
    </format>
  </formats>
  <chartFormats count="2">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6"/>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3514BE-8C8B-4E44-B572-F9990494102F}" name="PivotTable3" cacheId="1838" applyNumberFormats="0" applyBorderFormats="0" applyFontFormats="0" applyPatternFormats="0" applyAlignmentFormats="0" applyWidthHeightFormats="1" dataCaption="Values" tag="645b27e1-13fd-4473-a0fb-7e52a8f2fc08" updatedVersion="8" minRefreshableVersion="5" useAutoFormatting="1" subtotalHiddenItems="1" itemPrintTitles="1" createdVersion="5" indent="0" compact="0" compactData="0" multipleFieldFilters="0">
  <location ref="A9:A10"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0" subtotal="count" baseField="0" baseItem="0" numFmtId="165"/>
  </dataFields>
  <formats count="1">
    <format dxfId="22">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E9F7B9-D1F4-46F0-86D1-C385A3DF3D25}" name="PivotTable18" cacheId="1839" applyNumberFormats="0" applyBorderFormats="0" applyFontFormats="0" applyPatternFormats="0" applyAlignmentFormats="0" applyWidthHeightFormats="1" dataCaption="Values" tag="9dd7e449-eac6-41c2-9440-c3a3c7fef154" updatedVersion="8" minRefreshableVersion="5" useAutoFormatting="1" subtotalHiddenItems="1" itemPrintTitles="1" createdVersion="5" indent="0" compact="0" compactData="0" multipleFieldFilters="0" chartFormat="10">
  <location ref="A118:A119" firstHeaderRow="1" firstDataRow="1" firstDataCol="0"/>
  <pivotFields count="3">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Nama Produk" fld="1" subtotal="count" baseField="0" baseItem="0" numFmtId="166"/>
  </dataFields>
  <formats count="1">
    <format dxfId="23">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dtPenjualan]"/>
        <x15:activeTabTopLevelEntity name="[ltProdu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si" xr10:uid="{7BF83A54-9274-4916-B0D5-18757921959E}" sourceName="[ltCabang].[Provinsi]">
  <pivotTables>
    <pivotTable tabId="1" name="PivotTable4"/>
    <pivotTable tabId="1" name="RevenueSold"/>
    <pivotTable tabId="1" name="PivotTable2"/>
    <pivotTable tabId="1" name="PivotTable3"/>
    <pivotTable tabId="1" name="PivotTable5"/>
    <pivotTable tabId="1" name="PivotTable7"/>
    <pivotTable tabId="1" name="RevenueTerlaris"/>
    <pivotTable tabId="1" name="VolumeTerlaris"/>
    <pivotTable tabId="1" name="PivotTable9"/>
    <pivotTable tabId="1" name="PivotTable15"/>
    <pivotTable tabId="1" name="PivotTable18"/>
    <pivotTable tabId="1" name="PivotTable8"/>
    <pivotTable tabId="1" name="PivotTable1"/>
    <pivotTable tabId="1" name="PivotTable10"/>
    <pivotTable tabId="1" name="PivotTable11"/>
    <pivotTable tabId="1" name="PivotTable12"/>
    <pivotTable tabId="1" name="PivotTable14"/>
  </pivotTables>
  <data>
    <olap pivotCacheId="781342432">
      <levels count="2">
        <level uniqueName="[ltCabang].[Provinsi].[(All)]" sourceCaption="(All)" count="0"/>
        <level uniqueName="[ltCabang].[Provinsi].[Provinsi]" sourceCaption="Provinsi" count="4">
          <ranges>
            <range startItem="0">
              <i n="[ltCabang].[Provinsi].&amp;[DKI Jakarta]" c="DKI Jakarta"/>
              <i n="[ltCabang].[Provinsi].&amp;[Jawa Timur]" c="Jawa Timur"/>
              <i n="[ltCabang].[Provinsi].&amp;[Sulawesi Selatan]" c="Sulawesi Selatan"/>
              <i n="[ltCabang].[Provinsi].&amp;[Sumatera Utara]" c="Sumatera Utara"/>
            </range>
          </ranges>
        </level>
      </levels>
      <selections count="1">
        <selection n="[ltCabang].[Provinsi].[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si" xr10:uid="{7F6BCA36-B053-4BF1-87E7-CADF03274475}" cache="Slicer_Provinsi" caption="Provinsi" columnCount="2" showCaption="0" level="1" style="SlicerStyleLight1 2" rowHeight="324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_Transaksi" xr10:uid="{B444359F-4323-4570-B93C-00DEE25E566A}" sourceName="[dtPenjualan].[Tanggal Transaksi]">
  <pivotTables>
    <pivotTable tabId="1" name="RevenueSold"/>
    <pivotTable tabId="1" name="PivotTable2"/>
    <pivotTable tabId="1" name="PivotTable3"/>
    <pivotTable tabId="1" name="PivotTable4"/>
    <pivotTable tabId="1" name="PivotTable5"/>
    <pivotTable tabId="1" name="PivotTable6"/>
    <pivotTable tabId="1" name="PivotTable7"/>
    <pivotTable tabId="1" name="RevenueTerlaris"/>
    <pivotTable tabId="1" name="VolumeTerlaris"/>
    <pivotTable tabId="1" name="PivotTable9"/>
    <pivotTable tabId="1" name="PivotTable15"/>
    <pivotTable tabId="1" name="PivotTable18"/>
    <pivotTable tabId="1" name="PivotTable8"/>
    <pivotTable tabId="1" name="PivotTable1"/>
    <pivotTable tabId="1" name="PivotTable10"/>
    <pivotTable tabId="1" name="PivotTable11"/>
    <pivotTable tabId="1" name="PivotTable12"/>
    <pivotTable tabId="1" name="PivotTable14"/>
    <pivotTable tabId="1" name="PivotTable16"/>
    <pivotTable tabId="1" name="PivotTable17"/>
  </pivotTables>
  <state minimalRefreshVersion="6" lastRefreshVersion="6" pivotCacheId="287650013" filterType="unknown">
    <bounds startDate="2017-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Transaksi" xr10:uid="{A4F4C4DC-D63D-4AFA-901D-67E0BB5B5F89}" cache="Timeline_Tanggal_Transaksi" caption="Tanggal Transaksi" showHeader="0" showHorizontalScrollbar="0" level="2" selectionLevel="2" scrollPosition="2017-08-01T00:00:00" style="TimeSlicerStyleLight1 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5E9E8-341A-4968-8664-5C71F4E5906B}">
  <dimension ref="A1:AE170"/>
  <sheetViews>
    <sheetView showGridLines="0" topLeftCell="G58" zoomScale="130" zoomScaleNormal="130" workbookViewId="0">
      <selection activeCell="K71" sqref="K71"/>
    </sheetView>
  </sheetViews>
  <sheetFormatPr defaultRowHeight="14.5" x14ac:dyDescent="0.35"/>
  <cols>
    <col min="1" max="1" width="33.453125" bestFit="1" customWidth="1"/>
    <col min="2" max="3" width="15.26953125" bestFit="1" customWidth="1"/>
    <col min="4" max="4" width="33.453125" bestFit="1" customWidth="1"/>
    <col min="5" max="8" width="15" bestFit="1" customWidth="1"/>
    <col min="9" max="9" width="10.7265625" bestFit="1" customWidth="1"/>
    <col min="10" max="11" width="33.54296875" bestFit="1" customWidth="1"/>
    <col min="12" max="12" width="14.7265625" customWidth="1"/>
    <col min="13" max="13" width="12.54296875" customWidth="1"/>
    <col min="14" max="14" width="17.1796875" customWidth="1"/>
    <col min="15" max="15" width="11.453125" customWidth="1"/>
    <col min="16" max="16" width="6" customWidth="1"/>
    <col min="17" max="17" width="14.6328125" bestFit="1" customWidth="1"/>
    <col min="18" max="18" width="10.36328125" bestFit="1" customWidth="1"/>
    <col min="19" max="19" width="9.36328125" bestFit="1" customWidth="1"/>
    <col min="20" max="20" width="15" bestFit="1" customWidth="1"/>
    <col min="21" max="21" width="17.08984375" bestFit="1" customWidth="1"/>
    <col min="22" max="22" width="19.81640625" bestFit="1" customWidth="1"/>
    <col min="23" max="23" width="19.7265625" bestFit="1" customWidth="1"/>
    <col min="24" max="24" width="18.453125" bestFit="1" customWidth="1"/>
    <col min="25" max="25" width="30.7265625" bestFit="1" customWidth="1"/>
    <col min="26" max="26" width="27.90625" bestFit="1" customWidth="1"/>
    <col min="27" max="27" width="26.08984375" bestFit="1" customWidth="1"/>
    <col min="28" max="28" width="26.36328125" bestFit="1" customWidth="1"/>
    <col min="29" max="29" width="27" bestFit="1" customWidth="1"/>
    <col min="30" max="30" width="33.1796875" bestFit="1" customWidth="1"/>
    <col min="31" max="31" width="10.36328125" bestFit="1" customWidth="1"/>
  </cols>
  <sheetData>
    <row r="1" spans="1:2" ht="33.5" x14ac:dyDescent="0.75">
      <c r="A1" s="3" t="s">
        <v>2</v>
      </c>
    </row>
    <row r="3" spans="1:2" x14ac:dyDescent="0.35">
      <c r="A3" t="s">
        <v>4</v>
      </c>
      <c r="B3" t="s">
        <v>1</v>
      </c>
    </row>
    <row r="4" spans="1:2" x14ac:dyDescent="0.35">
      <c r="A4" s="2">
        <v>236749</v>
      </c>
      <c r="B4" s="4">
        <v>59961822000</v>
      </c>
    </row>
    <row r="6" spans="1:2" x14ac:dyDescent="0.35">
      <c r="A6" t="s">
        <v>3</v>
      </c>
    </row>
    <row r="7" spans="1:2" x14ac:dyDescent="0.35">
      <c r="A7" s="2">
        <v>397</v>
      </c>
    </row>
    <row r="9" spans="1:2" x14ac:dyDescent="0.35">
      <c r="A9" t="s">
        <v>5</v>
      </c>
    </row>
    <row r="10" spans="1:2" x14ac:dyDescent="0.35">
      <c r="A10" s="5">
        <v>151037335.01259446</v>
      </c>
    </row>
    <row r="12" spans="1:2" x14ac:dyDescent="0.35">
      <c r="A12" s="1" t="s">
        <v>7</v>
      </c>
      <c r="B12" t="s">
        <v>6</v>
      </c>
    </row>
    <row r="13" spans="1:2" x14ac:dyDescent="0.35">
      <c r="A13" t="s">
        <v>11</v>
      </c>
      <c r="B13" s="2">
        <v>17497</v>
      </c>
    </row>
    <row r="14" spans="1:2" x14ac:dyDescent="0.35">
      <c r="A14" t="s">
        <v>9</v>
      </c>
      <c r="B14" s="2">
        <v>16544</v>
      </c>
    </row>
    <row r="15" spans="1:2" x14ac:dyDescent="0.35">
      <c r="A15" t="s">
        <v>13</v>
      </c>
      <c r="B15" s="2">
        <v>16493</v>
      </c>
    </row>
    <row r="16" spans="1:2" x14ac:dyDescent="0.35">
      <c r="A16" t="s">
        <v>14</v>
      </c>
      <c r="B16" s="2">
        <v>16959</v>
      </c>
    </row>
    <row r="17" spans="1:5" x14ac:dyDescent="0.35">
      <c r="A17" t="s">
        <v>12</v>
      </c>
      <c r="B17" s="2">
        <v>16881</v>
      </c>
    </row>
    <row r="18" spans="1:5" x14ac:dyDescent="0.35">
      <c r="A18" t="s">
        <v>8</v>
      </c>
      <c r="B18" s="2">
        <v>16952</v>
      </c>
    </row>
    <row r="19" spans="1:5" x14ac:dyDescent="0.35">
      <c r="A19" t="s">
        <v>10</v>
      </c>
      <c r="B19" s="2">
        <v>17192</v>
      </c>
    </row>
    <row r="20" spans="1:5" x14ac:dyDescent="0.35">
      <c r="A20" t="s">
        <v>0</v>
      </c>
      <c r="B20" s="2">
        <v>118518</v>
      </c>
    </row>
    <row r="23" spans="1:5" ht="33.5" x14ac:dyDescent="0.75">
      <c r="A23" s="3" t="s">
        <v>15</v>
      </c>
    </row>
    <row r="25" spans="1:5" x14ac:dyDescent="0.35">
      <c r="A25" s="1" t="s">
        <v>16</v>
      </c>
      <c r="B25" t="s">
        <v>1</v>
      </c>
      <c r="D25" t="str">
        <f>A25</f>
        <v>Provinsi</v>
      </c>
      <c r="E25" t="str">
        <f>B25</f>
        <v>Revenue</v>
      </c>
    </row>
    <row r="26" spans="1:5" x14ac:dyDescent="0.35">
      <c r="A26" t="s">
        <v>20</v>
      </c>
      <c r="B26" s="4">
        <v>15211275000</v>
      </c>
      <c r="D26" t="str">
        <f t="shared" ref="D26:E29" si="0">A26</f>
        <v>Sumatera Utara</v>
      </c>
      <c r="E26">
        <f t="shared" si="0"/>
        <v>15211275000</v>
      </c>
    </row>
    <row r="27" spans="1:5" x14ac:dyDescent="0.35">
      <c r="A27" t="s">
        <v>17</v>
      </c>
      <c r="B27" s="4">
        <v>15191007000</v>
      </c>
      <c r="D27" t="str">
        <f t="shared" si="0"/>
        <v>DKI Jakarta</v>
      </c>
      <c r="E27">
        <f t="shared" si="0"/>
        <v>15191007000</v>
      </c>
    </row>
    <row r="28" spans="1:5" x14ac:dyDescent="0.35">
      <c r="A28" t="s">
        <v>19</v>
      </c>
      <c r="B28" s="4">
        <v>15034449000</v>
      </c>
      <c r="D28" t="str">
        <f t="shared" si="0"/>
        <v>Sulawesi Selatan</v>
      </c>
      <c r="E28">
        <f t="shared" si="0"/>
        <v>15034449000</v>
      </c>
    </row>
    <row r="29" spans="1:5" x14ac:dyDescent="0.35">
      <c r="A29" t="s">
        <v>18</v>
      </c>
      <c r="B29" s="4">
        <v>14525091000</v>
      </c>
      <c r="D29" t="str">
        <f t="shared" si="0"/>
        <v>Jawa Timur</v>
      </c>
      <c r="E29">
        <f t="shared" si="0"/>
        <v>14525091000</v>
      </c>
    </row>
    <row r="30" spans="1:5" x14ac:dyDescent="0.35">
      <c r="A30" t="s">
        <v>0</v>
      </c>
      <c r="B30" s="4">
        <v>59961822000</v>
      </c>
    </row>
    <row r="36" spans="1:9" x14ac:dyDescent="0.35">
      <c r="A36" s="1" t="s">
        <v>16</v>
      </c>
      <c r="B36" t="s">
        <v>1</v>
      </c>
    </row>
    <row r="37" spans="1:9" x14ac:dyDescent="0.35">
      <c r="A37" t="s">
        <v>20</v>
      </c>
      <c r="B37" s="4">
        <v>15211275000</v>
      </c>
      <c r="D37" s="1" t="s">
        <v>1</v>
      </c>
      <c r="E37" s="1" t="s">
        <v>58</v>
      </c>
    </row>
    <row r="38" spans="1:9" x14ac:dyDescent="0.35">
      <c r="A38" t="s">
        <v>17</v>
      </c>
      <c r="B38" s="4">
        <v>15191007000</v>
      </c>
      <c r="D38" s="1" t="s">
        <v>16</v>
      </c>
      <c r="E38" t="s">
        <v>59</v>
      </c>
      <c r="F38" t="s">
        <v>60</v>
      </c>
      <c r="G38" t="s">
        <v>0</v>
      </c>
    </row>
    <row r="39" spans="1:9" x14ac:dyDescent="0.35">
      <c r="A39" t="s">
        <v>19</v>
      </c>
      <c r="B39" s="4">
        <v>15034449000</v>
      </c>
      <c r="D39" t="s">
        <v>20</v>
      </c>
      <c r="E39" s="4">
        <v>887742000</v>
      </c>
      <c r="F39" s="4">
        <v>14323533000</v>
      </c>
      <c r="G39" s="4">
        <v>15211275000</v>
      </c>
    </row>
    <row r="40" spans="1:9" x14ac:dyDescent="0.35">
      <c r="A40" t="s">
        <v>18</v>
      </c>
      <c r="B40" s="4">
        <v>14525091000</v>
      </c>
      <c r="D40" t="s">
        <v>17</v>
      </c>
      <c r="E40" s="4">
        <v>821682000</v>
      </c>
      <c r="F40" s="4">
        <v>14369325000</v>
      </c>
      <c r="G40" s="4">
        <v>15191007000</v>
      </c>
    </row>
    <row r="41" spans="1:9" x14ac:dyDescent="0.35">
      <c r="A41" t="s">
        <v>0</v>
      </c>
      <c r="B41" s="4">
        <v>59961822000</v>
      </c>
      <c r="D41" t="s">
        <v>19</v>
      </c>
      <c r="E41" s="4">
        <v>848124000</v>
      </c>
      <c r="F41" s="4">
        <v>14186325000</v>
      </c>
      <c r="G41" s="4">
        <v>15034449000</v>
      </c>
    </row>
    <row r="42" spans="1:9" x14ac:dyDescent="0.35">
      <c r="B42" s="4"/>
      <c r="D42" t="s">
        <v>18</v>
      </c>
      <c r="E42" s="4">
        <v>860709000</v>
      </c>
      <c r="F42" s="4">
        <v>13664382000</v>
      </c>
      <c r="G42" s="4">
        <v>14525091000</v>
      </c>
    </row>
    <row r="43" spans="1:9" x14ac:dyDescent="0.35">
      <c r="D43" t="s">
        <v>0</v>
      </c>
      <c r="E43" s="4">
        <v>3418257000</v>
      </c>
      <c r="F43" s="4">
        <v>56543565000</v>
      </c>
      <c r="G43" s="4">
        <v>59961822000</v>
      </c>
    </row>
    <row r="45" spans="1:9" x14ac:dyDescent="0.35">
      <c r="A45" s="1" t="s">
        <v>21</v>
      </c>
      <c r="B45" t="s">
        <v>1</v>
      </c>
    </row>
    <row r="46" spans="1:9" x14ac:dyDescent="0.35">
      <c r="A46" t="s">
        <v>30</v>
      </c>
      <c r="B46" s="4">
        <v>7639938000</v>
      </c>
    </row>
    <row r="47" spans="1:9" x14ac:dyDescent="0.35">
      <c r="A47" t="s">
        <v>40</v>
      </c>
      <c r="B47" s="4">
        <v>6478245000</v>
      </c>
      <c r="D47" s="1" t="s">
        <v>1</v>
      </c>
      <c r="E47" s="1" t="s">
        <v>16</v>
      </c>
    </row>
    <row r="48" spans="1:9" x14ac:dyDescent="0.35">
      <c r="A48" t="s">
        <v>27</v>
      </c>
      <c r="B48" s="4">
        <v>5780154000</v>
      </c>
      <c r="D48" s="1" t="s">
        <v>61</v>
      </c>
      <c r="E48" t="s">
        <v>20</v>
      </c>
      <c r="F48" t="s">
        <v>18</v>
      </c>
      <c r="G48" t="s">
        <v>19</v>
      </c>
      <c r="H48" t="s">
        <v>17</v>
      </c>
      <c r="I48" t="s">
        <v>0</v>
      </c>
    </row>
    <row r="49" spans="1:31" x14ac:dyDescent="0.35">
      <c r="A49" t="s">
        <v>23</v>
      </c>
      <c r="B49" s="4">
        <v>3746238000</v>
      </c>
      <c r="D49" t="s">
        <v>68</v>
      </c>
      <c r="E49" s="4">
        <v>169005000</v>
      </c>
      <c r="F49" s="4">
        <v>156369000</v>
      </c>
      <c r="G49" s="4">
        <v>156321000</v>
      </c>
      <c r="H49" s="4">
        <v>136779000</v>
      </c>
      <c r="I49" s="4">
        <v>618474000</v>
      </c>
      <c r="L49" s="10" t="s">
        <v>20</v>
      </c>
      <c r="M49" s="10" t="s">
        <v>18</v>
      </c>
      <c r="N49" s="10" t="s">
        <v>19</v>
      </c>
      <c r="O49" s="10" t="s">
        <v>17</v>
      </c>
      <c r="R49" s="10"/>
      <c r="S49" s="10"/>
      <c r="T49" s="10"/>
      <c r="U49" s="10"/>
      <c r="V49" s="10"/>
      <c r="W49" s="10"/>
      <c r="X49" s="10"/>
      <c r="Y49" s="10"/>
      <c r="Z49" s="10"/>
      <c r="AA49" s="10"/>
      <c r="AB49" s="10"/>
      <c r="AC49" s="10"/>
      <c r="AD49" s="10"/>
    </row>
    <row r="50" spans="1:31" x14ac:dyDescent="0.35">
      <c r="A50" t="s">
        <v>42</v>
      </c>
      <c r="B50" s="4">
        <v>2746368000</v>
      </c>
      <c r="D50" t="s">
        <v>62</v>
      </c>
      <c r="E50" s="4">
        <v>172734000</v>
      </c>
      <c r="F50" s="4">
        <v>147882000</v>
      </c>
      <c r="G50" s="4">
        <v>142275000</v>
      </c>
      <c r="H50" s="4">
        <v>148830000</v>
      </c>
      <c r="I50" s="4">
        <v>611721000</v>
      </c>
      <c r="K50" t="s">
        <v>79</v>
      </c>
      <c r="L50" s="4">
        <f>GETPIVOTDATA("[Measures].[Revenue]",$D$47,"[ltCabang].[Provinsi]","[ltCabang].[Provinsi].&amp;[Sumatera Utara]","[ltLiburan].[Nama Liburan]","[ltLiburan].[Nama Liburan].&amp;[Hari Raya Idul Fitri 1438 Hijriah]")+GETPIVOTDATA("[Measures].[Revenue]",$D$47,"[ltCabang].[Provinsi]","[ltCabang].[Provinsi].&amp;[Sumatera Utara]","[ltLiburan].[Nama Liburan]","[ltLiburan].[Nama Liburan].&amp;[Cuti bersama Idul Fitri 1438 Hijriyah]")</f>
        <v>341739000</v>
      </c>
      <c r="M50" s="4">
        <f>GETPIVOTDATA("[Measures].[Revenue]",$D$47,"[ltCabang].[Provinsi]","[ltCabang].[Provinsi].&amp;[Jawa Timur]","[ltLiburan].[Nama Liburan]","[ltLiburan].[Nama Liburan].&amp;[Hari Raya Idul Fitri 1438 Hijriah]")+GETPIVOTDATA("[Measures].[Revenue]",$D$47,"[ltCabang].[Provinsi]","[ltCabang].[Provinsi].&amp;[Jawa Timur]","[ltLiburan].[Nama Liburan]","[ltLiburan].[Nama Liburan].&amp;[Cuti bersama Idul Fitri 1438 Hijriyah]")</f>
        <v>304251000</v>
      </c>
      <c r="N50" s="4">
        <f>GETPIVOTDATA("[Measures].[Revenue]",$D$47,"[ltCabang].[Provinsi]","[ltCabang].[Provinsi].&amp;[Sulawesi Selatan]","[ltLiburan].[Nama Liburan]","[ltLiburan].[Nama Liburan].&amp;[Hari Raya Idul Fitri 1438 Hijriah]")+GETPIVOTDATA("[Measures].[Revenue]",$D$47,"[ltCabang].[Provinsi]","[ltCabang].[Provinsi].&amp;[Sulawesi Selatan]","[ltLiburan].[Nama Liburan]","[ltLiburan].[Nama Liburan].&amp;[Cuti bersama Idul Fitri 1438 Hijriyah]")</f>
        <v>298596000</v>
      </c>
      <c r="O50" s="4">
        <f>GETPIVOTDATA("[Measures].[Revenue]",$D$47,"[ltCabang].[Provinsi]","[ltCabang].[Provinsi].&amp;[DKI Jakarta]","[ltLiburan].[Nama Liburan]","[ltLiburan].[Nama Liburan].&amp;[Hari Raya Idul Fitri 1438 Hijriah]")+GETPIVOTDATA("[Measures].[Revenue]",$D$47,"[ltCabang].[Provinsi]","[ltCabang].[Provinsi].&amp;[DKI Jakarta]","[ltLiburan].[Nama Liburan]","[ltLiburan].[Nama Liburan].&amp;[Cuti bersama Idul Fitri 1438 Hijriyah]")</f>
        <v>285609000</v>
      </c>
      <c r="R50" s="4"/>
      <c r="S50" s="4"/>
      <c r="T50" s="4"/>
      <c r="U50" s="4"/>
      <c r="V50" s="4"/>
      <c r="W50" s="4"/>
      <c r="X50" s="4"/>
      <c r="Y50" s="4"/>
      <c r="Z50" s="4"/>
      <c r="AA50" s="4"/>
      <c r="AB50" s="4"/>
      <c r="AC50" s="4"/>
      <c r="AD50" s="4"/>
      <c r="AE50" s="4"/>
    </row>
    <row r="51" spans="1:31" x14ac:dyDescent="0.35">
      <c r="A51" t="s">
        <v>34</v>
      </c>
      <c r="B51" s="4">
        <v>2545548000</v>
      </c>
      <c r="D51" t="s">
        <v>66</v>
      </c>
      <c r="E51" s="4">
        <v>35418000</v>
      </c>
      <c r="F51" s="4">
        <v>32592000</v>
      </c>
      <c r="G51" s="4">
        <v>50958000</v>
      </c>
      <c r="H51" s="4">
        <v>53211000</v>
      </c>
      <c r="I51" s="4">
        <v>172179000</v>
      </c>
      <c r="K51" t="s">
        <v>80</v>
      </c>
      <c r="L51" s="4">
        <f>GETPIVOTDATA("[Measures].[Revenue]",$D$47,"[ltCabang].[Provinsi]","[ltCabang].[Provinsi].&amp;[Sumatera Utara]","[ltLiburan].[Nama Liburan]","[ltLiburan].[Nama Liburan].&amp;[Cuti bersama Natal]")+GETPIVOTDATA("[Measures].[Revenue]",$D$47,"[ltCabang].[Provinsi]","[ltCabang].[Provinsi].&amp;[Sumatera Utara]","[ltLiburan].[Nama Liburan]","[ltLiburan].[Nama Liburan].&amp;[Hari Raya Natal]")</f>
        <v>65820000</v>
      </c>
      <c r="M51" s="4">
        <f>GETPIVOTDATA("[Measures].[Revenue]",$D$47,"[ltCabang].[Provinsi]","[ltCabang].[Provinsi].&amp;[Jawa Timur]","[ltLiburan].[Nama Liburan]","[ltLiburan].[Nama Liburan].&amp;[Cuti bersama Natal]")+GETPIVOTDATA("[Measures].[Revenue]",$D$47,"[ltCabang].[Provinsi]","[ltCabang].[Provinsi].&amp;[Jawa Timur]","[ltLiburan].[Nama Liburan]","[ltLiburan].[Nama Liburan].&amp;[Hari Raya Natal]")</f>
        <v>85932000</v>
      </c>
      <c r="N51" s="4">
        <f>GETPIVOTDATA("[Measures].[Revenue]",$D$47,"[ltCabang].[Provinsi]","[ltCabang].[Provinsi].&amp;[Sulawesi Selatan]","[ltLiburan].[Nama Liburan]","[ltLiburan].[Nama Liburan].&amp;[Cuti bersama Natal]")+GETPIVOTDATA("[Measures].[Revenue]",$D$47,"[ltCabang].[Provinsi]","[ltCabang].[Provinsi].&amp;[Sulawesi Selatan]","[ltLiburan].[Nama Liburan]","[ltLiburan].[Nama Liburan].&amp;[Hari Raya Natal]")</f>
        <v>68175000</v>
      </c>
      <c r="O51" s="4">
        <f>GETPIVOTDATA("[Measures].[Revenue]",$D$47,"[ltCabang].[Provinsi]","[ltCabang].[Provinsi].&amp;[DKI Jakarta]","[ltLiburan].[Nama Liburan]","[ltLiburan].[Nama Liburan].&amp;[Cuti bersama Natal]")+GETPIVOTDATA("[Measures].[Revenue]",$D$47,"[ltCabang].[Provinsi]","[ltCabang].[Provinsi].&amp;[DKI Jakarta]","[ltLiburan].[Nama Liburan]","[ltLiburan].[Nama Liburan].&amp;[Hari Raya Natal]")</f>
        <v>80613000</v>
      </c>
      <c r="R51" s="4"/>
      <c r="S51" s="4"/>
      <c r="T51" s="4"/>
      <c r="U51" s="4"/>
      <c r="V51" s="4"/>
      <c r="W51" s="4"/>
      <c r="X51" s="4"/>
      <c r="Y51" s="4"/>
      <c r="Z51" s="4"/>
      <c r="AA51" s="4"/>
      <c r="AB51" s="4"/>
      <c r="AC51" s="4"/>
      <c r="AD51" s="4"/>
      <c r="AE51" s="4"/>
    </row>
    <row r="52" spans="1:31" x14ac:dyDescent="0.35">
      <c r="A52" t="s">
        <v>32</v>
      </c>
      <c r="B52" s="4">
        <v>2529291000</v>
      </c>
      <c r="D52" t="s">
        <v>71</v>
      </c>
      <c r="E52" s="4">
        <v>37122000</v>
      </c>
      <c r="F52" s="12">
        <v>49194000</v>
      </c>
      <c r="G52" s="4">
        <v>37137000</v>
      </c>
      <c r="H52" s="4">
        <v>42309000</v>
      </c>
      <c r="I52" s="4">
        <v>165762000</v>
      </c>
      <c r="K52" t="s">
        <v>81</v>
      </c>
      <c r="L52" s="4">
        <f>GETPIVOTDATA("[Measures].[Revenue]",$D$47,"[ltCabang].[Provinsi]","[ltCabang].[Provinsi].&amp;[Sumatera Utara]","[ltLiburan].[Nama Liburan]","[ltLiburan].[Nama Liburan].&amp;[Tahun Baru 2017 Masehi]")+GETPIVOTDATA("[Measures].[Revenue]",$D$47,"[ltCabang].[Provinsi]","[ltCabang].[Provinsi].&amp;[Sumatera Utara]","[ltLiburan].[Nama Liburan]","[ltLiburan].[Nama Liburan].&amp;[Cuti bersama Tahun Baru 2017 Masehi]")</f>
        <v>62130000</v>
      </c>
      <c r="M52" s="4">
        <f>GETPIVOTDATA("[Measures].[Revenue]",$D$47,"[ltCabang].[Provinsi]","[ltCabang].[Provinsi].&amp;[Jawa Timur]","[ltLiburan].[Nama Liburan]","[ltLiburan].[Nama Liburan].&amp;[Tahun Baru 2017 Masehi]")+GETPIVOTDATA("[Measures].[Revenue]",$D$47,"[ltCabang].[Provinsi]","[ltCabang].[Provinsi].&amp;[Jawa Timur]","[ltLiburan].[Nama Liburan]","[ltLiburan].[Nama Liburan].&amp;[Cuti bersama Tahun Baru 2017 Masehi]")</f>
        <v>70953000</v>
      </c>
      <c r="N52" s="4">
        <f>GETPIVOTDATA("[Measures].[Revenue]",$D$47,"[ltCabang].[Provinsi]","[ltCabang].[Provinsi].&amp;[Sulawesi Selatan]","[ltLiburan].[Nama Liburan]","[ltLiburan].[Nama Liburan].&amp;[Tahun Baru 2017 Masehi]")+GETPIVOTDATA("[Measures].[Revenue]",$D$47,"[ltCabang].[Provinsi]","[ltCabang].[Provinsi].&amp;[Sulawesi Selatan]","[ltLiburan].[Nama Liburan]","[ltLiburan].[Nama Liburan].&amp;[Cuti bersama Tahun Baru 2017 Masehi]")</f>
        <v>84336000</v>
      </c>
      <c r="O52" s="4">
        <f>GETPIVOTDATA("[Measures].[Revenue]",$D$47,"[ltCabang].[Provinsi]","[ltCabang].[Provinsi].&amp;[DKI Jakarta]","[ltLiburan].[Nama Liburan]","[ltLiburan].[Nama Liburan].&amp;[Tahun Baru 2017 Masehi]")+GETPIVOTDATA("[Measures].[Revenue]",$D$47,"[ltCabang].[Provinsi]","[ltCabang].[Provinsi].&amp;[DKI Jakarta]","[ltLiburan].[Nama Liburan]","[ltLiburan].[Nama Liburan].&amp;[Cuti bersama Tahun Baru 2017 Masehi]")</f>
        <v>72111000</v>
      </c>
      <c r="R52" s="4"/>
      <c r="S52" s="4"/>
      <c r="T52" s="4"/>
      <c r="U52" s="4"/>
      <c r="V52" s="4"/>
      <c r="W52" s="4"/>
      <c r="X52" s="4"/>
      <c r="Y52" s="4"/>
      <c r="Z52" s="4"/>
      <c r="AA52" s="4"/>
      <c r="AB52" s="4"/>
      <c r="AC52" s="4"/>
      <c r="AD52" s="4"/>
      <c r="AE52" s="4"/>
    </row>
    <row r="53" spans="1:31" x14ac:dyDescent="0.35">
      <c r="A53" t="s">
        <v>37</v>
      </c>
      <c r="B53" s="4">
        <v>2392143000</v>
      </c>
      <c r="D53" t="s">
        <v>72</v>
      </c>
      <c r="E53" s="4">
        <v>41520000</v>
      </c>
      <c r="F53" s="4">
        <v>39828000</v>
      </c>
      <c r="G53" s="4">
        <v>36819000</v>
      </c>
      <c r="H53" s="4">
        <v>44604000</v>
      </c>
      <c r="I53" s="4">
        <v>162771000</v>
      </c>
      <c r="K53" t="s">
        <v>66</v>
      </c>
      <c r="L53" s="4">
        <f>GETPIVOTDATA("[Measures].[Revenue]",$D$47,"[ltCabang].[Provinsi]","[ltCabang].[Provinsi].&amp;[Sumatera Utara]","[ltLiburan].[Nama Liburan]","[ltLiburan].[Nama Liburan].&amp;[Hari Lahir Pancasila]")</f>
        <v>35418000</v>
      </c>
      <c r="M53" s="4">
        <f>GETPIVOTDATA("[Measures].[Revenue]",$D$47,"[ltCabang].[Provinsi]","[ltCabang].[Provinsi].&amp;[Jawa Timur]","[ltLiburan].[Nama Liburan]","[ltLiburan].[Nama Liburan].&amp;[Hari Lahir Pancasila]")</f>
        <v>32592000</v>
      </c>
      <c r="N53" s="4">
        <f>GETPIVOTDATA("[Measures].[Revenue]",$D$47,"[ltCabang].[Provinsi]","[ltCabang].[Provinsi].&amp;[Sulawesi Selatan]","[ltLiburan].[Nama Liburan]","[ltLiburan].[Nama Liburan].&amp;[Hari Lahir Pancasila]")</f>
        <v>50958000</v>
      </c>
      <c r="O53" s="4">
        <f>GETPIVOTDATA("[Measures].[Revenue]",$D$47,"[ltCabang].[Provinsi]","[ltCabang].[Provinsi].&amp;[DKI Jakarta]","[ltLiburan].[Nama Liburan]","[ltLiburan].[Nama Liburan].&amp;[Hari Lahir Pancasila]")</f>
        <v>53211000</v>
      </c>
      <c r="R53" s="4"/>
      <c r="S53" s="4"/>
      <c r="T53" s="4"/>
      <c r="U53" s="4"/>
      <c r="V53" s="4"/>
      <c r="W53" s="4"/>
      <c r="X53" s="4"/>
      <c r="Y53" s="4"/>
      <c r="Z53" s="4"/>
      <c r="AA53" s="4"/>
      <c r="AB53" s="4"/>
      <c r="AC53" s="4"/>
      <c r="AD53" s="4"/>
      <c r="AE53" s="4"/>
    </row>
    <row r="54" spans="1:31" x14ac:dyDescent="0.35">
      <c r="A54" t="s">
        <v>33</v>
      </c>
      <c r="B54" s="4">
        <v>2325192000</v>
      </c>
      <c r="D54" t="s">
        <v>65</v>
      </c>
      <c r="E54" s="4">
        <v>45252000</v>
      </c>
      <c r="F54" s="4">
        <v>31740000</v>
      </c>
      <c r="G54" s="4">
        <v>46977000</v>
      </c>
      <c r="H54" s="4">
        <v>38157000</v>
      </c>
      <c r="I54" s="4">
        <v>162126000</v>
      </c>
      <c r="K54" t="s">
        <v>71</v>
      </c>
      <c r="L54" s="4">
        <f>GETPIVOTDATA("[Measures].[Revenue]",$D$47,"[ltCabang].[Provinsi]","[ltCabang].[Provinsi].&amp;[Sumatera Utara]","[ltLiburan].[Nama Liburan]","[ltLiburan].[Nama Liburan].&amp;[Hari Raya Waisak 2561]")</f>
        <v>37122000</v>
      </c>
      <c r="M54" s="4">
        <f>GETPIVOTDATA("[Measures].[Revenue]",$D$47,"[ltCabang].[Provinsi]","[ltCabang].[Provinsi].&amp;[Jawa Timur]","[ltLiburan].[Nama Liburan]","[ltLiburan].[Nama Liburan].&amp;[Hari Raya Waisak 2561]")</f>
        <v>49194000</v>
      </c>
      <c r="N54" s="4">
        <f>GETPIVOTDATA("[Measures].[Revenue]",$D$47,"[ltCabang].[Provinsi]","[ltCabang].[Provinsi].&amp;[Sulawesi Selatan]","[ltLiburan].[Nama Liburan]","[ltLiburan].[Nama Liburan].&amp;[Hari Raya Waisak 2561]")</f>
        <v>37137000</v>
      </c>
      <c r="O54" s="4">
        <f>GETPIVOTDATA("[Measures].[Revenue]",$D$47,"[ltCabang].[Provinsi]","[ltCabang].[Provinsi].&amp;[DKI Jakarta]","[ltLiburan].[Nama Liburan]","[ltLiburan].[Nama Liburan].&amp;[Hari Raya Waisak 2561]")</f>
        <v>42309000</v>
      </c>
      <c r="R54" s="13"/>
      <c r="S54" s="13"/>
      <c r="T54" s="13"/>
      <c r="U54" s="13"/>
      <c r="V54" s="13"/>
      <c r="W54" s="13"/>
      <c r="X54" s="13"/>
      <c r="Y54" s="13"/>
      <c r="Z54" s="13"/>
      <c r="AA54" s="13"/>
      <c r="AB54" s="13"/>
      <c r="AC54" s="13"/>
      <c r="AD54" s="13"/>
    </row>
    <row r="55" spans="1:31" x14ac:dyDescent="0.35">
      <c r="A55" t="s">
        <v>43</v>
      </c>
      <c r="B55" s="4">
        <v>2271423000</v>
      </c>
      <c r="D55" t="s">
        <v>74</v>
      </c>
      <c r="E55" s="4">
        <v>43698000</v>
      </c>
      <c r="F55" s="12">
        <v>47046000</v>
      </c>
      <c r="G55" s="4">
        <v>35955000</v>
      </c>
      <c r="H55" s="4">
        <v>35352000</v>
      </c>
      <c r="I55" s="4">
        <v>162051000</v>
      </c>
      <c r="K55" t="s">
        <v>72</v>
      </c>
      <c r="L55" s="4">
        <f>GETPIVOTDATA("[Measures].[Revenue]",$D$47,"[ltCabang].[Provinsi]","[ltCabang].[Provinsi].&amp;[Sumatera Utara]","[ltLiburan].[Nama Liburan]","[ltLiburan].[Nama Liburan].&amp;[Kenaikan Yesus Kristus]")</f>
        <v>41520000</v>
      </c>
      <c r="M55" s="4">
        <f>GETPIVOTDATA("[Measures].[Revenue]",$D$47,"[ltCabang].[Provinsi]","[ltCabang].[Provinsi].&amp;[Jawa Timur]","[ltLiburan].[Nama Liburan]","[ltLiburan].[Nama Liburan].&amp;[Kenaikan Yesus Kristus]")</f>
        <v>39828000</v>
      </c>
      <c r="N55" s="4">
        <f>GETPIVOTDATA("[Measures].[Revenue]",$D$47,"[ltCabang].[Provinsi]","[ltCabang].[Provinsi].&amp;[Sulawesi Selatan]","[ltLiburan].[Nama Liburan]","[ltLiburan].[Nama Liburan].&amp;[Kenaikan Yesus Kristus]")</f>
        <v>36819000</v>
      </c>
      <c r="O55" s="4">
        <f>GETPIVOTDATA("[Measures].[Revenue]",$D$47,"[ltCabang].[Provinsi]","[ltCabang].[Provinsi].&amp;[DKI Jakarta]","[ltLiburan].[Nama Liburan]","[ltLiburan].[Nama Liburan].&amp;[Kenaikan Yesus Kristus]")</f>
        <v>44604000</v>
      </c>
    </row>
    <row r="56" spans="1:31" x14ac:dyDescent="0.35">
      <c r="A56" t="s">
        <v>41</v>
      </c>
      <c r="B56" s="4">
        <v>2213640000</v>
      </c>
      <c r="D56" t="s">
        <v>63</v>
      </c>
      <c r="E56" s="4">
        <v>32370000</v>
      </c>
      <c r="F56" s="12">
        <v>45570000</v>
      </c>
      <c r="G56" s="4">
        <v>39234000</v>
      </c>
      <c r="H56" s="4">
        <v>42030000</v>
      </c>
      <c r="I56" s="4">
        <v>159204000</v>
      </c>
      <c r="K56" t="s">
        <v>65</v>
      </c>
      <c r="L56" s="4">
        <f>GETPIVOTDATA("[Measures].[Revenue]",$D$47,"[ltCabang].[Provinsi]","[ltCabang].[Provinsi].&amp;[Sumatera Utara]","[ltLiburan].[Nama Liburan]","[ltLiburan].[Nama Liburan].&amp;[Hari Kemerdekaan RI]")</f>
        <v>45252000</v>
      </c>
      <c r="M56" s="4">
        <f>GETPIVOTDATA("[Measures].[Revenue]",$D$47,"[ltCabang].[Provinsi]","[ltCabang].[Provinsi].&amp;[Jawa Timur]","[ltLiburan].[Nama Liburan]","[ltLiburan].[Nama Liburan].&amp;[Hari Kemerdekaan RI]")</f>
        <v>31740000</v>
      </c>
      <c r="N56" s="4">
        <f>GETPIVOTDATA("[Measures].[Revenue]",$D$47,"[ltCabang].[Provinsi]","[ltCabang].[Provinsi].&amp;[Sulawesi Selatan]","[ltLiburan].[Nama Liburan]","[ltLiburan].[Nama Liburan].&amp;[Hari Kemerdekaan RI]")</f>
        <v>46977000</v>
      </c>
      <c r="O56" s="4">
        <f>GETPIVOTDATA("[Measures].[Revenue]",$D$47,"[ltCabang].[Provinsi]","[ltCabang].[Provinsi].&amp;[DKI Jakarta]","[ltLiburan].[Nama Liburan]","[ltLiburan].[Nama Liburan].&amp;[Hari Kemerdekaan RI]")</f>
        <v>38157000</v>
      </c>
    </row>
    <row r="57" spans="1:31" x14ac:dyDescent="0.35">
      <c r="A57" t="s">
        <v>31</v>
      </c>
      <c r="B57" s="4">
        <v>2145297000</v>
      </c>
      <c r="D57" t="s">
        <v>67</v>
      </c>
      <c r="E57" s="4">
        <v>47484000</v>
      </c>
      <c r="F57" s="4">
        <v>39300000</v>
      </c>
      <c r="G57" s="4">
        <v>42441000</v>
      </c>
      <c r="H57" s="4">
        <v>29466000</v>
      </c>
      <c r="I57" s="4">
        <v>158691000</v>
      </c>
      <c r="K57" t="s">
        <v>74</v>
      </c>
      <c r="L57" s="4">
        <f>GETPIVOTDATA("[Measures].[Revenue]",$D$47,"[ltCabang].[Provinsi]","[ltCabang].[Provinsi].&amp;[Sumatera Utara]","[ltLiburan].[Nama Liburan]","[ltLiburan].[Nama Liburan].&amp;[May Day / Hari Buruh Internasional]")</f>
        <v>43698000</v>
      </c>
      <c r="M57" s="4">
        <f>GETPIVOTDATA("[Measures].[Revenue]",$D$47,"[ltCabang].[Provinsi]","[ltCabang].[Provinsi].&amp;[Jawa Timur]","[ltLiburan].[Nama Liburan]","[ltLiburan].[Nama Liburan].&amp;[May Day / Hari Buruh Internasional]")</f>
        <v>47046000</v>
      </c>
      <c r="N57" s="4">
        <f>GETPIVOTDATA("[Measures].[Revenue]",$D$47,"[ltCabang].[Provinsi]","[ltCabang].[Provinsi].&amp;[Sulawesi Selatan]","[ltLiburan].[Nama Liburan]","[ltLiburan].[Nama Liburan].&amp;[May Day / Hari Buruh Internasional]")</f>
        <v>35955000</v>
      </c>
      <c r="O57" s="4">
        <f>GETPIVOTDATA("[Measures].[Revenue]",$D$47,"[ltCabang].[Provinsi]","[ltCabang].[Provinsi].&amp;[DKI Jakarta]","[ltLiburan].[Nama Liburan]","[ltLiburan].[Nama Liburan].&amp;[May Day / Hari Buruh Internasional]")</f>
        <v>35352000</v>
      </c>
    </row>
    <row r="58" spans="1:31" x14ac:dyDescent="0.35">
      <c r="A58" t="s">
        <v>38</v>
      </c>
      <c r="B58" s="4">
        <v>1858740000</v>
      </c>
      <c r="D58" t="s">
        <v>77</v>
      </c>
      <c r="E58" s="4">
        <v>45720000</v>
      </c>
      <c r="F58" s="4">
        <v>41580000</v>
      </c>
      <c r="G58" s="4">
        <v>34599000</v>
      </c>
      <c r="H58" s="4">
        <v>34344000</v>
      </c>
      <c r="I58" s="4">
        <v>156243000</v>
      </c>
      <c r="K58" t="s">
        <v>67</v>
      </c>
      <c r="L58" s="4">
        <f>GETPIVOTDATA("[Measures].[Revenue]",$D$47,"[ltCabang].[Provinsi]","[ltCabang].[Provinsi].&amp;[Sumatera Utara]","[ltLiburan].[Nama Liburan]","[ltLiburan].[Nama Liburan].&amp;[Hari Raya Idul Adha 1438 Hijriah]")</f>
        <v>47484000</v>
      </c>
      <c r="M58" s="4">
        <f>GETPIVOTDATA("[Measures].[Revenue]",$D$47,"[ltCabang].[Provinsi]","[ltCabang].[Provinsi].&amp;[Jawa Timur]","[ltLiburan].[Nama Liburan]","[ltLiburan].[Nama Liburan].&amp;[Hari Raya Idul Adha 1438 Hijriah]")</f>
        <v>39300000</v>
      </c>
      <c r="N58" s="4">
        <f>GETPIVOTDATA("[Measures].[Revenue]",$D$47,"[ltCabang].[Provinsi]","[ltCabang].[Provinsi].&amp;[Sulawesi Selatan]","[ltLiburan].[Nama Liburan]","[ltLiburan].[Nama Liburan].&amp;[Hari Raya Idul Adha 1438 Hijriah]")</f>
        <v>42441000</v>
      </c>
      <c r="O58" s="4">
        <f>GETPIVOTDATA("[Measures].[Revenue]",$D$47,"[ltCabang].[Provinsi]","[ltCabang].[Provinsi].&amp;[DKI Jakarta]","[ltLiburan].[Nama Liburan]","[ltLiburan].[Nama Liburan].&amp;[Hari Raya Idul Adha 1438 Hijriah]")</f>
        <v>29466000</v>
      </c>
    </row>
    <row r="59" spans="1:31" x14ac:dyDescent="0.35">
      <c r="A59" t="s">
        <v>39</v>
      </c>
      <c r="B59" s="4">
        <v>1847820000</v>
      </c>
      <c r="D59" t="s">
        <v>73</v>
      </c>
      <c r="E59" s="4">
        <v>38496000</v>
      </c>
      <c r="F59" s="12">
        <v>44862000</v>
      </c>
      <c r="G59" s="4">
        <v>35418000</v>
      </c>
      <c r="H59" s="4">
        <v>36786000</v>
      </c>
      <c r="I59" s="4">
        <v>155562000</v>
      </c>
      <c r="K59" t="s">
        <v>77</v>
      </c>
      <c r="L59" s="4">
        <f>GETPIVOTDATA("[Measures].[Revenue]",$D$47,"[ltCabang].[Provinsi]","[ltCabang].[Provinsi].&amp;[Sumatera Utara]","[ltLiburan].[Nama Liburan]","[ltLiburan].[Nama Liburan].&amp;[Tahun Baru Islam 1439 Hijriah]")</f>
        <v>45720000</v>
      </c>
      <c r="M59" s="4">
        <f>GETPIVOTDATA("[Measures].[Revenue]",$D$47,"[ltCabang].[Provinsi]","[ltCabang].[Provinsi].&amp;[Jawa Timur]","[ltLiburan].[Nama Liburan]","[ltLiburan].[Nama Liburan].&amp;[Tahun Baru Islam 1439 Hijriah]")</f>
        <v>41580000</v>
      </c>
      <c r="N59" s="4">
        <f>GETPIVOTDATA("[Measures].[Revenue]",$D$47,"[ltCabang].[Provinsi]","[ltCabang].[Provinsi].&amp;[Sulawesi Selatan]","[ltLiburan].[Nama Liburan]","[ltLiburan].[Nama Liburan].&amp;[Tahun Baru Islam 1439 Hijriah]")</f>
        <v>34599000</v>
      </c>
      <c r="O59" s="4">
        <f>GETPIVOTDATA("[Measures].[Revenue]",$D$47,"[ltCabang].[Provinsi]","[ltCabang].[Provinsi].&amp;[DKI Jakarta]","[ltLiburan].[Nama Liburan]","[ltLiburan].[Nama Liburan].&amp;[Tahun Baru Islam 1439 Hijriah]")</f>
        <v>34344000</v>
      </c>
    </row>
    <row r="60" spans="1:31" x14ac:dyDescent="0.35">
      <c r="A60" t="s">
        <v>22</v>
      </c>
      <c r="B60" s="4">
        <v>1783296000</v>
      </c>
      <c r="D60" t="s">
        <v>76</v>
      </c>
      <c r="E60" s="4">
        <v>37908000</v>
      </c>
      <c r="F60" s="4">
        <v>34857000</v>
      </c>
      <c r="G60" s="4">
        <v>46233000</v>
      </c>
      <c r="H60" s="4">
        <v>35094000</v>
      </c>
      <c r="I60" s="4">
        <v>154092000</v>
      </c>
      <c r="K60" t="s">
        <v>73</v>
      </c>
      <c r="L60" s="4">
        <f>GETPIVOTDATA("[Measures].[Revenue]",$D$47,"[ltCabang].[Provinsi]","[ltCabang].[Provinsi].&amp;[Sumatera Utara]","[ltLiburan].[Nama Liburan]","[ltLiburan].[Nama Liburan].&amp;[Maulid Nabi Muhammad SAW]")</f>
        <v>38496000</v>
      </c>
      <c r="M60" s="4">
        <f>GETPIVOTDATA("[Measures].[Revenue]",$D$47,"[ltCabang].[Provinsi]","[ltCabang].[Provinsi].&amp;[Jawa Timur]","[ltLiburan].[Nama Liburan]","[ltLiburan].[Nama Liburan].&amp;[Maulid Nabi Muhammad SAW]")</f>
        <v>44862000</v>
      </c>
      <c r="N60" s="4">
        <f>GETPIVOTDATA("[Measures].[Revenue]",$D$47,"[ltCabang].[Provinsi]","[ltCabang].[Provinsi].&amp;[Sulawesi Selatan]","[ltLiburan].[Nama Liburan]","[ltLiburan].[Nama Liburan].&amp;[Maulid Nabi Muhammad SAW]")</f>
        <v>35418000</v>
      </c>
      <c r="O60" s="4">
        <f>GETPIVOTDATA("[Measures].[Revenue]",$D$47,"[ltCabang].[Provinsi]","[ltCabang].[Provinsi].&amp;[DKI Jakarta]","[ltLiburan].[Nama Liburan]","[ltLiburan].[Nama Liburan].&amp;[Maulid Nabi Muhammad SAW]")</f>
        <v>36786000</v>
      </c>
    </row>
    <row r="61" spans="1:31" x14ac:dyDescent="0.35">
      <c r="A61" t="s">
        <v>24</v>
      </c>
      <c r="B61" s="4">
        <v>1631616000</v>
      </c>
      <c r="D61" t="s">
        <v>75</v>
      </c>
      <c r="E61" s="4">
        <v>36327000</v>
      </c>
      <c r="F61" s="4">
        <v>34584000</v>
      </c>
      <c r="G61" s="4">
        <v>46272000</v>
      </c>
      <c r="H61" s="4">
        <v>32097000</v>
      </c>
      <c r="I61" s="4">
        <v>149280000</v>
      </c>
      <c r="K61" t="s">
        <v>76</v>
      </c>
      <c r="L61" s="4">
        <f>GETPIVOTDATA("[Measures].[Revenue]",$D$47,"[ltCabang].[Provinsi]","[ltCabang].[Provinsi].&amp;[Sumatera Utara]","[ltLiburan].[Nama Liburan]","[ltLiburan].[Nama Liburan].&amp;[Tahun Baru Imlek 2568 Kongzili]")</f>
        <v>37908000</v>
      </c>
      <c r="M61" s="4">
        <f>GETPIVOTDATA("[Measures].[Revenue]",$D$47,"[ltCabang].[Provinsi]","[ltCabang].[Provinsi].&amp;[Jawa Timur]","[ltLiburan].[Nama Liburan]","[ltLiburan].[Nama Liburan].&amp;[Tahun Baru Imlek 2568 Kongzili]")</f>
        <v>34857000</v>
      </c>
      <c r="N61" s="4">
        <f>GETPIVOTDATA("[Measures].[Revenue]",$D$47,"[ltCabang].[Provinsi]","[ltCabang].[Provinsi].&amp;[Sulawesi Selatan]","[ltLiburan].[Nama Liburan]","[ltLiburan].[Nama Liburan].&amp;[Tahun Baru Imlek 2568 Kongzili]")</f>
        <v>46233000</v>
      </c>
      <c r="O61" s="4">
        <f>GETPIVOTDATA("[Measures].[Revenue]",$D$47,"[ltCabang].[Provinsi]","[ltCabang].[Provinsi].&amp;[DKI Jakarta]","[ltLiburan].[Nama Liburan]","[ltLiburan].[Nama Liburan].&amp;[Tahun Baru Imlek 2568 Kongzili]")</f>
        <v>35094000</v>
      </c>
    </row>
    <row r="62" spans="1:31" x14ac:dyDescent="0.35">
      <c r="A62" t="s">
        <v>46</v>
      </c>
      <c r="B62" s="4">
        <v>1524765000</v>
      </c>
      <c r="D62" t="s">
        <v>70</v>
      </c>
      <c r="E62" s="4">
        <v>45435000</v>
      </c>
      <c r="F62" s="4">
        <v>38574000</v>
      </c>
      <c r="G62" s="4">
        <v>30480000</v>
      </c>
      <c r="H62" s="4">
        <v>34026000</v>
      </c>
      <c r="I62" s="4">
        <v>148515000</v>
      </c>
      <c r="K62" t="s">
        <v>70</v>
      </c>
      <c r="L62" s="4">
        <f>GETPIVOTDATA("[Measures].[Revenue]",$D$47,"[ltCabang].[Provinsi]","[ltCabang].[Provinsi].&amp;[Sumatera Utara]","[ltLiburan].[Nama Liburan]","[ltLiburan].[Nama Liburan].&amp;[Hari Raya Nyepi Tahun Baru Saka 1939]")</f>
        <v>45435000</v>
      </c>
      <c r="M62" s="4">
        <f>GETPIVOTDATA("[Measures].[Revenue]",$D$47,"[ltCabang].[Provinsi]","[ltCabang].[Provinsi].&amp;[Jawa Timur]","[ltLiburan].[Nama Liburan]","[ltLiburan].[Nama Liburan].&amp;[Hari Raya Nyepi Tahun Baru Saka 1939]")</f>
        <v>38574000</v>
      </c>
      <c r="N62" s="4">
        <f>GETPIVOTDATA("[Measures].[Revenue]",$D$47,"[ltCabang].[Provinsi]","[ltCabang].[Provinsi].&amp;[Sulawesi Selatan]","[ltLiburan].[Nama Liburan]","[ltLiburan].[Nama Liburan].&amp;[Hari Raya Nyepi Tahun Baru Saka 1939]")</f>
        <v>30480000</v>
      </c>
      <c r="O62" s="4">
        <f>GETPIVOTDATA("[Measures].[Revenue]",$D$47,"[ltCabang].[Provinsi]","[ltCabang].[Provinsi].&amp;[DKI Jakarta]","[ltLiburan].[Nama Liburan]","[ltLiburan].[Nama Liburan].&amp;[Hari Raya Nyepi Tahun Baru Saka 1939]")</f>
        <v>34026000</v>
      </c>
    </row>
    <row r="63" spans="1:31" x14ac:dyDescent="0.35">
      <c r="A63" t="s">
        <v>28</v>
      </c>
      <c r="B63" s="4">
        <v>1432386000</v>
      </c>
      <c r="D63" t="s">
        <v>69</v>
      </c>
      <c r="E63" s="4">
        <v>33450000</v>
      </c>
      <c r="F63" s="12">
        <v>40362000</v>
      </c>
      <c r="G63" s="4">
        <v>28941000</v>
      </c>
      <c r="H63" s="4">
        <v>38583000</v>
      </c>
      <c r="I63" s="4">
        <v>141336000</v>
      </c>
      <c r="L63" s="14">
        <f>SUM(L50:L62)</f>
        <v>887742000</v>
      </c>
      <c r="M63" s="14">
        <f>SUM(M50:M62)</f>
        <v>860709000</v>
      </c>
      <c r="N63" s="14">
        <f t="shared" ref="N63:O63" si="1">SUM(N50:N62)</f>
        <v>848124000</v>
      </c>
      <c r="O63" s="14">
        <f t="shared" si="1"/>
        <v>821682000</v>
      </c>
    </row>
    <row r="64" spans="1:31" x14ac:dyDescent="0.35">
      <c r="A64" t="s">
        <v>26</v>
      </c>
      <c r="B64" s="4">
        <v>1339641000</v>
      </c>
      <c r="D64" t="s">
        <v>64</v>
      </c>
      <c r="E64" s="4">
        <v>25803000</v>
      </c>
      <c r="F64" s="4">
        <v>36369000</v>
      </c>
      <c r="G64" s="4">
        <v>38064000</v>
      </c>
      <c r="H64" s="4">
        <v>40014000</v>
      </c>
      <c r="I64" s="4">
        <v>140250000</v>
      </c>
    </row>
    <row r="65" spans="1:11" x14ac:dyDescent="0.35">
      <c r="A65" t="s">
        <v>25</v>
      </c>
      <c r="B65" s="4">
        <v>1293705000</v>
      </c>
      <c r="D65" t="s">
        <v>0</v>
      </c>
      <c r="E65" s="4">
        <v>887742000</v>
      </c>
      <c r="F65" s="4">
        <v>860709000</v>
      </c>
      <c r="G65" s="4">
        <v>848124000</v>
      </c>
      <c r="H65" s="4">
        <v>821682000</v>
      </c>
      <c r="I65" s="4">
        <v>3418257000</v>
      </c>
    </row>
    <row r="66" spans="1:11" x14ac:dyDescent="0.35">
      <c r="A66" t="s">
        <v>44</v>
      </c>
      <c r="B66" s="4">
        <v>1287495000</v>
      </c>
    </row>
    <row r="67" spans="1:11" x14ac:dyDescent="0.35">
      <c r="A67" t="s">
        <v>35</v>
      </c>
      <c r="B67" s="4">
        <v>1243836000</v>
      </c>
    </row>
    <row r="68" spans="1:11" x14ac:dyDescent="0.35">
      <c r="A68" t="s">
        <v>45</v>
      </c>
      <c r="B68" s="4">
        <v>1004010000</v>
      </c>
    </row>
    <row r="69" spans="1:11" x14ac:dyDescent="0.35">
      <c r="A69" t="s">
        <v>29</v>
      </c>
      <c r="B69" s="4">
        <v>699225000</v>
      </c>
    </row>
    <row r="70" spans="1:11" x14ac:dyDescent="0.35">
      <c r="A70" t="s">
        <v>36</v>
      </c>
      <c r="B70" s="4">
        <v>201810000</v>
      </c>
    </row>
    <row r="71" spans="1:11" x14ac:dyDescent="0.35">
      <c r="A71" t="s">
        <v>0</v>
      </c>
      <c r="B71" s="4">
        <v>59961822000</v>
      </c>
    </row>
    <row r="74" spans="1:11" ht="33.5" x14ac:dyDescent="0.75">
      <c r="A74" s="3" t="s">
        <v>47</v>
      </c>
    </row>
    <row r="77" spans="1:11" x14ac:dyDescent="0.35">
      <c r="A77" s="1" t="s">
        <v>21</v>
      </c>
      <c r="B77" t="s">
        <v>1</v>
      </c>
      <c r="D77" s="1" t="s">
        <v>21</v>
      </c>
      <c r="E77" t="s">
        <v>4</v>
      </c>
      <c r="G77" t="str">
        <f>A78</f>
        <v>Jaket</v>
      </c>
      <c r="H77" s="4">
        <f>B78</f>
        <v>7639938000</v>
      </c>
      <c r="J77" s="1" t="s">
        <v>48</v>
      </c>
      <c r="K77" t="s">
        <v>54</v>
      </c>
    </row>
    <row r="78" spans="1:11" x14ac:dyDescent="0.35">
      <c r="A78" t="s">
        <v>30</v>
      </c>
      <c r="B78" s="4">
        <v>7639938000</v>
      </c>
      <c r="D78" t="s">
        <v>43</v>
      </c>
      <c r="E78" s="2">
        <v>9833</v>
      </c>
      <c r="G78" t="str">
        <f t="shared" ref="G78:H81" si="2">A79</f>
        <v>Maxi Dress</v>
      </c>
      <c r="H78" s="4">
        <f t="shared" si="2"/>
        <v>6478245000</v>
      </c>
      <c r="J78" t="s">
        <v>52</v>
      </c>
      <c r="K78" s="7">
        <v>2</v>
      </c>
    </row>
    <row r="79" spans="1:11" x14ac:dyDescent="0.35">
      <c r="A79" t="s">
        <v>40</v>
      </c>
      <c r="B79" s="4">
        <v>6478245000</v>
      </c>
      <c r="D79" t="s">
        <v>24</v>
      </c>
      <c r="E79" s="2">
        <v>9712</v>
      </c>
      <c r="G79" t="str">
        <f t="shared" si="2"/>
        <v>Dress</v>
      </c>
      <c r="H79" s="4">
        <f t="shared" si="2"/>
        <v>5780154000</v>
      </c>
      <c r="J79" t="s">
        <v>53</v>
      </c>
      <c r="K79" s="7">
        <v>11</v>
      </c>
    </row>
    <row r="80" spans="1:11" x14ac:dyDescent="0.35">
      <c r="A80" t="s">
        <v>27</v>
      </c>
      <c r="B80" s="4">
        <v>5780154000</v>
      </c>
      <c r="D80" t="s">
        <v>27</v>
      </c>
      <c r="E80" s="2">
        <v>9682</v>
      </c>
      <c r="G80" t="str">
        <f t="shared" si="2"/>
        <v>Celana Jeans</v>
      </c>
      <c r="H80" s="4">
        <f t="shared" si="2"/>
        <v>3746238000</v>
      </c>
      <c r="J80" t="s">
        <v>51</v>
      </c>
      <c r="K80" s="7">
        <v>8</v>
      </c>
    </row>
    <row r="81" spans="1:11" x14ac:dyDescent="0.35">
      <c r="A81" t="s">
        <v>23</v>
      </c>
      <c r="B81" s="4">
        <v>3746238000</v>
      </c>
      <c r="D81" t="s">
        <v>36</v>
      </c>
      <c r="E81" s="2">
        <v>9610</v>
      </c>
      <c r="G81" t="str">
        <f t="shared" si="2"/>
        <v>Rok</v>
      </c>
      <c r="H81" s="4">
        <f t="shared" si="2"/>
        <v>2746368000</v>
      </c>
      <c r="J81" t="s">
        <v>49</v>
      </c>
      <c r="K81" s="7">
        <v>2</v>
      </c>
    </row>
    <row r="82" spans="1:11" x14ac:dyDescent="0.35">
      <c r="A82" t="s">
        <v>42</v>
      </c>
      <c r="B82" s="4">
        <v>2746368000</v>
      </c>
      <c r="D82" t="s">
        <v>37</v>
      </c>
      <c r="E82" s="2">
        <v>9607</v>
      </c>
      <c r="G82" t="str">
        <f>D78</f>
        <v>Sweater</v>
      </c>
      <c r="H82" s="2">
        <f>E78</f>
        <v>9833</v>
      </c>
      <c r="J82" t="s">
        <v>50</v>
      </c>
      <c r="K82" s="7">
        <v>2</v>
      </c>
    </row>
    <row r="83" spans="1:11" x14ac:dyDescent="0.35">
      <c r="A83" t="s">
        <v>0</v>
      </c>
      <c r="B83" s="4">
        <v>26390943000</v>
      </c>
      <c r="D83" t="s">
        <v>0</v>
      </c>
      <c r="E83" s="2">
        <v>48444</v>
      </c>
      <c r="G83" t="str">
        <f t="shared" ref="G83:H83" si="3">D79</f>
        <v>Celana Panjang</v>
      </c>
      <c r="H83" s="2">
        <f t="shared" si="3"/>
        <v>9712</v>
      </c>
      <c r="J83" t="s">
        <v>0</v>
      </c>
      <c r="K83" s="7">
        <v>25</v>
      </c>
    </row>
    <row r="84" spans="1:11" x14ac:dyDescent="0.35">
      <c r="G84" t="str">
        <f t="shared" ref="G84:H84" si="4">D80</f>
        <v>Dress</v>
      </c>
      <c r="H84" s="2">
        <f t="shared" si="4"/>
        <v>9682</v>
      </c>
    </row>
    <row r="85" spans="1:11" x14ac:dyDescent="0.35">
      <c r="G85" t="str">
        <f t="shared" ref="G85:H85" si="5">D81</f>
        <v>Kaus Kaki</v>
      </c>
      <c r="H85" s="2">
        <f t="shared" si="5"/>
        <v>9610</v>
      </c>
    </row>
    <row r="86" spans="1:11" x14ac:dyDescent="0.35">
      <c r="G86" t="str">
        <f t="shared" ref="G86:H86" si="6">D82</f>
        <v>Kemeja</v>
      </c>
      <c r="H86" s="2">
        <f t="shared" si="6"/>
        <v>9607</v>
      </c>
    </row>
    <row r="89" spans="1:11" x14ac:dyDescent="0.35">
      <c r="A89" s="1" t="s">
        <v>21</v>
      </c>
      <c r="B89" t="s">
        <v>1</v>
      </c>
      <c r="C89" t="s">
        <v>4</v>
      </c>
      <c r="F89" s="6" t="s">
        <v>1</v>
      </c>
      <c r="G89" s="6" t="s">
        <v>4</v>
      </c>
    </row>
    <row r="90" spans="1:11" x14ac:dyDescent="0.35">
      <c r="A90" t="s">
        <v>30</v>
      </c>
      <c r="B90" s="4">
        <v>7639938000</v>
      </c>
      <c r="C90" s="2">
        <v>9538</v>
      </c>
      <c r="E90" t="str">
        <f>A90</f>
        <v>Jaket</v>
      </c>
      <c r="F90" s="4">
        <f t="shared" ref="F90:G90" si="7">B90</f>
        <v>7639938000</v>
      </c>
      <c r="G90" s="2">
        <f t="shared" si="7"/>
        <v>9538</v>
      </c>
    </row>
    <row r="91" spans="1:11" x14ac:dyDescent="0.35">
      <c r="A91" t="s">
        <v>40</v>
      </c>
      <c r="B91" s="4">
        <v>6478245000</v>
      </c>
      <c r="C91" s="2">
        <v>9189</v>
      </c>
      <c r="E91" t="str">
        <f t="shared" ref="E91:E94" si="8">A91</f>
        <v>Maxi Dress</v>
      </c>
      <c r="F91" s="4">
        <f t="shared" ref="F91:F94" si="9">B91</f>
        <v>6478245000</v>
      </c>
      <c r="G91" s="2">
        <f t="shared" ref="G91:G94" si="10">C91</f>
        <v>9189</v>
      </c>
    </row>
    <row r="92" spans="1:11" x14ac:dyDescent="0.35">
      <c r="A92" t="s">
        <v>27</v>
      </c>
      <c r="B92" s="4">
        <v>5780154000</v>
      </c>
      <c r="C92" s="2">
        <v>9682</v>
      </c>
      <c r="E92" t="str">
        <f t="shared" si="8"/>
        <v>Dress</v>
      </c>
      <c r="F92" s="4">
        <f t="shared" si="9"/>
        <v>5780154000</v>
      </c>
      <c r="G92" s="2">
        <f t="shared" si="10"/>
        <v>9682</v>
      </c>
    </row>
    <row r="93" spans="1:11" x14ac:dyDescent="0.35">
      <c r="A93" t="s">
        <v>23</v>
      </c>
      <c r="B93" s="4">
        <v>3746238000</v>
      </c>
      <c r="C93" s="2">
        <v>9319</v>
      </c>
      <c r="E93" t="str">
        <f t="shared" si="8"/>
        <v>Celana Jeans</v>
      </c>
      <c r="F93" s="4">
        <f t="shared" si="9"/>
        <v>3746238000</v>
      </c>
      <c r="G93" s="2">
        <f t="shared" si="10"/>
        <v>9319</v>
      </c>
    </row>
    <row r="94" spans="1:11" x14ac:dyDescent="0.35">
      <c r="A94" t="s">
        <v>42</v>
      </c>
      <c r="B94" s="4">
        <v>2746368000</v>
      </c>
      <c r="C94" s="2">
        <v>9536</v>
      </c>
      <c r="E94" t="str">
        <f t="shared" si="8"/>
        <v>Rok</v>
      </c>
      <c r="F94" s="4">
        <f t="shared" si="9"/>
        <v>2746368000</v>
      </c>
      <c r="G94" s="2">
        <f t="shared" si="10"/>
        <v>9536</v>
      </c>
    </row>
    <row r="95" spans="1:11" x14ac:dyDescent="0.35">
      <c r="A95" t="s">
        <v>34</v>
      </c>
      <c r="B95" s="4">
        <v>2545548000</v>
      </c>
      <c r="C95" s="2">
        <v>9223</v>
      </c>
      <c r="E95" t="str">
        <f>A97</f>
        <v>Kemeja</v>
      </c>
      <c r="F95" s="4">
        <f t="shared" ref="F95:G95" si="11">B97</f>
        <v>2392143000</v>
      </c>
      <c r="G95" s="2">
        <f t="shared" si="11"/>
        <v>9607</v>
      </c>
    </row>
    <row r="96" spans="1:11" x14ac:dyDescent="0.35">
      <c r="A96" t="s">
        <v>32</v>
      </c>
      <c r="B96" s="4">
        <v>2529291000</v>
      </c>
      <c r="C96" s="2">
        <v>9473</v>
      </c>
      <c r="E96" t="str">
        <f>A99</f>
        <v>Sweater</v>
      </c>
      <c r="F96" s="4">
        <f t="shared" ref="F96:G96" si="12">B99</f>
        <v>2271423000</v>
      </c>
      <c r="G96" s="2">
        <f t="shared" si="12"/>
        <v>9833</v>
      </c>
    </row>
    <row r="97" spans="1:7" x14ac:dyDescent="0.35">
      <c r="A97" t="s">
        <v>37</v>
      </c>
      <c r="B97" s="4">
        <v>2392143000</v>
      </c>
      <c r="C97" s="2">
        <v>9607</v>
      </c>
      <c r="E97" t="str">
        <f>A105</f>
        <v>Celana Panjang</v>
      </c>
      <c r="F97" s="4">
        <f t="shared" ref="F97:G97" si="13">B105</f>
        <v>1631616000</v>
      </c>
      <c r="G97" s="2">
        <f t="shared" si="13"/>
        <v>9712</v>
      </c>
    </row>
    <row r="98" spans="1:7" x14ac:dyDescent="0.35">
      <c r="A98" t="s">
        <v>33</v>
      </c>
      <c r="B98" s="4">
        <v>2325192000</v>
      </c>
      <c r="C98" s="2">
        <v>9452</v>
      </c>
      <c r="E98" t="str">
        <f>A114</f>
        <v>Kaus Kaki</v>
      </c>
      <c r="F98" s="4">
        <f t="shared" ref="F98:G98" si="14">B114</f>
        <v>201810000</v>
      </c>
      <c r="G98" s="2">
        <f t="shared" si="14"/>
        <v>9610</v>
      </c>
    </row>
    <row r="99" spans="1:7" x14ac:dyDescent="0.35">
      <c r="A99" t="s">
        <v>43</v>
      </c>
      <c r="B99" s="4">
        <v>2271423000</v>
      </c>
      <c r="C99" s="2">
        <v>9833</v>
      </c>
    </row>
    <row r="100" spans="1:7" x14ac:dyDescent="0.35">
      <c r="A100" t="s">
        <v>41</v>
      </c>
      <c r="B100" s="4">
        <v>2213640000</v>
      </c>
      <c r="C100" s="2">
        <v>9460</v>
      </c>
      <c r="E100" s="1" t="s">
        <v>21</v>
      </c>
      <c r="F100" t="s">
        <v>78</v>
      </c>
    </row>
    <row r="101" spans="1:7" x14ac:dyDescent="0.35">
      <c r="A101" t="s">
        <v>31</v>
      </c>
      <c r="B101" s="4">
        <v>2145297000</v>
      </c>
      <c r="C101" s="2">
        <v>9287</v>
      </c>
      <c r="E101" t="s">
        <v>30</v>
      </c>
      <c r="F101" s="4">
        <v>801000</v>
      </c>
    </row>
    <row r="102" spans="1:7" x14ac:dyDescent="0.35">
      <c r="A102" t="s">
        <v>38</v>
      </c>
      <c r="B102" s="4">
        <v>1858740000</v>
      </c>
      <c r="C102" s="2">
        <v>9532</v>
      </c>
      <c r="E102" t="s">
        <v>40</v>
      </c>
      <c r="F102" s="4">
        <v>705000</v>
      </c>
    </row>
    <row r="103" spans="1:7" x14ac:dyDescent="0.35">
      <c r="A103" t="s">
        <v>39</v>
      </c>
      <c r="B103" s="4">
        <v>1847820000</v>
      </c>
      <c r="C103" s="2">
        <v>9476</v>
      </c>
      <c r="E103" t="s">
        <v>27</v>
      </c>
      <c r="F103" s="4">
        <v>597000</v>
      </c>
    </row>
    <row r="104" spans="1:7" x14ac:dyDescent="0.35">
      <c r="A104" t="s">
        <v>22</v>
      </c>
      <c r="B104" s="4">
        <v>1783296000</v>
      </c>
      <c r="C104" s="2">
        <v>9288</v>
      </c>
      <c r="E104" t="s">
        <v>23</v>
      </c>
      <c r="F104" s="4">
        <v>402000</v>
      </c>
    </row>
    <row r="105" spans="1:7" x14ac:dyDescent="0.35">
      <c r="A105" t="s">
        <v>24</v>
      </c>
      <c r="B105" s="4">
        <v>1631616000</v>
      </c>
      <c r="C105" s="2">
        <v>9712</v>
      </c>
      <c r="E105" t="s">
        <v>42</v>
      </c>
      <c r="F105" s="4">
        <v>288000</v>
      </c>
    </row>
    <row r="106" spans="1:7" x14ac:dyDescent="0.35">
      <c r="A106" t="s">
        <v>46</v>
      </c>
      <c r="B106" s="4">
        <v>1524765000</v>
      </c>
      <c r="C106" s="2">
        <v>9241</v>
      </c>
      <c r="E106" t="s">
        <v>34</v>
      </c>
      <c r="F106" s="4">
        <v>276000</v>
      </c>
    </row>
    <row r="107" spans="1:7" x14ac:dyDescent="0.35">
      <c r="A107" t="s">
        <v>28</v>
      </c>
      <c r="B107" s="4">
        <v>1432386000</v>
      </c>
      <c r="C107" s="2">
        <v>9362</v>
      </c>
      <c r="E107" t="s">
        <v>32</v>
      </c>
      <c r="F107" s="4">
        <v>267000</v>
      </c>
    </row>
    <row r="108" spans="1:7" x14ac:dyDescent="0.35">
      <c r="A108" t="s">
        <v>26</v>
      </c>
      <c r="B108" s="4">
        <v>1339641000</v>
      </c>
      <c r="C108" s="2">
        <v>9501</v>
      </c>
      <c r="E108" t="s">
        <v>37</v>
      </c>
      <c r="F108" s="4">
        <v>249000</v>
      </c>
    </row>
    <row r="109" spans="1:7" x14ac:dyDescent="0.35">
      <c r="A109" t="s">
        <v>25</v>
      </c>
      <c r="B109" s="4">
        <v>1293705000</v>
      </c>
      <c r="C109" s="2">
        <v>9583</v>
      </c>
      <c r="E109" t="s">
        <v>33</v>
      </c>
      <c r="F109" s="4">
        <v>246000</v>
      </c>
    </row>
    <row r="110" spans="1:7" x14ac:dyDescent="0.35">
      <c r="A110" t="s">
        <v>44</v>
      </c>
      <c r="B110" s="4">
        <v>1287495000</v>
      </c>
      <c r="C110" s="2">
        <v>9537</v>
      </c>
      <c r="E110" t="s">
        <v>41</v>
      </c>
      <c r="F110" s="4">
        <v>234000</v>
      </c>
    </row>
    <row r="111" spans="1:7" x14ac:dyDescent="0.35">
      <c r="A111" t="s">
        <v>35</v>
      </c>
      <c r="B111" s="4">
        <v>1243836000</v>
      </c>
      <c r="C111" s="2">
        <v>9423</v>
      </c>
      <c r="E111" t="s">
        <v>31</v>
      </c>
      <c r="F111" s="4">
        <v>231000</v>
      </c>
    </row>
    <row r="112" spans="1:7" x14ac:dyDescent="0.35">
      <c r="A112" t="s">
        <v>45</v>
      </c>
      <c r="B112" s="4">
        <v>1004010000</v>
      </c>
      <c r="C112" s="2">
        <v>9562</v>
      </c>
      <c r="E112" t="s">
        <v>43</v>
      </c>
      <c r="F112" s="4">
        <v>231000</v>
      </c>
    </row>
    <row r="113" spans="1:6" x14ac:dyDescent="0.35">
      <c r="A113" t="s">
        <v>29</v>
      </c>
      <c r="B113" s="4">
        <v>699225000</v>
      </c>
      <c r="C113" s="2">
        <v>9323</v>
      </c>
      <c r="E113" t="s">
        <v>39</v>
      </c>
      <c r="F113" s="4">
        <v>195000</v>
      </c>
    </row>
    <row r="114" spans="1:6" x14ac:dyDescent="0.35">
      <c r="A114" t="s">
        <v>36</v>
      </c>
      <c r="B114" s="4">
        <v>201810000</v>
      </c>
      <c r="C114" s="2">
        <v>9610</v>
      </c>
      <c r="E114" t="s">
        <v>38</v>
      </c>
      <c r="F114" s="4">
        <v>195000</v>
      </c>
    </row>
    <row r="115" spans="1:6" x14ac:dyDescent="0.35">
      <c r="A115" t="s">
        <v>0</v>
      </c>
      <c r="B115" s="4">
        <v>59961822000</v>
      </c>
      <c r="C115" s="7">
        <v>236749</v>
      </c>
      <c r="E115" t="s">
        <v>22</v>
      </c>
      <c r="F115" s="4">
        <v>192000</v>
      </c>
    </row>
    <row r="116" spans="1:6" x14ac:dyDescent="0.35">
      <c r="E116" t="s">
        <v>24</v>
      </c>
      <c r="F116" s="4">
        <v>168000</v>
      </c>
    </row>
    <row r="117" spans="1:6" x14ac:dyDescent="0.35">
      <c r="E117" t="s">
        <v>46</v>
      </c>
      <c r="F117" s="4">
        <v>165000</v>
      </c>
    </row>
    <row r="118" spans="1:6" x14ac:dyDescent="0.35">
      <c r="A118" t="s">
        <v>55</v>
      </c>
      <c r="E118" t="s">
        <v>28</v>
      </c>
      <c r="F118" s="4">
        <v>153000</v>
      </c>
    </row>
    <row r="119" spans="1:6" x14ac:dyDescent="0.35">
      <c r="A119" s="8">
        <v>25</v>
      </c>
      <c r="E119" t="s">
        <v>26</v>
      </c>
      <c r="F119" s="4">
        <v>141000</v>
      </c>
    </row>
    <row r="120" spans="1:6" x14ac:dyDescent="0.35">
      <c r="E120" t="s">
        <v>44</v>
      </c>
      <c r="F120" s="4">
        <v>135000</v>
      </c>
    </row>
    <row r="121" spans="1:6" x14ac:dyDescent="0.35">
      <c r="E121" t="s">
        <v>25</v>
      </c>
      <c r="F121" s="4">
        <v>135000</v>
      </c>
    </row>
    <row r="122" spans="1:6" x14ac:dyDescent="0.35">
      <c r="E122" t="s">
        <v>35</v>
      </c>
      <c r="F122" s="4">
        <v>132000</v>
      </c>
    </row>
    <row r="123" spans="1:6" x14ac:dyDescent="0.35">
      <c r="A123" t="s">
        <v>56</v>
      </c>
      <c r="E123" t="s">
        <v>45</v>
      </c>
      <c r="F123" s="4">
        <v>105000</v>
      </c>
    </row>
    <row r="124" spans="1:6" x14ac:dyDescent="0.35">
      <c r="A124" s="5">
        <v>164278964.38356164</v>
      </c>
      <c r="D124" s="9"/>
      <c r="E124" t="s">
        <v>29</v>
      </c>
      <c r="F124" s="4">
        <v>75000</v>
      </c>
    </row>
    <row r="125" spans="1:6" x14ac:dyDescent="0.35">
      <c r="E125" t="s">
        <v>36</v>
      </c>
      <c r="F125" s="4">
        <v>21000</v>
      </c>
    </row>
    <row r="126" spans="1:6" x14ac:dyDescent="0.35">
      <c r="E126" t="s">
        <v>0</v>
      </c>
      <c r="F126" s="4">
        <v>6339000</v>
      </c>
    </row>
    <row r="127" spans="1:6" ht="33.5" x14ac:dyDescent="0.75">
      <c r="A127" s="3" t="s">
        <v>57</v>
      </c>
    </row>
    <row r="129" spans="1:10" x14ac:dyDescent="0.35">
      <c r="F129" s="1" t="s">
        <v>61</v>
      </c>
      <c r="G129" t="s">
        <v>1</v>
      </c>
    </row>
    <row r="130" spans="1:10" x14ac:dyDescent="0.35">
      <c r="A130" s="1" t="s">
        <v>1</v>
      </c>
      <c r="B130" s="1" t="s">
        <v>58</v>
      </c>
      <c r="F130" t="s">
        <v>68</v>
      </c>
      <c r="G130" s="4">
        <v>618474000</v>
      </c>
      <c r="I130" t="s">
        <v>79</v>
      </c>
      <c r="J130" s="4">
        <f>GETPIVOTDATA("[Measures].[Revenue]",$F$129,"[ltLiburan].[Nama Liburan]","[ltLiburan].[Nama Liburan].&amp;[Hari Raya Idul Fitri 1438 Hijriah]")+GETPIVOTDATA("[Measures].[Revenue]",$F$129,"[ltLiburan].[Nama Liburan]","[ltLiburan].[Nama Liburan].&amp;[Cuti bersama Idul Fitri 1438 Hijriyah]")</f>
        <v>1230195000</v>
      </c>
    </row>
    <row r="131" spans="1:10" x14ac:dyDescent="0.35">
      <c r="A131" s="1" t="s">
        <v>7</v>
      </c>
      <c r="B131" t="s">
        <v>59</v>
      </c>
      <c r="C131" t="s">
        <v>60</v>
      </c>
      <c r="D131" t="s">
        <v>0</v>
      </c>
      <c r="F131" t="s">
        <v>62</v>
      </c>
      <c r="G131" s="4">
        <v>611721000</v>
      </c>
      <c r="I131" t="s">
        <v>80</v>
      </c>
      <c r="J131" s="4">
        <f>GETPIVOTDATA("[Measures].[Revenue]",$F$129,"[ltLiburan].[Nama Liburan]","[ltLiburan].[Nama Liburan].&amp;[Cuti bersama Natal]")+GETPIVOTDATA("[Measures].[Revenue]",$F$129,"[ltLiburan].[Nama Liburan]","[ltLiburan].[Nama Liburan].&amp;[Hari Raya Natal]")</f>
        <v>300540000</v>
      </c>
    </row>
    <row r="132" spans="1:10" x14ac:dyDescent="0.35">
      <c r="A132" t="s">
        <v>11</v>
      </c>
      <c r="B132" s="4">
        <v>594165000</v>
      </c>
      <c r="C132" s="4">
        <v>8257449000</v>
      </c>
      <c r="D132" s="4">
        <v>8851614000</v>
      </c>
      <c r="F132" t="s">
        <v>66</v>
      </c>
      <c r="G132" s="4">
        <v>172179000</v>
      </c>
      <c r="I132" t="s">
        <v>81</v>
      </c>
      <c r="J132" s="4">
        <f>GETPIVOTDATA("[Measures].[Revenue]",$F$129,"[ltLiburan].[Nama Liburan]","[ltLiburan].[Nama Liburan].&amp;[Tahun Baru 2017 Masehi]")+GETPIVOTDATA("[Measures].[Revenue]",$F$129,"[ltLiburan].[Nama Liburan]","[ltLiburan].[Nama Liburan].&amp;[Cuti bersama Tahun Baru 2017 Masehi]")</f>
        <v>289530000</v>
      </c>
    </row>
    <row r="133" spans="1:10" x14ac:dyDescent="0.35">
      <c r="A133" t="s">
        <v>9</v>
      </c>
      <c r="B133" s="4">
        <v>617226000</v>
      </c>
      <c r="C133" s="4">
        <v>7762032000</v>
      </c>
      <c r="D133" s="4">
        <v>8379258000</v>
      </c>
      <c r="F133" t="s">
        <v>71</v>
      </c>
      <c r="G133" s="4">
        <v>165762000</v>
      </c>
      <c r="I133" t="str">
        <f>F132</f>
        <v>Hari Lahir Pancasila</v>
      </c>
      <c r="J133" s="4">
        <f>GETPIVOTDATA("[Measures].[Revenue]",$F$129,"[ltLiburan].[Nama Liburan]","[ltLiburan].[Nama Liburan].&amp;[Hari Lahir Pancasila]")</f>
        <v>172179000</v>
      </c>
    </row>
    <row r="134" spans="1:10" x14ac:dyDescent="0.35">
      <c r="A134" t="s">
        <v>13</v>
      </c>
      <c r="B134" s="4">
        <v>461418000</v>
      </c>
      <c r="C134" s="4">
        <v>7884291000</v>
      </c>
      <c r="D134" s="4">
        <v>8345709000</v>
      </c>
      <c r="F134" t="s">
        <v>72</v>
      </c>
      <c r="G134" s="4">
        <v>162771000</v>
      </c>
      <c r="I134" t="str">
        <f>F133</f>
        <v>Hari Raya Waisak 2561</v>
      </c>
      <c r="J134" s="4">
        <f>GETPIVOTDATA("[Measures].[Revenue]",$F$129,"[ltLiburan].[Nama Liburan]","[ltLiburan].[Nama Liburan].&amp;[Hari Raya Waisak 2561]")</f>
        <v>165762000</v>
      </c>
    </row>
    <row r="135" spans="1:10" x14ac:dyDescent="0.35">
      <c r="A135" t="s">
        <v>14</v>
      </c>
      <c r="B135" s="4">
        <v>139407000</v>
      </c>
      <c r="C135" s="4">
        <v>8457702000</v>
      </c>
      <c r="D135" s="4">
        <v>8597109000</v>
      </c>
      <c r="F135" t="s">
        <v>65</v>
      </c>
      <c r="G135" s="4">
        <v>162126000</v>
      </c>
      <c r="I135" t="str">
        <f>F134</f>
        <v>Kenaikan Yesus Kristus</v>
      </c>
      <c r="J135" s="4">
        <f>GETPIVOTDATA("[Measures].[Revenue]",$F$129,"[ltLiburan].[Nama Liburan]","[ltLiburan].[Nama Liburan].&amp;[Kenaikan Yesus Kristus]")</f>
        <v>162771000</v>
      </c>
    </row>
    <row r="136" spans="1:10" x14ac:dyDescent="0.35">
      <c r="A136" t="s">
        <v>12</v>
      </c>
      <c r="B136" s="4">
        <v>987579000</v>
      </c>
      <c r="C136" s="4">
        <v>7592859000</v>
      </c>
      <c r="D136" s="4">
        <v>8580438000</v>
      </c>
      <c r="F136" t="s">
        <v>74</v>
      </c>
      <c r="G136" s="4">
        <v>162051000</v>
      </c>
      <c r="I136" t="str">
        <f>F135</f>
        <v>Hari Kemerdekaan RI</v>
      </c>
      <c r="J136" s="4">
        <f>GETPIVOTDATA("[Measures].[Revenue]",$F$129,"[ltLiburan].[Nama Liburan]","[ltLiburan].[Nama Liburan].&amp;[Hari Kemerdekaan RI]")</f>
        <v>162126000</v>
      </c>
    </row>
    <row r="137" spans="1:10" x14ac:dyDescent="0.35">
      <c r="A137" t="s">
        <v>8</v>
      </c>
      <c r="B137" s="4">
        <v>464370000</v>
      </c>
      <c r="C137" s="4">
        <v>8139411000</v>
      </c>
      <c r="D137" s="4">
        <v>8603781000</v>
      </c>
      <c r="F137" t="s">
        <v>63</v>
      </c>
      <c r="G137" s="4">
        <v>159204000</v>
      </c>
      <c r="I137" t="str">
        <f>F136</f>
        <v>May Day / Hari Buruh Internasional</v>
      </c>
      <c r="J137" s="4">
        <f>GETPIVOTDATA("[Measures].[Revenue]",$F$129,"[ltLiburan].[Nama Liburan]","[ltLiburan].[Nama Liburan].&amp;[May Day / Hari Buruh Internasional]")</f>
        <v>162051000</v>
      </c>
    </row>
    <row r="138" spans="1:10" x14ac:dyDescent="0.35">
      <c r="A138" t="s">
        <v>10</v>
      </c>
      <c r="B138" s="4">
        <v>154092000</v>
      </c>
      <c r="C138" s="4">
        <v>8449821000</v>
      </c>
      <c r="D138" s="4">
        <v>8603913000</v>
      </c>
      <c r="F138" t="s">
        <v>67</v>
      </c>
      <c r="G138" s="4">
        <v>158691000</v>
      </c>
      <c r="I138" t="str">
        <f>F138</f>
        <v>Hari Raya Idul Adha 1438 Hijriah</v>
      </c>
      <c r="J138" s="4">
        <f>GETPIVOTDATA("[Measures].[Revenue]",$F$129,"[ltLiburan].[Nama Liburan]","[ltLiburan].[Nama Liburan].&amp;[Hari Raya Idul Adha 1438 Hijriah]")</f>
        <v>158691000</v>
      </c>
    </row>
    <row r="139" spans="1:10" x14ac:dyDescent="0.35">
      <c r="A139" t="s">
        <v>0</v>
      </c>
      <c r="B139" s="4">
        <v>3418257000</v>
      </c>
      <c r="C139" s="4">
        <v>56543565000</v>
      </c>
      <c r="D139" s="4">
        <v>59961822000</v>
      </c>
      <c r="F139" t="s">
        <v>77</v>
      </c>
      <c r="G139" s="4">
        <v>156243000</v>
      </c>
      <c r="I139" t="str">
        <f>F139</f>
        <v>Tahun Baru Islam 1439 Hijriah</v>
      </c>
      <c r="J139" s="4">
        <f>GETPIVOTDATA("[Measures].[Revenue]",$F$129,"[ltLiburan].[Nama Liburan]","[ltLiburan].[Nama Liburan].&amp;[Tahun Baru Islam 1439 Hijriah]")</f>
        <v>156243000</v>
      </c>
    </row>
    <row r="140" spans="1:10" x14ac:dyDescent="0.35">
      <c r="F140" t="s">
        <v>73</v>
      </c>
      <c r="G140" s="4">
        <v>155562000</v>
      </c>
      <c r="I140" t="str">
        <f>F140</f>
        <v>Maulid Nabi Muhammad SAW</v>
      </c>
      <c r="J140" s="4">
        <f>GETPIVOTDATA("[Measures].[Revenue]",$F$129,"[ltLiburan].[Nama Liburan]","[ltLiburan].[Nama Liburan].&amp;[Maulid Nabi Muhammad SAW]")</f>
        <v>155562000</v>
      </c>
    </row>
    <row r="141" spans="1:10" x14ac:dyDescent="0.35">
      <c r="F141" t="s">
        <v>76</v>
      </c>
      <c r="G141" s="4">
        <v>154092000</v>
      </c>
      <c r="I141" t="str">
        <f>F141</f>
        <v>Tahun Baru Imlek 2568 Kongzili</v>
      </c>
      <c r="J141" s="4">
        <f>GETPIVOTDATA("[Measures].[Revenue]",$F$129,"[ltLiburan].[Nama Liburan]","[ltLiburan].[Nama Liburan].&amp;[Tahun Baru Imlek 2568 Kongzili]")</f>
        <v>154092000</v>
      </c>
    </row>
    <row r="142" spans="1:10" x14ac:dyDescent="0.35">
      <c r="A142" s="1" t="s">
        <v>58</v>
      </c>
      <c r="B142" t="s">
        <v>1</v>
      </c>
      <c r="F142" t="s">
        <v>75</v>
      </c>
      <c r="G142" s="4">
        <v>149280000</v>
      </c>
      <c r="I142" t="str">
        <f>F143</f>
        <v>Hari Raya Nyepi Tahun Baru Saka 1939</v>
      </c>
      <c r="J142" s="4">
        <f>GETPIVOTDATA("[Measures].[Revenue]",$F$129,"[ltLiburan].[Nama Liburan]","[ltLiburan].[Nama Liburan].&amp;[Hari Raya Nyepi Tahun Baru Saka 1939]")</f>
        <v>148515000</v>
      </c>
    </row>
    <row r="143" spans="1:10" x14ac:dyDescent="0.35">
      <c r="A143" t="s">
        <v>59</v>
      </c>
      <c r="B143" s="4">
        <v>3418257000</v>
      </c>
      <c r="F143" t="s">
        <v>70</v>
      </c>
      <c r="G143" s="4">
        <v>148515000</v>
      </c>
      <c r="J143" s="4"/>
    </row>
    <row r="144" spans="1:10" x14ac:dyDescent="0.35">
      <c r="A144" t="s">
        <v>60</v>
      </c>
      <c r="B144" s="4">
        <v>56543565000</v>
      </c>
      <c r="F144" t="s">
        <v>69</v>
      </c>
      <c r="G144" s="4">
        <v>141336000</v>
      </c>
    </row>
    <row r="145" spans="1:8" x14ac:dyDescent="0.35">
      <c r="A145" t="s">
        <v>0</v>
      </c>
      <c r="B145" s="4">
        <v>59961822000</v>
      </c>
      <c r="F145" t="s">
        <v>64</v>
      </c>
      <c r="G145" s="4">
        <v>140250000</v>
      </c>
    </row>
    <row r="146" spans="1:8" x14ac:dyDescent="0.35">
      <c r="F146" t="s">
        <v>0</v>
      </c>
      <c r="G146" s="4">
        <v>3418257000</v>
      </c>
    </row>
    <row r="152" spans="1:8" x14ac:dyDescent="0.35">
      <c r="A152" s="1" t="s">
        <v>1</v>
      </c>
      <c r="B152" s="1" t="s">
        <v>16</v>
      </c>
    </row>
    <row r="153" spans="1:8" x14ac:dyDescent="0.35">
      <c r="A153" s="1" t="s">
        <v>61</v>
      </c>
      <c r="B153" t="s">
        <v>17</v>
      </c>
      <c r="C153" t="s">
        <v>18</v>
      </c>
      <c r="D153" t="s">
        <v>19</v>
      </c>
      <c r="E153" t="s">
        <v>20</v>
      </c>
      <c r="F153" t="s">
        <v>0</v>
      </c>
    </row>
    <row r="154" spans="1:8" ht="15" thickBot="1" x14ac:dyDescent="0.4">
      <c r="A154" t="s">
        <v>68</v>
      </c>
      <c r="B154" s="4">
        <v>136779000</v>
      </c>
      <c r="C154" s="4">
        <v>156369000</v>
      </c>
      <c r="D154" s="4">
        <v>156321000</v>
      </c>
      <c r="E154" s="4">
        <v>169005000</v>
      </c>
      <c r="F154" s="4">
        <v>618474000</v>
      </c>
    </row>
    <row r="155" spans="1:8" ht="15" thickBot="1" x14ac:dyDescent="0.4">
      <c r="A155" t="s">
        <v>62</v>
      </c>
      <c r="B155" s="4">
        <v>148830000</v>
      </c>
      <c r="C155" s="4">
        <v>147882000</v>
      </c>
      <c r="D155" s="4">
        <v>142275000</v>
      </c>
      <c r="E155" s="4">
        <v>172734000</v>
      </c>
      <c r="F155" s="4">
        <v>611721000</v>
      </c>
      <c r="H155" s="11">
        <f>GETPIVOTDATA("[Measures].[Revenue]",$A$152,"[ltLiburan].[Nama Liburan]","[ltLiburan].[Nama Liburan].&amp;[Hari Raya Idul Fitri 1438 Hijriah]")+GETPIVOTDATA("[Measures].[Revenue]",$A$152,"[ltLiburan].[Nama Liburan]","[ltLiburan].[Nama Liburan].&amp;[Cuti bersama Idul Fitri 1438 Hijriyah]")</f>
        <v>1230195000</v>
      </c>
    </row>
    <row r="156" spans="1:8" x14ac:dyDescent="0.35">
      <c r="A156" t="s">
        <v>66</v>
      </c>
      <c r="B156" s="4">
        <v>53211000</v>
      </c>
      <c r="C156" s="4">
        <v>32592000</v>
      </c>
      <c r="D156" s="4">
        <v>50958000</v>
      </c>
      <c r="E156" s="4">
        <v>35418000</v>
      </c>
      <c r="F156" s="4">
        <v>172179000</v>
      </c>
    </row>
    <row r="157" spans="1:8" x14ac:dyDescent="0.35">
      <c r="A157" t="s">
        <v>71</v>
      </c>
      <c r="B157" s="4">
        <v>42309000</v>
      </c>
      <c r="C157" s="4">
        <v>49194000</v>
      </c>
      <c r="D157" s="4">
        <v>37137000</v>
      </c>
      <c r="E157" s="4">
        <v>37122000</v>
      </c>
      <c r="F157" s="4">
        <v>165762000</v>
      </c>
    </row>
    <row r="158" spans="1:8" x14ac:dyDescent="0.35">
      <c r="A158" t="s">
        <v>72</v>
      </c>
      <c r="B158" s="4">
        <v>44604000</v>
      </c>
      <c r="C158" s="4">
        <v>39828000</v>
      </c>
      <c r="D158" s="4">
        <v>36819000</v>
      </c>
      <c r="E158" s="4">
        <v>41520000</v>
      </c>
      <c r="F158" s="4">
        <v>162771000</v>
      </c>
    </row>
    <row r="159" spans="1:8" x14ac:dyDescent="0.35">
      <c r="A159" t="s">
        <v>65</v>
      </c>
      <c r="B159" s="4">
        <v>38157000</v>
      </c>
      <c r="C159" s="4">
        <v>31740000</v>
      </c>
      <c r="D159" s="4">
        <v>46977000</v>
      </c>
      <c r="E159" s="4">
        <v>45252000</v>
      </c>
      <c r="F159" s="4">
        <v>162126000</v>
      </c>
    </row>
    <row r="160" spans="1:8" x14ac:dyDescent="0.35">
      <c r="A160" t="s">
        <v>74</v>
      </c>
      <c r="B160" s="4">
        <v>35352000</v>
      </c>
      <c r="C160" s="4">
        <v>47046000</v>
      </c>
      <c r="D160" s="4">
        <v>35955000</v>
      </c>
      <c r="E160" s="4">
        <v>43698000</v>
      </c>
      <c r="F160" s="4">
        <v>162051000</v>
      </c>
    </row>
    <row r="161" spans="1:6" x14ac:dyDescent="0.35">
      <c r="A161" t="s">
        <v>63</v>
      </c>
      <c r="B161" s="4">
        <v>42030000</v>
      </c>
      <c r="C161" s="4">
        <v>45570000</v>
      </c>
      <c r="D161" s="4">
        <v>39234000</v>
      </c>
      <c r="E161" s="4">
        <v>32370000</v>
      </c>
      <c r="F161" s="4">
        <v>159204000</v>
      </c>
    </row>
    <row r="162" spans="1:6" x14ac:dyDescent="0.35">
      <c r="A162" t="s">
        <v>67</v>
      </c>
      <c r="B162" s="4">
        <v>29466000</v>
      </c>
      <c r="C162" s="4">
        <v>39300000</v>
      </c>
      <c r="D162" s="4">
        <v>42441000</v>
      </c>
      <c r="E162" s="4">
        <v>47484000</v>
      </c>
      <c r="F162" s="4">
        <v>158691000</v>
      </c>
    </row>
    <row r="163" spans="1:6" x14ac:dyDescent="0.35">
      <c r="A163" t="s">
        <v>77</v>
      </c>
      <c r="B163" s="4">
        <v>34344000</v>
      </c>
      <c r="C163" s="4">
        <v>41580000</v>
      </c>
      <c r="D163" s="4">
        <v>34599000</v>
      </c>
      <c r="E163" s="4">
        <v>45720000</v>
      </c>
      <c r="F163" s="4">
        <v>156243000</v>
      </c>
    </row>
    <row r="164" spans="1:6" x14ac:dyDescent="0.35">
      <c r="A164" t="s">
        <v>73</v>
      </c>
      <c r="B164" s="4">
        <v>36786000</v>
      </c>
      <c r="C164" s="4">
        <v>44862000</v>
      </c>
      <c r="D164" s="4">
        <v>35418000</v>
      </c>
      <c r="E164" s="4">
        <v>38496000</v>
      </c>
      <c r="F164" s="4">
        <v>155562000</v>
      </c>
    </row>
    <row r="165" spans="1:6" x14ac:dyDescent="0.35">
      <c r="A165" t="s">
        <v>76</v>
      </c>
      <c r="B165" s="4">
        <v>35094000</v>
      </c>
      <c r="C165" s="4">
        <v>34857000</v>
      </c>
      <c r="D165" s="4">
        <v>46233000</v>
      </c>
      <c r="E165" s="4">
        <v>37908000</v>
      </c>
      <c r="F165" s="4">
        <v>154092000</v>
      </c>
    </row>
    <row r="166" spans="1:6" x14ac:dyDescent="0.35">
      <c r="A166" t="s">
        <v>75</v>
      </c>
      <c r="B166" s="4">
        <v>32097000</v>
      </c>
      <c r="C166" s="4">
        <v>34584000</v>
      </c>
      <c r="D166" s="4">
        <v>46272000</v>
      </c>
      <c r="E166" s="4">
        <v>36327000</v>
      </c>
      <c r="F166" s="4">
        <v>149280000</v>
      </c>
    </row>
    <row r="167" spans="1:6" x14ac:dyDescent="0.35">
      <c r="A167" t="s">
        <v>70</v>
      </c>
      <c r="B167" s="4">
        <v>34026000</v>
      </c>
      <c r="C167" s="4">
        <v>38574000</v>
      </c>
      <c r="D167" s="4">
        <v>30480000</v>
      </c>
      <c r="E167" s="4">
        <v>45435000</v>
      </c>
      <c r="F167" s="4">
        <v>148515000</v>
      </c>
    </row>
    <row r="168" spans="1:6" x14ac:dyDescent="0.35">
      <c r="A168" t="s">
        <v>69</v>
      </c>
      <c r="B168" s="4">
        <v>38583000</v>
      </c>
      <c r="C168" s="4">
        <v>40362000</v>
      </c>
      <c r="D168" s="4">
        <v>28941000</v>
      </c>
      <c r="E168" s="4">
        <v>33450000</v>
      </c>
      <c r="F168" s="4">
        <v>141336000</v>
      </c>
    </row>
    <row r="169" spans="1:6" x14ac:dyDescent="0.35">
      <c r="A169" t="s">
        <v>64</v>
      </c>
      <c r="B169" s="4">
        <v>40014000</v>
      </c>
      <c r="C169" s="4">
        <v>36369000</v>
      </c>
      <c r="D169" s="4">
        <v>38064000</v>
      </c>
      <c r="E169" s="4">
        <v>25803000</v>
      </c>
      <c r="F169" s="4">
        <v>140250000</v>
      </c>
    </row>
    <row r="170" spans="1:6" x14ac:dyDescent="0.35">
      <c r="A170" t="s">
        <v>0</v>
      </c>
      <c r="B170" s="4">
        <v>821682000</v>
      </c>
      <c r="C170" s="4">
        <v>860709000</v>
      </c>
      <c r="D170" s="4">
        <v>848124000</v>
      </c>
      <c r="E170" s="4">
        <v>887742000</v>
      </c>
      <c r="F170" s="4">
        <v>3418257000</v>
      </c>
    </row>
  </sheetData>
  <conditionalFormatting pivot="1" sqref="B90:B114">
    <cfRule type="top10" dxfId="15" priority="12" rank="5"/>
  </conditionalFormatting>
  <conditionalFormatting pivot="1" sqref="C90:C114">
    <cfRule type="top10" dxfId="14" priority="11" rank="5"/>
  </conditionalFormatting>
  <conditionalFormatting sqref="F90:F98">
    <cfRule type="top10" dxfId="13" priority="10" rank="5"/>
  </conditionalFormatting>
  <conditionalFormatting sqref="G90:G98">
    <cfRule type="top10" dxfId="12" priority="9" rank="5"/>
  </conditionalFormatting>
  <conditionalFormatting sqref="F130:F145">
    <cfRule type="containsText" dxfId="11" priority="4" operator="containsText" text="tahun baru 2017">
      <formula>NOT(ISERROR(SEARCH("tahun baru 2017",F130)))</formula>
    </cfRule>
    <cfRule type="containsText" dxfId="10" priority="5" operator="containsText" text="natal">
      <formula>NOT(ISERROR(SEARCH("natal",F130)))</formula>
    </cfRule>
    <cfRule type="containsText" dxfId="9" priority="6" operator="containsText" text="idul fitri">
      <formula>NOT(ISERROR(SEARCH("idul fitri",F130)))</formula>
    </cfRule>
  </conditionalFormatting>
  <conditionalFormatting sqref="D49:D64">
    <cfRule type="containsText" dxfId="2" priority="1" operator="containsText" text="tahun baru 2017">
      <formula>NOT(ISERROR(SEARCH("tahun baru 2017",D49)))</formula>
    </cfRule>
    <cfRule type="containsText" dxfId="1" priority="2" operator="containsText" text="natal">
      <formula>NOT(ISERROR(SEARCH("natal",D49)))</formula>
    </cfRule>
    <cfRule type="containsText" dxfId="0" priority="3" operator="containsText" text="idul fitri">
      <formula>NOT(ISERROR(SEARCH("idul fitri",D49)))</formula>
    </cfRule>
  </conditionalFormatting>
  <pageMargins left="0.7" right="0.7" top="0.75" bottom="0.75" header="0.3" footer="0.3"/>
  <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2A6F1-2518-409B-B7C6-640F3D67A960}">
  <dimension ref="A1"/>
  <sheetViews>
    <sheetView showGridLines="0" showRowColHeaders="0" tabSelected="1" zoomScale="80" zoomScaleNormal="80" workbookViewId="0">
      <selection activeCell="Y18" sqref="Y18"/>
    </sheetView>
  </sheetViews>
  <sheetFormatPr defaultRowHeight="14.5" x14ac:dyDescent="0.35"/>
  <cols>
    <col min="4" max="5" width="8.7265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t C a b a n g _ 8 9 c 1 c c 5 8 - a c a 6 - 4 9 a 1 - 8 a a e - e 3 4 9 a 6 5 f c 3 0 d " > < C u s t o m C o n t e n t > < ! [ C D A T A [ < T a b l e W i d g e t G r i d S e r i a l i z a t i o n   x m l n s : x s i = " h t t p : / / w w w . w 3 . o r g / 2 0 0 1 / X M L S c h e m a - i n s t a n c e "   x m l n s : x s d = " h t t p : / / w w w . w 3 . o r g / 2 0 0 1 / X M L S c h e m a " > < C o l u m n S u g g e s t e d T y p e   / > < C o l u m n F o r m a t   / > < C o l u m n A c c u r a c y   / > < C o l u m n C u r r e n c y S y m b o l   / > < C o l u m n P o s i t i v e P a t t e r n   / > < C o l u m n N e g a t i v e P a t t e r n   / > < C o l u m n W i d t h s > < i t e m > < k e y > < s t r i n g > K o d e   C a b a n g < / s t r i n g > < / k e y > < v a l u e > < i n t > 1 8 0 < / i n t > < / v a l u e > < / i t e m > < i t e m > < k e y > < s t r i n g > N a m a   C a b a n g < / s t r i n g > < / k e y > < v a l u e > < i n t > 1 8 8 < / i n t > < / v a l u e > < / i t e m > < i t e m > < k e y > < s t r i n g > L o k a s i < / s t r i n g > < / k e y > < v a l u e > < i n t > 1 1 0 < / i n t > < / v a l u e > < / i t e m > < i t e m > < k e y > < s t r i n g > P r o v i n s i < / s t r i n g > < / k e y > < v a l u e > < i n t > 1 2 5 < / i n t > < / v a l u e > < / i t e m > < / C o l u m n W i d t h s > < C o l u m n D i s p l a y I n d e x > < i t e m > < k e y > < s t r i n g > K o d e   C a b a n g < / s t r i n g > < / k e y > < v a l u e > < i n t > 0 < / i n t > < / v a l u e > < / i t e m > < i t e m > < k e y > < s t r i n g > N a m a   C a b a n g < / s t r i n g > < / k e y > < v a l u e > < i n t > 1 < / i n t > < / v a l u e > < / i t e m > < i t e m > < k e y > < s t r i n g > L o k a s i < / s t r i n g > < / k e y > < v a l u e > < i n t > 2 < / i n t > < / v a l u e > < / i t e m > < i t e m > < k e y > < s t r i n g > P r o v i n s i < / 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5 6 0 5 f 3 3 5 - 8 4 9 e - 4 8 6 0 - 8 3 4 1 - a 2 d a c 4 9 8 b 7 5 8 " > < 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2 5 4 c f 3 a 5 - 1 9 f 4 - 4 0 0 7 - a e 6 8 - f 4 6 5 d e d c 6 f 1 6 " > < 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13.xml>��< ? x m l   v e r s i o n = " 1 . 0 "   e n c o d i n g = " U T F - 1 6 " ? > < G e m i n i   x m l n s = " h t t p : / / g e m i n i / p i v o t c u s t o m i z a t i o n / 6 8 6 e 0 8 0 0 - e 6 0 e - 4 a 3 d - b b a 8 - 3 0 c 8 c 4 e 9 6 9 7 2 " > < 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14.xml>��< ? x m l   v e r s i o n = " 1 . 0 "   e n c o d i n g = " U T F - 1 6 " ? > < G e m i n i   x m l n s = " h t t p : / / g e m i n i / p i v o t c u s t o m i z a t i o n / 5 4 c c 5 8 f d - c 8 b 1 - 4 c 0 f - 8 c 0 3 - f 7 5 b 2 d 0 7 3 0 3 5 " > < 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15.xml>��< ? x m l   v e r s i o n = " 1 . 0 "   e n c o d i n g = " U T F - 1 6 " ? > < G e m i n i   x m l n s = " h t t p : / / g e m i n i / p i v o t c u s t o m i z a t i o n / 6 d 0 2 0 f b 3 - 6 a e 1 - 4 4 0 7 - 9 d f 5 - 5 3 6 0 c e 3 a f 4 6 b " > < 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9 d d 7 e 4 4 9 - e a c 6 - 4 1 c 2 - 9 4 4 0 - c 3 a 3 c 7 f e f 1 5 4 " > < 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19.xml>��< ? x m l   v e r s i o n = " 1 . 0 "   e n c o d i n g = " U T F - 1 6 " ? > < G e m i n i   x m l n s = " h t t p : / / g e m i n i / p i v o t c u s t o m i z a t i o n / T a b l e X M L _ l t L i b u r a n _ a 4 b 4 1 6 2 4 - e 2 d d - 4 3 a 5 - 8 e 5 3 - 0 c 9 6 1 3 1 e 8 a 0 8 " > < C u s t o m C o n t e n t > < ! [ C D A T A [ < T a b l e W i d g e t G r i d S e r i a l i z a t i o n   x m l n s : x s i = " h t t p : / / w w w . w 3 . o r g / 2 0 0 1 / X M L S c h e m a - i n s t a n c e "   x m l n s : x s d = " h t t p : / / w w w . w 3 . o r g / 2 0 0 1 / X M L S c h e m a " > < C o l u m n S u g g e s t e d T y p e   / > < C o l u m n F o r m a t   / > < C o l u m n A c c u r a c y   / > < C o l u m n C u r r e n c y S y m b o l   / > < C o l u m n P o s i t i v e P a t t e r n   / > < C o l u m n N e g a t i v e P a t t e r n   / > < C o l u m n W i d t h s > < i t e m > < k e y > < s t r i n g > T a n g g a l < / s t r i n g > < / k e y > < v a l u e > < i n t > 1 2 4 < / i n t > < / v a l u e > < / i t e m > < i t e m > < k e y > < s t r i n g > N a m a   L i b u r a n < / s t r i n g > < / k e y > < v a l u e > < i n t > 1 8 4 < / i n t > < / v a l u e > < / i t e m > < i t e m > < k e y > < s t r i n g > T i p e < / s t r i n g > < / k e y > < v a l u e > < i n t > 8 8 < / i n t > < / v a l u e > < / i t e m > < / C o l u m n W i d t h s > < C o l u m n D i s p l a y I n d e x > < i t e m > < k e y > < s t r i n g > T a n g g a l < / s t r i n g > < / k e y > < v a l u e > < i n t > 0 < / i n t > < / v a l u e > < / i t e m > < i t e m > < k e y > < s t r i n g > N a m a   L i b u r a n < / s t r i n g > < / k e y > < v a l u e > < i n t > 1 < / i n t > < / v a l u e > < / i t e m > < i t e m > < k e y > < s t r i n g > T i p e < / 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5 b 2 9 1 9 a 6 - 0 0 1 9 - 4 6 3 0 - b 4 2 3 - 1 8 e b 5 6 d d 0 b e d " > < C u s t o m C o n t e n t > < ! [ C D A T A [ < ? x m l   v e r s i o n = " 1 . 0 "   e n c o d i n g = " u t f - 1 6 " ? > < S e t t i n g s > < C a l c u l a t e d F i e l d s > < i t e m > < M e a s u r e N a m e > R e v e n u e < / M e a s u r e N a m e > < D i s p l a y N a m e > R e v e n u e < / D i s p l a y N a m e > < V i s i b l e > F a l s e < / V i s i b l e > < / i t e m > < i t e m > < M e a s u r e N a m e > T o t a l   T r a n s a c t i o n < / M e a s u r e N a m e > < D i s p l a y N a m e > T o t a l   T r a n s a c t i o n < / D i s p l a y N a m e > < V i s i b l e > T r u e < / V i s i b l e > < / i t e m > < i t e m > < M e a s u r e N a m e > A v e r a g e   I t e m   p e r   T r a n s a c t i o n < / M e a s u r e N a m e > < D i s p l a y N a m e > A v e r a g e   I t e m   p e r   T r a n s a c t i o n < / D i s p l a y N a m e > < V i s i b l e > T r u e < / V i s i b l e > < / i t e m > < i t e m > < M e a s u r e N a m e > T o t a l   I t e m   S o l d < / M e a s u r e N a m e > < D i s p l a y N a m e > T o t a l   I t e m   S o l d < / 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20.xml>��< ? x m l   v e r s i o n = " 1 . 0 "   e n c o d i n g = " U T F - 1 6 " ? > < G e m i n i   x m l n s = " h t t p : / / g e m i n i / p i v o t c u s t o m i z a t i o n / 2 4 c 5 9 6 a 9 - e 0 e b - 4 a 2 7 - 9 2 8 2 - 0 2 a 9 6 6 9 8 7 3 1 6 " > < 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21.xml>��< ? x m l   v e r s i o n = " 1 . 0 "   e n c o d i n g = " U T F - 1 6 " ? > < G e m i n i   x m l n s = " h t t p : / / g e m i n i / p i v o t c u s t o m i z a t i o n / 6 f 8 d c f 7 7 - a d a c - 4 2 d 6 - b c e 0 - 9 3 e 5 8 2 d e 5 a a 8 " > < 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22.xml>��< ? x m l   v e r s i o n = " 1 . 0 "   e n c o d i n g = " U T F - 1 6 " ? > < G e m i n i   x m l n s = " h t t p : / / g e m i n i / p i v o t c u s t o m i z a t i o n / 6 4 5 b 2 7 e 1 - 1 3 f d - 4 4 7 3 - a 0 f b - 7 e 5 2 a 8 f 2 f c 0 8 " > < 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 T r u e 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X M L _ l t K a t a g o r i _ 8 e 6 5 d 0 c c - 8 b 8 8 - 4 b 6 7 - a f 1 2 - 5 b 3 9 3 4 f 0 1 3 6 2 " > < C u s t o m C o n t e n t > < ! [ C D A T A [ < T a b l e W i d g e t G r i d S e r i a l i z a t i o n   x m l n s : x s i = " h t t p : / / w w w . w 3 . o r g / 2 0 0 1 / X M L S c h e m a - i n s t a n c e "   x m l n s : x s d = " h t t p : / / w w w . w 3 . o r g / 2 0 0 1 / X M L S c h e m a " > < C o l u m n S u g g e s t e d T y p e   / > < C o l u m n F o r m a t   / > < C o l u m n A c c u r a c y   / > < C o l u m n C u r r e n c y S y m b o l   / > < C o l u m n P o s i t i v e P a t t e r n   / > < C o l u m n N e g a t i v e P a t t e r n   / > < C o l u m n W i d t h s > < i t e m > < k e y > < s t r i n g > K o d e   K a t e g o r i < / s t r i n g > < / k e y > < v a l u e > < i n t > 1 8 5 < / i n t > < / v a l u e > < / i t e m > < i t e m > < k e y > < s t r i n g > N a m a   K a t e g o r i < / s t r i n g > < / k e y > < v a l u e > < i n t > 1 9 3 < / i n t > < / v a l u e > < / i t e m > < / C o l u m n W i d t h s > < C o l u m n D i s p l a y I n d e x > < i t e m > < k e y > < s t r i n g > K o d e   K a t e g o r i < / s t r i n g > < / k e y > < v a l u e > < i n t > 0 < / i n t > < / v a l u e > < / i t e m > < i t e m > < k e y > < s t r i n g > N a m a   K a t e g o r i < / 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l t P r o d u k _ 0 a 7 0 1 1 4 3 - c 7 7 4 - 4 7 a d - 9 0 1 5 - 3 d 6 f 5 2 3 f 4 5 c 0 " > < C u s t o m C o n t e n t > < ! [ C D A T A [ < T a b l e W i d g e t G r i d S e r i a l i z a t i o n   x m l n s : x s i = " h t t p : / / w w w . w 3 . o r g / 2 0 0 1 / X M L S c h e m a - i n s t a n c e "   x m l n s : x s d = " h t t p : / / w w w . w 3 . o r g / 2 0 0 1 / X M L S c h e m a " > < C o l u m n S u g g e s t e d T y p e   / > < C o l u m n F o r m a t   / > < C o l u m n A c c u r a c y   / > < C o l u m n C u r r e n c y S y m b o l   / > < C o l u m n P o s i t i v e P a t t e r n   / > < C o l u m n N e g a t i v e P a t t e r n   / > < C o l u m n W i d t h s > < i t e m > < k e y > < s t r i n g > N o . < / s t r i n g > < / k e y > < v a l u e > < i n t > 8 1 < / i n t > < / v a l u e > < / i t e m > < i t e m > < k e y > < s t r i n g > K o d e   P r o d u k   F i n a l < / s t r i n g > < / k e y > < v a l u e > < i n t > 2 2 6 < / i n t > < / v a l u e > < / i t e m > < i t e m > < k e y > < s t r i n g > K a t e g o r i < / s t r i n g > < / k e y > < v a l u e > < i n t > 1 2 8 < / i n t > < / v a l u e > < / i t e m > < i t e m > < k e y > < s t r i n g > N a m a   P r o d u k < / s t r i n g > < / k e y > < v a l u e > < i n t > 1 8 1 < / i n t > < / v a l u e > < / i t e m > < i t e m > < k e y > < s t r i n g > H a r g a < / s t r i n g > < / k e y > < v a l u e > < i n t > 1 0 6 < / i n t > < / v a l u e > < / i t e m > < / C o l u m n W i d t h s > < C o l u m n D i s p l a y I n d e x > < i t e m > < k e y > < s t r i n g > N o . < / s t r i n g > < / k e y > < v a l u e > < i n t > 0 < / i n t > < / v a l u e > < / i t e m > < i t e m > < k e y > < s t r i n g > K o d e   P r o d u k   F i n a l < / s t r i n g > < / k e y > < v a l u e > < i n t > 1 < / i n t > < / v a l u e > < / i t e m > < i t e m > < k e y > < s t r i n g > K a t e g o r i < / s t r i n g > < / k e y > < v a l u e > < i n t > 2 < / i n t > < / v a l u e > < / i t e m > < i t e m > < k e y > < s t r i n g > N a m a   P r o d u k < / s t r i n g > < / k e y > < v a l u e > < i n t > 3 < / i n t > < / v a l u e > < / i t e m > < i t e m > < k e y > < s t r i n g > H a r g a < / 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d t P e n j u a l a n _ 3 4 5 3 5 2 b c - e c 4 5 - 4 f f a - 8 e 1 a - e b b 5 e e 7 4 6 d 2 c " > < C u s t o m C o n t e n t > < ! [ C D A T A [ < T a b l e W i d g e t G r i d S e r i a l i z a t i o n   x m l n s : x s i = " h t t p : / / w w w . w 3 . o r g / 2 0 0 1 / X M L S c h e m a - i n s t a n c e "   x m l n s : x s d = " h t t p : / / w w w . w 3 . o r g / 2 0 0 1 / X M L S c h e m a " > < C o l u m n S u g g e s t e d T y p e   / > < C o l u m n F o r m a t   / > < C o l u m n A c c u r a c y   / > < C o l u m n C u r r e n c y S y m b o l   / > < C o l u m n P o s i t i v e P a t t e r n   / > < C o l u m n N e g a t i v e P a t t e r n   / > < C o l u m n W i d t h s > < i t e m > < k e y > < s t r i n g > T a n g g a l   T r a n s a k s i < / s t r i n g > < / k e y > < v a l u e > < i n t > 2 2 3 < / i n t > < / v a l u e > < / i t e m > < i t e m > < k e y > < s t r i n g > K o d e   T r a n s a k s i < / s t r i n g > < / k e y > < v a l u e > < i n t > 1 9 7 < / i n t > < / v a l u e > < / i t e m > < i t e m > < k e y > < s t r i n g > K o d e   C a b a n g < / s t r i n g > < / k e y > < v a l u e > < i n t > 1 8 0 < / i n t > < / v a l u e > < / i t e m > < i t e m > < k e y > < s t r i n g > U r u t a n < / s t r i n g > < / k e y > < v a l u e > < i n t > 1 1 2 < / i n t > < / v a l u e > < / i t e m > < i t e m > < k e y > < s t r i n g > K o d e   P r o d u k < / s t r i n g > < / k e y > < v a l u e > < i n t > 1 7 3 < / i n t > < / v a l u e > < / i t e m > < i t e m > < k e y > < s t r i n g > K o d e   K a t < / s t r i n g > < / k e y > < v a l u e > < i n t > 1 3 7 < / i n t > < / v a l u e > < / i t e m > < i t e m > < k e y > < s t r i n g > J u m l a h   P e m b e l i a n < / s t r i n g > < / k e y > < v a l u e > < i n t > 2 2 8 < / i n t > < / v a l u e > < / i t e m > < i t e m > < k e y > < s t r i n g > T a n g g a l   T r a n s a k s i   ( M o n t h   I n d e x ) < / s t r i n g > < / k e y > < v a l u e > < i n t > 3 6 2 < / i n t > < / v a l u e > < / i t e m > < i t e m > < k e y > < s t r i n g > T a n g g a l   T r a n s a k s i   ( M o n t h ) < / s t r i n g > < / k e y > < v a l u e > < i n t > 3 0 3 < / i n t > < / v a l u e > < / i t e m > < i t e m > < k e y > < s t r i n g > H a r i < / s t r i n g > < / k e y > < v a l u e > < i n t > 1 0 5 < / i n t > < / v a l u e > < / i t e m > < i t e m > < k e y > < s t r i n g > C u s t o m < / s t r i n g > < / k e y > < v a l u e > < i n t > 1 2 3 < / i n t > < / v a l u e > < / i t e m > < / C o l u m n W i d t h s > < C o l u m n D i s p l a y I n d e x > < i t e m > < k e y > < s t r i n g > T a n g g a l   T r a n s a k s i < / s t r i n g > < / k e y > < v a l u e > < i n t > 0 < / i n t > < / v a l u e > < / i t e m > < i t e m > < k e y > < s t r i n g > K o d e   T r a n s a k s i < / s t r i n g > < / k e y > < v a l u e > < i n t > 1 < / i n t > < / v a l u e > < / i t e m > < i t e m > < k e y > < s t r i n g > K o d e   C a b a n g < / s t r i n g > < / k e y > < v a l u e > < i n t > 2 < / i n t > < / v a l u e > < / i t e m > < i t e m > < k e y > < s t r i n g > U r u t a n < / s t r i n g > < / k e y > < v a l u e > < i n t > 3 < / i n t > < / v a l u e > < / i t e m > < i t e m > < k e y > < s t r i n g > K o d e   P r o d u k < / s t r i n g > < / k e y > < v a l u e > < i n t > 4 < / i n t > < / v a l u e > < / i t e m > < i t e m > < k e y > < s t r i n g > K o d e   K a t < / s t r i n g > < / k e y > < v a l u e > < i n t > 5 < / i n t > < / v a l u e > < / i t e m > < i t e m > < k e y > < s t r i n g > J u m l a h   P e m b e l i a n < / s t r i n g > < / k e y > < v a l u e > < i n t > 6 < / i n t > < / v a l u e > < / i t e m > < i t e m > < k e y > < s t r i n g > T a n g g a l   T r a n s a k s i   ( M o n t h   I n d e x ) < / s t r i n g > < / k e y > < v a l u e > < i n t > 7 < / i n t > < / v a l u e > < / i t e m > < i t e m > < k e y > < s t r i n g > T a n g g a l   T r a n s a k s i   ( M o n t h ) < / s t r i n g > < / k e y > < v a l u e > < i n t > 8 < / i n t > < / v a l u e > < / i t e m > < i t e m > < k e y > < s t r i n g > H a r i < / s t r i n g > < / k e y > < v a l u e > < i n t > 9 < / i n t > < / v a l u e > < / i t e m > < i t e m > < k e y > < s t r i n g > C u s t o m < / s t r i n g > < / k e y > < v a l u e > < i n t > 1 0 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 T a g s \ T a b l e s \ & l t ; T a b l e s \ l t C a b a n g & g t ; < / K e y > < / D i a g r a m O b j e c t K e y > < D i a g r a m O b j e c t K e y > < K e y > D y n a m i c   T a g s \ T a b l e s \ & l t ; T a b l e s \ l t K a t a g o r i & g t ; < / K e y > < / D i a g r a m O b j e c t K e y > < D i a g r a m O b j e c t K e y > < K e y > D y n a m i c   T a g s \ T a b l e s \ & l t ; T a b l e s \ l t P r o d u k & g t ; < / K e y > < / D i a g r a m O b j e c t K e y > < D i a g r a m O b j e c t K e y > < K e y > D y n a m i c   T a g s \ T a b l e s \ & l t ; T a b l e s \ l t L i b u r a n & g t ; < / K e y > < / D i a g r a m O b j e c t K e y > < D i a g r a m O b j e c t K e y > < K e y > D y n a m i c   T a g s \ T a b l e s \ & l t ; T a b l e s \ d t P e n j u a l a n & g t ; < / K e y > < / D i a g r a m O b j e c t K e y > < D i a g r a m O b j e c t K e y > < K e y > T a b l e s \ l t C a b a n g < / K e y > < / D i a g r a m O b j e c t K e y > < D i a g r a m O b j e c t K e y > < K e y > T a b l e s \ l t C a b a n g \ C o l u m n s \ K o d e   C a b a n g < / K e y > < / D i a g r a m O b j e c t K e y > < D i a g r a m O b j e c t K e y > < K e y > T a b l e s \ l t C a b a n g \ C o l u m n s \ N a m a   C a b a n g < / K e y > < / D i a g r a m O b j e c t K e y > < D i a g r a m O b j e c t K e y > < K e y > T a b l e s \ l t C a b a n g \ C o l u m n s \ L o k a s i < / K e y > < / D i a g r a m O b j e c t K e y > < D i a g r a m O b j e c t K e y > < K e y > T a b l e s \ l t C a b a n g \ C o l u m n s \ P r o v i n s i < / K e y > < / D i a g r a m O b j e c t K e y > < D i a g r a m O b j e c t K e y > < K e y > T a b l e s \ l t K a t a g o r i < / K e y > < / D i a g r a m O b j e c t K e y > < D i a g r a m O b j e c t K e y > < K e y > T a b l e s \ l t K a t a g o r i \ C o l u m n s \ K o d e   K a t e g o r i < / K e y > < / D i a g r a m O b j e c t K e y > < D i a g r a m O b j e c t K e y > < K e y > T a b l e s \ l t K a t a g o r i \ C o l u m n s \ N a m a   K a t e g o r i < / K e y > < / D i a g r a m O b j e c t K e y > < D i a g r a m O b j e c t K e y > < K e y > T a b l e s \ l t P r o d u k < / K e y > < / D i a g r a m O b j e c t K e y > < D i a g r a m O b j e c t K e y > < K e y > T a b l e s \ l t P r o d u k \ C o l u m n s \ N o . < / K e y > < / D i a g r a m O b j e c t K e y > < D i a g r a m O b j e c t K e y > < K e y > T a b l e s \ l t P r o d u k \ C o l u m n s \ K o d e   P r o d u k   F i n a l < / K e y > < / D i a g r a m O b j e c t K e y > < D i a g r a m O b j e c t K e y > < K e y > T a b l e s \ l t P r o d u k \ C o l u m n s \ K a t e g o r i < / K e y > < / D i a g r a m O b j e c t K e y > < D i a g r a m O b j e c t K e y > < K e y > T a b l e s \ l t P r o d u k \ C o l u m n s \ N a m a   P r o d u k < / K e y > < / D i a g r a m O b j e c t K e y > < D i a g r a m O b j e c t K e y > < K e y > T a b l e s \ l t P r o d u k \ C o l u m n s \ H a r g a < / K e y > < / D i a g r a m O b j e c t K e y > < D i a g r a m O b j e c t K e y > < K e y > T a b l e s \ l t L i b u r a n < / K e y > < / D i a g r a m O b j e c t K e y > < D i a g r a m O b j e c t K e y > < K e y > T a b l e s \ l t L i b u r a n \ C o l u m n s \ T a n g g a l < / K e y > < / D i a g r a m O b j e c t K e y > < D i a g r a m O b j e c t K e y > < K e y > T a b l e s \ l t L i b u r a n \ C o l u m n s \ N a m a   L i b u r a n < / K e y > < / D i a g r a m O b j e c t K e y > < D i a g r a m O b j e c t K e y > < K e y > T a b l e s \ l t L i b u r a n \ C o l u m n s \ T i p e < / K e y > < / D i a g r a m O b j e c t K e y > < D i a g r a m O b j e c t K e y > < K e y > T a b l e s \ d t P e n j u a l a n < / K e y > < / D i a g r a m O b j e c t K e y > < D i a g r a m O b j e c t K e y > < K e y > T a b l e s \ d t P e n j u a l a n \ C o l u m n s \ T a n g g a l   T r a n s a k s i < / K e y > < / D i a g r a m O b j e c t K e y > < D i a g r a m O b j e c t K e y > < K e y > T a b l e s \ d t P e n j u a l a n \ C o l u m n s \ K o d e   T r a n s a k s i < / K e y > < / D i a g r a m O b j e c t K e y > < D i a g r a m O b j e c t K e y > < K e y > T a b l e s \ d t P e n j u a l a n \ C o l u m n s \ K o d e   C a b a n g < / K e y > < / D i a g r a m O b j e c t K e y > < D i a g r a m O b j e c t K e y > < K e y > T a b l e s \ d t P e n j u a l a n \ C o l u m n s \ U r u t a n < / K e y > < / D i a g r a m O b j e c t K e y > < D i a g r a m O b j e c t K e y > < K e y > T a b l e s \ d t P e n j u a l a n \ C o l u m n s \ K o d e   P r o d u k < / K e y > < / D i a g r a m O b j e c t K e y > < D i a g r a m O b j e c t K e y > < K e y > T a b l e s \ d t P e n j u a l a n \ C o l u m n s \ K o d e   K a t < / K e y > < / D i a g r a m O b j e c t K e y > < D i a g r a m O b j e c t K e y > < K e y > T a b l e s \ d t P e n j u a l a n \ C o l u m n s \ J u m l a h   P e m b e l i a n < / K e y > < / D i a g r a m O b j e c t K e y > < D i a g r a m O b j e c t K e y > < K e y > R e l a t i o n s h i p s \ & l t ; T a b l e s \ d t P e n j u a l a n \ C o l u m n s \ K o d e   K a t & g t ; - & l t ; T a b l e s \ l t K a t a g o r i \ C o l u m n s \ K o d e   K a t e g o r i & g t ; < / K e y > < / D i a g r a m O b j e c t K e y > < D i a g r a m O b j e c t K e y > < K e y > R e l a t i o n s h i p s \ & l t ; T a b l e s \ d t P e n j u a l a n \ C o l u m n s \ K o d e   K a t & g t ; - & l t ; T a b l e s \ l t K a t a g o r i \ C o l u m n s \ K o d e   K a t e g o r i & g t ; \ F K < / K e y > < / D i a g r a m O b j e c t K e y > < D i a g r a m O b j e c t K e y > < K e y > R e l a t i o n s h i p s \ & l t ; T a b l e s \ d t P e n j u a l a n \ C o l u m n s \ K o d e   K a t & g t ; - & l t ; T a b l e s \ l t K a t a g o r i \ C o l u m n s \ K o d e   K a t e g o r i & g t ; \ P K < / K e y > < / D i a g r a m O b j e c t K e y > < D i a g r a m O b j e c t K e y > < K e y > R e l a t i o n s h i p s \ & l t ; T a b l e s \ d t P e n j u a l a n \ C o l u m n s \ K o d e   K a t & g t ; - & l t ; T a b l e s \ l t K a t a g o r i \ C o l u m n s \ K o d e   K a t e g o r i & g t ; \ C r o s s F i l t e r < / K e y > < / D i a g r a m O b j e c t K e y > < D i a g r a m O b j e c t K e y > < K e y > R e l a t i o n s h i p s \ & l t ; T a b l e s \ d t P e n j u a l a n \ C o l u m n s \ K o d e   C a b a n g & g t ; - & l t ; T a b l e s \ l t C a b a n g \ C o l u m n s \ K o d e   C a b a n g & g t ; < / K e y > < / D i a g r a m O b j e c t K e y > < D i a g r a m O b j e c t K e y > < K e y > R e l a t i o n s h i p s \ & l t ; T a b l e s \ d t P e n j u a l a n \ C o l u m n s \ K o d e   C a b a n g & g t ; - & l t ; T a b l e s \ l t C a b a n g \ C o l u m n s \ K o d e   C a b a n g & g t ; \ F K < / K e y > < / D i a g r a m O b j e c t K e y > < D i a g r a m O b j e c t K e y > < K e y > R e l a t i o n s h i p s \ & l t ; T a b l e s \ d t P e n j u a l a n \ C o l u m n s \ K o d e   C a b a n g & g t ; - & l t ; T a b l e s \ l t C a b a n g \ C o l u m n s \ K o d e   C a b a n g & g t ; \ P K < / K e y > < / D i a g r a m O b j e c t K e y > < D i a g r a m O b j e c t K e y > < K e y > R e l a t i o n s h i p s \ & l t ; T a b l e s \ d t P e n j u a l a n \ C o l u m n s \ K o d e   C a b a n g & g t ; - & l t ; T a b l e s \ l t C a b a n g \ C o l u m n s \ K o d e   C a b a n g & g t ; \ C r o s s F i l t e r < / K e y > < / D i a g r a m O b j e c t K e y > < D i a g r a m O b j e c t K e y > < K e y > R e l a t i o n s h i p s \ & l t ; T a b l e s \ d t P e n j u a l a n \ C o l u m n s \ K o d e   P r o d u k & g t ; - & l t ; T a b l e s \ l t P r o d u k \ C o l u m n s \ K o d e   P r o d u k   F i n a l & g t ; < / K e y > < / D i a g r a m O b j e c t K e y > < D i a g r a m O b j e c t K e y > < K e y > R e l a t i o n s h i p s \ & l t ; T a b l e s \ d t P e n j u a l a n \ C o l u m n s \ K o d e   P r o d u k & g t ; - & l t ; T a b l e s \ l t P r o d u k \ C o l u m n s \ K o d e   P r o d u k   F i n a l & g t ; \ F K < / K e y > < / D i a g r a m O b j e c t K e y > < D i a g r a m O b j e c t K e y > < K e y > R e l a t i o n s h i p s \ & l t ; T a b l e s \ d t P e n j u a l a n \ C o l u m n s \ K o d e   P r o d u k & g t ; - & l t ; T a b l e s \ l t P r o d u k \ C o l u m n s \ K o d e   P r o d u k   F i n a l & g t ; \ P K < / K e y > < / D i a g r a m O b j e c t K e y > < D i a g r a m O b j e c t K e y > < K e y > R e l a t i o n s h i p s \ & l t ; T a b l e s \ d t P e n j u a l a n \ C o l u m n s \ K o d e   P r o d u k & g t ; - & l t ; T a b l e s \ l t P r o d u k \ C o l u m n s \ K o d e   P r o d u k   F i n a l & g t ; \ C r o s s F i l t e r < / K e y > < / D i a g r a m O b j e c t K e y > < D i a g r a m O b j e c t K e y > < K e y > R e l a t i o n s h i p s \ & l t ; T a b l e s \ d t P e n j u a l a n \ C o l u m n s \ T a n g g a l   T r a n s a k s i & g t ; - & l t ; T a b l e s \ l t L i b u r a n \ C o l u m n s \ T a n g g a l & g t ; < / K e y > < / D i a g r a m O b j e c t K e y > < D i a g r a m O b j e c t K e y > < K e y > R e l a t i o n s h i p s \ & l t ; T a b l e s \ d t P e n j u a l a n \ C o l u m n s \ T a n g g a l   T r a n s a k s i & g t ; - & l t ; T a b l e s \ l t L i b u r a n \ C o l u m n s \ T a n g g a l & g t ; \ F K < / K e y > < / D i a g r a m O b j e c t K e y > < D i a g r a m O b j e c t K e y > < K e y > R e l a t i o n s h i p s \ & l t ; T a b l e s \ d t P e n j u a l a n \ C o l u m n s \ T a n g g a l   T r a n s a k s i & g t ; - & l t ; T a b l e s \ l t L i b u r a n \ C o l u m n s \ T a n g g a l & g t ; \ P K < / K e y > < / D i a g r a m O b j e c t K e y > < D i a g r a m O b j e c t K e y > < K e y > R e l a t i o n s h i p s \ & l t ; T a b l e s \ d t P e n j u a l a n \ C o l u m n s \ T a n g g a l   T r a n s a k s i & g t ; - & l t ; T a b l e s \ l t L i b u r a n \ C o l u m n s \ T a n g g a l & g t ; \ C r o s s F i l t e r < / K e y > < / D i a g r a m O b j e c t K e y > < / A l l K e y s > < S e l e c t e d K e y s > < D i a g r a m O b j e c t K e y > < K e y > T a b l e s \ l t L i b u r a n 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 T a g s \ T a b l e s \ & l t ; T a b l e s \ l t C a b a n g & g t ; < / K e y > < / a : K e y > < a : V a l u e   i : t y p e = " D i a g r a m D i s p l a y T a g V i e w S t a t e " > < I s N o t F i l t e r e d O u t > t r u e < / I s N o t F i l t e r e d O u t > < / a : V a l u e > < / a : K e y V a l u e O f D i a g r a m O b j e c t K e y a n y T y p e z b w N T n L X > < a : K e y V a l u e O f D i a g r a m O b j e c t K e y a n y T y p e z b w N T n L X > < a : K e y > < K e y > D y n a m i c   T a g s \ T a b l e s \ & l t ; T a b l e s \ l t K a t a g o r i & g t ; < / K e y > < / a : K e y > < a : V a l u e   i : t y p e = " D i a g r a m D i s p l a y T a g V i e w S t a t e " > < I s N o t F i l t e r e d O u t > t r u e < / I s N o t F i l t e r e d O u t > < / a : V a l u e > < / a : K e y V a l u e O f D i a g r a m O b j e c t K e y a n y T y p e z b w N T n L X > < a : K e y V a l u e O f D i a g r a m O b j e c t K e y a n y T y p e z b w N T n L X > < a : K e y > < K e y > D y n a m i c   T a g s \ T a b l e s \ & l t ; T a b l e s \ l t P r o d u k & g t ; < / K e y > < / a : K e y > < a : V a l u e   i : t y p e = " D i a g r a m D i s p l a y T a g V i e w S t a t e " > < I s N o t F i l t e r e d O u t > t r u e < / I s N o t F i l t e r e d O u t > < / a : V a l u e > < / a : K e y V a l u e O f D i a g r a m O b j e c t K e y a n y T y p e z b w N T n L X > < a : K e y V a l u e O f D i a g r a m O b j e c t K e y a n y T y p e z b w N T n L X > < a : K e y > < K e y > D y n a m i c   T a g s \ T a b l e s \ & l t ; T a b l e s \ l t L i b u r a n & g t ; < / K e y > < / a : K e y > < a : V a l u e   i : t y p e = " D i a g r a m D i s p l a y T a g V i e w S t a t e " > < I s N o t F i l t e r e d O u t > t r u e < / I s N o t F i l t e r e d O u t > < / a : V a l u e > < / a : K e y V a l u e O f D i a g r a m O b j e c t K e y a n y T y p e z b w N T n L X > < a : K e y V a l u e O f D i a g r a m O b j e c t K e y a n y T y p e z b w N T n L X > < a : K e y > < K e y > D y n a m i c   T a g s \ T a b l e s \ & l t ; T a b l e s \ d t P e n j u a l a n & g t ; < / K e y > < / a : K e y > < a : V a l u e   i : t y p e = " D i a g r a m D i s p l a y T a g V i e w S t a t e " > < I s N o t F i l t e r e d O u t > t r u e < / I s N o t F i l t e r e d O u t > < / a : V a l u e > < / a : K e y V a l u e O f D i a g r a m O b j e c t K e y a n y T y p e z b w N T n L X > < a : K e y V a l u e O f D i a g r a m O b j e c t K e y a n y T y p e z b w N T n L X > < a : K e y > < K e y > T a b l e s \ l t C a b a n g < / K e y > < / a : K e y > < a : V a l u e   i : t y p e = " D i a g r a m D i s p l a y N o d e V i e w S t a t e " > < H e i g h t > 1 7 7 . 3 3 3 3 3 3 3 3 3 3 3 3 3 1 < / H e i g h t > < I s E x p a n d e d > t r u e < / I s E x p a n d e d > < L a y e d O u t > t r u e < / L a y e d O u t > < W i d t h > 2 0 0 < / W i d t h > < / a : V a l u e > < / a : K e y V a l u e O f D i a g r a m O b j e c t K e y a n y T y p e z b w N T n L X > < a : K e y V a l u e O f D i a g r a m O b j e c t K e y a n y T y p e z b w N T n L X > < a : K e y > < K e y > T a b l e s \ l t C a b a n g \ C o l u m n s \ K o d e   C a b a n g < / K e y > < / a : K e y > < a : V a l u e   i : t y p e = " D i a g r a m D i s p l a y N o d e V i e w S t a t e " > < H e i g h t > 1 5 0 < / H e i g h t > < I s E x p a n d e d > t r u e < / I s E x p a n d e d > < W i d t h > 2 0 0 < / W i d t h > < / a : V a l u e > < / a : K e y V a l u e O f D i a g r a m O b j e c t K e y a n y T y p e z b w N T n L X > < a : K e y V a l u e O f D i a g r a m O b j e c t K e y a n y T y p e z b w N T n L X > < a : K e y > < K e y > T a b l e s \ l t C a b a n g \ C o l u m n s \ N a m a   C a b a n g < / K e y > < / a : K e y > < a : V a l u e   i : t y p e = " D i a g r a m D i s p l a y N o d e V i e w S t a t e " > < H e i g h t > 1 5 0 < / H e i g h t > < I s E x p a n d e d > t r u e < / I s E x p a n d e d > < W i d t h > 2 0 0 < / W i d t h > < / a : V a l u e > < / a : K e y V a l u e O f D i a g r a m O b j e c t K e y a n y T y p e z b w N T n L X > < a : K e y V a l u e O f D i a g r a m O b j e c t K e y a n y T y p e z b w N T n L X > < a : K e y > < K e y > T a b l e s \ l t C a b a n g \ C o l u m n s \ L o k a s i < / K e y > < / a : K e y > < a : V a l u e   i : t y p e = " D i a g r a m D i s p l a y N o d e V i e w S t a t e " > < H e i g h t > 1 5 0 < / H e i g h t > < I s E x p a n d e d > t r u e < / I s E x p a n d e d > < W i d t h > 2 0 0 < / W i d t h > < / a : V a l u e > < / a : K e y V a l u e O f D i a g r a m O b j e c t K e y a n y T y p e z b w N T n L X > < a : K e y V a l u e O f D i a g r a m O b j e c t K e y a n y T y p e z b w N T n L X > < a : K e y > < K e y > T a b l e s \ l t C a b a n g \ C o l u m n s \ P r o v i n s i < / K e y > < / a : K e y > < a : V a l u e   i : t y p e = " D i a g r a m D i s p l a y N o d e V i e w S t a t e " > < H e i g h t > 1 5 0 < / H e i g h t > < I s E x p a n d e d > t r u e < / I s E x p a n d e d > < W i d t h > 2 0 0 < / W i d t h > < / a : V a l u e > < / a : K e y V a l u e O f D i a g r a m O b j e c t K e y a n y T y p e z b w N T n L X > < a : K e y V a l u e O f D i a g r a m O b j e c t K e y a n y T y p e z b w N T n L X > < a : K e y > < K e y > T a b l e s \ l t K a t a g o r i < / K e y > < / a : K e y > < a : V a l u e   i : t y p e = " D i a g r a m D i s p l a y N o d e V i e w S t a t e " > < H e i g h t > 1 7 9 . 3 3 3 3 3 3 3 3 3 3 3 3 3 4 < / H e i g h t > < I s E x p a n d e d > t r u e < / I s E x p a n d e d > < L a y e d O u t > t r u e < / L a y e d O u t > < L e f t > 3 2 9 . 9 0 3 8 1 0 5 6 7 6 6 5 8 < / L e f t > < T a b I n d e x > 1 < / T a b I n d e x > < W i d t h > 2 0 0 < / W i d t h > < / a : V a l u e > < / a : K e y V a l u e O f D i a g r a m O b j e c t K e y a n y T y p e z b w N T n L X > < a : K e y V a l u e O f D i a g r a m O b j e c t K e y a n y T y p e z b w N T n L X > < a : K e y > < K e y > T a b l e s \ l t K a t a g o r i \ C o l u m n s \ K o d e   K a t e g o r i < / K e y > < / a : K e y > < a : V a l u e   i : t y p e = " D i a g r a m D i s p l a y N o d e V i e w S t a t e " > < H e i g h t > 1 5 0 < / H e i g h t > < I s E x p a n d e d > t r u e < / I s E x p a n d e d > < W i d t h > 2 0 0 < / W i d t h > < / a : V a l u e > < / a : K e y V a l u e O f D i a g r a m O b j e c t K e y a n y T y p e z b w N T n L X > < a : K e y V a l u e O f D i a g r a m O b j e c t K e y a n y T y p e z b w N T n L X > < a : K e y > < K e y > T a b l e s \ l t K a t a g o r i \ C o l u m n s \ N a m a   K a t e g o r i < / K e y > < / a : K e y > < a : V a l u e   i : t y p e = " D i a g r a m D i s p l a y N o d e V i e w S t a t e " > < H e i g h t > 1 5 0 < / H e i g h t > < I s E x p a n d e d > t r u e < / I s E x p a n d e d > < W i d t h > 2 0 0 < / W i d t h > < / a : V a l u e > < / a : K e y V a l u e O f D i a g r a m O b j e c t K e y a n y T y p e z b w N T n L X > < a : K e y V a l u e O f D i a g r a m O b j e c t K e y a n y T y p e z b w N T n L X > < a : K e y > < K e y > T a b l e s \ l t P r o d u k < / K e y > < / a : K e y > < a : V a l u e   i : t y p e = " D i a g r a m D i s p l a y N o d e V i e w S t a t e " > < H e i g h t > 1 7 6 < / H e i g h t > < I s E x p a n d e d > t r u e < / I s E x p a n d e d > < L a y e d O u t > t r u e < / L a y e d O u t > < L e f t > 6 5 9 . 8 0 7 6 2 1 1 3 5 3 3 1 6 < / L e f t > < T a b I n d e x > 2 < / T a b I n d e x > < W i d t h > 2 0 0 < / W i d t h > < / a : V a l u e > < / a : K e y V a l u e O f D i a g r a m O b j e c t K e y a n y T y p e z b w N T n L X > < a : K e y V a l u e O f D i a g r a m O b j e c t K e y a n y T y p e z b w N T n L X > < a : K e y > < K e y > T a b l e s \ l t P r o d u k \ C o l u m n s \ N o . < / K e y > < / a : K e y > < a : V a l u e   i : t y p e = " D i a g r a m D i s p l a y N o d e V i e w S t a t e " > < H e i g h t > 1 5 0 < / H e i g h t > < I s E x p a n d e d > t r u e < / I s E x p a n d e d > < W i d t h > 2 0 0 < / W i d t h > < / a : V a l u e > < / a : K e y V a l u e O f D i a g r a m O b j e c t K e y a n y T y p e z b w N T n L X > < a : K e y V a l u e O f D i a g r a m O b j e c t K e y a n y T y p e z b w N T n L X > < a : K e y > < K e y > T a b l e s \ l t P r o d u k \ C o l u m n s \ K o d e   P r o d u k   F i n a l < / K e y > < / a : K e y > < a : V a l u e   i : t y p e = " D i a g r a m D i s p l a y N o d e V i e w S t a t e " > < H e i g h t > 1 5 0 < / H e i g h t > < I s E x p a n d e d > t r u e < / I s E x p a n d e d > < W i d t h > 2 0 0 < / W i d t h > < / a : V a l u e > < / a : K e y V a l u e O f D i a g r a m O b j e c t K e y a n y T y p e z b w N T n L X > < a : K e y V a l u e O f D i a g r a m O b j e c t K e y a n y T y p e z b w N T n L X > < a : K e y > < K e y > T a b l e s \ l t P r o d u k \ C o l u m n s \ K a t e g o r i < / K e y > < / a : K e y > < a : V a l u e   i : t y p e = " D i a g r a m D i s p l a y N o d e V i e w S t a t e " > < H e i g h t > 1 5 0 < / H e i g h t > < I s E x p a n d e d > t r u e < / I s E x p a n d e d > < W i d t h > 2 0 0 < / W i d t h > < / a : V a l u e > < / a : K e y V a l u e O f D i a g r a m O b j e c t K e y a n y T y p e z b w N T n L X > < a : K e y V a l u e O f D i a g r a m O b j e c t K e y a n y T y p e z b w N T n L X > < a : K e y > < K e y > T a b l e s \ l t P r o d u k \ C o l u m n s \ N a m a   P r o d u k < / K e y > < / a : K e y > < a : V a l u e   i : t y p e = " D i a g r a m D i s p l a y N o d e V i e w S t a t e " > < H e i g h t > 1 5 0 < / H e i g h t > < I s E x p a n d e d > t r u e < / I s E x p a n d e d > < W i d t h > 2 0 0 < / W i d t h > < / a : V a l u e > < / a : K e y V a l u e O f D i a g r a m O b j e c t K e y a n y T y p e z b w N T n L X > < a : K e y V a l u e O f D i a g r a m O b j e c t K e y a n y T y p e z b w N T n L X > < a : K e y > < K e y > T a b l e s \ l t P r o d u k \ C o l u m n s \ H a r g a < / K e y > < / a : K e y > < a : V a l u e   i : t y p e = " D i a g r a m D i s p l a y N o d e V i e w S t a t e " > < H e i g h t > 1 5 0 < / H e i g h t > < I s E x p a n d e d > t r u e < / I s E x p a n d e d > < W i d t h > 2 0 0 < / W i d t h > < / a : V a l u e > < / a : K e y V a l u e O f D i a g r a m O b j e c t K e y a n y T y p e z b w N T n L X > < a : K e y V a l u e O f D i a g r a m O b j e c t K e y a n y T y p e z b w N T n L X > < a : K e y > < K e y > T a b l e s \ l t L i b u r a n < / K e y > < / a : K e y > < a : V a l u e   i : t y p e = " D i a g r a m D i s p l a y N o d e V i e w S t a t e " > < H e i g h t > 1 7 1 . 3 3 3 3 3 3 3 3 3 3 3 3 3 1 < / H e i g h t > < I s E x p a n d e d > t r u e < / I s E x p a n d e d > < L a y e d O u t > t r u e < / L a y e d O u t > < L e f t > 9 8 9 . 7 1 1 4 3 1 7 0 2 9 9 7 2 9 < / L e f t > < T a b I n d e x > 3 < / T a b I n d e x > < W i d t h > 2 0 0 < / W i d t h > < / a : V a l u e > < / a : K e y V a l u e O f D i a g r a m O b j e c t K e y a n y T y p e z b w N T n L X > < a : K e y V a l u e O f D i a g r a m O b j e c t K e y a n y T y p e z b w N T n L X > < a : K e y > < K e y > T a b l e s \ l t L i b u r a n \ C o l u m n s \ T a n g g a l < / K e y > < / a : K e y > < a : V a l u e   i : t y p e = " D i a g r a m D i s p l a y N o d e V i e w S t a t e " > < H e i g h t > 1 5 0 < / H e i g h t > < I s E x p a n d e d > t r u e < / I s E x p a n d e d > < W i d t h > 2 0 0 < / W i d t h > < / a : V a l u e > < / a : K e y V a l u e O f D i a g r a m O b j e c t K e y a n y T y p e z b w N T n L X > < a : K e y V a l u e O f D i a g r a m O b j e c t K e y a n y T y p e z b w N T n L X > < a : K e y > < K e y > T a b l e s \ l t L i b u r a n \ C o l u m n s \ N a m a   L i b u r a n < / K e y > < / a : K e y > < a : V a l u e   i : t y p e = " D i a g r a m D i s p l a y N o d e V i e w S t a t e " > < H e i g h t > 1 5 0 < / H e i g h t > < I s E x p a n d e d > t r u e < / I s E x p a n d e d > < W i d t h > 2 0 0 < / W i d t h > < / a : V a l u e > < / a : K e y V a l u e O f D i a g r a m O b j e c t K e y a n y T y p e z b w N T n L X > < a : K e y V a l u e O f D i a g r a m O b j e c t K e y a n y T y p e z b w N T n L X > < a : K e y > < K e y > T a b l e s \ l t L i b u r a n \ C o l u m n s \ T i p e < / K e y > < / a : K e y > < a : V a l u e   i : t y p e = " D i a g r a m D i s p l a y N o d e V i e w S t a t e " > < H e i g h t > 1 5 0 < / H e i g h t > < I s E x p a n d e d > t r u e < / I s E x p a n d e d > < W i d t h > 2 0 0 < / W i d t h > < / a : V a l u e > < / a : K e y V a l u e O f D i a g r a m O b j e c t K e y a n y T y p e z b w N T n L X > < a : K e y V a l u e O f D i a g r a m O b j e c t K e y a n y T y p e z b w N T n L X > < a : K e y > < K e y > T a b l e s \ d t P e n j u a l a n < / K e y > < / a : K e y > < a : V a l u e   i : t y p e = " D i a g r a m D i s p l a y N o d e V i e w S t a t e " > < H e i g h t > 2 3 7 . 9 9 9 9 9 9 9 9 9 9 9 9 9 4 < / H e i g h t > < I s E x p a n d e d > t r u e < / I s E x p a n d e d > < L a y e d O u t > t r u e < / L a y e d O u t > < L e f t > 5 0 2 . 3 7 8 0 9 8 3 6 9 6 6 3 9 2 < / L e f t > < T a b I n d e x > 4 < / T a b I n d e x > < T o p > 3 7 2 < / T o p > < W i d t h > 2 0 0 < / W i d t h > < / a : V a l u e > < / a : K e y V a l u e O f D i a g r a m O b j e c t K e y a n y T y p e z b w N T n L X > < a : K e y V a l u e O f D i a g r a m O b j e c t K e y a n y T y p e z b w N T n L X > < a : K e y > < K e y > T a b l e s \ d t P e n j u a l a n \ C o l u m n s \ T a n g g a l   T r a n s a k s i < / K e y > < / a : K e y > < a : V a l u e   i : t y p e = " D i a g r a m D i s p l a y N o d e V i e w S t a t e " > < H e i g h t > 1 5 0 < / H e i g h t > < I s E x p a n d e d > t r u e < / I s E x p a n d e d > < W i d t h > 2 0 0 < / W i d t h > < / a : V a l u e > < / a : K e y V a l u e O f D i a g r a m O b j e c t K e y a n y T y p e z b w N T n L X > < a : K e y V a l u e O f D i a g r a m O b j e c t K e y a n y T y p e z b w N T n L X > < a : K e y > < K e y > T a b l e s \ d t P e n j u a l a n \ C o l u m n s \ K o d e   T r a n s a k s i < / K e y > < / a : K e y > < a : V a l u e   i : t y p e = " D i a g r a m D i s p l a y N o d e V i e w S t a t e " > < H e i g h t > 1 5 0 < / H e i g h t > < I s E x p a n d e d > t r u e < / I s E x p a n d e d > < W i d t h > 2 0 0 < / W i d t h > < / a : V a l u e > < / a : K e y V a l u e O f D i a g r a m O b j e c t K e y a n y T y p e z b w N T n L X > < a : K e y V a l u e O f D i a g r a m O b j e c t K e y a n y T y p e z b w N T n L X > < a : K e y > < K e y > T a b l e s \ d t P e n j u a l a n \ C o l u m n s \ K o d e   C a b a n g < / K e y > < / a : K e y > < a : V a l u e   i : t y p e = " D i a g r a m D i s p l a y N o d e V i e w S t a t e " > < H e i g h t > 1 5 0 < / H e i g h t > < I s E x p a n d e d > t r u e < / I s E x p a n d e d > < W i d t h > 2 0 0 < / W i d t h > < / a : V a l u e > < / a : K e y V a l u e O f D i a g r a m O b j e c t K e y a n y T y p e z b w N T n L X > < a : K e y V a l u e O f D i a g r a m O b j e c t K e y a n y T y p e z b w N T n L X > < a : K e y > < K e y > T a b l e s \ d t P e n j u a l a n \ C o l u m n s \ U r u t a n < / K e y > < / a : K e y > < a : V a l u e   i : t y p e = " D i a g r a m D i s p l a y N o d e V i e w S t a t e " > < H e i g h t > 1 5 0 < / H e i g h t > < I s E x p a n d e d > t r u e < / I s E x p a n d e d > < W i d t h > 2 0 0 < / W i d t h > < / a : V a l u e > < / a : K e y V a l u e O f D i a g r a m O b j e c t K e y a n y T y p e z b w N T n L X > < a : K e y V a l u e O f D i a g r a m O b j e c t K e y a n y T y p e z b w N T n L X > < a : K e y > < K e y > T a b l e s \ d t P e n j u a l a n \ C o l u m n s \ K o d e   P r o d u k < / K e y > < / a : K e y > < a : V a l u e   i : t y p e = " D i a g r a m D i s p l a y N o d e V i e w S t a t e " > < H e i g h t > 1 5 0 < / H e i g h t > < I s E x p a n d e d > t r u e < / I s E x p a n d e d > < W i d t h > 2 0 0 < / W i d t h > < / a : V a l u e > < / a : K e y V a l u e O f D i a g r a m O b j e c t K e y a n y T y p e z b w N T n L X > < a : K e y V a l u e O f D i a g r a m O b j e c t K e y a n y T y p e z b w N T n L X > < a : K e y > < K e y > T a b l e s \ d t P e n j u a l a n \ C o l u m n s \ K o d e   K a t < / K e y > < / a : K e y > < a : V a l u e   i : t y p e = " D i a g r a m D i s p l a y N o d e V i e w S t a t e " > < H e i g h t > 1 5 0 < / H e i g h t > < I s E x p a n d e d > t r u e < / I s E x p a n d e d > < W i d t h > 2 0 0 < / W i d t h > < / a : V a l u e > < / a : K e y V a l u e O f D i a g r a m O b j e c t K e y a n y T y p e z b w N T n L X > < a : K e y V a l u e O f D i a g r a m O b j e c t K e y a n y T y p e z b w N T n L X > < a : K e y > < K e y > T a b l e s \ d t P e n j u a l a n \ C o l u m n s \ J u m l a h   P e m b e l i a n < / K e y > < / a : K e y > < a : V a l u e   i : t y p e = " D i a g r a m D i s p l a y N o d e V i e w S t a t e " > < H e i g h t > 1 5 0 < / H e i g h t > < I s E x p a n d e d > t r u e < / I s E x p a n d e d > < W i d t h > 2 0 0 < / W i d t h > < / a : V a l u e > < / a : K e y V a l u e O f D i a g r a m O b j e c t K e y a n y T y p e z b w N T n L X > < a : K e y V a l u e O f D i a g r a m O b j e c t K e y a n y T y p e z b w N T n L X > < a : K e y > < K e y > R e l a t i o n s h i p s \ & l t ; T a b l e s \ d t P e n j u a l a n \ C o l u m n s \ K o d e   K a t & g t ; - & l t ; T a b l e s \ l t K a t a g o r i \ C o l u m n s \ K o d e   K a t e g o r i & g t ; < / K e y > < / a : K e y > < a : V a l u e   i : t y p e = " D i a g r a m D i s p l a y L i n k V i e w S t a t e " > < A u t o m a t i o n P r o p e r t y H e l p e r T e x t > E n d   p o i n t   1 :   ( 5 9 2 , 3 7 8 0 9 8 , 3 5 6 ) .   E n d   p o i n t   2 :   ( 5 4 5 , 9 0 3 8 1 0 5 6 7 6 6 6 , 8 9 , 6 6 6 6 6 7 )   < / A u t o m a t i o n P r o p e r t y H e l p e r T e x t > < L a y e d O u t > t r u e < / L a y e d O u t > < P o i n t s   x m l n s : b = " h t t p : / / s c h e m a s . d a t a c o n t r a c t . o r g / 2 0 0 4 / 0 7 / S y s t e m . W i n d o w s " > < b : P o i n t > < b : _ x > 5 9 2 . 3 7 8 0 9 7 9 9 9 9 9 9 9 1 < / b : _ x > < b : _ y > 3 5 5 . 9 9 9 9 9 9 9 9 9 9 9 9 9 4 < / b : _ y > < / b : P o i n t > < b : P o i n t > < b : _ x > 5 9 2 . 3 7 8 0 9 8 < / b : _ x > < b : _ y > 9 1 . 6 6 6 6 6 7 < / b : _ y > < / b : P o i n t > < b : P o i n t > < b : _ x > 5 9 0 . 3 7 8 0 9 8 < / b : _ x > < b : _ y > 8 9 . 6 6 6 6 6 7 < / b : _ y > < / b : P o i n t > < b : P o i n t > < b : _ x > 5 4 5 . 9 0 3 8 1 0 5 6 7 6 6 5 8 < / b : _ x > < b : _ y > 8 9 . 6 6 6 6 6 7 < / b : _ y > < / b : P o i n t > < / P o i n t s > < / a : V a l u e > < / a : K e y V a l u e O f D i a g r a m O b j e c t K e y a n y T y p e z b w N T n L X > < a : K e y V a l u e O f D i a g r a m O b j e c t K e y a n y T y p e z b w N T n L X > < a : K e y > < K e y > R e l a t i o n s h i p s \ & l t ; T a b l e s \ d t P e n j u a l a n \ C o l u m n s \ K o d e   K a t & g t ; - & l t ; T a b l e s \ l t K a t a g o r i \ C o l u m n s \ K o d e   K a t e g o r i & g t ; \ F K < / K e y > < / a : K e y > < a : V a l u e   i : t y p e = " D i a g r a m D i s p l a y L i n k E n d p o i n t V i e w S t a t e " > < H e i g h t > 1 6 < / H e i g h t > < L a b e l L o c a t i o n   x m l n s : b = " h t t p : / / s c h e m a s . d a t a c o n t r a c t . o r g / 2 0 0 4 / 0 7 / S y s t e m . W i n d o w s " > < b : _ x > 5 8 4 . 3 7 8 0 9 7 9 9 9 9 9 9 9 1 < / b : _ x > < b : _ y > 3 5 5 . 9 9 9 9 9 9 9 9 9 9 9 9 9 4 < / b : _ y > < / L a b e l L o c a t i o n > < L o c a t i o n   x m l n s : b = " h t t p : / / s c h e m a s . d a t a c o n t r a c t . o r g / 2 0 0 4 / 0 7 / S y s t e m . W i n d o w s " > < b : _ x > 5 9 2 . 3 7 8 0 9 8 < / b : _ x > < b : _ y > 3 7 1 . 9 9 9 9 9 9 9 9 9 9 9 9 9 4 < / b : _ y > < / L o c a t i o n > < S h a p e R o t a t e A n g l e > 2 6 9 . 9 9 9 9 9 9 9 9 9 9 9 9 6 < / S h a p e R o t a t e A n g l e > < W i d t h > 1 6 < / W i d t h > < / a : V a l u e > < / a : K e y V a l u e O f D i a g r a m O b j e c t K e y a n y T y p e z b w N T n L X > < a : K e y V a l u e O f D i a g r a m O b j e c t K e y a n y T y p e z b w N T n L X > < a : K e y > < K e y > R e l a t i o n s h i p s \ & l t ; T a b l e s \ d t P e n j u a l a n \ C o l u m n s \ K o d e   K a t & g t ; - & l t ; T a b l e s \ l t K a t a g o r i \ C o l u m n s \ K o d e   K a t e g o r i & g t ; \ P K < / K e y > < / a : K e y > < a : V a l u e   i : t y p e = " D i a g r a m D i s p l a y L i n k E n d p o i n t V i e w S t a t e " > < H e i g h t > 1 6 < / H e i g h t > < L a b e l L o c a t i o n   x m l n s : b = " h t t p : / / s c h e m a s . d a t a c o n t r a c t . o r g / 2 0 0 4 / 0 7 / S y s t e m . W i n d o w s " > < b : _ x > 5 2 9 . 9 0 3 8 1 0 5 6 7 6 6 5 8 < / b : _ x > < b : _ y > 8 1 . 6 6 6 6 6 7 < / b : _ y > < / L a b e l L o c a t i o n > < L o c a t i o n   x m l n s : b = " h t t p : / / s c h e m a s . d a t a c o n t r a c t . o r g / 2 0 0 4 / 0 7 / S y s t e m . W i n d o w s " > < b : _ x > 5 2 9 . 9 0 3 8 1 0 5 6 7 6 6 5 8 < / b : _ x > < b : _ y > 8 9 . 6 6 6 6 6 7 < / b : _ y > < / L o c a t i o n > < S h a p e R o t a t e A n g l e > 3 6 0 < / S h a p e R o t a t e A n g l e > < W i d t h > 1 6 < / W i d t h > < / a : V a l u e > < / a : K e y V a l u e O f D i a g r a m O b j e c t K e y a n y T y p e z b w N T n L X > < a : K e y V a l u e O f D i a g r a m O b j e c t K e y a n y T y p e z b w N T n L X > < a : K e y > < K e y > R e l a t i o n s h i p s \ & l t ; T a b l e s \ d t P e n j u a l a n \ C o l u m n s \ K o d e   K a t & g t ; - & l t ; T a b l e s \ l t K a t a g o r i \ C o l u m n s \ K o d e   K a t e g o r i & g t ; \ C r o s s F i l t e r < / K e y > < / a : K e y > < a : V a l u e   i : t y p e = " D i a g r a m D i s p l a y L i n k C r o s s F i l t e r V i e w S t a t e " > < P o i n t s   x m l n s : b = " h t t p : / / s c h e m a s . d a t a c o n t r a c t . o r g / 2 0 0 4 / 0 7 / S y s t e m . W i n d o w s " > < b : P o i n t > < b : _ x > 5 9 2 . 3 7 8 0 9 7 9 9 9 9 9 9 9 1 < / b : _ x > < b : _ y > 3 5 5 . 9 9 9 9 9 9 9 9 9 9 9 9 9 4 < / b : _ y > < / b : P o i n t > < b : P o i n t > < b : _ x > 5 9 2 . 3 7 8 0 9 8 < / b : _ x > < b : _ y > 9 1 . 6 6 6 6 6 7 < / b : _ y > < / b : P o i n t > < b : P o i n t > < b : _ x > 5 9 0 . 3 7 8 0 9 8 < / b : _ x > < b : _ y > 8 9 . 6 6 6 6 6 7 < / b : _ y > < / b : P o i n t > < b : P o i n t > < b : _ x > 5 4 5 . 9 0 3 8 1 0 5 6 7 6 6 5 8 < / b : _ x > < b : _ y > 8 9 . 6 6 6 6 6 7 < / b : _ y > < / b : P o i n t > < / P o i n t s > < / a : V a l u e > < / a : K e y V a l u e O f D i a g r a m O b j e c t K e y a n y T y p e z b w N T n L X > < a : K e y V a l u e O f D i a g r a m O b j e c t K e y a n y T y p e z b w N T n L X > < a : K e y > < K e y > R e l a t i o n s h i p s \ & l t ; T a b l e s \ d t P e n j u a l a n \ C o l u m n s \ K o d e   C a b a n g & g t ; - & l t ; T a b l e s \ l t C a b a n g \ C o l u m n s \ K o d e   C a b a n g & g t ; < / K e y > < / a : K e y > < a : V a l u e   i : t y p e = " D i a g r a m D i s p l a y L i n k V i e w S t a t e " > < A u t o m a t i o n P r o p e r t y H e l p e r T e x t > E n d   p o i n t   1 :   ( 5 7 2 , 3 7 8 0 9 8 , 3 5 6 ) .   E n d   p o i n t   2 :   ( 2 1 6 , 8 8 , 6 6 6 6 6 7 )   < / A u t o m a t i o n P r o p e r t y H e l p e r T e x t > < L a y e d O u t > t r u e < / L a y e d O u t > < P o i n t s   x m l n s : b = " h t t p : / / s c h e m a s . d a t a c o n t r a c t . o r g / 2 0 0 4 / 0 7 / S y s t e m . W i n d o w s " > < b : P o i n t > < b : _ x > 5 7 2 . 3 7 8 0 9 8 < / b : _ x > < b : _ y > 3 5 6 < / b : _ y > < / b : P o i n t > < b : P o i n t > < b : _ x > 5 7 2 . 3 7 8 0 9 8 < / b : _ x > < b : _ y > 2 3 2 . 3 3 3 3 3 4 < / b : _ y > < / b : P o i n t > < b : P o i n t > < b : _ x > 5 7 0 . 3 7 8 0 9 8 < / b : _ x > < b : _ y > 2 3 0 . 3 3 3 3 3 4 < / b : _ y > < / b : P o i n t > < b : P o i n t > < b : _ x > 3 1 2 . 4 0 3 8 1 1 0 0 4 4 9 9 9 7 < / b : _ x > < b : _ y > 2 3 0 . 3 3 3 3 3 4 < / b : _ y > < / b : P o i n t > < b : P o i n t > < b : _ x > 3 1 0 . 4 0 3 8 1 1 0 0 4 4 9 9 9 7 < / b : _ x > < b : _ y > 2 2 8 . 3 3 3 3 3 4 < / b : _ y > < / b : P o i n t > < b : P o i n t > < b : _ x > 3 1 0 . 4 0 3 8 1 1 0 0 4 4 9 9 9 7 < / b : _ x > < b : _ y > 9 0 . 6 6 6 6 6 7 < / b : _ y > < / b : P o i n t > < b : P o i n t > < b : _ x > 3 0 8 . 4 0 3 8 1 1 0 0 4 4 9 9 9 7 < / b : _ x > < b : _ y > 8 8 . 6 6 6 6 6 7 < / b : _ y > < / b : P o i n t > < b : P o i n t > < b : _ x > 2 1 6 . 0 0 0 0 0 0 0 0 0 0 0 0 1 4 < / b : _ x > < b : _ y > 8 8 . 6 6 6 6 6 7 < / b : _ y > < / b : P o i n t > < / P o i n t s > < / a : V a l u e > < / a : K e y V a l u e O f D i a g r a m O b j e c t K e y a n y T y p e z b w N T n L X > < a : K e y V a l u e O f D i a g r a m O b j e c t K e y a n y T y p e z b w N T n L X > < a : K e y > < K e y > R e l a t i o n s h i p s \ & l t ; T a b l e s \ d t P e n j u a l a n \ C o l u m n s \ K o d e   C a b a n g & g t ; - & l t ; T a b l e s \ l t C a b a n g \ C o l u m n s \ K o d e   C a b a n g & g t ; \ F K < / K e y > < / a : K e y > < a : V a l u e   i : t y p e = " D i a g r a m D i s p l a y L i n k E n d p o i n t V i e w S t a t e " > < H e i g h t > 1 6 < / H e i g h t > < L a b e l L o c a t i o n   x m l n s : b = " h t t p : / / s c h e m a s . d a t a c o n t r a c t . o r g / 2 0 0 4 / 0 7 / S y s t e m . W i n d o w s " > < b : _ x > 5 6 4 . 3 7 8 0 9 8 < / b : _ x > < b : _ y > 3 5 6 < / b : _ y > < / L a b e l L o c a t i o n > < L o c a t i o n   x m l n s : b = " h t t p : / / s c h e m a s . d a t a c o n t r a c t . o r g / 2 0 0 4 / 0 7 / S y s t e m . W i n d o w s " > < b : _ x > 5 7 2 . 3 7 8 0 9 8 < / b : _ x > < b : _ y > 3 7 2 < / b : _ y > < / L o c a t i o n > < S h a p e R o t a t e A n g l e > 2 7 0 < / S h a p e R o t a t e A n g l e > < W i d t h > 1 6 < / W i d t h > < / a : V a l u e > < / a : K e y V a l u e O f D i a g r a m O b j e c t K e y a n y T y p e z b w N T n L X > < a : K e y V a l u e O f D i a g r a m O b j e c t K e y a n y T y p e z b w N T n L X > < a : K e y > < K e y > R e l a t i o n s h i p s \ & l t ; T a b l e s \ d t P e n j u a l a n \ C o l u m n s \ K o d e   C a b a n g & g t ; - & l t ; T a b l e s \ l t C a b a n g \ C o l u m n s \ K o d e   C a b a n g & g t ; \ P K < / K e y > < / a : K e y > < a : V a l u e   i : t y p e = " D i a g r a m D i s p l a y L i n k E n d p o i n t V i e w S t a t e " > < H e i g h t > 1 6 < / H e i g h t > < L a b e l L o c a t i o n   x m l n s : b = " h t t p : / / s c h e m a s . d a t a c o n t r a c t . o r g / 2 0 0 4 / 0 7 / S y s t e m . W i n d o w s " > < b : _ x > 2 0 0 . 0 0 0 0 0 0 0 0 0 0 0 0 1 4 < / b : _ x > < b : _ y > 8 0 . 6 6 6 6 6 7 < / b : _ y > < / L a b e l L o c a t i o n > < L o c a t i o n   x m l n s : b = " h t t p : / / s c h e m a s . d a t a c o n t r a c t . o r g / 2 0 0 4 / 0 7 / S y s t e m . W i n d o w s " > < b : _ x > 2 0 0 . 0 0 0 0 0 0 0 0 0 0 0 0 0 6 < / b : _ x > < b : _ y > 8 8 . 6 6 6 6 6 7 < / b : _ y > < / L o c a t i o n > < S h a p e R o t a t e A n g l e > 3 6 0 < / S h a p e R o t a t e A n g l e > < W i d t h > 1 6 < / W i d t h > < / a : V a l u e > < / a : K e y V a l u e O f D i a g r a m O b j e c t K e y a n y T y p e z b w N T n L X > < a : K e y V a l u e O f D i a g r a m O b j e c t K e y a n y T y p e z b w N T n L X > < a : K e y > < K e y > R e l a t i o n s h i p s \ & l t ; T a b l e s \ d t P e n j u a l a n \ C o l u m n s \ K o d e   C a b a n g & g t ; - & l t ; T a b l e s \ l t C a b a n g \ C o l u m n s \ K o d e   C a b a n g & g t ; \ C r o s s F i l t e r < / K e y > < / a : K e y > < a : V a l u e   i : t y p e = " D i a g r a m D i s p l a y L i n k C r o s s F i l t e r V i e w S t a t e " > < P o i n t s   x m l n s : b = " h t t p : / / s c h e m a s . d a t a c o n t r a c t . o r g / 2 0 0 4 / 0 7 / S y s t e m . W i n d o w s " > < b : P o i n t > < b : _ x > 5 7 2 . 3 7 8 0 9 8 < / b : _ x > < b : _ y > 3 5 6 < / b : _ y > < / b : P o i n t > < b : P o i n t > < b : _ x > 5 7 2 . 3 7 8 0 9 8 < / b : _ x > < b : _ y > 2 3 2 . 3 3 3 3 3 4 < / b : _ y > < / b : P o i n t > < b : P o i n t > < b : _ x > 5 7 0 . 3 7 8 0 9 8 < / b : _ x > < b : _ y > 2 3 0 . 3 3 3 3 3 4 < / b : _ y > < / b : P o i n t > < b : P o i n t > < b : _ x > 3 1 2 . 4 0 3 8 1 1 0 0 4 4 9 9 9 7 < / b : _ x > < b : _ y > 2 3 0 . 3 3 3 3 3 4 < / b : _ y > < / b : P o i n t > < b : P o i n t > < b : _ x > 3 1 0 . 4 0 3 8 1 1 0 0 4 4 9 9 9 7 < / b : _ x > < b : _ y > 2 2 8 . 3 3 3 3 3 4 < / b : _ y > < / b : P o i n t > < b : P o i n t > < b : _ x > 3 1 0 . 4 0 3 8 1 1 0 0 4 4 9 9 9 7 < / b : _ x > < b : _ y > 9 0 . 6 6 6 6 6 7 < / b : _ y > < / b : P o i n t > < b : P o i n t > < b : _ x > 3 0 8 . 4 0 3 8 1 1 0 0 4 4 9 9 9 7 < / b : _ x > < b : _ y > 8 8 . 6 6 6 6 6 7 < / b : _ y > < / b : P o i n t > < b : P o i n t > < b : _ x > 2 1 6 . 0 0 0 0 0 0 0 0 0 0 0 0 1 4 < / b : _ x > < b : _ y > 8 8 . 6 6 6 6 6 7 < / b : _ y > < / b : P o i n t > < / P o i n t s > < / a : V a l u e > < / a : K e y V a l u e O f D i a g r a m O b j e c t K e y a n y T y p e z b w N T n L X > < a : K e y V a l u e O f D i a g r a m O b j e c t K e y a n y T y p e z b w N T n L X > < a : K e y > < K e y > R e l a t i o n s h i p s \ & l t ; T a b l e s \ d t P e n j u a l a n \ C o l u m n s \ K o d e   P r o d u k & g t ; - & l t ; T a b l e s \ l t P r o d u k \ C o l u m n s \ K o d e   P r o d u k   F i n a l & g t ; < / K e y > < / a : K e y > < a : V a l u e   i : t y p e = " D i a g r a m D i s p l a y L i n k V i e w S t a t e " > < A u t o m a t i o n P r o p e r t y H e l p e r T e x t > E n d   p o i n t   1 :   ( 6 1 2 , 3 7 8 0 9 8 , 3 5 6 ) .   E n d   p o i n t   2 :   ( 6 4 3 , 8 0 7 6 2 1 1 3 5 3 3 2 , 8 8 )   < / A u t o m a t i o n P r o p e r t y H e l p e r T e x t > < L a y e d O u t > t r u e < / L a y e d O u t > < P o i n t s   x m l n s : b = " h t t p : / / s c h e m a s . d a t a c o n t r a c t . o r g / 2 0 0 4 / 0 7 / S y s t e m . W i n d o w s " > < b : P o i n t > < b : _ x > 6 1 2 . 3 7 8 0 9 8 < / b : _ x > < b : _ y > 3 5 6 < / b : _ y > < / b : P o i n t > < b : P o i n t > < b : _ x > 6 1 2 . 3 7 8 0 9 8 < / b : _ x > < b : _ y > 9 0 < / b : _ y > < / b : P o i n t > < b : P o i n t > < b : _ x > 6 1 4 . 3 7 8 0 9 8 < / b : _ x > < b : _ y > 8 8 < / b : _ y > < / b : P o i n t > < b : P o i n t > < b : _ x > 6 4 3 . 8 0 7 6 2 1 1 3 5 3 3 1 6 < / b : _ x > < b : _ y > 8 8 < / b : _ y > < / b : P o i n t > < / P o i n t s > < / a : V a l u e > < / a : K e y V a l u e O f D i a g r a m O b j e c t K e y a n y T y p e z b w N T n L X > < a : K e y V a l u e O f D i a g r a m O b j e c t K e y a n y T y p e z b w N T n L X > < a : K e y > < K e y > R e l a t i o n s h i p s \ & l t ; T a b l e s \ d t P e n j u a l a n \ C o l u m n s \ K o d e   P r o d u k & g t ; - & l t ; T a b l e s \ l t P r o d u k \ C o l u m n s \ K o d e   P r o d u k   F i n a l & g t ; \ F K < / K e y > < / a : K e y > < a : V a l u e   i : t y p e = " D i a g r a m D i s p l a y L i n k E n d p o i n t V i e w S t a t e " > < H e i g h t > 1 6 < / H e i g h t > < L a b e l L o c a t i o n   x m l n s : b = " h t t p : / / s c h e m a s . d a t a c o n t r a c t . o r g / 2 0 0 4 / 0 7 / S y s t e m . W i n d o w s " > < b : _ x > 6 0 4 . 3 7 8 0 9 8 < / b : _ x > < b : _ y > 3 5 6 < / b : _ y > < / L a b e l L o c a t i o n > < L o c a t i o n   x m l n s : b = " h t t p : / / s c h e m a s . d a t a c o n t r a c t . o r g / 2 0 0 4 / 0 7 / S y s t e m . W i n d o w s " > < b : _ x > 6 1 2 . 3 7 8 0 9 8 < / b : _ x > < b : _ y > 3 7 2 < / b : _ y > < / L o c a t i o n > < S h a p e R o t a t e A n g l e > 2 7 0 < / S h a p e R o t a t e A n g l e > < W i d t h > 1 6 < / W i d t h > < / a : V a l u e > < / a : K e y V a l u e O f D i a g r a m O b j e c t K e y a n y T y p e z b w N T n L X > < a : K e y V a l u e O f D i a g r a m O b j e c t K e y a n y T y p e z b w N T n L X > < a : K e y > < K e y > R e l a t i o n s h i p s \ & l t ; T a b l e s \ d t P e n j u a l a n \ C o l u m n s \ K o d e   P r o d u k & g t ; - & l t ; T a b l e s \ l t P r o d u k \ C o l u m n s \ K o d e   P r o d u k   F i n a l & g t ; \ P K < / K e y > < / a : K e y > < a : V a l u e   i : t y p e = " D i a g r a m D i s p l a y L i n k E n d p o i n t V i e w S t a t e " > < H e i g h t > 1 6 < / H e i g h t > < L a b e l L o c a t i o n   x m l n s : b = " h t t p : / / s c h e m a s . d a t a c o n t r a c t . o r g / 2 0 0 4 / 0 7 / S y s t e m . W i n d o w s " > < b : _ x > 6 4 3 . 8 0 7 6 2 1 1 3 5 3 3 1 6 < / b : _ x > < b : _ y > 8 0 < / b : _ y > < / L a b e l L o c a t i o n > < L o c a t i o n   x m l n s : b = " h t t p : / / s c h e m a s . d a t a c o n t r a c t . o r g / 2 0 0 4 / 0 7 / S y s t e m . W i n d o w s " > < b : _ x > 6 5 9 . 8 0 7 6 2 1 1 3 5 3 3 1 6 < / b : _ x > < b : _ y > 8 8 < / b : _ y > < / L o c a t i o n > < S h a p e R o t a t e A n g l e > 1 8 0 < / S h a p e R o t a t e A n g l e > < W i d t h > 1 6 < / W i d t h > < / a : V a l u e > < / a : K e y V a l u e O f D i a g r a m O b j e c t K e y a n y T y p e z b w N T n L X > < a : K e y V a l u e O f D i a g r a m O b j e c t K e y a n y T y p e z b w N T n L X > < a : K e y > < K e y > R e l a t i o n s h i p s \ & l t ; T a b l e s \ d t P e n j u a l a n \ C o l u m n s \ K o d e   P r o d u k & g t ; - & l t ; T a b l e s \ l t P r o d u k \ C o l u m n s \ K o d e   P r o d u k   F i n a l & g t ; \ C r o s s F i l t e r < / K e y > < / a : K e y > < a : V a l u e   i : t y p e = " D i a g r a m D i s p l a y L i n k C r o s s F i l t e r V i e w S t a t e " > < P o i n t s   x m l n s : b = " h t t p : / / s c h e m a s . d a t a c o n t r a c t . o r g / 2 0 0 4 / 0 7 / S y s t e m . W i n d o w s " > < b : P o i n t > < b : _ x > 6 1 2 . 3 7 8 0 9 8 < / b : _ x > < b : _ y > 3 5 6 < / b : _ y > < / b : P o i n t > < b : P o i n t > < b : _ x > 6 1 2 . 3 7 8 0 9 8 < / b : _ x > < b : _ y > 9 0 < / b : _ y > < / b : P o i n t > < b : P o i n t > < b : _ x > 6 1 4 . 3 7 8 0 9 8 < / b : _ x > < b : _ y > 8 8 < / b : _ y > < / b : P o i n t > < b : P o i n t > < b : _ x > 6 4 3 . 8 0 7 6 2 1 1 3 5 3 3 1 6 < / b : _ x > < b : _ y > 8 8 < / b : _ y > < / b : P o i n t > < / P o i n t s > < / a : V a l u e > < / a : K e y V a l u e O f D i a g r a m O b j e c t K e y a n y T y p e z b w N T n L X > < a : K e y V a l u e O f D i a g r a m O b j e c t K e y a n y T y p e z b w N T n L X > < a : K e y > < K e y > R e l a t i o n s h i p s \ & l t ; T a b l e s \ d t P e n j u a l a n \ C o l u m n s \ T a n g g a l   T r a n s a k s i & g t ; - & l t ; T a b l e s \ l t L i b u r a n \ C o l u m n s \ T a n g g a l & g t ; < / K e y > < / a : K e y > < a : V a l u e   i : t y p e = " D i a g r a m D i s p l a y L i n k V i e w S t a t e " > < A u t o m a t i o n P r o p e r t y H e l p e r T e x t > E n d   p o i n t   1 :   ( 6 3 2 , 3 7 8 0 9 8 , 3 5 6 ) .   E n d   p o i n t   2 :   ( 9 7 3 , 7 1 1 4 3 1 7 0 2 9 9 7 , 8 5 , 6 6 6 6 6 7 )   < / A u t o m a t i o n P r o p e r t y H e l p e r T e x t > < L a y e d O u t > t r u e < / L a y e d O u t > < P o i n t s   x m l n s : b = " h t t p : / / s c h e m a s . d a t a c o n t r a c t . o r g / 2 0 0 4 / 0 7 / S y s t e m . W i n d o w s " > < b : P o i n t > < b : _ x > 6 3 2 . 3 7 8 0 9 8 < / b : _ x > < b : _ y > 3 5 6 < / b : _ y > < / b : P o i n t > < b : P o i n t > < b : _ x > 6 3 2 . 3 7 8 0 9 8 < / b : _ x > < b : _ y > 2 3 0 . 8 3 3 3 3 4 < / b : _ y > < / b : P o i n t > < b : P o i n t > < b : _ x > 6 3 4 . 3 7 8 0 9 8 < / b : _ x > < b : _ y > 2 2 8 . 8 3 3 3 3 4 < / b : _ y > < / b : P o i n t > < b : P o i n t > < b : _ x > 8 7 7 . 3 0 7 6 2 0 9 9 5 5 < / b : _ x > < b : _ y > 2 2 8 . 8 3 3 3 3 4 < / b : _ y > < / b : P o i n t > < b : P o i n t > < b : _ x > 8 7 9 . 3 0 7 6 2 0 9 9 5 5 < / b : _ x > < b : _ y > 2 2 6 . 8 3 3 3 3 4 < / b : _ y > < / b : P o i n t > < b : P o i n t > < b : _ x > 8 7 9 . 3 0 7 6 2 0 9 9 5 5 < / b : _ x > < b : _ y > 8 7 . 6 6 6 6 6 7 < / b : _ y > < / b : P o i n t > < b : P o i n t > < b : _ x > 8 8 1 . 3 0 7 6 2 0 9 9 5 5 < / b : _ x > < b : _ y > 8 5 . 6 6 6 6 6 7 < / b : _ y > < / b : P o i n t > < b : P o i n t > < b : _ x > 9 7 3 . 7 1 1 4 3 1 7 0 2 9 9 7 0 6 < / b : _ x > < b : _ y > 8 5 . 6 6 6 6 6 7 < / b : _ y > < / b : P o i n t > < / P o i n t s > < / a : V a l u e > < / a : K e y V a l u e O f D i a g r a m O b j e c t K e y a n y T y p e z b w N T n L X > < a : K e y V a l u e O f D i a g r a m O b j e c t K e y a n y T y p e z b w N T n L X > < a : K e y > < K e y > R e l a t i o n s h i p s \ & l t ; T a b l e s \ d t P e n j u a l a n \ C o l u m n s \ T a n g g a l   T r a n s a k s i & g t ; - & l t ; T a b l e s \ l t L i b u r a n \ C o l u m n s \ T a n g g a l & g t ; \ F K < / K e y > < / a : K e y > < a : V a l u e   i : t y p e = " D i a g r a m D i s p l a y L i n k E n d p o i n t V i e w S t a t e " > < H e i g h t > 1 6 < / H e i g h t > < L a b e l L o c a t i o n   x m l n s : b = " h t t p : / / s c h e m a s . d a t a c o n t r a c t . o r g / 2 0 0 4 / 0 7 / S y s t e m . W i n d o w s " > < b : _ x > 6 2 4 . 3 7 8 0 9 8 < / b : _ x > < b : _ y > 3 5 6 < / b : _ y > < / L a b e l L o c a t i o n > < L o c a t i o n   x m l n s : b = " h t t p : / / s c h e m a s . d a t a c o n t r a c t . o r g / 2 0 0 4 / 0 7 / S y s t e m . W i n d o w s " > < b : _ x > 6 3 2 . 3 7 8 0 9 8 < / b : _ x > < b : _ y > 3 7 2 < / b : _ y > < / L o c a t i o n > < S h a p e R o t a t e A n g l e > 2 7 0 < / S h a p e R o t a t e A n g l e > < W i d t h > 1 6 < / W i d t h > < / a : V a l u e > < / a : K e y V a l u e O f D i a g r a m O b j e c t K e y a n y T y p e z b w N T n L X > < a : K e y V a l u e O f D i a g r a m O b j e c t K e y a n y T y p e z b w N T n L X > < a : K e y > < K e y > R e l a t i o n s h i p s \ & l t ; T a b l e s \ d t P e n j u a l a n \ C o l u m n s \ T a n g g a l   T r a n s a k s i & g t ; - & l t ; T a b l e s \ l t L i b u r a n \ C o l u m n s \ T a n g g a l & g t ; \ P K < / K e y > < / a : K e y > < a : V a l u e   i : t y p e = " D i a g r a m D i s p l a y L i n k E n d p o i n t V i e w S t a t e " > < H e i g h t > 1 6 < / H e i g h t > < L a b e l L o c a t i o n   x m l n s : b = " h t t p : / / s c h e m a s . d a t a c o n t r a c t . o r g / 2 0 0 4 / 0 7 / S y s t e m . W i n d o w s " > < b : _ x > 9 7 3 . 7 1 1 4 3 1 7 0 2 9 9 7 0 6 < / b : _ x > < b : _ y > 7 7 . 6 6 6 6 6 7 < / b : _ y > < / L a b e l L o c a t i o n > < L o c a t i o n   x m l n s : b = " h t t p : / / s c h e m a s . d a t a c o n t r a c t . o r g / 2 0 0 4 / 0 7 / S y s t e m . W i n d o w s " > < b : _ x > 9 8 9 . 7 1 1 4 3 1 7 0 2 9 9 7 0 6 < / b : _ x > < b : _ y > 8 5 . 6 6 6 6 6 7 < / b : _ y > < / L o c a t i o n > < S h a p e R o t a t e A n g l e > 1 8 0 < / S h a p e R o t a t e A n g l e > < W i d t h > 1 6 < / W i d t h > < / a : V a l u e > < / a : K e y V a l u e O f D i a g r a m O b j e c t K e y a n y T y p e z b w N T n L X > < a : K e y V a l u e O f D i a g r a m O b j e c t K e y a n y T y p e z b w N T n L X > < a : K e y > < K e y > R e l a t i o n s h i p s \ & l t ; T a b l e s \ d t P e n j u a l a n \ C o l u m n s \ T a n g g a l   T r a n s a k s i & g t ; - & l t ; T a b l e s \ l t L i b u r a n \ C o l u m n s \ T a n g g a l & g t ; \ C r o s s F i l t e r < / K e y > < / a : K e y > < a : V a l u e   i : t y p e = " D i a g r a m D i s p l a y L i n k C r o s s F i l t e r V i e w S t a t e " > < P o i n t s   x m l n s : b = " h t t p : / / s c h e m a s . d a t a c o n t r a c t . o r g / 2 0 0 4 / 0 7 / S y s t e m . W i n d o w s " > < b : P o i n t > < b : _ x > 6 3 2 . 3 7 8 0 9 8 < / b : _ x > < b : _ y > 3 5 6 < / b : _ y > < / b : P o i n t > < b : P o i n t > < b : _ x > 6 3 2 . 3 7 8 0 9 8 < / b : _ x > < b : _ y > 2 3 0 . 8 3 3 3 3 4 < / b : _ y > < / b : P o i n t > < b : P o i n t > < b : _ x > 6 3 4 . 3 7 8 0 9 8 < / b : _ x > < b : _ y > 2 2 8 . 8 3 3 3 3 4 < / b : _ y > < / b : P o i n t > < b : P o i n t > < b : _ x > 8 7 7 . 3 0 7 6 2 0 9 9 5 5 < / b : _ x > < b : _ y > 2 2 8 . 8 3 3 3 3 4 < / b : _ y > < / b : P o i n t > < b : P o i n t > < b : _ x > 8 7 9 . 3 0 7 6 2 0 9 9 5 5 < / b : _ x > < b : _ y > 2 2 6 . 8 3 3 3 3 4 < / b : _ y > < / b : P o i n t > < b : P o i n t > < b : _ x > 8 7 9 . 3 0 7 6 2 0 9 9 5 5 < / b : _ x > < b : _ y > 8 7 . 6 6 6 6 6 7 < / b : _ y > < / b : P o i n t > < b : P o i n t > < b : _ x > 8 8 1 . 3 0 7 6 2 0 9 9 5 5 < / b : _ x > < b : _ y > 8 5 . 6 6 6 6 6 7 < / b : _ y > < / b : P o i n t > < b : P o i n t > < b : _ x > 9 7 3 . 7 1 1 4 3 1 7 0 2 9 9 7 0 6 < / b : _ x > < b : _ y > 8 5 . 6 6 6 6 6 7 < / b : _ y > < / b : P o i n t > < / P o i n t s > < / a : V a l u e > < / a : K e y V a l u e O f D i a g r a m O b j e c t K e y a n y T y p e z b w N T n L X > < / V i e w S t a t e s > < / D i a g r a m M a n a g e r . S e r i a l i z a b l e D i a g r a m > < D i a g r a m M a n a g e r . S e r i a l i z a b l e D i a g r a m > < A d a p t e r   i : t y p e = " M e a s u r e D i a g r a m S a n d b o x A d a p t e r " > < T a b l e N a m e > l t C a b a n g 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 l t C a b a n g 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 C o l u m n s \ K o d e   C a b a n g < / K e y > < / D i a g r a m O b j e c t K e y > < D i a g r a m O b j e c t K e y > < K e y > C o l u m n s \ N a m a   C a b a n g < / K e y > < / D i a g r a m O b j e c t K e y > < D i a g r a m O b j e c t K e y > < K e y > C o l u m n s \ L o k a s i < / K e y > < / D i a g r a m O b j e c t K e y > < D i a g r a m O b j e c t K e y > < K e y > C o l u m n s \ P r o v i n s i 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 C o l u m n s \ K o d e   C a b a n g < / K e y > < / a : K e y > < a : V a l u e   i : t y p e = " M e a s u r e G r i d N o d e V i e w S t a t e " > < L a y e d O u t > t r u e < / L a y e d O u t > < / a : V a l u e > < / a : K e y V a l u e O f D i a g r a m O b j e c t K e y a n y T y p e z b w N T n L X > < a : K e y V a l u e O f D i a g r a m O b j e c t K e y a n y T y p e z b w N T n L X > < a : K e y > < K e y > C o l u m n s \ N a m a   C a b a n g < / K e y > < / a : K e y > < a : V a l u e   i : t y p e = " M e a s u r e G r i d N o d e V i e w S t a t e " > < C o l u m n > 1 < / C o l u m n > < L a y e d O u t > t r u e < / L a y e d O u t > < / a : V a l u e > < / a : K e y V a l u e O f D i a g r a m O b j e c t K e y a n y T y p e z b w N T n L X > < a : K e y V a l u e O f D i a g r a m O b j e c t K e y a n y T y p e z b w N T n L X > < a : K e y > < K e y > C o l u m n s \ L o k a s i < / K e y > < / a : K e y > < a : V a l u e   i : t y p e = " M e a s u r e G r i d N o d e V i e w S t a t e " > < C o l u m n > 2 < / C o l u m n > < L a y e d O u t > t r u e < / L a y e d O u t > < / a : V a l u e > < / a : K e y V a l u e O f D i a g r a m O b j e c t K e y a n y T y p e z b w N T n L X > < a : K e y V a l u e O f D i a g r a m O b j e c t K e y a n y T y p e z b w N T n L X > < a : K e y > < K e y > C o l u m n s \ P r o v i n s i < / K e y > < / a : K e y > < a : V a l u e   i : t y p e = " M e a s u r e G r i d N o d e V i e w S t a t e " > < C o l u m n > 3 < / C o l u m n > < L a y e d O u t > t r u e < / L a y e d O u t > < / a : V a l u e > < / a : K e y V a l u e O f D i a g r a m O b j e c t K e y a n y T y p e z b w N T n L X > < / V i e w S t a t e s > < / D i a g r a m M a n a g e r . S e r i a l i z a b l e D i a g r a m > < D i a g r a m M a n a g e r . S e r i a l i z a b l e D i a g r a m > < A d a p t e r   i : t y p e = " M e a s u r e D i a g r a m S a n d b o x A d a p t e r " > < T a b l e N a m e > d t P e n j u a l a n 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 d t P e n j u a l a n 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 J u m l a h   P e m b e l i a n < / K e y > < / D i a g r a m O b j e c t K e y > < D i a g r a m O b j e c t K e y > < K e y > M e a s u r e s \ S u m   o f   J u m l a h   P e m b e l i a n \ T a g I n f o \ F o r m u l a < / K e y > < / D i a g r a m O b j e c t K e y > < D i a g r a m O b j e c t K e y > < K e y > M e a s u r e s \ S u m   o f   J u m l a h   P e m b e l i a n \ T a g I n f o \ V a l u e < / K e y > < / D i a g r a m O b j e c t K e y > < D i a g r a m O b j e c t K e y > < K e y > M e a s u r e s \ C o u n t   o f   T a n g g a l   T r a n s a k s i < / K e y > < / D i a g r a m O b j e c t K e y > < D i a g r a m O b j e c t K e y > < K e y > M e a s u r e s \ C o u n t   o f   T a n g g a l   T r a n s a k s i \ T a g I n f o \ F o r m u l a < / K e y > < / D i a g r a m O b j e c t K e y > < D i a g r a m O b j e c t K e y > < K e y > M e a s u r e s \ C o u n t   o f   T a n g g a l   T r a n s a k s i \ T a g I n f o \ V a l u e < / K e y > < / D i a g r a m O b j e c t K e y > < D i a g r a m O b j e c t K e y > < K e y > M e a s u r e s \ T o t a l   I t e m   S o l d < / K e y > < / D i a g r a m O b j e c t K e y > < D i a g r a m O b j e c t K e y > < K e y > M e a s u r e s \ T o t a l   I t e m   S o l d \ T a g I n f o \ F o r m u l a < / K e y > < / D i a g r a m O b j e c t K e y > < D i a g r a m O b j e c t K e y > < K e y > M e a s u r e s \ T o t a l   I t e m   S o l d \ T a g I n f o \ V a l u e < / K e y > < / D i a g r a m O b j e c t K e y > < D i a g r a m O b j e c t K e y > < K e y > M e a s u r e s \ R e v e n u e < / K e y > < / D i a g r a m O b j e c t K e y > < D i a g r a m O b j e c t K e y > < K e y > M e a s u r e s \ R e v e n u e \ T a g I n f o \ F o r m u l a < / K e y > < / D i a g r a m O b j e c t K e y > < D i a g r a m O b j e c t K e y > < K e y > M e a s u r e s \ R e v e n u e \ T a g I n f o \ V a l u e < / K e y > < / D i a g r a m O b j e c t K e y > < D i a g r a m O b j e c t K e y > < K e y > M e a s u r e s \ T o t a l   T r a n s a c t i o n < / K e y > < / D i a g r a m O b j e c t K e y > < D i a g r a m O b j e c t K e y > < K e y > M e a s u r e s \ T o t a l   T r a n s a c t i o n \ T a g I n f o \ F o r m u l a < / K e y > < / D i a g r a m O b j e c t K e y > < D i a g r a m O b j e c t K e y > < K e y > M e a s u r e s \ T o t a l   T r a n s a c t i o n \ T a g I n f o \ V a l u e < / K e y > < / D i a g r a m O b j e c t K e y > < D i a g r a m O b j e c t K e y > < K e y > M e a s u r e s \ A v e r a g e   I t e m   p e r   T r a n s a c t i o n < / K e y > < / D i a g r a m O b j e c t K e y > < D i a g r a m O b j e c t K e y > < K e y > M e a s u r e s \ A v e r a g e   I t e m   p e r   T r a n s a c t i o n \ T a g I n f o \ F o r m u l a < / K e y > < / D i a g r a m O b j e c t K e y > < D i a g r a m O b j e c t K e y > < K e y > M e a s u r e s \ A v e r a g e   I t e m   p e r   T r a n s a c t i o n \ T a g I n f o \ V a l u e < / K e y > < / D i a g r a m O b j e c t K e y > < D i a g r a m O b j e c t K e y > < K e y > M e a s u r e s \ A v e r a g e   N i l a i   T r a n s a c t i o n < / K e y > < / D i a g r a m O b j e c t K e y > < D i a g r a m O b j e c t K e y > < K e y > M e a s u r e s \ A v e r a g e   N i l a i   T r a n s a c t i o n \ T a g I n f o \ F o r m u l a < / K e y > < / D i a g r a m O b j e c t K e y > < D i a g r a m O b j e c t K e y > < K e y > M e a s u r e s \ A v e r a g e   N i l a i   T r a n s a c t i o n \ T a g I n f o \ V a l u e < / K e y > < / D i a g r a m O b j e c t K e y > < D i a g r a m O b j e c t K e y > < K e y > M e a s u r e s \ T r a n s a c t i o n   p e r   D a y < / K e y > < / D i a g r a m O b j e c t K e y > < D i a g r a m O b j e c t K e y > < K e y > M e a s u r e s \ T r a n s a c t i o n   p e r   D a y \ T a g I n f o \ F o r m u l a < / K e y > < / D i a g r a m O b j e c t K e y > < D i a g r a m O b j e c t K e y > < K e y > M e a s u r e s \ T r a n s a c t i o n   p e r   D a y \ T a g I n f o \ V a l u e < / K e y > < / D i a g r a m O b j e c t K e y > < D i a g r a m O b j e c t K e y > < K e y > M e a s u r e s \ R e v e n u e   P e r   D a y < / K e y > < / D i a g r a m O b j e c t K e y > < D i a g r a m O b j e c t K e y > < K e y > M e a s u r e s \ R e v e n u e   P e r   D a y \ T a g I n f o \ F o r m u l a < / K e y > < / D i a g r a m O b j e c t K e y > < D i a g r a m O b j e c t K e y > < K e y > M e a s u r e s \ R e v e n u e   P e r   D a y \ T a g I n f o \ V a l u e < / K e y > < / D i a g r a m O b j e c t K e y > < D i a g r a m O b j e c t K e y > < K e y > C o l u m n s \ T a n g g a l   T r a n s a k s i < / K e y > < / D i a g r a m O b j e c t K e y > < D i a g r a m O b j e c t K e y > < K e y > C o l u m n s \ K o d e   T r a n s a k s i < / K e y > < / D i a g r a m O b j e c t K e y > < D i a g r a m O b j e c t K e y > < K e y > C o l u m n s \ K o d e   C a b a n g < / K e y > < / D i a g r a m O b j e c t K e y > < D i a g r a m O b j e c t K e y > < K e y > C o l u m n s \ U r u t a n < / K e y > < / D i a g r a m O b j e c t K e y > < D i a g r a m O b j e c t K e y > < K e y > C o l u m n s \ K o d e   P r o d u k < / K e y > < / D i a g r a m O b j e c t K e y > < D i a g r a m O b j e c t K e y > < K e y > C o l u m n s \ K o d e   K a t < / K e y > < / D i a g r a m O b j e c t K e y > < D i a g r a m O b j e c t K e y > < K e y > C o l u m n s \ J u m l a h   P e m b e l i a n < / K e y > < / D i a g r a m O b j e c t K e y > < D i a g r a m O b j e c t K e y > < K e y > C o l u m n s \ C u s t o m < / K e y > < / D i a g r a m O b j e c t K e y > < D i a g r a m O b j e c t K e y > < K e y > C o l u m n s \ T a n g g a l   T r a n s a k s i   ( M o n t h   I n d e x ) < / K e y > < / D i a g r a m O b j e c t K e y > < D i a g r a m O b j e c t K e y > < K e y > C o l u m n s \ T a n g g a l   T r a n s a k s i   ( M o n t h ) < / K e y > < / D i a g r a m O b j e c t K e y > < D i a g r a m O b j e c t K e y > < K e y > C o l u m n s \ H a r i < / K e y > < / D i a g r a m O b j e c t K e y > < D i a g r a m O b j e c t K e y > < K e y > L i n k s \ & l t ; C o l u m n s \ S u m   o f   J u m l a h   P e m b e l i a n & g t ; - & l t ; M e a s u r e s \ J u m l a h   P e m b e l i a n & g t ; < / K e y > < / D i a g r a m O b j e c t K e y > < D i a g r a m O b j e c t K e y > < K e y > L i n k s \ & l t ; C o l u m n s \ S u m   o f   J u m l a h   P e m b e l i a n & g t ; - & l t ; M e a s u r e s \ J u m l a h   P e m b e l i a n & g t ; \ C O L U M N < / K e y > < / D i a g r a m O b j e c t K e y > < D i a g r a m O b j e c t K e y > < K e y > L i n k s \ & l t ; C o l u m n s \ S u m   o f   J u m l a h   P e m b e l i a n & g t ; - & l t ; M e a s u r e s \ J u m l a h   P e m b e l i a n & g t ; \ M E A S U R E < / K e y > < / D i a g r a m O b j e c t K e y > < D i a g r a m O b j e c t K e y > < K e y > L i n k s \ & l t ; C o l u m n s \ C o u n t   o f   T a n g g a l   T r a n s a k s i & g t ; - & l t ; M e a s u r e s \ T a n g g a l   T r a n s a k s i & g t ; < / K e y > < / D i a g r a m O b j e c t K e y > < D i a g r a m O b j e c t K e y > < K e y > L i n k s \ & l t ; C o l u m n s \ C o u n t   o f   T a n g g a l   T r a n s a k s i & g t ; - & l t ; M e a s u r e s \ T a n g g a l   T r a n s a k s i & g t ; \ C O L U M N < / K e y > < / D i a g r a m O b j e c t K e y > < D i a g r a m O b j e c t K e y > < K e y > L i n k s \ & l t ; C o l u m n s \ C o u n t   o f   T a n g g a l   T r a n s a k s i & g t ; - & l t ; M e a s u r e s \ T a n g g a l   T r a n s a k s i & g t ; \ M E A S U R E 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 J u m l a h   P e m b e l i a n < / K e y > < / a : K e y > < a : V a l u e   i : t y p e = " M e a s u r e G r i d N o d e V i e w S t a t e " > < C o l u m n > 6 < / C o l u m n > < L a y e d O u t > t r u e < / L a y e d O u t > < W a s U I I n v i s i b l e > t r u e < / W a s U I I n v i s i b l e > < / a : V a l u e > < / a : K e y V a l u e O f D i a g r a m O b j e c t K e y a n y T y p e z b w N T n L X > < a : K e y V a l u e O f D i a g r a m O b j e c t K e y a n y T y p e z b w N T n L X > < a : K e y > < K e y > M e a s u r e s \ S u m   o f   J u m l a h   P e m b e l i a n \ T a g I n f o \ F o r m u l a < / K e y > < / a : K e y > < a : V a l u e   i : t y p e = " M e a s u r e G r i d V i e w S t a t e I D i a g r a m T a g A d d i t i o n a l I n f o " / > < / a : K e y V a l u e O f D i a g r a m O b j e c t K e y a n y T y p e z b w N T n L X > < a : K e y V a l u e O f D i a g r a m O b j e c t K e y a n y T y p e z b w N T n L X > < a : K e y > < K e y > M e a s u r e s \ S u m   o f   J u m l a h   P e m b e l i a n \ T a g I n f o \ V a l u e < / K e y > < / a : K e y > < a : V a l u e   i : t y p e = " M e a s u r e G r i d V i e w S t a t e I D i a g r a m T a g A d d i t i o n a l I n f o " / > < / a : K e y V a l u e O f D i a g r a m O b j e c t K e y a n y T y p e z b w N T n L X > < a : K e y V a l u e O f D i a g r a m O b j e c t K e y a n y T y p e z b w N T n L X > < a : K e y > < K e y > M e a s u r e s \ C o u n t   o f   T a n g g a l   T r a n s a k s i < / K e y > < / a : K e y > < a : V a l u e   i : t y p e = " M e a s u r e G r i d N o d e V i e w S t a t e " > < L a y e d O u t > t r u e < / L a y e d O u t > < R o w > 6 < / R o w > < W a s U I I n v i s i b l e > t r u e < / W a s U I I n v i s i b l e > < / a : V a l u e > < / a : K e y V a l u e O f D i a g r a m O b j e c t K e y a n y T y p e z b w N T n L X > < a : K e y V a l u e O f D i a g r a m O b j e c t K e y a n y T y p e z b w N T n L X > < a : K e y > < K e y > M e a s u r e s \ C o u n t   o f   T a n g g a l   T r a n s a k s i \ T a g I n f o \ F o r m u l a < / K e y > < / a : K e y > < a : V a l u e   i : t y p e = " M e a s u r e G r i d V i e w S t a t e I D i a g r a m T a g A d d i t i o n a l I n f o " / > < / a : K e y V a l u e O f D i a g r a m O b j e c t K e y a n y T y p e z b w N T n L X > < a : K e y V a l u e O f D i a g r a m O b j e c t K e y a n y T y p e z b w N T n L X > < a : K e y > < K e y > M e a s u r e s \ C o u n t   o f   T a n g g a l   T r a n s a k s i \ T a g I n f o \ V a l u e < / K e y > < / a : K e y > < a : V a l u e   i : t y p e = " M e a s u r e G r i d V i e w S t a t e I D i a g r a m T a g A d d i t i o n a l I n f o " / > < / a : K e y V a l u e O f D i a g r a m O b j e c t K e y a n y T y p e z b w N T n L X > < a : K e y V a l u e O f D i a g r a m O b j e c t K e y a n y T y p e z b w N T n L X > < a : K e y > < K e y > M e a s u r e s \ T o t a l   I t e m   S o l d < / K e y > < / a : K e y > < a : V a l u e   i : t y p e = " M e a s u r e G r i d N o d e V i e w S t a t e " > < L a y e d O u t > t r u e < / L a y e d O u t > < / a : V a l u e > < / a : K e y V a l u e O f D i a g r a m O b j e c t K e y a n y T y p e z b w N T n L X > < a : K e y V a l u e O f D i a g r a m O b j e c t K e y a n y T y p e z b w N T n L X > < a : K e y > < K e y > M e a s u r e s \ T o t a l   I t e m   S o l d \ T a g I n f o \ F o r m u l a < / K e y > < / a : K e y > < a : V a l u e   i : t y p e = " M e a s u r e G r i d V i e w S t a t e I D i a g r a m T a g A d d i t i o n a l I n f o " / > < / a : K e y V a l u e O f D i a g r a m O b j e c t K e y a n y T y p e z b w N T n L X > < a : K e y V a l u e O f D i a g r a m O b j e c t K e y a n y T y p e z b w N T n L X > < a : K e y > < K e y > M e a s u r e s \ T o t a l   I t e m   S o l d \ T a g I n f o \ V a l u e < / K e y > < / a : K e y > < a : V a l u e   i : t y p e = " M e a s u r e G r i d V i e w S t a t e I D i a g r a m T a g A d d i t i o n a l I n f o " / > < / a : K e y V a l u e O f D i a g r a m O b j e c t K e y a n y T y p e z b w N T n L X > < a : K e y V a l u e O f D i a g r a m O b j e c t K e y a n y T y p e z b w N T n L X > < a : K e y > < K e y > M e a s u r e s \ R e v e n u e < / K e y > < / a : K e y > < a : V a l u e   i : t y p e = " M e a s u r e G r i d N o d e V i e w S t a t e " > < 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 M e a s u r e s \ T o t a l   T r a n s a c t i o n < / K e y > < / a : K e y > < a : V a l u e   i : t y p e = " M e a s u r e G r i d N o d e V i e w S t a t e " > < L a y e d O u t > t r u e < / L a y e d O u t > < R o w > 2 < / R o w > < / a : V a l u e > < / a : K e y V a l u e O f D i a g r a m O b j e c t K e y a n y T y p e z b w N T n L X > < a : K e y V a l u e O f D i a g r a m O b j e c t K e y a n y T y p e z b w N T n L X > < a : K e y > < K e y > M e a s u r e s \ T o t a l   T r a n s a c t i o n \ T a g I n f o \ F o r m u l a < / K e y > < / a : K e y > < a : V a l u e   i : t y p e = " M e a s u r e G r i d V i e w S t a t e I D i a g r a m T a g A d d i t i o n a l I n f o " / > < / a : K e y V a l u e O f D i a g r a m O b j e c t K e y a n y T y p e z b w N T n L X > < a : K e y V a l u e O f D i a g r a m O b j e c t K e y a n y T y p e z b w N T n L X > < a : K e y > < K e y > M e a s u r e s \ T o t a l   T r a n s a c t i o n \ T a g I n f o \ V a l u e < / K e y > < / a : K e y > < a : V a l u e   i : t y p e = " M e a s u r e G r i d V i e w S t a t e I D i a g r a m T a g A d d i t i o n a l I n f o " / > < / a : K e y V a l u e O f D i a g r a m O b j e c t K e y a n y T y p e z b w N T n L X > < a : K e y V a l u e O f D i a g r a m O b j e c t K e y a n y T y p e z b w N T n L X > < a : K e y > < K e y > M e a s u r e s \ A v e r a g e   I t e m   p e r   T r a n s a c t i o n < / K e y > < / a : K e y > < a : V a l u e   i : t y p e = " M e a s u r e G r i d N o d e V i e w S t a t e " > < L a y e d O u t > t r u e < / L a y e d O u t > < R o w > 3 < / R o w > < / a : V a l u e > < / a : K e y V a l u e O f D i a g r a m O b j e c t K e y a n y T y p e z b w N T n L X > < a : K e y V a l u e O f D i a g r a m O b j e c t K e y a n y T y p e z b w N T n L X > < a : K e y > < K e y > M e a s u r e s \ A v e r a g e   I t e m   p e r   T r a n s a c t i o n \ T a g I n f o \ F o r m u l a < / K e y > < / a : K e y > < a : V a l u e   i : t y p e = " M e a s u r e G r i d V i e w S t a t e I D i a g r a m T a g A d d i t i o n a l I n f o " / > < / a : K e y V a l u e O f D i a g r a m O b j e c t K e y a n y T y p e z b w N T n L X > < a : K e y V a l u e O f D i a g r a m O b j e c t K e y a n y T y p e z b w N T n L X > < a : K e y > < K e y > M e a s u r e s \ A v e r a g e   I t e m   p e r   T r a n s a c t i o n \ T a g I n f o \ V a l u e < / K e y > < / a : K e y > < a : V a l u e   i : t y p e = " M e a s u r e G r i d V i e w S t a t e I D i a g r a m T a g A d d i t i o n a l I n f o " / > < / a : K e y V a l u e O f D i a g r a m O b j e c t K e y a n y T y p e z b w N T n L X > < a : K e y V a l u e O f D i a g r a m O b j e c t K e y a n y T y p e z b w N T n L X > < a : K e y > < K e y > M e a s u r e s \ A v e r a g e   N i l a i   T r a n s a c t i o n < / K e y > < / a : K e y > < a : V a l u e   i : t y p e = " M e a s u r e G r i d N o d e V i e w S t a t e " > < L a y e d O u t > t r u e < / L a y e d O u t > < R o w > 4 < / R o w > < / a : V a l u e > < / a : K e y V a l u e O f D i a g r a m O b j e c t K e y a n y T y p e z b w N T n L X > < a : K e y V a l u e O f D i a g r a m O b j e c t K e y a n y T y p e z b w N T n L X > < a : K e y > < K e y > M e a s u r e s \ A v e r a g e   N i l a i   T r a n s a c t i o n \ T a g I n f o \ F o r m u l a < / K e y > < / a : K e y > < a : V a l u e   i : t y p e = " M e a s u r e G r i d V i e w S t a t e I D i a g r a m T a g A d d i t i o n a l I n f o " / > < / a : K e y V a l u e O f D i a g r a m O b j e c t K e y a n y T y p e z b w N T n L X > < a : K e y V a l u e O f D i a g r a m O b j e c t K e y a n y T y p e z b w N T n L X > < a : K e y > < K e y > M e a s u r e s \ A v e r a g e   N i l a i   T r a n s a c t i o n \ T a g I n f o \ V a l u e < / K e y > < / a : K e y > < a : V a l u e   i : t y p e = " M e a s u r e G r i d V i e w S t a t e I D i a g r a m T a g A d d i t i o n a l I n f o " / > < / a : K e y V a l u e O f D i a g r a m O b j e c t K e y a n y T y p e z b w N T n L X > < a : K e y V a l u e O f D i a g r a m O b j e c t K e y a n y T y p e z b w N T n L X > < a : K e y > < K e y > M e a s u r e s \ T r a n s a c t i o n   p e r   D a y < / K e y > < / a : K e y > < a : V a l u e   i : t y p e = " M e a s u r e G r i d N o d e V i e w S t a t e " > < L a y e d O u t > t r u e < / L a y e d O u t > < R o w > 5 < / R o w > < / a : V a l u e > < / a : K e y V a l u e O f D i a g r a m O b j e c t K e y a n y T y p e z b w N T n L X > < a : K e y V a l u e O f D i a g r a m O b j e c t K e y a n y T y p e z b w N T n L X > < a : K e y > < K e y > M e a s u r e s \ T r a n s a c t i o n   p e r   D a y \ T a g I n f o \ F o r m u l a < / K e y > < / a : K e y > < a : V a l u e   i : t y p e = " M e a s u r e G r i d V i e w S t a t e I D i a g r a m T a g A d d i t i o n a l I n f o " / > < / a : K e y V a l u e O f D i a g r a m O b j e c t K e y a n y T y p e z b w N T n L X > < a : K e y V a l u e O f D i a g r a m O b j e c t K e y a n y T y p e z b w N T n L X > < a : K e y > < K e y > M e a s u r e s \ T r a n s a c t i o n   p e r   D a y \ T a g I n f o \ V a l u e < / K e y > < / a : K e y > < a : V a l u e   i : t y p e = " M e a s u r e G r i d V i e w S t a t e I D i a g r a m T a g A d d i t i o n a l I n f o " / > < / a : K e y V a l u e O f D i a g r a m O b j e c t K e y a n y T y p e z b w N T n L X > < a : K e y V a l u e O f D i a g r a m O b j e c t K e y a n y T y p e z b w N T n L X > < a : K e y > < K e y > M e a s u r e s \ R e v e n u e   P e r   D a y < / K e y > < / a : K e y > < a : V a l u e   i : t y p e = " M e a s u r e G r i d N o d e V i e w S t a t e " > < L a y e d O u t > t r u e < / L a y e d O u t > < R o w > 7 < / R o w > < / a : V a l u e > < / a : K e y V a l u e O f D i a g r a m O b j e c t K e y a n y T y p e z b w N T n L X > < a : K e y V a l u e O f D i a g r a m O b j e c t K e y a n y T y p e z b w N T n L X > < a : K e y > < K e y > M e a s u r e s \ R e v e n u e   P e r   D a y \ T a g I n f o \ F o r m u l a < / K e y > < / a : K e y > < a : V a l u e   i : t y p e = " M e a s u r e G r i d V i e w S t a t e I D i a g r a m T a g A d d i t i o n a l I n f o " / > < / a : K e y V a l u e O f D i a g r a m O b j e c t K e y a n y T y p e z b w N T n L X > < a : K e y V a l u e O f D i a g r a m O b j e c t K e y a n y T y p e z b w N T n L X > < a : K e y > < K e y > M e a s u r e s \ R e v e n u e   P e r   D a y \ T a g I n f o \ V a l u e < / K e y > < / a : K e y > < a : V a l u e   i : t y p e = " M e a s u r e G r i d V i e w S t a t e I D i a g r a m T a g A d d i t i o n a l I n f o " / > < / a : K e y V a l u e O f D i a g r a m O b j e c t K e y a n y T y p e z b w N T n L X > < a : K e y V a l u e O f D i a g r a m O b j e c t K e y a n y T y p e z b w N T n L X > < a : K e y > < K e y > C o l u m n s \ T a n g g a l   T r a n s a k s i < / K e y > < / a : K e y > < a : V a l u e   i : t y p e = " M e a s u r e G r i d N o d e V i e w S t a t e " > < L a y e d O u t > t r u e < / L a y e d O u t > < / a : V a l u e > < / a : K e y V a l u e O f D i a g r a m O b j e c t K e y a n y T y p e z b w N T n L X > < a : K e y V a l u e O f D i a g r a m O b j e c t K e y a n y T y p e z b w N T n L X > < a : K e y > < K e y > C o l u m n s \ K o d e   T r a n s a k s i < / K e y > < / a : K e y > < a : V a l u e   i : t y p e = " M e a s u r e G r i d N o d e V i e w S t a t e " > < C o l u m n > 1 < / C o l u m n > < L a y e d O u t > t r u e < / L a y e d O u t > < / a : V a l u e > < / a : K e y V a l u e O f D i a g r a m O b j e c t K e y a n y T y p e z b w N T n L X > < a : K e y V a l u e O f D i a g r a m O b j e c t K e y a n y T y p e z b w N T n L X > < a : K e y > < K e y > C o l u m n s \ K o d e   C a b a n g < / K e y > < / a : K e y > < a : V a l u e   i : t y p e = " M e a s u r e G r i d N o d e V i e w S t a t e " > < C o l u m n > 2 < / C o l u m n > < L a y e d O u t > t r u e < / L a y e d O u t > < / a : V a l u e > < / a : K e y V a l u e O f D i a g r a m O b j e c t K e y a n y T y p e z b w N T n L X > < a : K e y V a l u e O f D i a g r a m O b j e c t K e y a n y T y p e z b w N T n L X > < a : K e y > < K e y > C o l u m n s \ U r u t a n < / K e y > < / a : K e y > < a : V a l u e   i : t y p e = " M e a s u r e G r i d N o d e V i e w S t a t e " > < C o l u m n > 3 < / C o l u m n > < L a y e d O u t > t r u e < / L a y e d O u t > < / a : V a l u e > < / a : K e y V a l u e O f D i a g r a m O b j e c t K e y a n y T y p e z b w N T n L X > < a : K e y V a l u e O f D i a g r a m O b j e c t K e y a n y T y p e z b w N T n L X > < a : K e y > < K e y > C o l u m n s \ K o d e   P r o d u k < / K e y > < / a : K e y > < a : V a l u e   i : t y p e = " M e a s u r e G r i d N o d e V i e w S t a t e " > < C o l u m n > 4 < / C o l u m n > < L a y e d O u t > t r u e < / L a y e d O u t > < / a : V a l u e > < / a : K e y V a l u e O f D i a g r a m O b j e c t K e y a n y T y p e z b w N T n L X > < a : K e y V a l u e O f D i a g r a m O b j e c t K e y a n y T y p e z b w N T n L X > < a : K e y > < K e y > C o l u m n s \ K o d e   K a t < / K e y > < / a : K e y > < a : V a l u e   i : t y p e = " M e a s u r e G r i d N o d e V i e w S t a t e " > < C o l u m n > 5 < / C o l u m n > < L a y e d O u t > t r u e < / L a y e d O u t > < / a : V a l u e > < / a : K e y V a l u e O f D i a g r a m O b j e c t K e y a n y T y p e z b w N T n L X > < a : K e y V a l u e O f D i a g r a m O b j e c t K e y a n y T y p e z b w N T n L X > < a : K e y > < K e y > C o l u m n s \ J u m l a h   P e m b e l i a n < / K e y > < / a : K e y > < a : V a l u e   i : t y p e = " M e a s u r e G r i d N o d e V i e w S t a t e " > < C o l u m n > 6 < / C o l u m n > < L a y e d O u t > t r u e < / L a y e d O u t > < / a : V a l u e > < / a : K e y V a l u e O f D i a g r a m O b j e c t K e y a n y T y p e z b w N T n L X > < a : K e y V a l u e O f D i a g r a m O b j e c t K e y a n y T y p e z b w N T n L X > < a : K e y > < K e y > C o l u m n s \ C u s t o m < / K e y > < / a : K e y > < a : V a l u e   i : t y p e = " M e a s u r e G r i d N o d e V i e w S t a t e " > < C o l u m n > 1 0 < / C o l u m n > < L a y e d O u t > t r u e < / L a y e d O u t > < / a : V a l u e > < / a : K e y V a l u e O f D i a g r a m O b j e c t K e y a n y T y p e z b w N T n L X > < a : K e y V a l u e O f D i a g r a m O b j e c t K e y a n y T y p e z b w N T n L X > < a : K e y > < K e y > C o l u m n s \ T a n g g a l   T r a n s a k s i   ( M o n t h   I n d e x ) < / K e y > < / a : K e y > < a : V a l u e   i : t y p e = " M e a s u r e G r i d N o d e V i e w S t a t e " > < C o l u m n > 7 < / C o l u m n > < L a y e d O u t > t r u e < / L a y e d O u t > < / a : V a l u e > < / a : K e y V a l u e O f D i a g r a m O b j e c t K e y a n y T y p e z b w N T n L X > < a : K e y V a l u e O f D i a g r a m O b j e c t K e y a n y T y p e z b w N T n L X > < a : K e y > < K e y > C o l u m n s \ T a n g g a l   T r a n s a k s i   ( M o n t h ) < / K e y > < / a : K e y > < a : V a l u e   i : t y p e = " M e a s u r e G r i d N o d e V i e w S t a t e " > < C o l u m n > 8 < / C o l u m n > < L a y e d O u t > t r u e < / L a y e d O u t > < / a : V a l u e > < / a : K e y V a l u e O f D i a g r a m O b j e c t K e y a n y T y p e z b w N T n L X > < a : K e y V a l u e O f D i a g r a m O b j e c t K e y a n y T y p e z b w N T n L X > < a : K e y > < K e y > C o l u m n s \ H a r i < / K e y > < / a : K e y > < a : V a l u e   i : t y p e = " M e a s u r e G r i d N o d e V i e w S t a t e " > < C o l u m n > 9 < / C o l u m n > < L a y e d O u t > t r u e < / L a y e d O u t > < / a : V a l u e > < / a : K e y V a l u e O f D i a g r a m O b j e c t K e y a n y T y p e z b w N T n L X > < a : K e y V a l u e O f D i a g r a m O b j e c t K e y a n y T y p e z b w N T n L X > < a : K e y > < K e y > L i n k s \ & l t ; C o l u m n s \ S u m   o f   J u m l a h   P e m b e l i a n & g t ; - & l t ; M e a s u r e s \ J u m l a h   P e m b e l i a n & g t ; < / K e y > < / a : K e y > < a : V a l u e   i : t y p e = " M e a s u r e G r i d V i e w S t a t e I D i a g r a m L i n k " / > < / a : K e y V a l u e O f D i a g r a m O b j e c t K e y a n y T y p e z b w N T n L X > < a : K e y V a l u e O f D i a g r a m O b j e c t K e y a n y T y p e z b w N T n L X > < a : K e y > < K e y > L i n k s \ & l t ; C o l u m n s \ S u m   o f   J u m l a h   P e m b e l i a n & g t ; - & l t ; M e a s u r e s \ J u m l a h   P e m b e l i a n & g t ; \ C O L U M N < / K e y > < / a : K e y > < a : V a l u e   i : t y p e = " M e a s u r e G r i d V i e w S t a t e I D i a g r a m L i n k E n d p o i n t " / > < / a : K e y V a l u e O f D i a g r a m O b j e c t K e y a n y T y p e z b w N T n L X > < a : K e y V a l u e O f D i a g r a m O b j e c t K e y a n y T y p e z b w N T n L X > < a : K e y > < K e y > L i n k s \ & l t ; C o l u m n s \ S u m   o f   J u m l a h   P e m b e l i a n & g t ; - & l t ; M e a s u r e s \ J u m l a h   P e m b e l i a n & g t ; \ M E A S U R E < / K e y > < / a : K e y > < a : V a l u e   i : t y p e = " M e a s u r e G r i d V i e w S t a t e I D i a g r a m L i n k E n d p o i n t " / > < / a : K e y V a l u e O f D i a g r a m O b j e c t K e y a n y T y p e z b w N T n L X > < a : K e y V a l u e O f D i a g r a m O b j e c t K e y a n y T y p e z b w N T n L X > < a : K e y > < K e y > L i n k s \ & l t ; C o l u m n s \ C o u n t   o f   T a n g g a l   T r a n s a k s i & g t ; - & l t ; M e a s u r e s \ T a n g g a l   T r a n s a k s i & g t ; < / K e y > < / a : K e y > < a : V a l u e   i : t y p e = " M e a s u r e G r i d V i e w S t a t e I D i a g r a m L i n k " / > < / a : K e y V a l u e O f D i a g r a m O b j e c t K e y a n y T y p e z b w N T n L X > < a : K e y V a l u e O f D i a g r a m O b j e c t K e y a n y T y p e z b w N T n L X > < a : K e y > < K e y > L i n k s \ & l t ; C o l u m n s \ C o u n t   o f   T a n g g a l   T r a n s a k s i & g t ; - & l t ; M e a s u r e s \ T a n g g a l   T r a n s a k s i & g t ; \ C O L U M N < / K e y > < / a : K e y > < a : V a l u e   i : t y p e = " M e a s u r e G r i d V i e w S t a t e I D i a g r a m L i n k E n d p o i n t " / > < / a : K e y V a l u e O f D i a g r a m O b j e c t K e y a n y T y p e z b w N T n L X > < a : K e y V a l u e O f D i a g r a m O b j e c t K e y a n y T y p e z b w N T n L X > < a : K e y > < K e y > L i n k s \ & l t ; C o l u m n s \ C o u n t   o f   T a n g g a l   T r a n s a k s i & g t ; - & l t ; M e a s u r e s \ T a n g g a l   T r a n s a k s i & g t ; \ M E A S U R E 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 l t C a b a n g 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 l t C a b a n g 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 C a b a n g < / K e y > < / a : K e y > < a : V a l u e   i : t y p e = " T a b l e W i d g e t B a s e V i e w S t a t e " / > < / a : K e y V a l u e O f D i a g r a m O b j e c t K e y a n y T y p e z b w N T n L X > < a : K e y V a l u e O f D i a g r a m O b j e c t K e y a n y T y p e z b w N T n L X > < a : K e y > < K e y > C o l u m n s \ N a m a   C a b a n g < / 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 C o l u m n s \ P r o v i n s i 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 l t K a t a g o r i 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 l t K a t a g o r i 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 K a t e g o r i < / K e y > < / a : K e y > < a : V a l u e   i : t y p e = " T a b l e W i d g e t B a s e V i e w S t a t e " / > < / a : K e y V a l u e O f D i a g r a m O b j e c t K e y a n y T y p e z b w N T n L X > < a : K e y V a l u e O f D i a g r a m O b j e c t K e y a n y T y p e z b w N T n L X > < a : K e y > < K e y > C o l u m n s \ N a m a   K a t e g o r i 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 l t P r o d u k 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 l t P r o d u k 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 C o l u m n s \ K o d e   P r o d u k   F i n a l < / K e y > < / a : K e y > < a : V a l u e   i : t y p e = " T a b l e W i d g e t B a s e V i e w S t a t e " / > < / a : K e y V a l u e O f D i a g r a m O b j e c t K e y a n y T y p e z b w N T n L X > < a : K e y V a l u e O f D i a g r a m O b j e c t K e y a n y T y p e z b w N T n L X > < a : K e y > < K e y > C o l u m n s \ K a t e g o r i < / K e y > < / a : K e y > < a : V a l u e   i : t y p e = " T a b l e W i d g e t B a s e V i e w S t a t e " / > < / a : K e y V a l u e O f D i a g r a m O b j e c t K e y a n y T y p e z b w N T n L X > < a : K e y V a l u e O f D i a g r a m O b j e c t K e y a n y T y p e z b w N T n L X > < a : K e y > < K e y > C o l u m n s \ N a m a   P r o d u k < / K e y > < / a : K e y > < a : V a l u e   i : t y p e = " T a b l e W i d g e t B a s e V i e w S t a t e " / > < / a : K e y V a l u e O f D i a g r a m O b j e c t K e y a n y T y p e z b w N T n L X > < a : K e y V a l u e O f D i a g r a m O b j e c t K e y a n y T y p e z b w N T n L X > < a : K e y > < K e y > C o l u m n s \ H a r g a 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 l t L i b u r a n 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 l t L i b u r a n 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 C o l u m n s \ N a m a   L i b u r a n < / K e y > < / a : K e y > < a : V a l u e   i : t y p e = " T a b l e W i d g e t B a s e V i e w S t a t e " / > < / a : K e y V a l u e O f D i a g r a m O b j e c t K e y a n y T y p e z b w N T n L X > < a : K e y V a l u e O f D i a g r a m O b j e c t K e y a n y T y p e z b w N T n L X > < a : K e y > < K e y > C o l u m n s \ T i p e 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 d t P e n j u a l a n 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 d t P e n j u a l a n 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 C o l u m n s \ T a n g g a l   T r a n s a k s i < / K e y > < / a : K e y > < a : V a l u e   i : t y p e = " T a b l e W i d g e t B a s e V i e w S t a t e " / > < / a : K e y V a l u e O f D i a g r a m O b j e c t K e y a n y T y p e z b w N T n L X > < a : K e y V a l u e O f D i a g r a m O b j e c t K e y a n y T y p e z b w N T n L X > < a : K e y > < K e y > C o l u m n s \ K o d e   T r a n s a k s i < / K e y > < / a : K e y > < a : V a l u e   i : t y p e = " T a b l e W i d g e t B a s e V i e w S t a t e " / > < / a : K e y V a l u e O f D i a g r a m O b j e c t K e y a n y T y p e z b w N T n L X > < a : K e y V a l u e O f D i a g r a m O b j e c t K e y a n y T y p e z b w N T n L X > < a : K e y > < K e y > C o l u m n s \ K o d e   C a b a n g < / K e y > < / a : K e y > < a : V a l u e   i : t y p e = " T a b l e W i d g e t B a s e V i e w S t a t e " / > < / a : K e y V a l u e O f D i a g r a m O b j e c t K e y a n y T y p e z b w N T n L X > < a : K e y V a l u e O f D i a g r a m O b j e c t K e y a n y T y p e z b w N T n L X > < a : K e y > < K e y > C o l u m n s \ U r u t a n < / K e y > < / a : K e y > < a : V a l u e   i : t y p e = " T a b l e W i d g e t B a s e V i e w S t a t e " / > < / a : K e y V a l u e O f D i a g r a m O b j e c t K e y a n y T y p e z b w N T n L X > < a : K e y V a l u e O f D i a g r a m O b j e c t K e y a n y T y p e z b w N T n L X > < a : K e y > < K e y > C o l u m n s \ K o d e   P r o d u k < / K e y > < / a : K e y > < a : V a l u e   i : t y p e = " T a b l e W i d g e t B a s e V i e w S t a t e " / > < / a : K e y V a l u e O f D i a g r a m O b j e c t K e y a n y T y p e z b w N T n L X > < a : K e y V a l u e O f D i a g r a m O b j e c t K e y a n y T y p e z b w N T n L X > < a : K e y > < K e y > C o l u m n s \ K o d e   K a t < / K e y > < / a : K e y > < a : V a l u e   i : t y p e = " T a b l e W i d g e t B a s e V i e w S t a t e " / > < / a : K e y V a l u e O f D i a g r a m O b j e c t K e y a n y T y p e z b w N T n L X > < a : K e y V a l u e O f D i a g r a m O b j e c t K e y a n y T y p e z b w N T n L X > < a : K e y > < K e y > C o l u m n s \ J u m l a h   P e m b e l i a n < / 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 C o l u m n s \ T a n g g a l   T r a n s a k s i   ( M o n t h   I n d e x ) < / K e y > < / a : K e y > < a : V a l u e   i : t y p e = " T a b l e W i d g e t B a s e V i e w S t a t e " / > < / a : K e y V a l u e O f D i a g r a m O b j e c t K e y a n y T y p e z b w N T n L X > < a : K e y V a l u e O f D i a g r a m O b j e c t K e y a n y T y p e z b w N T n L X > < a : K e y > < K e y > C o l u m n s \ T a n g g a l   T r a n s a k s i   ( M o n t h ) < / K e y > < / a : K e y > < a : V a l u e   i : t y p e = " T a b l e W i d g e t B a s e V i e w S t a t e " / > < / a : K e y V a l u e O f D i a g r a m O b j e c t K e y a n y T y p e z b w N T n L X > < a : K e y V a l u e O f D i a g r a m O b j e c t K e y a n y T y p e z b w N T n L X > < a : K e y > < K e y > C o l u m n s \ H a r i 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C l i e n t W i n d o w X M L " > < C u s t o m C o n t e n t > < ! [ C D A T A [ d t P e n j u a l a n _ 3 4 5 3 5 2 b c - e c 4 5 - 4 f f a - 8 e 1 a - e b b 5 e e 7 4 6 d 2 c ] ] > < / 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 l t C a b a n g _ 8 9 c 1 c c 5 8 - a c a 6 - 4 9 a 1 - 8 a a e - e 3 4 9 a 6 5 f c 3 0 d < / K e y > < V a l u e   x m l n s : a = " h t t p : / / s c h e m a s . d a t a c o n t r a c t . o r g / 2 0 0 4 / 0 7 / M i c r o s o f t . A n a l y s i s S e r v i c e s . C o m m o n " > < a : H a s F o c u s > t r u e < / a : H a s F o c u s > < a : S i z e A t D p i 9 6 > 1 4 0 < / a : S i z e A t D p i 9 6 > < a : V i s i b l e > t r u e < / a : V i s i b l e > < / V a l u e > < / K e y V a l u e O f s t r i n g S a n d b o x E d i t o r . M e a s u r e G r i d S t a t e S c d E 3 5 R y > < K e y V a l u e O f s t r i n g S a n d b o x E d i t o r . M e a s u r e G r i d S t a t e S c d E 3 5 R y > < K e y > l t K a t a g o r i _ 8 e 6 5 d 0 c c - 8 b 8 8 - 4 b 6 7 - a f 1 2 - 5 b 3 9 3 4 f 0 1 3 6 2 < / K e y > < V a l u e   x m l n s : a = " h t t p : / / s c h e m a s . d a t a c o n t r a c t . o r g / 2 0 0 4 / 0 7 / M i c r o s o f t . A n a l y s i s S e r v i c e s . C o m m o n " > < a : H a s F o c u s > f a l s e < / a : H a s F o c u s > < a : S i z e A t D p i 9 6 > 1 3 3 < / a : S i z e A t D p i 9 6 > < a : V i s i b l e > t r u e < / a : V i s i b l e > < / V a l u e > < / K e y V a l u e O f s t r i n g S a n d b o x E d i t o r . M e a s u r e G r i d S t a t e S c d E 3 5 R y > < K e y V a l u e O f s t r i n g S a n d b o x E d i t o r . M e a s u r e G r i d S t a t e S c d E 3 5 R y > < K e y > d t P e n j u a l a n _ 3 4 5 3 5 2 b c - e c 4 5 - 4 f f a - 8 e 1 a - e b b 5 e e 7 4 6 d 2 c < / K e y > < V a l u e   x m l n s : a = " h t t p : / / s c h e m a s . d a t a c o n t r a c t . o r g / 2 0 0 4 / 0 7 / M i c r o s o f t . A n a l y s i s S e r v i c e s . C o m m o n " > < a : H a s F o c u s > f a l s e < / a : H a s F o c u s > < a : S i z e A t D p i 9 6 > 1 4 3 < / a : S i z e A t D p i 9 6 > < a : V i s i b l e > t r u e < / a : V i s i b l e > < / V a l u e > < / K e y V a l u e O f s t r i n g S a n d b o x E d i t o r . M e a s u r e G r i d S t a t e S c d E 3 5 R y > < K e y V a l u e O f s t r i n g S a n d b o x E d i t o r . M e a s u r e G r i d S t a t e S c d E 3 5 R y > < K e y > l t P r o d u k _ 0 a 7 0 1 1 4 3 - c 7 7 4 - 4 7 a d - 9 0 1 5 - 3 d 6 f 5 2 3 f 4 5 c 0 < / K e y > < V a l u e   x m l n s : a = " h t t p : / / s c h e m a s . d a t a c o n t r a c t . o r g / 2 0 0 4 / 0 7 / M i c r o s o f t . A n a l y s i s S e r v i c e s . C o m m o n " > < a : H a s F o c u s > f a l s e < / a : H a s F o c u s > < a : S i z e A t D p i 9 6 > 1 3 3 < / a : S i z e A t D p i 9 6 > < a : V i s i b l e > t r u e < / a : V i s i b l e > < / V a l u e > < / K e y V a l u e O f s t r i n g S a n d b o x E d i t o r . M e a s u r e G r i d S t a t e S c d E 3 5 R y > < K e y V a l u e O f s t r i n g S a n d b o x E d i t o r . M e a s u r e G r i d S t a t e S c d E 3 5 R y > < K e y > l t L i b u r a n _ a 4 b 4 1 6 2 4 - e 2 d d - 4 3 a 5 - 8 e 5 3 - 0 c 9 6 1 3 1 e 8 a 0 8 < / 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31.xml>��< ? x m l   v e r s i o n = " 1 . 0 "   e n c o d i n g = " u t f - 1 6 " ? > < D a t a M a s h u p   s q m i d = " 5 a e 5 8 f 4 8 - 5 0 9 4 - 4 f 7 1 - a 7 0 a - 1 b 2 3 7 9 f a 6 6 f 5 "   x m l n s = " h t t p : / / s c h e m a s . m i c r o s o f t . c o m / D a t a M a s h u p " > A A A A A A o H A A B Q S w M E F A A C A A g A k K P o W n E u J 8 6 m A A A A 9 g A A A B I A H A B D b 2 5 m a W c v U G F j a 2 F n Z S 5 4 b W w g o h g A K K A U A A A A A A A A A A A A A A A A A A A A A A A A A A A A h Y / N C o J A H M R f R f b u f p h g y N / 1 U J c g I Q i i 6 7 J t u q R r u G v r u 3 X o k X q F j L K 6 d Z y Z 3 8 D M / X q D f G j q 4 K I 6 q 1 u T I Y Y p C p S R 7 U G b M k O 9 O 4 Z z l H P Y C H k S p Q p G 2 N h 0 s D p D l X P n l B D v P f Y z 3 H Y l i S h l Z F + s t 7 J S j Q i 1 s U 4 Y q d C n d f j f Q h x 2 r z E 8 w i y O M U s S T I F M J h T a f I F o 3 P t M f 0 x Y 9 L X r O 8 W V C V d L I J M E 8 v 7 A H 1 B L A w Q U A A I A C A C Q o + h 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k K P o W l v c f p 4 L B A A A N x Q A A B M A H A B G b 3 J t d W x h c y 9 T Z W N 0 a W 9 u M S 5 t I K I Y A C i g F A A A A A A A A A A A A A A A A A A A A A A A A A A A A N V X w W 7 b O B C 9 G + g / E N q L D S j G K m l z a O t D 6 j Z I G i f b x G 5 7 s I 2 C t h i b a 0 k M S K r r N P C / d y j J E k V R i h 0 E R T a X J D O P 5 J u Z N y N S k L m k L E L D 9 L f 3 r t U S S 8 y J j w L Z x z M c L V A P B U S + a i H 4 G b K Y z w l Y P q 3 n J O h + Z 3 w 1 Y 2 z V P q U B 6 f Z Z J E k k R d v p v 5 1 c 4 R k N 8 O Q k w g E V G H 3 E E q N 2 s q o z + X g 9 w L P U p P z 3 Q k 4 u s S S c T o Z E U O S 9 Q Q e p 9 x s V M a z / h R U 1 w A g A o Z R V d x 2 I t d N x U R Q H g Y s k j 0 n H T U n + 5 Z S Q P 4 Z L Q q Q D p F P 2 D + N z S c J e G e S 4 F z T y e 0 6 K n W 7 G 6 v x p v m F / C R j I y e j + j q i d R n g G A Y 8 4 j s Q t 4 2 G f B X E Y K a d o 2 0 9 3 H x 6 c F O U 5 w B a Q S J K 1 3 L h o a z + s s R / V 2 F + X 7 J s i + C + c h U w C 2 T O C f c J F w T f z Z P a 2 E Z a L x h n g J A i G c x x g L n o q r 9 O O N Q / e o 4 m o M F F Z u G A + y Z N u R H a F Q 1 z n G 7 A V F r R i h j N + 0 s h w b D q v W j S y k 9 Y F f g F F X j B O X 5 r E g R d R v B p F n p O H F P j x q k 7 m B u w 5 h W 5 n s K / U / 2 f S 3 d b G L l 6 r d 1 c 5 p m l 8 a W J M W e 0 y b 5 u F W A I 9 I s M 9 h G A 7 e 1 8 9 P E 0 O V 6 w L J 5 1 H 8 v h 1 V w E T F S Q a y Q p 5 S i H b F Z 0 0 C 2 i b H s N 3 h v k C l 0 / T + u b E 9 4 F b P x a S h U U s Y E 2 j q L Z L T g J t N y Z 4 v k T 0 F o 0 T w x S 9 7 y H v b / W D 5 J J E y P k Q + w v I b I s E g h i 4 Q x 0 3 Y P 8 d X F L f C j x 6 o w E B d D C i h F u R x / q W X + / u C N c 2 h W q Q k M a h U 2 q r U g 7 0 r h r Q W Q x V f W l t l d F q 6 K s M k W q 6 0 k 6 Z 9 7 k a q X T Y n + m f E W y w K B r E h 9 w V f Z C H Z z T C i M J / O 0 5 X T Q a + / E K i f 6 E K L 0 g I S a 7 w C h A 5 t 8 Y p a 8 H X z V o L 9 P k m b j 2 P P 6 o b l P O o K C g Z w h V 3 r q G v P J a J t O p n d 2 X N 5 z g M 8 B I i D m c k o O Z q b R a f R 4 J w R f m U c i E R h M v x X J Y y 2 j S Y K 6 u y 0 T w C I t 2 h x F y 2 x + X w p i 4 6 7 m h 0 C y o 3 h H H I m h q L y X E a h c y V 2 d t N t F 1 7 x q t J t n E v c m 1 k t 5 r Q j U 4 8 w q G d t n I U r K s R K o H Y e O j P j p 3 K 5 d n r Z V L b p 2 R p 8 F C v o x 3 r 5 T 2 l Y N 4 e F S s / x u q L Z c v o H g X 0 9 q i g 1 1 x C u L i U 6 n d J u G q f 6 x j G L d G U c k X g K + t / Z t R S N P U u s a U I G j 2 / L m g I Z X d y B 6 x V u 6 p h 2 h 2 Q W / l P D P w K P p / W d z j y 9 Y t H w S n 1 J X / n e j L 4 G y f p H 0 n z u 5 h 9 C p P p l K / p a v j C a K 7 U 4 O k e e u V C 9 t P e e s p R F M 4 S q P v w t D M f v 7 6 a r G C / D K 7 d X C t J m M J e 6 k O a 3 S N v y C K G L 5 K D 0 l v k G Q u o j + + d p z 4 R S 6 y T R + + W k f V t a 4 T g 1 W e 2 T M O 1 V b e + 1 Q 6 b W s 1 g U C L t w K S S s V A P A u o Y l 6 r K G e 9 + A 1 B L A Q I t A B Q A A g A I A J C j 6 F p x L i f O p g A A A P Y A A A A S A A A A A A A A A A A A A A A A A A A A A A B D b 2 5 m a W c v U G F j a 2 F n Z S 5 4 b W x Q S w E C L Q A U A A I A C A C Q o + h a U 3 I 4 L J s A A A D h A A A A E w A A A A A A A A A A A A A A A A D y A A A A W 0 N v b n R l b n R f V H l w Z X N d L n h t b F B L A Q I t A B Q A A g A I A J C j 6 F p b 3 H 6 e C w Q A A D c U A A A T A A A A A A A A A A A A A A A A A N o B A A B G b 3 J t d W x h c y 9 T Z W N 0 a W 9 u M S 5 t U E s F B g A A A A A D A A M A w g A A A D I 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o + A A A A A A A A 6 D 0 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2 x 0 Q 2 F i Y W 5 n P C 9 J d G V t U G F 0 a D 4 8 L 0 l 0 Z W 1 M b 2 N h d G l v b j 4 8 U 3 R h Y m x l R W 5 0 c m l l c z 4 8 R W 5 0 c n k g V H l w Z T 0 i R m l s b E V y c m 9 y Q 2 9 k Z S I g V m F s d W U 9 I n N V b m t u b 3 d u I i A v P j x F b n R y e S B U e X B l P S J C d W Z m Z X J O Z X h 0 U m V m c m V z a C I g V m F s d W U 9 I m w x I i A v P j x F b n R y e S B U e X B l P S J G a W x s R W 5 h Y m x l Z C I g V m F s d W U 9 I m w w I i A v P j x F b n R y e S B U e X B l P S J G a W x s R X J y b 3 J D b 3 V u d C I g V m F s d W U 9 I m w w I i A v P j x F b n R y e S B U e X B l P S J G a W x s T G F z d F V w Z G F 0 Z W Q i I F Z h b H V l P S J k M j A y N S 0 w N y 0 w O F Q x M z o y N T o 1 N C 4 0 M j c x O T I 1 W i I g L z 4 8 R W 5 0 c n k g V H l w Z T 0 i R m l s b G V k Q 2 9 t c G x l d G V S Z X N 1 b H R U b 1 d v c m t z a G V l d C I g V m F s d W U 9 I m w w I i A v P j x F b n R y e S B U e X B l P S J G a W x s Q 2 9 s d W 1 u V H l w Z X M i I F Z h b H V l P S J z Q m d Z R 0 J n P T 0 i I C 8 + P E V u d H J 5 I F R 5 c G U 9 I k Z p b G x U b 0 R h d G F N b 2 R l b E V u Y W J s Z W Q i I F Z h b H V l P S J s M S I g L z 4 8 R W 5 0 c n k g V H l w Z T 0 i S X N Q c m l 2 Y X R l I i B W Y W x 1 Z T 0 i b D A i I C 8 + P E V u d H J 5 I F R 5 c G U 9 I l F 1 Z X J 5 S U Q i I F Z h b H V l P S J z N j h m M m U 0 Z m E t M T J l N S 0 0 Z T I y L T k 2 Y T E t O T F l M m F h Y j F i N W E x I i A v P j x F b n R y e S B U e X B l P S J G a W x s Q 2 9 s d W 1 u T m F t Z X M i I F Z h b H V l P S J z W y Z x d W 9 0 O 0 t v Z G U g Q 2 F i Y W 5 n J n F 1 b 3 Q 7 L C Z x d W 9 0 O 0 5 h b W E g Q 2 F i Y W 5 n J n F 1 b 3 Q 7 L C Z x d W 9 0 O 0 x v a 2 F z a S Z x d W 9 0 O y w m c X V v d D t Q c m 9 2 a W 5 z a S Z x d W 9 0 O 1 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R G F w d X I h U G l 2 b 3 R U Y W J s Z T Y i I C 8 + P E V u d H J 5 I F R 5 c G U 9 I k Z p b G x D b 3 V u d C I g V m F s d W U 9 I m w 0 I i A v P j x F b n R y e S B U e X B l P S J B Z G R l Z F R v R G F 0 Y U 1 v Z G V s I i B W Y W x 1 Z T 0 i b D 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x 0 Q 2 F i Y W 5 n L 0 N o Y W 5 n Z W Q g V H l w Z T E u e 0 t v Z G U g Q 2 F i Y W 5 n L D B 9 J n F 1 b 3 Q 7 L C Z x d W 9 0 O 1 N l Y 3 R p b 2 4 x L 2 x 0 Q 2 F i Y W 5 n L 0 N o Y W 5 n Z W Q g V H l w Z T E u e 0 5 h b W E g Q 2 F i Y W 5 n L D F 9 J n F 1 b 3 Q 7 L C Z x d W 9 0 O 1 N l Y 3 R p b 2 4 x L 2 x 0 Q 2 F i Y W 5 n L 0 N o Y W 5 n Z W Q g V H l w Z T E u e 0 x v a 2 F z a S w y f S Z x d W 9 0 O y w m c X V v d D t T Z W N 0 a W 9 u M S 9 s d E N h Y m F u Z y 9 D a G F u Z 2 V k I F R 5 c G U x L n t Q c m 9 2 a W 5 z a S w z f S Z x d W 9 0 O 1 0 s J n F 1 b 3 Q 7 Q 2 9 s d W 1 u Q 2 9 1 b n Q m c X V v d D s 6 N C w m c X V v d D t L Z X l D b 2 x 1 b W 5 O Y W 1 l c y Z x d W 9 0 O z p b X S w m c X V v d D t D b 2 x 1 b W 5 J Z G V u d G l 0 a W V z J n F 1 b 3 Q 7 O l s m c X V v d D t T Z W N 0 a W 9 u M S 9 s d E N h Y m F u Z y 9 D a G F u Z 2 V k I F R 5 c G U x L n t L b 2 R l I E N h Y m F u Z y w w f S Z x d W 9 0 O y w m c X V v d D t T Z W N 0 a W 9 u M S 9 s d E N h Y m F u Z y 9 D a G F u Z 2 V k I F R 5 c G U x L n t O Y W 1 h I E N h Y m F u Z y w x f S Z x d W 9 0 O y w m c X V v d D t T Z W N 0 a W 9 u M S 9 s d E N h Y m F u Z y 9 D a G F u Z 2 V k I F R 5 c G U x L n t M b 2 t h c 2 k s M n 0 m c X V v d D s s J n F 1 b 3 Q 7 U 2 V j d G l v b j E v b H R D Y W J h b m c v Q 2 h h b m d l Z C B U e X B l M S 5 7 U H J v d m l u c 2 k s M 3 0 m c X V v d D t d L C Z x d W 9 0 O 1 J l b G F 0 a W 9 u c 2 h p c E l u Z m 8 m c X V v d D s 6 W 1 1 9 I i A v P j w v U 3 R h Y m x l R W 5 0 c m l l c z 4 8 L 0 l 0 Z W 0 + P E l 0 Z W 0 + P E l 0 Z W 1 M b 2 N h d G l v b j 4 8 S X R l b V R 5 c G U + R m 9 y b X V s Y T w v S X R l b V R 5 c G U + P E l 0 Z W 1 Q Y X R o P l N l Y 3 R p b 2 4 x L 2 x 0 S 2 F 0 Y W d v c m k 8 L 0 l 0 Z W 1 Q Y X R o P j w v S X R l b U x v Y 2 F 0 a W 9 u P j x T d G F i b G V F b n R y a W V z P j x F b n R y e S B U e X B l P S J G a W x s U 3 R h d H V z I i B W Y W x 1 Z T 0 i c 0 N v b X B s Z X R l I i A v P j x F b n R y e S B U e X B l P S J C d W Z m Z X J O Z X h 0 U m V m c m V z a C I g V m F s d W U 9 I m w x I i A v P j x F b n R y e S B U e X B l P S J G a W x s Q 2 9 s d W 1 u T m F t Z X M i I F Z h b H V l P S J z W y Z x d W 9 0 O 0 t v Z G U g S 2 F 0 Z W d v c m k m c X V v d D s s J n F 1 b 3 Q 7 T m F t Y S B L Y X R l Z 2 9 y a S Z x d W 9 0 O 1 0 i I C 8 + P E V u d H J 5 I F R 5 c G U 9 I k Z p b G x F b m F i b G V k I i B W Y W x 1 Z T 0 i b D A i I C 8 + P E V u d H J 5 I F R 5 c G U 9 I k Z p b G x D b 2 x 1 b W 5 U e X B l c y I g V m F s d W U 9 I n N C Z 1 k 9 I i A v P j x F b n R y e S B U e X B l P S J G a W x s T G F z d F V w Z G F 0 Z W Q i I F Z h b H V l P S J k M j A y N S 0 w N y 0 w N V Q w M z o w M j o 0 M y 4 x O T Q 0 M T g x W i I g L z 4 8 R W 5 0 c n k g V H l w Z T 0 i R m l s b E V y c m 9 y Q 2 9 1 b n Q i I F Z h b H V l P S J s M C I g L z 4 8 R W 5 0 c n k g V H l w Z T 0 i R m l s b E V y c m 9 y Q 2 9 k Z S I g V m F s d W U 9 I n N V b m t u b 3 d u I i A v P j x F b n R y e S B U e X B l P S J G a W x s Z W R D b 2 1 w b G V 0 Z V J l c 3 V s d F R v V 2 9 y a 3 N o Z W V 0 I i B W Y W x 1 Z T 0 i b D A i I C 8 + P E V u d H J 5 I F R 5 c G U 9 I k Z p b G x D b 3 V u d C I g V m F s d W U 9 I m w 1 I i A v P j x F b n R y e S B U e X B l P S J G a W x s V G 9 E Y X R h T W 9 k Z W x F b m F i b G V k I i B W Y W x 1 Z T 0 i b D E i I C 8 + P E V u d H J 5 I F R 5 c G U 9 I k l z U H J p d m F 0 Z S I g V m F s d W U 9 I m w w I i A v P j x F b n R y e S B U e X B l P S J R d W V y e U l E I i B W Y W x 1 Z T 0 i c 2 Y 4 M m M 2 Y z A 4 L T d k Y 2 E t N D c 0 N i 0 5 M T I 2 L T c 3 Z D Q 2 M T V l Y W Q 4 Y y 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I s J n F 1 b 3 Q 7 a 2 V 5 Q 2 9 s d W 1 u T m F t Z X M m c X V v d D s 6 W 1 0 s J n F 1 b 3 Q 7 c X V l c n l S Z W x h d G l v b n N o a X B z J n F 1 b 3 Q 7 O l t d L C Z x d W 9 0 O 2 N v b H V t b k l k Z W 5 0 a X R p Z X M m c X V v d D s 6 W y Z x d W 9 0 O 1 N l Y 3 R p b 2 4 x L 2 x 0 S 2 F 0 Y W d v c m k v Q 2 h h b m d l Z C B U e X B l M S 5 7 S 2 9 k Z S B L Y X R l Z 2 9 y a S w w f S Z x d W 9 0 O y w m c X V v d D t T Z W N 0 a W 9 u M S 9 s d E t h d G F n b 3 J p L 0 N o Y W 5 n Z W Q g V H l w Z T E u e 0 5 h b W E g S 2 F 0 Z W d v c m k s M X 0 m c X V v d D t d L C Z x d W 9 0 O 0 N v b H V t b k N v d W 5 0 J n F 1 b 3 Q 7 O j I s J n F 1 b 3 Q 7 S 2 V 5 Q 2 9 s d W 1 u T m F t Z X M m c X V v d D s 6 W 1 0 s J n F 1 b 3 Q 7 Q 2 9 s d W 1 u S W R l b n R p d G l l c y Z x d W 9 0 O z p b J n F 1 b 3 Q 7 U 2 V j d G l v b j E v b H R L Y X R h Z 2 9 y a S 9 D a G F u Z 2 V k I F R 5 c G U x L n t L b 2 R l I E t h d G V n b 3 J p L D B 9 J n F 1 b 3 Q 7 L C Z x d W 9 0 O 1 N l Y 3 R p b 2 4 x L 2 x 0 S 2 F 0 Y W d v c m k v Q 2 h h b m d l Z C B U e X B l M S 5 7 T m F t Y S B L Y X R l Z 2 9 y a S w x f S Z x d W 9 0 O 1 0 s J n F 1 b 3 Q 7 U m V s Y X R p b 2 5 z a G l w S W 5 m b y Z x d W 9 0 O z p b X X 0 i I C 8 + P C 9 T d G F i b G V F b n R y a W V z P j w v S X R l b T 4 8 S X R l b T 4 8 S X R l b U x v Y 2 F 0 a W 9 u P j x J d G V t V H l w Z T 5 G b 3 J t d W x h P C 9 J d G V t V H l w Z T 4 8 S X R l b V B h d G g + U 2 V j d G l v b j E v b H R Q c m 9 k d W s 8 L 0 l 0 Z W 1 Q Y X R o P j w v S X R l b U x v Y 2 F 0 a W 9 u P j x T d G F i b G V F b n R y a W V z P j x F b n R y e S B U e X B l P S J G a W x s Q 2 9 s d W 1 u V H l w Z X M i I F Z h b H V l P S J z Q X d Z R 0 J n T U E i I C 8 + P E V u d H J 5 I F R 5 c G U 9 I k 5 h d m l n Y X R p b 2 5 T d G V w T m F t Z S I g V m F s d W U 9 I n N O Y X Z p Z 2 F 0 a W 9 u I i A v P j x F b n R y e S B U e X B l P S J G a W x s R W 5 h Y m x l Z C I g V m F s d W U 9 I m w w I i A v P j x F b n R y e S B U e X B l P S J G a W x s T G F z d F V w Z G F 0 Z W Q i I F Z h b H V l P S J k M j A y N S 0 w N y 0 w O F Q x M z o y N T o 1 N C 4 0 N T Q 2 N j Y 0 W i I g L z 4 8 R W 5 0 c n k g V H l w Z T 0 i R m l s b E V y c m 9 y Q 2 9 1 b n Q i I F Z h b H V l P S J s M C I g L z 4 8 R W 5 0 c n k g V H l w Z T 0 i R m l s b G V k Q 2 9 t c G x l d G V S Z X N 1 b H R U b 1 d v c m t z a G V l d C I g V m F s d W U 9 I m w w I i A v P j x F b n R y e S B U e X B l P S J G a W x s R X J y b 3 J D b 2 R l I i B W Y W x 1 Z T 0 i c 1 V u a 2 5 v d 2 4 i I C 8 + P E V u d H J 5 I F R 5 c G U 9 I k Z p b G x U b 0 R h d G F N b 2 R l b E V u Y W J s Z W Q i I F Z h b H V l P S J s M S I g L z 4 8 R W 5 0 c n k g V H l w Z T 0 i S X N Q c m l 2 Y X R l I i B W Y W x 1 Z T 0 i b D A i I C 8 + P E V u d H J 5 I F R 5 c G U 9 I l F 1 Z X J 5 S U Q i I F Z h b H V l P S J z O W Q 2 M D J j Z j c t Z W M y N S 0 0 M z I 0 L T g z Y z M t N j U 4 M z M 1 M W Q y N z J m I i A v P j x F b n R y e S B U e X B l P S J S Z W N v d m V y e V R h c m d l d E N v b H V t b i I g V m F s d W U 9 I m w x I i A v P j x F b n R y e S B U e X B l P S J S Z W N v d m V y e V R h c m d l d F J v d y I g V m F s d W U 9 I m w x I i A v P j x F b n R y e S B U e X B l P S J S Z W N v d m V y e V R h c m d l d F N o Z W V 0 I i B W Y W x 1 Z T 0 i c 2 x 0 U H J v Z H V r I i A v P j x F b n R y e S B U e X B l P S J G a W x s Q 2 9 1 b n Q i I F Z h b H V l P S J s M j U 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E Y X B 1 c i F Q a X Z v d F R h Y m x l M i I g L z 4 8 R W 5 0 c n k g V H l w Z T 0 i R m l s b E N v b H V t b k 5 h b W V z I i B W Y W x 1 Z T 0 i c 1 s m c X V v d D t O b y 4 m c X V v d D s s J n F 1 b 3 Q 7 S 2 9 k Z S B Q c m 9 k d W s g R m l u Y W w m c X V v d D s s J n F 1 b 3 Q 7 S 2 F 0 Z W d v c m k m c X V v d D s s J n F 1 b 3 Q 7 T m F t Y S B Q c m 9 k d W s m c X V v d D s s J n F 1 b 3 Q 7 S G F y Z 2 E m c X V v d D s s J n F 1 b 3 Q 7 S 2 F 0 Z W d v c m k g S G F y Z 2 E m c X V v d D t d I i A v P j x F b n R y e S B U e X B l P S J G a W x s U 3 R h d H V z I i B W Y W x 1 Z T 0 i c 0 N v b X B s Z X R l 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2 x 0 U H J v Z H V r L 0 N o Y W 5 n Z W Q g V H l w Z S 5 7 T m 8 u L D B 9 J n F 1 b 3 Q 7 L C Z x d W 9 0 O 1 N l Y 3 R p b 2 4 x L 2 x 0 U H J v Z H V r L 0 N o Y W 5 n Z W Q g V H l w Z S 5 7 S 2 9 k Z S B Q c m 9 k d W s g R m l u Y W w s M X 0 m c X V v d D s s J n F 1 b 3 Q 7 U 2 V j d G l v b j E v b H R Q c m 9 k d W s v Q 2 h h b m d l Z C B U e X B l L n t L Y X R l Z 2 9 y a S w y f S Z x d W 9 0 O y w m c X V v d D t T Z W N 0 a W 9 u M S 9 s d F B y b 2 R 1 a y 9 D a G F u Z 2 V k I F R 5 c G U u e 0 5 h b W E g U H J v Z H V r L D N 9 J n F 1 b 3 Q 7 L C Z x d W 9 0 O 1 N l Y 3 R p b 2 4 x L 2 x 0 U H J v Z H V r L 0 N o Y W 5 n Z W Q g V H l w Z S 5 7 S G F y Z 2 E s N H 0 m c X V v d D s s J n F 1 b 3 Q 7 U 2 V j d G l v b j E v b H R Q c m 9 k d W s v Q W R k Z W Q g Q 3 V z d G 9 t L n t L Y X R l Z 2 9 y a S B I Y X J n Y S w 1 f S Z x d W 9 0 O 1 0 s J n F 1 b 3 Q 7 Q 2 9 s d W 1 u Q 2 9 1 b n Q m c X V v d D s 6 N i w m c X V v d D t L Z X l D b 2 x 1 b W 5 O Y W 1 l c y Z x d W 9 0 O z p b X S w m c X V v d D t D b 2 x 1 b W 5 J Z G V u d G l 0 a W V z J n F 1 b 3 Q 7 O l s m c X V v d D t T Z W N 0 a W 9 u M S 9 s d F B y b 2 R 1 a y 9 D a G F u Z 2 V k I F R 5 c G U u e 0 5 v L i w w f S Z x d W 9 0 O y w m c X V v d D t T Z W N 0 a W 9 u M S 9 s d F B y b 2 R 1 a y 9 D a G F u Z 2 V k I F R 5 c G U u e 0 t v Z G U g U H J v Z H V r I E Z p b m F s L D F 9 J n F 1 b 3 Q 7 L C Z x d W 9 0 O 1 N l Y 3 R p b 2 4 x L 2 x 0 U H J v Z H V r L 0 N o Y W 5 n Z W Q g V H l w Z S 5 7 S 2 F 0 Z W d v c m k s M n 0 m c X V v d D s s J n F 1 b 3 Q 7 U 2 V j d G l v b j E v b H R Q c m 9 k d W s v Q 2 h h b m d l Z C B U e X B l L n t O Y W 1 h I F B y b 2 R 1 a y w z f S Z x d W 9 0 O y w m c X V v d D t T Z W N 0 a W 9 u M S 9 s d F B y b 2 R 1 a y 9 D a G F u Z 2 V k I F R 5 c G U u e 0 h h c m d h L D R 9 J n F 1 b 3 Q 7 L C Z x d W 9 0 O 1 N l Y 3 R p b 2 4 x L 2 x 0 U H J v Z H V r L 0 F k Z G V k I E N 1 c 3 R v b S 5 7 S 2 F 0 Z W d v c m k g S G F y Z 2 E s N X 0 m c X V v d D t d L C Z x d W 9 0 O 1 J l b G F 0 a W 9 u c 2 h p c E l u Z m 8 m c X V v d D s 6 W 1 1 9 I i A v P j w v U 3 R h Y m x l R W 5 0 c m l l c z 4 8 L 0 l 0 Z W 0 + P E l 0 Z W 0 + P E l 0 Z W 1 M b 2 N h d G l v b j 4 8 S X R l b V R 5 c G U + R m 9 y b X V s Y T w v S X R l b V R 5 c G U + P E l 0 Z W 1 Q Y X R o P l N l Y 3 R p b 2 4 x L 2 x 0 T G l i d X J h b j w v S X R l b V B h d G g + P C 9 J d G V t T G 9 j Y X R p b 2 4 + P F N 0 Y W J s Z U V u d H J p Z X M + P E V u d H J 5 I F R 5 c G U 9 I k Z p b G x T d G F 0 d X M i I F Z h b H V l P S J z Q 2 9 t c G x l d G U i I C 8 + P E V u d H J 5 I F R 5 c G U 9 I k J 1 Z m Z l c k 5 l e H R S Z W Z y Z X N o I i B W Y W x 1 Z T 0 i b D E i I C 8 + P E V u d H J 5 I F R 5 c G U 9 I k Z p b G x D b 2 x 1 b W 5 O Y W 1 l c y I g V m F s d W U 9 I n N b J n F 1 b 3 Q 7 V G F u Z 2 d h b C Z x d W 9 0 O y w m c X V v d D t O Y W 1 h I E x p Y n V y Y W 4 m c X V v d D s s J n F 1 b 3 Q 7 V G l w Z S A m c X V v d D t d I i A v P j x F b n R y e S B U e X B l P S J G a W x s R W 5 h Y m x l Z C I g V m F s d W U 9 I m w w I i A v P j x F b n R y e S B U e X B l P S J G a W x s Q 2 9 s d W 1 u V H l w Z X M i I F Z h b H V l P S J z Q 1 F Z R y I g L z 4 8 R W 5 0 c n k g V H l w Z T 0 i R m l s b E x h c 3 R V c G R h d G V k I i B W Y W x 1 Z T 0 i Z D I w M j U t M D c t M D V U M D M 6 M D I 6 N T I u O D k w M D c 0 O V o i I C 8 + P E V u d H J 5 I F R 5 c G U 9 I k Z p b G x F c n J v c k N v d W 5 0 I i B W Y W x 1 Z T 0 i b D A i I C 8 + P E V u d H J 5 I F R 5 c G U 9 I k Z p b G x F c n J v c k N v Z G U i I F Z h b H V l P S J z V W 5 r b m 9 3 b i I g L z 4 8 R W 5 0 c n k g V H l w Z T 0 i R m l s b G V k Q 2 9 t c G x l d G V S Z X N 1 b H R U b 1 d v c m t z a G V l d C I g V m F s d W U 9 I m w w I i A v P j x F b n R y e S B U e X B l P S J G a W x s Q 2 9 1 b n Q i I F Z h b H V l P S J s M j I i I C 8 + P E V u d H J 5 I F R 5 c G U 9 I k Z p b G x U b 0 R h d G F N b 2 R l b E V u Y W J s Z W Q i I F Z h b H V l P S J s M S I g L z 4 8 R W 5 0 c n k g V H l w Z T 0 i S X N Q c m l 2 Y X R l I i B W Y W x 1 Z T 0 i b D A i I C 8 + P E V u d H J 5 I F R 5 c G U 9 I l F 1 Z X J 5 S U Q i I F Z h b H V l P S J z Y z g 0 N j M 4 M j M t N j B i O S 0 0 Z m Y x L T g z N T Y t N D F m Y z A 1 Z D F l Y z g 3 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M y w m c X V v d D t r Z X l D b 2 x 1 b W 5 O Y W 1 l c y Z x d W 9 0 O z p b X S w m c X V v d D t x d W V y e V J l b G F 0 a W 9 u c 2 h p c H M m c X V v d D s 6 W 1 0 s J n F 1 b 3 Q 7 Y 2 9 s d W 1 u S W R l b n R p d G l l c y Z x d W 9 0 O z p b J n F 1 b 3 Q 7 U 2 V j d G l v b j E v b H R M a W J 1 c m F u L 0 N o Y W 5 n Z W Q g V H l w Z S 5 7 V G F u Z 2 d h b C w w f S Z x d W 9 0 O y w m c X V v d D t T Z W N 0 a W 9 u M S 9 s d E x p Y n V y Y W 4 v Q 2 h h b m d l Z C B U e X B l L n t O Y W 1 h I E x p Y n V y Y W 4 s M X 0 m c X V v d D s s J n F 1 b 3 Q 7 U 2 V j d G l v b j E v b H R M a W J 1 c m F u L 0 N o Y W 5 n Z W Q g V H l w Z S 5 7 V G l w Z S A s M n 0 m c X V v d D t d L C Z x d W 9 0 O 0 N v b H V t b k N v d W 5 0 J n F 1 b 3 Q 7 O j M s J n F 1 b 3 Q 7 S 2 V 5 Q 2 9 s d W 1 u T m F t Z X M m c X V v d D s 6 W 1 0 s J n F 1 b 3 Q 7 Q 2 9 s d W 1 u S W R l b n R p d G l l c y Z x d W 9 0 O z p b J n F 1 b 3 Q 7 U 2 V j d G l v b j E v b H R M a W J 1 c m F u L 0 N o Y W 5 n Z W Q g V H l w Z S 5 7 V G F u Z 2 d h b C w w f S Z x d W 9 0 O y w m c X V v d D t T Z W N 0 a W 9 u M S 9 s d E x p Y n V y Y W 4 v Q 2 h h b m d l Z C B U e X B l L n t O Y W 1 h I E x p Y n V y Y W 4 s M X 0 m c X V v d D s s J n F 1 b 3 Q 7 U 2 V j d G l v b j E v b H R M a W J 1 c m F u L 0 N o Y W 5 n Z W Q g V H l w Z S 5 7 V G l w Z S A s M n 0 m c X V v d D t d L C Z x d W 9 0 O 1 J l b G F 0 a W 9 u c 2 h p c E l u Z m 8 m c X V v d D s 6 W 1 1 9 I i A v P j w v U 3 R h Y m x l R W 5 0 c m l l c z 4 8 L 0 l 0 Z W 0 + P E l 0 Z W 0 + P E l 0 Z W 1 M b 2 N h d G l v b j 4 8 S X R l b V R 5 c G U + R m 9 y b X V s Y T w v S X R l b V R 5 c G U + P E l 0 Z W 1 Q Y X R o P l N l Y 3 R p b 2 4 x L 2 R 0 U G V u a n V h b G F u P C 9 J d G V t U G F 0 a D 4 8 L 0 l 0 Z W 1 M b 2 N h d G l v b j 4 8 U 3 R h Y m x l R W 5 0 c m l l c z 4 8 R W 5 0 c n k g V H l w Z T 0 i R m l s b E N v b H V t b l R 5 c G V z I i B W Y W x 1 Z T 0 i c 0 N R W U d B d 1 l H Q X d Z P S I g L z 4 8 R W 5 0 c n k g V H l w Z T 0 i Q n V m Z m V y T m V 4 d F J l Z n J l c 2 g i I F Z h b H V l P S J s M S I g L z 4 8 R W 5 0 c n k g V H l w Z T 0 i R m l s b E V u Y W J s Z W Q i I F Z h b H V l P S J s M C I g L z 4 8 R W 5 0 c n k g V H l w Z T 0 i R m l s b E x h c 3 R V c G R h d G V k I i B W Y W x 1 Z T 0 i Z D I w M j U t M D c t M D h U M T M 6 M j g 6 M j k u M j M 5 N z U 0 M l o i I C 8 + P E V u d H J 5 I F R 5 c G U 9 I k Z p b G x l Z E N v b X B s Z X R l U m V z d W x 0 V G 9 X b 3 J r c 2 h l Z X Q i I F Z h b H V l P S J s M C I g L z 4 8 R W 5 0 c n k g V H l w Z T 0 i R m l s b E V y c m 9 y Q 2 9 1 b n Q i I F Z h b H V l P S J s M C I g L z 4 8 R W 5 0 c n k g V H l w Z T 0 i R m l s b F R v R G F 0 Y U 1 v Z G V s R W 5 h Y m x l Z C I g V m F s d W U 9 I m w x I i A v P j x F b n R y e S B U e X B l P S J J c 1 B y a X Z h d G U i I F Z h b H V l P S J s M C I g L z 4 8 R W 5 0 c n k g V H l w Z T 0 i U X V l c n l J R C I g V m F s d W U 9 I n M 0 M z k 2 Y W Q 5 M C 0 z O D U w L T Q x Z T Y t Y T Z i N S 0 w M j k 0 M G M 1 N D h i M T U i I C 8 + P E V u d H J 5 I F R 5 c G U 9 I k Z p b G x F c n J v c k N v Z G U i I F Z h b H V l P S J z V W 5 r b m 9 3 b i 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E Y X B 1 c i F Q a X Z v d F R h Y m x l M i I g L z 4 8 R W 5 0 c n k g V H l w Z T 0 i R m l s b E N v b H V t b k 5 h b W V z I i B W Y W x 1 Z T 0 i c 1 s m c X V v d D t U Y W 5 n Z 2 F s I F R y Y W 5 z Y W t z a S Z x d W 9 0 O y w m c X V v d D t L b 2 R l I F R y Y W 5 z Y W t z a S Z x d W 9 0 O y w m c X V v d D t L b 2 R l I E N h Y m F u Z y Z x d W 9 0 O y w m c X V v d D t V c n V 0 Y W 4 m c X V v d D s s J n F 1 b 3 Q 7 S 2 9 k Z S B Q c m 9 k d W s m c X V v d D s s J n F 1 b 3 Q 7 S 2 9 k Z S B L Y X Q m c X V v d D s s J n F 1 b 3 Q 7 S n V t b G F o I F B l b W J l b G l h b i Z x d W 9 0 O y w m c X V v d D t T d G F 0 d X M g S G F y a S Z x d W 9 0 O 1 0 i I C 8 + P E V u d H J 5 I F R 5 c G U 9 I k Z p b G x T d G F 0 d X M i I F Z h b H V l P S J z Q 2 9 t c G x l d G U i I C 8 + P E V u d H J 5 I F R 5 c G U 9 I k Z p b G x D b 3 V u d C I g V m F s d W U 9 I m w x M T g 1 M T g 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Z H R Q Z W 5 q d W F s Y W 4 v Q 2 h h b m d l Z C B U e X B l L n t U Y W 5 n Z 2 F s I F R y Y W 5 z Y W t z a S w w f S Z x d W 9 0 O y w m c X V v d D t T Z W N 0 a W 9 u M S 9 k d F B l b m p 1 Y W x h b i 9 D a G F u Z 2 V k I F R 5 c G U u e 0 t v Z G U g V H J h b n N h a 3 N p L D F 9 J n F 1 b 3 Q 7 L C Z x d W 9 0 O 1 N l Y 3 R p b 2 4 x L 2 R 0 U G V u a n V h b G F u L 0 l u c 2 V y d G V k I E Z p c n N 0 I E N o Y X J h Y 3 R l c n M u e 0 Z p c n N 0 I E N o Y X J h Y 3 R l c n M s N X 0 m c X V v d D s s J n F 1 b 3 Q 7 U 2 V j d G l v b j E v Z H R Q Z W 5 q d W F s Y W 4 v Q 2 h h b m d l Z C B U e X B l L n t V c n V 0 Y W 4 s M n 0 m c X V v d D s s J n F 1 b 3 Q 7 U 2 V j d G l v b j E v Z H R Q Z W 5 q d W F s Y W 4 v Q 2 h h b m d l Z C B U e X B l L n t L b 2 R l I F B y b 2 R 1 a y w z f S Z x d W 9 0 O y w m c X V v d D t T Z W N 0 a W 9 u M S 9 k d F B l b m p 1 Y W x h b i 9 J b n N l c n R l Z C B G a X J z d C B D a G F y Y W N 0 Z X J z M S 5 7 R m l y c 3 Q g Q 2 h h c m F j d G V y c y w 2 f S Z x d W 9 0 O y w m c X V v d D t T Z W N 0 a W 9 u M S 9 k d F B l b m p 1 Y W x h b i 9 D a G F u Z 2 V k I F R 5 c G U u e 0 p 1 b W x h a C B Q Z W 1 i Z W x p Y W 4 s N H 0 m c X V v d D s s J n F 1 b 3 Q 7 U 2 V j d G l v b j E v Z H R Q Z W 5 q d W F s Y W 4 v Q 2 h h b m d l Z C B U e X B l M S 5 7 Q 3 V z d G 9 t L D h 9 J n F 1 b 3 Q 7 X S w m c X V v d D t D b 2 x 1 b W 5 D b 3 V u d C Z x d W 9 0 O z o 4 L C Z x d W 9 0 O 0 t l e U N v b H V t b k 5 h b W V z J n F 1 b 3 Q 7 O l t d L C Z x d W 9 0 O 0 N v b H V t b k l k Z W 5 0 a X R p Z X M m c X V v d D s 6 W y Z x d W 9 0 O 1 N l Y 3 R p b 2 4 x L 2 R 0 U G V u a n V h b G F u L 0 N o Y W 5 n Z W Q g V H l w Z S 5 7 V G F u Z 2 d h b C B U c m F u c 2 F r c 2 k s M H 0 m c X V v d D s s J n F 1 b 3 Q 7 U 2 V j d G l v b j E v Z H R Q Z W 5 q d W F s Y W 4 v Q 2 h h b m d l Z C B U e X B l L n t L b 2 R l I F R y Y W 5 z Y W t z a S w x f S Z x d W 9 0 O y w m c X V v d D t T Z W N 0 a W 9 u M S 9 k d F B l b m p 1 Y W x h b i 9 J b n N l c n R l Z C B G a X J z d C B D a G F y Y W N 0 Z X J z L n t G a X J z d C B D a G F y Y W N 0 Z X J z L D V 9 J n F 1 b 3 Q 7 L C Z x d W 9 0 O 1 N l Y 3 R p b 2 4 x L 2 R 0 U G V u a n V h b G F u L 0 N o Y W 5 n Z W Q g V H l w Z S 5 7 V X J 1 d G F u L D J 9 J n F 1 b 3 Q 7 L C Z x d W 9 0 O 1 N l Y 3 R p b 2 4 x L 2 R 0 U G V u a n V h b G F u L 0 N o Y W 5 n Z W Q g V H l w Z S 5 7 S 2 9 k Z S B Q c m 9 k d W s s M 3 0 m c X V v d D s s J n F 1 b 3 Q 7 U 2 V j d G l v b j E v Z H R Q Z W 5 q d W F s Y W 4 v S W 5 z Z X J 0 Z W Q g R m l y c 3 Q g Q 2 h h c m F j d G V y c z E u e 0 Z p c n N 0 I E N o Y X J h Y 3 R l c n M s N n 0 m c X V v d D s s J n F 1 b 3 Q 7 U 2 V j d G l v b j E v Z H R Q Z W 5 q d W F s Y W 4 v Q 2 h h b m d l Z C B U e X B l L n t K d W 1 s Y W g g U G V t Y m V s a W F u L D R 9 J n F 1 b 3 Q 7 L C Z x d W 9 0 O 1 N l Y 3 R p b 2 4 x L 2 R 0 U G V u a n V h b G F u L 0 N o Y W 5 n Z W Q g V H l w Z T E u e 0 N 1 c 3 R v b S w 4 f S Z x d W 9 0 O 1 0 s J n F 1 b 3 Q 7 U m V s Y X R p b 2 5 z a G l w S W 5 m b y Z x d W 9 0 O z p b X X 0 i I C 8 + P C 9 T d G F i b G V F b n R y a W V z P j w v S X R l b T 4 8 S X R l b T 4 8 S X R l b U x v Y 2 F 0 a W 9 u P j x J d G V t V H l w Z T 5 G b 3 J t d W x h P C 9 J d G V t V H l w Z T 4 8 S X R l b V B h d G g + U 2 V j d G l v b j E v b H R D Y W J h b m c v U 2 9 1 c m N l P C 9 J d G V t U G F 0 a D 4 8 L 0 l 0 Z W 1 M b 2 N h d G l v b j 4 8 U 3 R h Y m x l R W 5 0 c m l l c y A v P j w v S X R l b T 4 8 S X R l b T 4 8 S X R l b U x v Y 2 F 0 a W 9 u P j x J d G V t V H l w Z T 5 G b 3 J t d W x h P C 9 J d G V t V H l w Z T 4 8 S X R l b V B h d G g + U 2 V j d G l v b j E v b H R D Y W J h b m c v T W F z d G V y J T I w Q 2 F i Y W 5 n X 1 N o Z W V 0 P C 9 J d G V t U G F 0 a D 4 8 L 0 l 0 Z W 1 M b 2 N h d G l v b j 4 8 U 3 R h Y m x l R W 5 0 c m l l c y A v P j w v S X R l b T 4 8 S X R l b T 4 8 S X R l b U x v Y 2 F 0 a W 9 u P j x J d G V t V H l w Z T 5 G b 3 J t d W x h P C 9 J d G V t V H l w Z T 4 8 S X R l b V B h d G g + U 2 V j d G l v b j E v b H R D Y W J h b m c v Q 2 h h b m d l Z C U y M F R 5 c G U 8 L 0 l 0 Z W 1 Q Y X R o P j w v S X R l b U x v Y 2 F 0 a W 9 u P j x T d G F i b G V F b n R y a W V z I C 8 + P C 9 J d G V t P j x J d G V t P j x J d G V t T G 9 j Y X R p b 2 4 + P E l 0 Z W 1 U e X B l P k Z v c m 1 1 b G E 8 L 0 l 0 Z W 1 U e X B l P j x J d G V t U G F 0 a D 5 T Z W N 0 a W 9 u M S 9 s d E N h Y m F u Z y 9 Q c m 9 t b 3 R l Z C U y M E h l Y W R l c n M 8 L 0 l 0 Z W 1 Q Y X R o P j w v S X R l b U x v Y 2 F 0 a W 9 u P j x T d G F i b G V F b n R y a W V z I C 8 + P C 9 J d G V t P j x J d G V t P j x J d G V t T G 9 j Y X R p b 2 4 + P E l 0 Z W 1 U e X B l P k Z v c m 1 1 b G E 8 L 0 l 0 Z W 1 U e X B l P j x J d G V t U G F 0 a D 5 T Z W N 0 a W 9 u M S 9 s d E N h Y m F u Z y 9 D a G F u Z 2 V k J T I w V H l w Z T E 8 L 0 l 0 Z W 1 Q Y X R o P j w v S X R l b U x v Y 2 F 0 a W 9 u P j x T d G F i b G V F b n R y a W V z I C 8 + P C 9 J d G V t P j x J d G V t P j x J d G V t T G 9 j Y X R p b 2 4 + P E l 0 Z W 1 U e X B l P k Z v c m 1 1 b G E 8 L 0 l 0 Z W 1 U e X B l P j x J d G V t U G F 0 a D 5 T Z W N 0 a W 9 u M S 9 s d E t h d G F n b 3 J p L 1 N v d X J j Z T w v S X R l b V B h d G g + P C 9 J d G V t T G 9 j Y X R p b 2 4 + P F N 0 Y W J s Z U V u d H J p Z X M g L z 4 8 L 0 l 0 Z W 0 + P E l 0 Z W 0 + P E l 0 Z W 1 M b 2 N h d G l v b j 4 8 S X R l b V R 5 c G U + R m 9 y b X V s Y T w v S X R l b V R 5 c G U + P E l 0 Z W 1 Q Y X R o P l N l Y 3 R p b 2 4 x L 2 x 0 S 2 F 0 Y W d v c m k v S 2 F 0 Y W d v c m k l M j B Q c m 9 k d W t f U 2 h l Z X Q 8 L 0 l 0 Z W 1 Q Y X R o P j w v S X R l b U x v Y 2 F 0 a W 9 u P j x T d G F i b G V F b n R y a W V z I C 8 + P C 9 J d G V t P j x J d G V t P j x J d G V t T G 9 j Y X R p b 2 4 + P E l 0 Z W 1 U e X B l P k Z v c m 1 1 b G E 8 L 0 l 0 Z W 1 U e X B l P j x J d G V t U G F 0 a D 5 T Z W N 0 a W 9 u M S 9 s d E t h d G F n b 3 J p L 0 N o Y W 5 n Z W Q l M j B U e X B l P C 9 J d G V t U G F 0 a D 4 8 L 0 l 0 Z W 1 M b 2 N h d G l v b j 4 8 U 3 R h Y m x l R W 5 0 c m l l c y A v P j w v S X R l b T 4 8 S X R l b T 4 8 S X R l b U x v Y 2 F 0 a W 9 u P j x J d G V t V H l w Z T 5 G b 3 J t d W x h P C 9 J d G V t V H l w Z T 4 8 S X R l b V B h d G g + U 2 V j d G l v b j E v b H R L Y X R h Z 2 9 y a S 9 Q c m 9 t b 3 R l Z C U y M E h l Y W R l c n M 8 L 0 l 0 Z W 1 Q Y X R o P j w v S X R l b U x v Y 2 F 0 a W 9 u P j x T d G F i b G V F b n R y a W V z I C 8 + P C 9 J d G V t P j x J d G V t P j x J d G V t T G 9 j Y X R p b 2 4 + P E l 0 Z W 1 U e X B l P k Z v c m 1 1 b G E 8 L 0 l 0 Z W 1 U e X B l P j x J d G V t U G F 0 a D 5 T Z W N 0 a W 9 u M S 9 s d E t h d G F n b 3 J p L 0 N o Y W 5 n Z W Q l M j B U e X B l M T w v S X R l b V B h d G g + P C 9 J d G V t T G 9 j Y X R p b 2 4 + P F N 0 Y W J s Z U V u d H J p Z X M g L z 4 8 L 0 l 0 Z W 0 + P E l 0 Z W 0 + P E l 0 Z W 1 M b 2 N h d G l v b j 4 8 S X R l b V R 5 c G U + R m 9 y b X V s Y T w v S X R l b V R 5 c G U + P E l 0 Z W 1 Q Y X R o P l N l Y 3 R p b 2 4 x L 2 x 0 U H J v Z H V r L 1 N v d X J j Z T w v S X R l b V B h d G g + P C 9 J d G V t T G 9 j Y X R p b 2 4 + P F N 0 Y W J s Z U V u d H J p Z X M g L z 4 8 L 0 l 0 Z W 0 + P E l 0 Z W 0 + P E l 0 Z W 1 M b 2 N h d G l v b j 4 8 S X R l b V R 5 c G U + R m 9 y b X V s Y T w v S X R l b V R 5 c G U + P E l 0 Z W 1 Q Y X R o P l N l Y 3 R p b 2 4 x L 2 x 0 U H J v Z H V r L 0 1 h c 3 R l c i U y M F B y b 2 R 1 a 1 9 T a G V l d D w v S X R l b V B h d G g + P C 9 J d G V t T G 9 j Y X R p b 2 4 + P F N 0 Y W J s Z U V u d H J p Z X M g L z 4 8 L 0 l 0 Z W 0 + P E l 0 Z W 0 + P E l 0 Z W 1 M b 2 N h d G l v b j 4 8 S X R l b V R 5 c G U + R m 9 y b X V s Y T w v S X R l b V R 5 c G U + P E l 0 Z W 1 Q Y X R o P l N l Y 3 R p b 2 4 x L 2 x 0 U H J v Z H V r L 1 B y b 2 1 v d G V k J T I w S G V h Z G V y c z w v S X R l b V B h d G g + P C 9 J d G V t T G 9 j Y X R p b 2 4 + P F N 0 Y W J s Z U V u d H J p Z X M g L z 4 8 L 0 l 0 Z W 0 + P E l 0 Z W 0 + P E l 0 Z W 1 M b 2 N h d G l v b j 4 8 S X R l b V R 5 c G U + R m 9 y b X V s Y T w v S X R l b V R 5 c G U + P E l 0 Z W 1 Q Y X R o P l N l Y 3 R p b 2 4 x L 2 x 0 U H J v Z H V r L 0 N o Y W 5 n Z W Q l M j B U e X B l P C 9 J d G V t U G F 0 a D 4 8 L 0 l 0 Z W 1 M b 2 N h d G l v b j 4 8 U 3 R h Y m x l R W 5 0 c m l l c y A v P j w v S X R l b T 4 8 S X R l b T 4 8 S X R l b U x v Y 2 F 0 a W 9 u P j x J d G V t V H l w Z T 5 G b 3 J t d W x h P C 9 J d G V t V H l w Z T 4 8 S X R l b V B h d G g + U 2 V j d G l v b j E v b H R M a W J 1 c m F u L 1 N v d X J j Z T w v S X R l b V B h d G g + P C 9 J d G V t T G 9 j Y X R p b 2 4 + P F N 0 Y W J s Z U V u d H J p Z X M g L z 4 8 L 0 l 0 Z W 0 + P E l 0 Z W 0 + P E l 0 Z W 1 M b 2 N h d G l v b j 4 8 S X R l b V R 5 c G U + R m 9 y b X V s Y T w v S X R l b V R 5 c G U + P E l 0 Z W 1 Q Y X R o P l N l Y 3 R p b 2 4 x L 2 x 0 T G l i d X J h b i 9 M a W J 1 c m F u X 1 N o Z W V 0 P C 9 J d G V t U G F 0 a D 4 8 L 0 l 0 Z W 1 M b 2 N h d G l v b j 4 8 U 3 R h Y m x l R W 5 0 c m l l c y A v P j w v S X R l b T 4 8 S X R l b T 4 8 S X R l b U x v Y 2 F 0 a W 9 u P j x J d G V t V H l w Z T 5 G b 3 J t d W x h P C 9 J d G V t V H l w Z T 4 8 S X R l b V B h d G g + U 2 V j d G l v b j E v b H R M a W J 1 c m F u L 1 B y b 2 1 v d G V k J T I w S G V h Z G V y c z w v S X R l b V B h d G g + P C 9 J d G V t T G 9 j Y X R p b 2 4 + P F N 0 Y W J s Z U V u d H J p Z X M g L z 4 8 L 0 l 0 Z W 0 + P E l 0 Z W 0 + P E l 0 Z W 1 M b 2 N h d G l v b j 4 8 S X R l b V R 5 c G U + R m 9 y b X V s Y T w v S X R l b V R 5 c G U + P E l 0 Z W 1 Q Y X R o P l N l Y 3 R p b 2 4 x L 2 x 0 T G l i d X J h b i 9 D a G F u Z 2 V k J T I w V H l w Z T w v S X R l b V B h d G g + P C 9 J d G V t T G 9 j Y X R p b 2 4 + P F N 0 Y W J s Z U V u d H J p Z X M g L z 4 8 L 0 l 0 Z W 0 + P E l 0 Z W 0 + P E l 0 Z W 1 M b 2 N h d G l v b j 4 8 S X R l b V R 5 c G U + R m 9 y b X V s Y T w v S X R l b V R 5 c G U + P E l 0 Z W 1 Q Y X R o P l N l Y 3 R p b 2 4 x L 2 R 0 U G V u a n V h b G F u L 1 N v d X J j Z T w v S X R l b V B h d G g + P C 9 J d G V t T G 9 j Y X R p b 2 4 + P F N 0 Y W J s Z U V u d H J p Z X M g L z 4 8 L 0 l 0 Z W 0 + P E l 0 Z W 0 + P E l 0 Z W 1 M b 2 N h d G l v b j 4 8 S X R l b V R 5 c G U + R m 9 y b X V s Y T w v S X R l b V R 5 c G U + P E l 0 Z W 1 Q Y X R o P l N l Y 3 R p b 2 4 x L 2 R 0 U G V u a n V h b G F u L 1 R y Y W 5 z Y W t z a S U y M F B l b m p 1 Y W x h b l 9 T a G V l d D w v S X R l b V B h d G g + P C 9 J d G V t T G 9 j Y X R p b 2 4 + P F N 0 Y W J s Z U V u d H J p Z X M g L z 4 8 L 0 l 0 Z W 0 + P E l 0 Z W 0 + P E l 0 Z W 1 M b 2 N h d G l v b j 4 8 S X R l b V R 5 c G U + R m 9 y b X V s Y T w v S X R l b V R 5 c G U + P E l 0 Z W 1 Q Y X R o P l N l Y 3 R p b 2 4 x L 2 R 0 U G V u a n V h b G F u L 1 B y b 2 1 v d G V k J T I w S G V h Z G V y c z w v S X R l b V B h d G g + P C 9 J d G V t T G 9 j Y X R p b 2 4 + P F N 0 Y W J s Z U V u d H J p Z X M g L z 4 8 L 0 l 0 Z W 0 + P E l 0 Z W 0 + P E l 0 Z W 1 M b 2 N h d G l v b j 4 8 S X R l b V R 5 c G U + R m 9 y b X V s Y T w v S X R l b V R 5 c G U + P E l 0 Z W 1 Q Y X R o P l N l Y 3 R p b 2 4 x L 2 R 0 U G V u a n V h b G F u L 0 N o Y W 5 n Z W Q l M j B U e X B l P C 9 J d G V t U G F 0 a D 4 8 L 0 l 0 Z W 1 M b 2 N h d G l v b j 4 8 U 3 R h Y m x l R W 5 0 c m l l c y A v P j w v S X R l b T 4 8 S X R l b T 4 8 S X R l b U x v Y 2 F 0 a W 9 u P j x J d G V t V H l w Z T 5 G b 3 J t d W x h P C 9 J d G V t V H l w Z T 4 8 S X R l b V B h d G g + U 2 V j d G l v b j E v Z H R Q Z W 5 q d W F s Y W 4 v S W 5 z Z X J 0 Z W Q l M j B G a X J z d C U y M E N o Y X J h Y 3 R l c n M 8 L 0 l 0 Z W 1 Q Y X R o P j w v S X R l b U x v Y 2 F 0 a W 9 u P j x T d G F i b G V F b n R y a W V z I C 8 + P C 9 J d G V t P j x J d G V t P j x J d G V t T G 9 j Y X R p b 2 4 + P E l 0 Z W 1 U e X B l P k Z v c m 1 1 b G E 8 L 0 l 0 Z W 1 U e X B l P j x J d G V t U G F 0 a D 5 T Z W N 0 a W 9 u M S 9 k d F B l b m p 1 Y W x h b i 9 S Z W 9 y Z G V y Z W Q l M j B D b 2 x 1 b W 5 z P C 9 J d G V t U G F 0 a D 4 8 L 0 l 0 Z W 1 M b 2 N h d G l v b j 4 8 U 3 R h Y m x l R W 5 0 c m l l c y A v P j w v S X R l b T 4 8 S X R l b T 4 8 S X R l b U x v Y 2 F 0 a W 9 u P j x J d G V t V H l w Z T 5 G b 3 J t d W x h P C 9 J d G V t V H l w Z T 4 8 S X R l b V B h d G g + U 2 V j d G l v b j E v Z H R Q Z W 5 q d W F s Y W 4 v U m V u Y W 1 l Z C U y M E N v b H V t b n M 8 L 0 l 0 Z W 1 Q Y X R o P j w v S X R l b U x v Y 2 F 0 a W 9 u P j x T d G F i b G V F b n R y a W V z I C 8 + P C 9 J d G V t P j x J d G V t P j x J d G V t T G 9 j Y X R p b 2 4 + P E l 0 Z W 1 U e X B l P k Z v c m 1 1 b G E 8 L 0 l 0 Z W 1 U e X B l P j x J d G V t U G F 0 a D 5 T Z W N 0 a W 9 u M S 9 k d F B l b m p 1 Y W x h b i 9 J b n N l c n R l Z C U y M E Z p c n N 0 J T I w Q 2 h h c m F j d G V y c z E 8 L 0 l 0 Z W 1 Q Y X R o P j w v S X R l b U x v Y 2 F 0 a W 9 u P j x T d G F i b G V F b n R y a W V z I C 8 + P C 9 J d G V t P j x J d G V t P j x J d G V t T G 9 j Y X R p b 2 4 + P E l 0 Z W 1 U e X B l P k Z v c m 1 1 b G E 8 L 0 l 0 Z W 1 U e X B l P j x J d G V t U G F 0 a D 5 T Z W N 0 a W 9 u M S 9 k d F B l b m p 1 Y W x h b i 9 S Z W 9 y Z G V y Z W Q l M j B D b 2 x 1 b W 5 z M T w v S X R l b V B h d G g + P C 9 J d G V t T G 9 j Y X R p b 2 4 + P F N 0 Y W J s Z U V u d H J p Z X M g L z 4 8 L 0 l 0 Z W 0 + P E l 0 Z W 0 + P E l 0 Z W 1 M b 2 N h d G l v b j 4 8 S X R l b V R 5 c G U + R m 9 y b X V s Y T w v S X R l b V R 5 c G U + P E l 0 Z W 1 Q Y X R o P l N l Y 3 R p b 2 4 x L 2 R 0 U G V u a n V h b G F u L 1 J l b m F t Z W Q l M j B D b 2 x 1 b W 5 z 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s d F B y b 2 R 1 a y 9 B Z G R l Z C U y M E N 1 c 3 R v b T w v S X R l b V B h d G g + P C 9 J d G V t T G 9 j Y X R p b 2 4 + P F N 0 Y W J s Z U V u d H J p Z X M g L z 4 8 L 0 l 0 Z W 0 + P E l 0 Z W 0 + P E l 0 Z W 1 M b 2 N h d G l v b j 4 8 S X R l b V R 5 c G U + R m 9 y b X V s Y T w v S X R l b V R 5 c G U + P E l 0 Z W 1 Q Y X R o P l N l Y 3 R p b 2 4 x L 2 R 0 U G V u a n V h b G F u L 0 1 l c m d l Z C U y M F F 1 Z X J p Z X M 8 L 0 l 0 Z W 1 Q Y X R o P j w v S X R l b U x v Y 2 F 0 a W 9 u P j x T d G F i b G V F b n R y a W V z I C 8 + P C 9 J d G V t P j x J d G V t P j x J d G V t T G 9 j Y X R p b 2 4 + P E l 0 Z W 1 U e X B l P k Z v c m 1 1 b G E 8 L 0 l 0 Z W 1 U e X B l P j x J d G V t U G F 0 a D 5 T Z W N 0 a W 9 u M S 9 k d F B l b m p 1 Y W x h b i 9 F e H B h b m R l Z C U y M G x 0 T G l i d X J h b j w v S X R l b V B h d G g + P C 9 J d G V t T G 9 j Y X R p b 2 4 + P F N 0 Y W J s Z U V u d H J p Z X M g L z 4 8 L 0 l 0 Z W 0 + P E l 0 Z W 0 + P E l 0 Z W 1 M b 2 N h d G l v b j 4 8 S X R l b V R 5 c G U + R m 9 y b X V s Y T w v S X R l b V R 5 c G U + P E l 0 Z W 1 Q Y X R o P l N l Y 3 R p b 2 4 x L 2 R 0 U G V u a n V h b G F u L 1 J l b W 9 2 Z W Q l M j B D b 2 x 1 b W 5 z P C 9 J d G V t U G F 0 a D 4 8 L 0 l 0 Z W 1 M b 2 N h d G l v b j 4 8 U 3 R h Y m x l R W 5 0 c m l l c y A v P j w v S X R l b T 4 8 S X R l b T 4 8 S X R l b U x v Y 2 F 0 a W 9 u P j x J d G V t V H l w Z T 5 G b 3 J t d W x h P C 9 J d G V t V H l w Z T 4 8 S X R l b V B h d G g + U 2 V j d G l v b j E v Z H R Q Z W 5 q d W F s Y W 4 v Q W R k Z W Q l M j B D d X N 0 b 2 0 8 L 0 l 0 Z W 1 Q Y X R o P j w v S X R l b U x v Y 2 F 0 a W 9 u P j x T d G F i b G V F b n R y a W V z I C 8 + P C 9 J d G V t P j x J d G V t P j x J d G V t T G 9 j Y X R p b 2 4 + P E l 0 Z W 1 U e X B l P k Z v c m 1 1 b G E 8 L 0 l 0 Z W 1 U e X B l P j x J d G V t U G F 0 a D 5 T Z W N 0 a W 9 u M S 9 k d F B l b m p 1 Y W x h b i 9 D a G F u Z 2 V k J T I w V H l w Z T E 8 L 0 l 0 Z W 1 Q Y X R o P j w v S X R l b U x v Y 2 F 0 a W 9 u P j x T d G F i b G V F b n R y a W V z I C 8 + P C 9 J d G V t P j x J d G V t P j x J d G V t T G 9 j Y X R p b 2 4 + P E l 0 Z W 1 U e X B l P k Z v c m 1 1 b G E 8 L 0 l 0 Z W 1 U e X B l P j x J d G V t U G F 0 a D 5 T Z W N 0 a W 9 u M S 9 k d F B l b m p 1 Y W x h b i 9 S Z W 1 v d m V k J T I w Q 2 9 s d W 1 u c z E 8 L 0 l 0 Z W 1 Q Y X R o P j w v S X R l b U x v Y 2 F 0 a W 9 u P j x T d G F i b G V F b n R y a W V z I C 8 + P C 9 J d G V t P j x J d G V t P j x J d G V t T G 9 j Y X R p b 2 4 + P E l 0 Z W 1 U e X B l P k Z v c m 1 1 b G E 8 L 0 l 0 Z W 1 U e X B l P j x J d G V t U G F 0 a D 5 T Z W N 0 a W 9 u M S 9 k d F B l b m p 1 Y W x h b i 9 S Z W 5 h b W V k J T I w Q 2 9 s d W 1 u c z I 8 L 0 l 0 Z W 1 Q Y X R o P j w v S X R l b U x v Y 2 F 0 a W 9 u P j x T d G F i b G V F b n R y a W V z I C 8 + P C 9 J d G V t P j w v S X R l b X M + P C 9 M b 2 N h b F B h Y 2 t h Z 2 V N Z X R h Z G F 0 Y U Z p b G U + F g A A A F B L B Q Y A A A A A A A A A A A A A A A A A A A A A A A A m A Q A A A Q A A A N C M n d 8 B F d E R j H o A w E / C l + s B A A A A 6 0 e R 8 i g + a 0 K A r I N S N i y q J g A A A A A C A A A A A A A Q Z g A A A A E A A C A A A A C c 9 M N 9 W N 5 m b Q k o t M l z z S C L K 7 N U y e T 1 m V 6 J j 2 0 I B 6 k u l w A A A A A O g A A A A A I A A C A A A A D 8 g E s j 5 G m 4 + E P N U u s D e f P G A g q C D r W O L j T L Z l H f O I B V d F A A A A C 9 P Q C j k C f v m I k 1 k J j Z V L k 9 L 7 v t I + n C f 4 L j D 3 w m B w v D P O 0 O c I i a q H A j 0 y q s a c e f 7 7 m q x o p T e H 8 C 3 z B 9 Q G P + L U k H s M o I b 8 q N V Z Y z g O y P H L O 1 Y 0 A A A A D I w R O 7 H s b 1 R d P W D u u t l N S 7 H P d y c d 4 E K 8 F g d P e 1 N G t 2 r P B u X v y K O 0 S I i I d e 1 V D G g h T M A M u o K 2 + 3 X v l u R N 6 3 1 1 / r < / D a t a M a s h u p > 
</file>

<file path=customXml/item32.xml>��< ? x m l   v e r s i o n = " 1 . 0 "   e n c o d i n g = " U T F - 1 6 " ? > < G e m i n i   x m l n s = " h t t p : / / g e m i n i / p i v o t c u s t o m i z a t i o n / 1 d d a d b b d - 1 a c b - 4 5 7 1 - 9 f 7 e - d 7 a a b 5 3 0 6 2 d f " > < C u s t o m C o n t e n t > < ! [ C D A T A [ < ? x m l   v e r s i o n = " 1 . 0 "   e n c o d i n g = " u t f - 1 6 " ? > < S e t t i n g s > < C a l c u l a t e d F i e l d s > < i t e m > < M e a s u r e N a m e > R e v e n u e < / M e a s u r e N a m e > < D i s p l a y N a m e > R e v e n u e < / D i s p l a y N a m e > < V i s i b l e > F a l s e < / V i s i b l e > < / i t e m > < i t e m > < M e a s u r e N a m e > T o t a l   T r a n s a c t i o n < / M e a s u r e N a m e > < D i s p l a y N a m e > T o t a l   T r a n s a c t i o n < / D i s p l a y N a m e > < V i s i b l e > F a l s e < / V i s i b l e > < / i t e m > < i t e m > < M e a s u r e N a m e > T o t a l   I t e m   S o l d < / M e a s u r e N a m e > < D i s p l a y N a m e > T o t a l   I t e m   S o l d < / 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33.xml>��< ? x m l   v e r s i o n = " 1 . 0 "   e n c o d i n g = " U T F - 1 6 " ? > < G e m i n i   x m l n s = " h t t p : / / g e m i n i / p i v o t c u s t o m i z a t i o n / b 3 5 5 a 5 b c - 9 0 e 3 - 4 7 2 1 - 8 4 3 3 - 6 b b 6 f 1 b 8 3 e 8 f " > < 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34.xml>��< ? x m l   v e r s i o n = " 1 . 0 "   e n c o d i n g = " U T F - 1 6 " ? > < G e m i n i   x m l n s = " h t t p : / / g e m i n i / p i v o t c u s t o m i z a t i o n / 5 f 7 3 8 b e e - 1 9 4 c - 4 e e 5 - 9 6 4 5 - a 7 9 f a 8 4 6 e 3 e 1 " > < 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35.xml>��< ? x m l   v e r s i o n = " 1 . 0 "   e n c o d i n g = " U T F - 1 6 " ? > < G e m i n i   x m l n s = " h t t p : / / g e m i n i / p i v o t c u s t o m i z a t i o n / 8 b 2 1 c 2 a 0 - 1 5 4 d - 4 4 a 9 - 8 a f 6 - 6 5 5 0 f 9 7 7 2 e c 7 " > < 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36.xml>��< ? x m l   v e r s i o n = " 1 . 0 "   e n c o d i n g = " U T F - 1 6 " ? > < G e m i n i   x m l n s = " h t t p : / / g e m i n i / p i v o t c u s t o m i z a t i o n / b 6 1 d 0 3 8 3 - d 9 c 1 - 4 1 f 7 - 9 3 a 7 - e 2 b 0 6 9 4 8 e 0 a a " > < 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37.xml>��< ? x m l   v e r s i o n = " 1 . 0 "   e n c o d i n g = " U T F - 1 6 " ? > < G e m i n i   x m l n s = " h t t p : / / g e m i n i / p i v o t c u s t o m i z a t i o n / b c 3 c 0 0 3 1 - 1 f 0 c - 4 f 0 a - a c 2 8 - d 6 c 8 3 b 1 3 e 1 8 7 " > < 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38.xml>��< ? x m l   v e r s i o n = " 1 . 0 "   e n c o d i n g = " U T F - 1 6 " ? > < G e m i n i   x m l n s = " h t t p : / / g e m i n i / p i v o t c u s t o m i z a t i o n / 9 d 1 0 a 4 a 6 - b 7 3 c - 4 b 8 6 - 8 e 7 3 - e a 2 9 b 9 4 4 e d b 8 " > < 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39.xml>��< ? x m l   v e r s i o n = " 1 . 0 "   e n c o d i n g = " U T F - 1 6 " ? > < G e m i n i   x m l n s = " h t t p : / / g e m i n i / p i v o t c u s t o m i z a t i o n / 6 4 2 3 6 4 1 6 - 6 c 0 9 - 4 e 8 e - 8 7 4 4 - b 1 8 7 9 c 1 0 c 0 d c " > < 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4.xml>��< ? x m l   v e r s i o n = " 1 . 0 "   e n c o d i n g = " U T F - 1 6 " ? > < G e m i n i   x m l n s = " h t t p : / / g e m i n i / p i v o t c u s t o m i z a t i o n / 3 a 9 4 1 a b 1 - b b c f - 4 0 3 b - a 3 1 9 - 6 1 b 0 f 7 e 2 c 1 1 8 " > < 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 J u m l a h P r o v i n s i < / M e a s u r e N a m e > < D i s p l a y N a m e > J u m l a h P r o v i n s i < / D i s p l a y N a m e > < V i s i b l e > F a l s e < / V i s i b l e > < / i t e m > < / C a l c u l a t e d F i e l d s > < S A H o s t H a s h > 0 < / S A H o s t H a s h > < G e m i n i F i e l d L i s t V i s i b l e > T r u e < / G e m i n i F i e l d L i s t V i s i b l e > < / S e t t i n g s > ] ] > < / C u s t o m C o n t e n t > < / G e m i n i > 
</file>

<file path=customXml/item40.xml>��< ? x m l   v e r s i o n = " 1 . 0 "   e n c o d i n g = " U T F - 1 6 " ? > < G e m i n i   x m l n s = " h t t p : / / g e m i n i / p i v o t c u s t o m i z a t i o n / d 0 0 3 f b 8 c - 4 b 2 9 - 4 7 2 6 - 9 c 7 b - 3 a d 6 e 4 5 1 1 c 1 5 " > < 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41.xml>��< ? x m l   v e r s i o n = " 1 . 0 "   e n c o d i n g = " U T F - 1 6 " ? > < G e m i n i   x m l n s = " h t t p : / / g e m i n i / p i v o t c u s t o m i z a t i o n / d 0 a b 3 8 b e - f 1 2 a - 4 8 f 7 - b d b c - 5 c 0 2 e 8 6 0 d 9 f 2 " > < 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 T r u e < / V i s i b l e > < / i t e m > < / C a l c u l a t e d F i e l d s > < S A H o s t H a s h > 0 < / S A H o s t H a s h > < G e m i n i F i e l d L i s t V i s i b l e > T r u e < / G e m i n i F i e l d L i s t V i s i b l e > < / S e t t i n g s > ] ] > < / C u s t o m C o n t e n t > < / G e m i n i > 
</file>

<file path=customXml/item42.xml>��< ? x m l   v e r s i o n = " 1 . 0 "   e n c o d i n g = " U T F - 1 6 " ? > < G e m i n i   x m l n s = " h t t p : / / g e m i n i / p i v o t c u s t o m i z a t i o n / f 0 4 b 7 1 b 8 - a 0 c 2 - 4 3 0 b - 9 3 d 2 - e f f a d 8 0 3 0 a 8 e " > < 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43.xml>��< ? x m l   v e r s i o n = " 1 . 0 "   e n c o d i n g = " U T F - 1 6 " ? > < G e m i n i   x m l n s = " h t t p : / / g e m i n i / p i v o t c u s t o m i z a t i o n / 3 3 a a 1 8 c 6 - b 0 9 a - 4 5 0 b - 8 4 b 3 - 9 f 6 f f e 6 9 d 5 6 9 " > < 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44.xml>��< ? x m l   v e r s i o n = " 1 . 0 "   e n c o d i n g = " U T F - 1 6 " ? > < G e m i n i   x m l n s = " h t t p : / / g e m i n i / p i v o t c u s t o m i z a t i o n / e d e 9 2 0 2 9 - 0 4 c 1 - 4 0 7 2 - b a 2 0 - 9 8 0 4 e e 7 a 7 c d 6 " > < 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 R e v e n u e   P e r   D a y < / M e a s u r e N a m e > < D i s p l a y N a m e > R e v e n u e   P e r   D a y < / D i s p l a y N a m e > < V i s i b l e > F a l s e < / V i s i b l e > < / i t e m > < / C a l c u l a t e d F i e l d s > < S A H o s t H a s h > 0 < / S A H o s t H a s h > < G e m i n i F i e l d L i s t V i s i b l e > T r u e < / G e m i n i F i e l d L i s t V i s i b l e > < / S e t t i n g s > ] ] > < / C u s t o m C o n t e n t > < / G e m i n i > 
</file>

<file path=customXml/item45.xml>��< ? x m l   v e r s i o n = " 1 . 0 "   e n c o d i n g = " U T F - 1 6 " ? > < G e m i n i   x m l n s = " h t t p : / / g e m i n i / p i v o t c u s t o m i z a t i o n / S a n d b o x N o n E m p t y " > < C u s t o m C o n t e n t > < ! [ C D A T A [ 1 ] ] > < / C u s t o m C o n t e n t > < / G e m i n i > 
</file>

<file path=customXml/item46.xml>��< ? x m l   v e r s i o n = " 1 . 0 "   e n c o d i n g = " U T F - 1 6 " ? > < G e m i n i   x m l n s = " h t t p : / / g e m i n i / p i v o t c u s t o m i z a t i o n / I s S a n d b o x E m b e d d e d " > < C u s t o m C o n t e n t > < ! [ C D A T A [ y e s ] ] > < / C u s t o m C o n t e n t > < / G e m i n i > 
</file>

<file path=customXml/item47.xml>��< ? x m l   v e r s i o n = " 1 . 0 "   e n c o d i n g = " U T F - 1 6 " ? > < G e m i n i   x m l n s = " h t t p : / / g e m i n i / p i v o t c u s t o m i z a t i o n / P o w e r P i v o t V e r s i o n " > < C u s t o m C o n t e n t > < ! [ C D A T A [ 2 0 1 5 . 1 3 0 . 1 6 0 6 . 1 ] ] > < / C u s t o m C o n t e n t > < / G e m i n i > 
</file>

<file path=customXml/item48.xml>��< ? x m l   v e r s i o n = " 1 . 0 "   e n c o d i n g = " U T F - 1 6 " ? > < G e m i n i   x m l n s = " h t t p : / / g e m i n i / p i v o t c u s t o m i z a t i o n / R e l a t i o n s h i p A u t o D e t e c t i o n E n a b l e d " > < C u s t o m C o n t e n t > < ! [ C D A T A [ T r u e ] ] > < / C u s t o m C o n t e n t > < / G e m i n i > 
</file>

<file path=customXml/item4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 2 0 2 5 - 0 7 - 0 9 T 0 0 : 1 4 : 5 5 . 7 8 2 3 7 9 + 0 7 : 0 0 < / L a s t P r o c e s s e d T i m e > < / D a t a M o d e l i n g S a n d b o x . S e r i a l i z e d S a n d b o x E r r o r C a c h e > ] ] > < / C u s t o m C o n t e n t > < / G e m i n i > 
</file>

<file path=customXml/item5.xml>��< ? x m l   v e r s i o n = " 1 . 0 "   e n c o d i n g = " U T F - 1 6 " ? > < G e m i n i   x m l n s = " h t t p : / / g e m i n i / p i v o t c u s t o m i z a t i o n / a c 9 1 3 e 3 2 - 0 b e f - 4 a 3 7 - b d 7 3 - d c 6 f a 4 3 0 3 f 6 0 " > < 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6.xml>��< ? x m l   v e r s i o n = " 1 . 0 "   e n c o d i n g = " U T F - 1 6 " ? > < G e m i n i   x m l n s = " h t t p : / / g e m i n i / p i v o t c u s t o m i z a t i o n / T a b l e O r d e r " > < C u s t o m C o n t e n t > < ! [ C D A T A [ l t C a b a n g _ 8 9 c 1 c c 5 8 - a c a 6 - 4 9 a 1 - 8 a a e - e 3 4 9 a 6 5 f c 3 0 d , l t K a t a g o r i _ 8 e 6 5 d 0 c c - 8 b 8 8 - 4 b 6 7 - a f 1 2 - 5 b 3 9 3 4 f 0 1 3 6 2 , l t P r o d u k _ 0 a 7 0 1 1 4 3 - c 7 7 4 - 4 7 a d - 9 0 1 5 - 3 d 6 f 5 2 3 f 4 5 c 0 , l t L i b u r a n _ a 4 b 4 1 6 2 4 - e 2 d d - 4 3 a 5 - 8 e 5 3 - 0 c 9 6 1 3 1 e 8 a 0 8 , d t P e n j u a l a n _ 3 4 5 3 5 2 b c - e c 4 5 - 4 f f a - 8 e 1 a - e b b 5 e e 7 4 6 d 2 c ] ] > < / C u s t o m C o n t e n t > < / G e m i n i > 
</file>

<file path=customXml/item7.xml>��< ? x m l   v e r s i o n = " 1 . 0 "   e n c o d i n g = " U T F - 1 6 " ? > < G e m i n i   x m l n s = " h t t p : / / g e m i n i / p i v o t c u s t o m i z a t i o n / 2 5 5 3 2 7 4 b - 9 f f 5 - 4 5 6 3 - a f d 9 - b 2 3 a 4 9 e c 4 1 7 8 " > < C u s t o m C o n t e n t > < ! [ C D A T A [ < ? x m l   v e r s i o n = " 1 . 0 "   e n c o d i n g = " u t f - 1 6 " ? > < S e t t i n g s > < C a l c u l a t e d F i e l d s > < i t e m > < M e a s u r e N a m e > J u m l a h < / M e a s u r e N a m e > < D i s p l a y N a m e > J u m l a h < / D i s p l a y N a m e > < V i s i b l e > F a l s e < / V i s i b l e > < / i t e m > < i t e m > < M e a s u r e N a m e > R e v e n u e < / M e a s u r e N a m e > < D i s p l a y N a m e > R e v e n u e < / D i s p l a y N a m e > < V i s i b l e > F a l s e < / V i s i b l e > < / i t e m > < / C a l c u l a t e d F i e l d s > < S A H o s t H a s h > 0 < / S A H o s t H a s h > < G e m i n i F i e l d L i s t V i s i b l e > T r u e < / G e m i n i F i e l d L i s t V i s i b l e > < / S e t t i n g s > ] ] > < / C u s t o m C o n t e n t > < / G e m i n i > 
</file>

<file path=customXml/item8.xml>��< ? x m l   v e r s i o n = " 1 . 0 "   e n c o d i n g = " U T F - 1 6 " ? > < G e m i n i   x m l n s = " h t t p : / / g e m i n i / p i v o t c u s t o m i z a t i o n / 0 5 6 5 d 5 5 7 - 4 a e c - 4 8 f b - a 8 b 3 - 6 0 7 5 8 b c 1 9 6 f 4 " > < 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i t e m > < M e a s u r e N a m e > J u m l a h P r o v i n s i < / M e a s u r e N a m e > < D i s p l a y N a m e > J u m l a h P r o v i n s i < / D i s p l a y N a m e > < V i s i b l e > F a l s e < / V i s i b l e > < / i t e m > < / C a l c u l a t e d F i e l d s > < S A H o s t H a s h > 0 < / S A H o s t H a s h > < G e m i n i F i e l d L i s t V i s i b l e > T r u e < / G e m i n i F i e l d L i s t V i s i b l e > < / S e t t i n g s > ] ] > < / C u s t o m C o n t e n t > < / G e m i n i > 
</file>

<file path=customXml/item9.xml>��< ? x m l   v e r s i o n = " 1 . 0 "   e n c o d i n g = " U T F - 1 6 " ? > < G e m i n i   x m l n s = " h t t p : / / g e m i n i / p i v o t c u s t o m i z a t i o n / 5 3 8 2 b 8 9 8 - b b d 5 - 4 b 7 4 - a c 9 3 - 1 d c 1 b 2 1 6 d 0 6 f " > < C u s t o m C o n t e n t > < ! [ C D A T A [ < ? x m l   v e r s i o n = " 1 . 0 "   e n c o d i n g = " u t f - 1 6 " ? > < S e t t i n g s > < C a l c u l a t e d F i e l d s > < i t e m > < M e a s u r e N a m e > T o t a l   I t e m   S o l d < / M e a s u r e N a m e > < D i s p l a y N a m e > T o t a l   I t e m   S o l d < / D i s p l a y N a m e > < V i s i b l e > F a l s e < / V i s i b l e > < / i t e m > < i t e m > < M e a s u r e N a m e > R e v e n u e < / M e a s u r e N a m e > < D i s p l a y N a m e > R e v e n u e < / D i s p l a y N a m e > < V i s i b l e > F a l s e < / V i s i b l e > < / i t e m > < i t e m > < M e a s u r e N a m e > T o t a l   T r a n s a c t i o n < / M e a s u r e N a m e > < D i s p l a y N a m e > T o t a l   T r a n s a c t i o n < / D i s p l a y N a m e > < V i s i b l e > F a l s e < / V i s i b l e > < / i t e m > < i t e m > < M e a s u r e N a m e > A v e r a g e   I t e m   p e r   T r a n s a c t i o n < / M e a s u r e N a m e > < D i s p l a y N a m e > A v e r a g e   I t e m   p e r   T r a n s a c t i o n < / D i s p l a y N a m e > < V i s i b l e > F a l s e < / V i s i b l e > < / i t e m > < i t e m > < M e a s u r e N a m e > A v e r a g e   N i l a i   T r a n s a c t i o n < / M e a s u r e N a m e > < D i s p l a y N a m e > A v e r a g e   N i l a i   T r a n s a c t i o n < / D i s p l a y N a m e > < V i s i b l e > F a l s e < / V i s i b l e > < / i t e m > < i t e m > < M e a s u r e N a m e > T r a n s a c t i o n   p e r   D a y < / M e a s u r e N a m e > < D i s p l a y N a m e > T r a n s a c t i o n   p e r   D a y 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E578171-7699-4EA2-BE1E-F2224597DBBE}">
  <ds:schemaRefs/>
</ds:datastoreItem>
</file>

<file path=customXml/itemProps10.xml><?xml version="1.0" encoding="utf-8"?>
<ds:datastoreItem xmlns:ds="http://schemas.openxmlformats.org/officeDocument/2006/customXml" ds:itemID="{44DF57F7-B5A9-4593-837F-6774BAEC0E07}">
  <ds:schemaRefs/>
</ds:datastoreItem>
</file>

<file path=customXml/itemProps11.xml><?xml version="1.0" encoding="utf-8"?>
<ds:datastoreItem xmlns:ds="http://schemas.openxmlformats.org/officeDocument/2006/customXml" ds:itemID="{CED5F8DD-46F6-4C05-B8E8-DE4344F8B2B9}">
  <ds:schemaRefs/>
</ds:datastoreItem>
</file>

<file path=customXml/itemProps12.xml><?xml version="1.0" encoding="utf-8"?>
<ds:datastoreItem xmlns:ds="http://schemas.openxmlformats.org/officeDocument/2006/customXml" ds:itemID="{A86AE4ED-6ECF-498A-A304-7E3DD64ECC7F}">
  <ds:schemaRefs/>
</ds:datastoreItem>
</file>

<file path=customXml/itemProps13.xml><?xml version="1.0" encoding="utf-8"?>
<ds:datastoreItem xmlns:ds="http://schemas.openxmlformats.org/officeDocument/2006/customXml" ds:itemID="{C9B4BD05-975B-4CFB-B494-6767E091ABBC}">
  <ds:schemaRefs/>
</ds:datastoreItem>
</file>

<file path=customXml/itemProps14.xml><?xml version="1.0" encoding="utf-8"?>
<ds:datastoreItem xmlns:ds="http://schemas.openxmlformats.org/officeDocument/2006/customXml" ds:itemID="{87F086CD-49A7-4CA6-83F2-1CFF72C5249D}">
  <ds:schemaRefs/>
</ds:datastoreItem>
</file>

<file path=customXml/itemProps15.xml><?xml version="1.0" encoding="utf-8"?>
<ds:datastoreItem xmlns:ds="http://schemas.openxmlformats.org/officeDocument/2006/customXml" ds:itemID="{7D5B44E6-110A-4050-84E1-039847B9E647}">
  <ds:schemaRefs/>
</ds:datastoreItem>
</file>

<file path=customXml/itemProps16.xml><?xml version="1.0" encoding="utf-8"?>
<ds:datastoreItem xmlns:ds="http://schemas.openxmlformats.org/officeDocument/2006/customXml" ds:itemID="{717B3DCB-6FFF-4646-835A-3D1EC7C2A38D}">
  <ds:schemaRefs/>
</ds:datastoreItem>
</file>

<file path=customXml/itemProps17.xml><?xml version="1.0" encoding="utf-8"?>
<ds:datastoreItem xmlns:ds="http://schemas.openxmlformats.org/officeDocument/2006/customXml" ds:itemID="{90ABB156-5667-4C42-B8B9-5E9EA68946B8}">
  <ds:schemaRefs/>
</ds:datastoreItem>
</file>

<file path=customXml/itemProps18.xml><?xml version="1.0" encoding="utf-8"?>
<ds:datastoreItem xmlns:ds="http://schemas.openxmlformats.org/officeDocument/2006/customXml" ds:itemID="{ABD0DDD7-F524-4774-974D-7DFD21B6B9C5}">
  <ds:schemaRefs/>
</ds:datastoreItem>
</file>

<file path=customXml/itemProps19.xml><?xml version="1.0" encoding="utf-8"?>
<ds:datastoreItem xmlns:ds="http://schemas.openxmlformats.org/officeDocument/2006/customXml" ds:itemID="{3A4F3291-50A2-42D8-925F-A0AE77BEE4DF}">
  <ds:schemaRefs/>
</ds:datastoreItem>
</file>

<file path=customXml/itemProps2.xml><?xml version="1.0" encoding="utf-8"?>
<ds:datastoreItem xmlns:ds="http://schemas.openxmlformats.org/officeDocument/2006/customXml" ds:itemID="{878085AB-67AC-4FDF-AE60-746CB3A1FFDB}">
  <ds:schemaRefs/>
</ds:datastoreItem>
</file>

<file path=customXml/itemProps20.xml><?xml version="1.0" encoding="utf-8"?>
<ds:datastoreItem xmlns:ds="http://schemas.openxmlformats.org/officeDocument/2006/customXml" ds:itemID="{4F05EECA-2822-4C14-9592-011EF88DD7EB}">
  <ds:schemaRefs/>
</ds:datastoreItem>
</file>

<file path=customXml/itemProps21.xml><?xml version="1.0" encoding="utf-8"?>
<ds:datastoreItem xmlns:ds="http://schemas.openxmlformats.org/officeDocument/2006/customXml" ds:itemID="{5BF7A543-08F7-469D-9A16-A96BF2A6BF53}">
  <ds:schemaRefs/>
</ds:datastoreItem>
</file>

<file path=customXml/itemProps22.xml><?xml version="1.0" encoding="utf-8"?>
<ds:datastoreItem xmlns:ds="http://schemas.openxmlformats.org/officeDocument/2006/customXml" ds:itemID="{85F128F8-B745-49F0-B24F-B0567F874750}">
  <ds:schemaRefs/>
</ds:datastoreItem>
</file>

<file path=customXml/itemProps23.xml><?xml version="1.0" encoding="utf-8"?>
<ds:datastoreItem xmlns:ds="http://schemas.openxmlformats.org/officeDocument/2006/customXml" ds:itemID="{44613405-CA3F-42E1-823D-410DE901B72F}">
  <ds:schemaRefs/>
</ds:datastoreItem>
</file>

<file path=customXml/itemProps24.xml><?xml version="1.0" encoding="utf-8"?>
<ds:datastoreItem xmlns:ds="http://schemas.openxmlformats.org/officeDocument/2006/customXml" ds:itemID="{9EBCD2C1-BB05-4C3A-B1B1-8690B71F405C}">
  <ds:schemaRefs/>
</ds:datastoreItem>
</file>

<file path=customXml/itemProps25.xml><?xml version="1.0" encoding="utf-8"?>
<ds:datastoreItem xmlns:ds="http://schemas.openxmlformats.org/officeDocument/2006/customXml" ds:itemID="{65407CE7-93A7-487D-B39C-C953DBDA7010}">
  <ds:schemaRefs/>
</ds:datastoreItem>
</file>

<file path=customXml/itemProps26.xml><?xml version="1.0" encoding="utf-8"?>
<ds:datastoreItem xmlns:ds="http://schemas.openxmlformats.org/officeDocument/2006/customXml" ds:itemID="{EC692790-49D4-47ED-953B-2654F8449AD6}">
  <ds:schemaRefs/>
</ds:datastoreItem>
</file>

<file path=customXml/itemProps27.xml><?xml version="1.0" encoding="utf-8"?>
<ds:datastoreItem xmlns:ds="http://schemas.openxmlformats.org/officeDocument/2006/customXml" ds:itemID="{DDB4553A-4657-4382-AFA9-1FF0EB119F26}">
  <ds:schemaRefs/>
</ds:datastoreItem>
</file>

<file path=customXml/itemProps28.xml><?xml version="1.0" encoding="utf-8"?>
<ds:datastoreItem xmlns:ds="http://schemas.openxmlformats.org/officeDocument/2006/customXml" ds:itemID="{9C8E782E-04F0-48D7-AC24-DE62B736D973}">
  <ds:schemaRefs/>
</ds:datastoreItem>
</file>

<file path=customXml/itemProps29.xml><?xml version="1.0" encoding="utf-8"?>
<ds:datastoreItem xmlns:ds="http://schemas.openxmlformats.org/officeDocument/2006/customXml" ds:itemID="{390B9521-EF04-44BA-B22F-8F7DA5E5EFC7}">
  <ds:schemaRefs/>
</ds:datastoreItem>
</file>

<file path=customXml/itemProps3.xml><?xml version="1.0" encoding="utf-8"?>
<ds:datastoreItem xmlns:ds="http://schemas.openxmlformats.org/officeDocument/2006/customXml" ds:itemID="{309C1C19-D421-4240-BFF5-E0905F954DAB}">
  <ds:schemaRefs/>
</ds:datastoreItem>
</file>

<file path=customXml/itemProps30.xml><?xml version="1.0" encoding="utf-8"?>
<ds:datastoreItem xmlns:ds="http://schemas.openxmlformats.org/officeDocument/2006/customXml" ds:itemID="{D7CBE37C-150E-41E4-8555-E3742D7EBB8D}">
  <ds:schemaRefs/>
</ds:datastoreItem>
</file>

<file path=customXml/itemProps31.xml><?xml version="1.0" encoding="utf-8"?>
<ds:datastoreItem xmlns:ds="http://schemas.openxmlformats.org/officeDocument/2006/customXml" ds:itemID="{4316B7BF-C79B-4ED9-A36B-3589DCE1EAB0}">
  <ds:schemaRefs>
    <ds:schemaRef ds:uri="http://schemas.microsoft.com/DataMashup"/>
  </ds:schemaRefs>
</ds:datastoreItem>
</file>

<file path=customXml/itemProps32.xml><?xml version="1.0" encoding="utf-8"?>
<ds:datastoreItem xmlns:ds="http://schemas.openxmlformats.org/officeDocument/2006/customXml" ds:itemID="{50B0F9B3-D0B9-4FCE-90CB-37302E272EAC}">
  <ds:schemaRefs/>
</ds:datastoreItem>
</file>

<file path=customXml/itemProps33.xml><?xml version="1.0" encoding="utf-8"?>
<ds:datastoreItem xmlns:ds="http://schemas.openxmlformats.org/officeDocument/2006/customXml" ds:itemID="{1E1FB861-F4F7-4221-A9AB-D7E195D2630D}">
  <ds:schemaRefs/>
</ds:datastoreItem>
</file>

<file path=customXml/itemProps34.xml><?xml version="1.0" encoding="utf-8"?>
<ds:datastoreItem xmlns:ds="http://schemas.openxmlformats.org/officeDocument/2006/customXml" ds:itemID="{210C24BC-485D-4EA8-9D60-2165486C25DA}">
  <ds:schemaRefs/>
</ds:datastoreItem>
</file>

<file path=customXml/itemProps35.xml><?xml version="1.0" encoding="utf-8"?>
<ds:datastoreItem xmlns:ds="http://schemas.openxmlformats.org/officeDocument/2006/customXml" ds:itemID="{81DE2C48-7060-432B-90D9-31AC3A2C5EA5}">
  <ds:schemaRefs/>
</ds:datastoreItem>
</file>

<file path=customXml/itemProps36.xml><?xml version="1.0" encoding="utf-8"?>
<ds:datastoreItem xmlns:ds="http://schemas.openxmlformats.org/officeDocument/2006/customXml" ds:itemID="{227FD518-4F58-4D15-9026-E266651D458B}">
  <ds:schemaRefs/>
</ds:datastoreItem>
</file>

<file path=customXml/itemProps37.xml><?xml version="1.0" encoding="utf-8"?>
<ds:datastoreItem xmlns:ds="http://schemas.openxmlformats.org/officeDocument/2006/customXml" ds:itemID="{EB33B3A9-3879-4515-90BA-7D757EB9CF8B}">
  <ds:schemaRefs/>
</ds:datastoreItem>
</file>

<file path=customXml/itemProps38.xml><?xml version="1.0" encoding="utf-8"?>
<ds:datastoreItem xmlns:ds="http://schemas.openxmlformats.org/officeDocument/2006/customXml" ds:itemID="{B905ADF9-7D90-475B-9A2B-A6360C554D3D}">
  <ds:schemaRefs/>
</ds:datastoreItem>
</file>

<file path=customXml/itemProps39.xml><?xml version="1.0" encoding="utf-8"?>
<ds:datastoreItem xmlns:ds="http://schemas.openxmlformats.org/officeDocument/2006/customXml" ds:itemID="{09D4F0B5-B0F9-44AD-85F4-D133AD304DD3}">
  <ds:schemaRefs/>
</ds:datastoreItem>
</file>

<file path=customXml/itemProps4.xml><?xml version="1.0" encoding="utf-8"?>
<ds:datastoreItem xmlns:ds="http://schemas.openxmlformats.org/officeDocument/2006/customXml" ds:itemID="{93E52735-C2D9-4D8E-AB6D-90F805E64DF9}">
  <ds:schemaRefs/>
</ds:datastoreItem>
</file>

<file path=customXml/itemProps40.xml><?xml version="1.0" encoding="utf-8"?>
<ds:datastoreItem xmlns:ds="http://schemas.openxmlformats.org/officeDocument/2006/customXml" ds:itemID="{EF7229D2-5B7D-4F2E-BAB5-90F651E1EE8D}">
  <ds:schemaRefs/>
</ds:datastoreItem>
</file>

<file path=customXml/itemProps41.xml><?xml version="1.0" encoding="utf-8"?>
<ds:datastoreItem xmlns:ds="http://schemas.openxmlformats.org/officeDocument/2006/customXml" ds:itemID="{D5E116C9-E93E-48F9-9C89-16E20CEA65F0}">
  <ds:schemaRefs/>
</ds:datastoreItem>
</file>

<file path=customXml/itemProps42.xml><?xml version="1.0" encoding="utf-8"?>
<ds:datastoreItem xmlns:ds="http://schemas.openxmlformats.org/officeDocument/2006/customXml" ds:itemID="{91A55DE8-7ACB-4686-9A56-1D769E3EB9F4}">
  <ds:schemaRefs/>
</ds:datastoreItem>
</file>

<file path=customXml/itemProps43.xml><?xml version="1.0" encoding="utf-8"?>
<ds:datastoreItem xmlns:ds="http://schemas.openxmlformats.org/officeDocument/2006/customXml" ds:itemID="{45CD7D22-C201-4060-A890-83971107E984}">
  <ds:schemaRefs/>
</ds:datastoreItem>
</file>

<file path=customXml/itemProps44.xml><?xml version="1.0" encoding="utf-8"?>
<ds:datastoreItem xmlns:ds="http://schemas.openxmlformats.org/officeDocument/2006/customXml" ds:itemID="{75903D8C-ADC6-4D85-8D49-8F4F67663E59}">
  <ds:schemaRefs/>
</ds:datastoreItem>
</file>

<file path=customXml/itemProps45.xml><?xml version="1.0" encoding="utf-8"?>
<ds:datastoreItem xmlns:ds="http://schemas.openxmlformats.org/officeDocument/2006/customXml" ds:itemID="{E5648C67-E7FC-4F01-AC98-0637AB9FBFFF}">
  <ds:schemaRefs/>
</ds:datastoreItem>
</file>

<file path=customXml/itemProps46.xml><?xml version="1.0" encoding="utf-8"?>
<ds:datastoreItem xmlns:ds="http://schemas.openxmlformats.org/officeDocument/2006/customXml" ds:itemID="{D05D2246-F7ED-4E0A-BDD3-2A9D7F777369}">
  <ds:schemaRefs/>
</ds:datastoreItem>
</file>

<file path=customXml/itemProps47.xml><?xml version="1.0" encoding="utf-8"?>
<ds:datastoreItem xmlns:ds="http://schemas.openxmlformats.org/officeDocument/2006/customXml" ds:itemID="{64095619-0A59-4505-9985-09E4355B6BF8}">
  <ds:schemaRefs/>
</ds:datastoreItem>
</file>

<file path=customXml/itemProps48.xml><?xml version="1.0" encoding="utf-8"?>
<ds:datastoreItem xmlns:ds="http://schemas.openxmlformats.org/officeDocument/2006/customXml" ds:itemID="{9881D4B2-14DA-4659-A60B-46015DE4E7F7}">
  <ds:schemaRefs/>
</ds:datastoreItem>
</file>

<file path=customXml/itemProps49.xml><?xml version="1.0" encoding="utf-8"?>
<ds:datastoreItem xmlns:ds="http://schemas.openxmlformats.org/officeDocument/2006/customXml" ds:itemID="{A0D0BBD4-4AE7-4078-AFB7-F798BB7F4690}">
  <ds:schemaRefs/>
</ds:datastoreItem>
</file>

<file path=customXml/itemProps5.xml><?xml version="1.0" encoding="utf-8"?>
<ds:datastoreItem xmlns:ds="http://schemas.openxmlformats.org/officeDocument/2006/customXml" ds:itemID="{9E1979B2-2BD4-4169-9664-B88DFF34F570}">
  <ds:schemaRefs/>
</ds:datastoreItem>
</file>

<file path=customXml/itemProps6.xml><?xml version="1.0" encoding="utf-8"?>
<ds:datastoreItem xmlns:ds="http://schemas.openxmlformats.org/officeDocument/2006/customXml" ds:itemID="{336EB7CD-8339-4689-9B32-E3ECE5EC1CA1}">
  <ds:schemaRefs/>
</ds:datastoreItem>
</file>

<file path=customXml/itemProps7.xml><?xml version="1.0" encoding="utf-8"?>
<ds:datastoreItem xmlns:ds="http://schemas.openxmlformats.org/officeDocument/2006/customXml" ds:itemID="{A58B1490-A5F6-49B5-8C55-4EBDBC638ADB}">
  <ds:schemaRefs/>
</ds:datastoreItem>
</file>

<file path=customXml/itemProps8.xml><?xml version="1.0" encoding="utf-8"?>
<ds:datastoreItem xmlns:ds="http://schemas.openxmlformats.org/officeDocument/2006/customXml" ds:itemID="{C6774CC9-6611-4C31-9F94-552F7CC0B27B}">
  <ds:schemaRefs/>
</ds:datastoreItem>
</file>

<file path=customXml/itemProps9.xml><?xml version="1.0" encoding="utf-8"?>
<ds:datastoreItem xmlns:ds="http://schemas.openxmlformats.org/officeDocument/2006/customXml" ds:itemID="{90278013-1F4D-4FFB-8E3B-B20AFFDB33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Dapur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 bossexcel</dc:creator>
  <cp:lastModifiedBy>Nabila Dian Nahdi</cp:lastModifiedBy>
  <dcterms:created xsi:type="dcterms:W3CDTF">2024-01-30T02:35:57Z</dcterms:created>
  <dcterms:modified xsi:type="dcterms:W3CDTF">2025-07-08T17:14:56Z</dcterms:modified>
</cp:coreProperties>
</file>