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pivotCache/pivotCacheDefinition2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Nabila\Project Excel\Portfolio #2\"/>
    </mc:Choice>
  </mc:AlternateContent>
  <xr:revisionPtr revIDLastSave="0" documentId="13_ncr:1_{6F555431-7315-41D0-903B-33E7CE8BC3D4}" xr6:coauthVersionLast="47" xr6:coauthVersionMax="47" xr10:uidLastSave="{00000000-0000-0000-0000-000000000000}"/>
  <bookViews>
    <workbookView xWindow="-28920" yWindow="1050" windowWidth="29040" windowHeight="15720" firstSheet="1" activeTab="1" xr2:uid="{F7EC2D5A-755B-4232-953A-BAD69E348026}"/>
  </bookViews>
  <sheets>
    <sheet name="Dapur" sheetId="1" state="hidden" r:id="rId1"/>
    <sheet name="Dashboard" sheetId="2" r:id="rId2"/>
  </sheets>
  <definedNames>
    <definedName name="_xlchart.v5.0" hidden="1">Dapur!$D$25</definedName>
    <definedName name="_xlchart.v5.1" hidden="1">Dapur!$D$26:$D$29</definedName>
    <definedName name="_xlchart.v5.2" hidden="1">Dapur!$E$25</definedName>
    <definedName name="_xlchart.v5.3" hidden="1">Dapur!$E$26:$E$29</definedName>
    <definedName name="_xlchart.v5.4" hidden="1">Dapur!$D$25</definedName>
    <definedName name="_xlchart.v5.5" hidden="1">Dapur!$D$26:$D$29</definedName>
    <definedName name="_xlchart.v5.6" hidden="1">Dapur!$E$25</definedName>
    <definedName name="_xlchart.v5.7" hidden="1">Dapur!$E$26:$E$29</definedName>
    <definedName name="Slicer_Provinsi">#N/A</definedName>
    <definedName name="Timeline_Tanggal_Transaksi">#N/A</definedName>
  </definedNames>
  <calcPr calcId="191029"/>
  <pivotCaches>
    <pivotCache cacheId="24" r:id="rId3"/>
    <pivotCache cacheId="198" r:id="rId4"/>
    <pivotCache cacheId="201" r:id="rId5"/>
    <pivotCache cacheId="204" r:id="rId6"/>
    <pivotCache cacheId="207" r:id="rId7"/>
    <pivotCache cacheId="210" r:id="rId8"/>
    <pivotCache cacheId="213" r:id="rId9"/>
    <pivotCache cacheId="216" r:id="rId10"/>
    <pivotCache cacheId="219" r:id="rId11"/>
    <pivotCache cacheId="222" r:id="rId12"/>
    <pivotCache cacheId="225" r:id="rId13"/>
    <pivotCache cacheId="228" r:id="rId14"/>
    <pivotCache cacheId="231" r:id="rId15"/>
    <pivotCache cacheId="234" r:id="rId16"/>
    <pivotCache cacheId="237" r:id="rId17"/>
    <pivotCache cacheId="243" r:id="rId18"/>
    <pivotCache cacheId="246" r:id="rId19"/>
    <pivotCache cacheId="249" r:id="rId20"/>
    <pivotCache cacheId="252" r:id="rId21"/>
    <pivotCache cacheId="255" r:id="rId22"/>
  </pivotCaches>
  <extLst>
    <ext xmlns:x14="http://schemas.microsoft.com/office/spreadsheetml/2009/9/main" uri="{876F7934-8845-4945-9796-88D515C7AA90}">
      <x14:pivotCaches>
        <pivotCache cacheId="20"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tCabang_89c1cc58-aca6-49a1-8aae-e349a65fc30d" name="ltCabang" connection="Query - ltCabang"/>
          <x15:modelTable id="ltKatagori_8e65d0cc-8b88-4b67-af12-5b3934f01362" name="ltKatagori" connection="Query - ltKatagori"/>
          <x15:modelTable id="ltProduk_0a701143-c774-47ad-9015-3d6f523f45c0" name="ltProduk" connection="Query - ltProduk"/>
          <x15:modelTable id="ltLiburan_a4b41624-e2dd-43a5-8e53-0c96131e8a08" name="ltLiburan" connection="Query - ltLiburan"/>
          <x15:modelTable id="dtPenjualan_345352bc-ec45-4ffa-8e1a-ebb5ee746d2c" name="dtPenjualan" connection="Query - dtPenjualan"/>
        </x15:modelTables>
        <x15:modelRelationships>
          <x15:modelRelationship fromTable="dtPenjualan" fromColumn="Kode Kat" toTable="ltKatagori" toColumn="Kode Kategori"/>
          <x15:modelRelationship fromTable="dtPenjualan" fromColumn="Kode Cabang" toTable="ltCabang" toColumn="Kode Cabang"/>
          <x15:modelRelationship fromTable="dtPenjualan" fromColumn="Kode Produk" toTable="ltProduk" toColumn="Kode Produk Final"/>
          <x15:modelRelationship fromTable="dtPenjualan" fromColumn="Tanggal Transaksi" toTable="ltLiburan" toColumn="Tanggal"/>
        </x15:modelRelationships>
        <x15:extLst>
          <ext xmlns:x16="http://schemas.microsoft.com/office/spreadsheetml/2014/11/main" uri="{9835A34E-60A6-4A7C-AAB8-D5F71C897F49}">
            <x16:modelTimeGroupings>
              <x16:modelTimeGrouping tableName="dtPenjualan" columnName="Tanggal Transaksi" columnId="Tanggal Transaksi">
                <x16:calculatedTimeColumn columnName="Tanggal Transaksi (Month Index)" columnId="Tanggal Transaksi (Month Index)" contentType="monthsindex" isSelected="1"/>
                <x16:calculatedTimeColumn columnName="Tanggal Transaksi (Month)" columnId="Tanggal Transaksi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4" i="1" l="1"/>
  <c r="I135" i="1"/>
  <c r="I136" i="1"/>
  <c r="I137" i="1"/>
  <c r="I138" i="1"/>
  <c r="I139" i="1"/>
  <c r="I140" i="1"/>
  <c r="I141" i="1"/>
  <c r="I142" i="1"/>
  <c r="I133" i="1"/>
  <c r="F98" i="1"/>
  <c r="G98" i="1"/>
  <c r="E98" i="1"/>
  <c r="F97" i="1"/>
  <c r="G97" i="1"/>
  <c r="E97" i="1"/>
  <c r="F96" i="1"/>
  <c r="G96" i="1"/>
  <c r="E96" i="1"/>
  <c r="F95" i="1"/>
  <c r="G95" i="1"/>
  <c r="E95" i="1"/>
  <c r="E91" i="1"/>
  <c r="F91" i="1"/>
  <c r="G91" i="1"/>
  <c r="E92" i="1"/>
  <c r="F92" i="1"/>
  <c r="G92" i="1"/>
  <c r="E93" i="1"/>
  <c r="F93" i="1"/>
  <c r="G93" i="1"/>
  <c r="E94" i="1"/>
  <c r="F94" i="1"/>
  <c r="G94" i="1"/>
  <c r="F90" i="1"/>
  <c r="G90" i="1"/>
  <c r="E90" i="1"/>
  <c r="G83" i="1"/>
  <c r="H83" i="1"/>
  <c r="G84" i="1"/>
  <c r="H84" i="1"/>
  <c r="G85" i="1"/>
  <c r="H85" i="1"/>
  <c r="G86" i="1"/>
  <c r="H86" i="1"/>
  <c r="H82" i="1"/>
  <c r="G82" i="1"/>
  <c r="H77" i="1"/>
  <c r="H78" i="1"/>
  <c r="H79" i="1"/>
  <c r="H80" i="1"/>
  <c r="H81" i="1"/>
  <c r="G78" i="1"/>
  <c r="G79" i="1"/>
  <c r="G80" i="1"/>
  <c r="G81" i="1"/>
  <c r="G77" i="1"/>
  <c r="E29" i="1"/>
  <c r="D29" i="1"/>
  <c r="E28" i="1"/>
  <c r="D28" i="1"/>
  <c r="E27" i="1"/>
  <c r="D27" i="1"/>
  <c r="E26" i="1"/>
  <c r="D26" i="1"/>
  <c r="E25" i="1"/>
  <c r="D25" i="1"/>
  <c r="O57" i="1"/>
  <c r="N62" i="1"/>
  <c r="N54" i="1"/>
  <c r="M57" i="1"/>
  <c r="N50" i="1"/>
  <c r="L56" i="1"/>
  <c r="J131" i="1"/>
  <c r="J135" i="1"/>
  <c r="O56" i="1"/>
  <c r="M56" i="1"/>
  <c r="O55" i="1"/>
  <c r="N60" i="1"/>
  <c r="N51" i="1"/>
  <c r="M55" i="1"/>
  <c r="L60" i="1"/>
  <c r="L54" i="1"/>
  <c r="J141" i="1"/>
  <c r="J133" i="1"/>
  <c r="O60" i="1"/>
  <c r="M52" i="1"/>
  <c r="L55" i="1"/>
  <c r="O62" i="1"/>
  <c r="O54" i="1"/>
  <c r="N59" i="1"/>
  <c r="M62" i="1"/>
  <c r="M54" i="1"/>
  <c r="L62" i="1"/>
  <c r="L53" i="1"/>
  <c r="J140" i="1"/>
  <c r="J130" i="1"/>
  <c r="M53" i="1"/>
  <c r="L52" i="1"/>
  <c r="O52" i="1"/>
  <c r="L51" i="1"/>
  <c r="N53" i="1"/>
  <c r="O61" i="1"/>
  <c r="O53" i="1"/>
  <c r="N58" i="1"/>
  <c r="M61" i="1"/>
  <c r="L61" i="1"/>
  <c r="J139" i="1"/>
  <c r="M60" i="1"/>
  <c r="L59" i="1"/>
  <c r="N61" i="1"/>
  <c r="N57" i="1"/>
  <c r="J138" i="1"/>
  <c r="J142" i="1"/>
  <c r="O59" i="1"/>
  <c r="O51" i="1"/>
  <c r="N56" i="1"/>
  <c r="M59" i="1"/>
  <c r="M51" i="1"/>
  <c r="L58" i="1"/>
  <c r="L50" i="1"/>
  <c r="J137" i="1"/>
  <c r="M50" i="1"/>
  <c r="O58" i="1"/>
  <c r="N52" i="1"/>
  <c r="N55" i="1"/>
  <c r="M58" i="1"/>
  <c r="O50" i="1"/>
  <c r="L57" i="1"/>
  <c r="J132" i="1"/>
  <c r="J136" i="1"/>
  <c r="J134" i="1"/>
  <c r="H155" i="1"/>
  <c r="O63" i="1" l="1"/>
  <c r="N63" i="1"/>
  <c r="M63" i="1"/>
  <c r="L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56F802-B85B-4AAF-9BBE-1AFAB719D809}" name="Query - dtPenjualan" description="Connection to the 'dtPenjualan' query in the workbook." type="100" refreshedVersion="8" minRefreshableVersion="5">
    <extLst>
      <ext xmlns:x15="http://schemas.microsoft.com/office/spreadsheetml/2010/11/main" uri="{DE250136-89BD-433C-8126-D09CA5730AF9}">
        <x15:connection id="50b2f43f-090c-4cb0-bba2-1e8b6c2e28da"/>
      </ext>
    </extLst>
  </connection>
  <connection id="2" xr16:uid="{3CEE59FA-FA6D-4755-8960-C2518024A7C6}" name="Query - ltCabang" description="Connection to the 'ltCabang' query in the workbook." type="100" refreshedVersion="8" minRefreshableVersion="5">
    <extLst>
      <ext xmlns:x15="http://schemas.microsoft.com/office/spreadsheetml/2010/11/main" uri="{DE250136-89BD-433C-8126-D09CA5730AF9}">
        <x15:connection id="1f61792c-deb5-449f-b106-ba7b8f4789b0"/>
      </ext>
    </extLst>
  </connection>
  <connection id="3" xr16:uid="{4F377CB5-4DEB-46D2-B3AC-360D4177586E}" name="Query - ltKatagori" description="Connection to the 'ltKatagori' query in the workbook." type="100" refreshedVersion="8" minRefreshableVersion="5">
    <extLst>
      <ext xmlns:x15="http://schemas.microsoft.com/office/spreadsheetml/2010/11/main" uri="{DE250136-89BD-433C-8126-D09CA5730AF9}">
        <x15:connection id="d25bc9ae-1c65-437e-9139-eef3a0a97533">
          <x15:oledbPr connection="Provider=Microsoft.Mashup.OleDb.1;Data Source=$Workbook$;Location=ltKatagori;Extended Properties=&quot;&quot;">
            <x15:dbTables>
              <x15:dbTable name="ltKatagori"/>
            </x15:dbTables>
          </x15:oledbPr>
        </x15:connection>
      </ext>
    </extLst>
  </connection>
  <connection id="4" xr16:uid="{8C026165-AA1E-4928-94B0-198F8805000C}" name="Query - ltLiburan" description="Connection to the 'ltLiburan' query in the workbook." type="100" refreshedVersion="8" minRefreshableVersion="5">
    <extLst>
      <ext xmlns:x15="http://schemas.microsoft.com/office/spreadsheetml/2010/11/main" uri="{DE250136-89BD-433C-8126-D09CA5730AF9}">
        <x15:connection id="4a9d2dc9-f336-4db2-ab40-b4f59063eed3">
          <x15:oledbPr connection="Provider=Microsoft.Mashup.OleDb.1;Data Source=$Workbook$;Location=ltLiburan;Extended Properties=&quot;&quot;">
            <x15:dbTables>
              <x15:dbTable name="ltLiburan"/>
            </x15:dbTables>
          </x15:oledbPr>
        </x15:connection>
      </ext>
    </extLst>
  </connection>
  <connection id="5" xr16:uid="{1D220B13-C97E-4AC4-9AAB-FA615CB10887}" name="Query - ltProduk" description="Connection to the 'ltProduk' query in the workbook." type="100" refreshedVersion="8" minRefreshableVersion="5">
    <extLst>
      <ext xmlns:x15="http://schemas.microsoft.com/office/spreadsheetml/2010/11/main" uri="{DE250136-89BD-433C-8126-D09CA5730AF9}">
        <x15:connection id="883223c2-3e5f-4c6e-868e-0e343849bdf5"/>
      </ext>
    </extLst>
  </connection>
  <connection id="6" xr16:uid="{7C984C52-6DC2-4CCE-8C28-083255BF41B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<sst xmlns="http://schemas.openxmlformats.org/spreadsheetml/2006/main" count="264" uniqueCount="82">
  <si>
    <t>Grand Total</t>
  </si>
  <si>
    <t>Revenue</t>
  </si>
  <si>
    <t>Customer &amp; Transaction Profile</t>
  </si>
  <si>
    <t>Total Transaction</t>
  </si>
  <si>
    <t>Total Item Sold</t>
  </si>
  <si>
    <t>Average Nilai Transaction</t>
  </si>
  <si>
    <t>Transaction per Day</t>
  </si>
  <si>
    <t>Hari</t>
  </si>
  <si>
    <t>Friday</t>
  </si>
  <si>
    <t>Monday</t>
  </si>
  <si>
    <t>Saturday</t>
  </si>
  <si>
    <t>Sunday</t>
  </si>
  <si>
    <t>Thursday</t>
  </si>
  <si>
    <t>Tuesday</t>
  </si>
  <si>
    <t>Wednesday</t>
  </si>
  <si>
    <t>Branch &amp; Regional Summary</t>
  </si>
  <si>
    <t>Provinsi</t>
  </si>
  <si>
    <t>DKI Jakarta</t>
  </si>
  <si>
    <t>Jawa Timur</t>
  </si>
  <si>
    <t>Sulawesi Selatan</t>
  </si>
  <si>
    <t>Sumatera Utara</t>
  </si>
  <si>
    <t>Nama Produk</t>
  </si>
  <si>
    <t>Blus</t>
  </si>
  <si>
    <t>Celana Jeans</t>
  </si>
  <si>
    <t>Celana Panjang</t>
  </si>
  <si>
    <t>Celana Pendek</t>
  </si>
  <si>
    <t>Celana Training</t>
  </si>
  <si>
    <t>Dress</t>
  </si>
  <si>
    <t>Hot Pants</t>
  </si>
  <si>
    <t>Ikat Pinggang</t>
  </si>
  <si>
    <t>Jaket</t>
  </si>
  <si>
    <t>Jersey</t>
  </si>
  <si>
    <t>Jumpsuit</t>
  </si>
  <si>
    <t>Kacamata</t>
  </si>
  <si>
    <t>Kaftan</t>
  </si>
  <si>
    <t>Kaos Olahraga</t>
  </si>
  <si>
    <t>Kaus Kaki</t>
  </si>
  <si>
    <t>Kemeja</t>
  </si>
  <si>
    <t>Legging</t>
  </si>
  <si>
    <t>Legging Olahraga</t>
  </si>
  <si>
    <t>Maxi Dress</t>
  </si>
  <si>
    <t>Overall</t>
  </si>
  <si>
    <t>Rok</t>
  </si>
  <si>
    <t>Sweater</t>
  </si>
  <si>
    <t>Syal</t>
  </si>
  <si>
    <t>Topi</t>
  </si>
  <si>
    <t>T-shirt</t>
  </si>
  <si>
    <t>Product Performance Summary</t>
  </si>
  <si>
    <t>Kategori Harga</t>
  </si>
  <si>
    <t>Premium</t>
  </si>
  <si>
    <t>Upper-Mid</t>
  </si>
  <si>
    <t>Mid-Tier</t>
  </si>
  <si>
    <t>Budget</t>
  </si>
  <si>
    <t>Low-Mid</t>
  </si>
  <si>
    <t>Count of Kode Produk Final</t>
  </si>
  <si>
    <t>Count of Nama Produk</t>
  </si>
  <si>
    <t>Revenue Per Day</t>
  </si>
  <si>
    <t>Sales Trend &amp; Seasonality</t>
  </si>
  <si>
    <t>Status Hari</t>
  </si>
  <si>
    <t>Holiday</t>
  </si>
  <si>
    <t>Regular</t>
  </si>
  <si>
    <t>Nama Liburan</t>
  </si>
  <si>
    <t>Cuti bersama Idul Fitri 1438 Hijriyah</t>
  </si>
  <si>
    <t>Cuti bersama Natal</t>
  </si>
  <si>
    <t>Cuti bersama Tahun Baru 2017 Masehi</t>
  </si>
  <si>
    <t>Hari Kemerdekaan RI</t>
  </si>
  <si>
    <t>Hari Lahir Pancasila</t>
  </si>
  <si>
    <t>Hari Raya Idul Adha 1438 Hijriah</t>
  </si>
  <si>
    <t>Hari Raya Idul Fitri 1438 Hijriah</t>
  </si>
  <si>
    <t>Hari Raya Natal</t>
  </si>
  <si>
    <t>Hari Raya Nyepi Tahun Baru Saka 1939</t>
  </si>
  <si>
    <t>Hari Raya Waisak 2561</t>
  </si>
  <si>
    <t>Kenaikan Yesus Kristus</t>
  </si>
  <si>
    <t>Maulid Nabi Muhammad SAW</t>
  </si>
  <si>
    <t>May Day / Hari Buruh Internasional</t>
  </si>
  <si>
    <t>Tahun Baru 2017 Masehi</t>
  </si>
  <si>
    <t>Tahun Baru Imlek 2568 Kongzili</t>
  </si>
  <si>
    <t>Tahun Baru Islam 1439 Hijriah</t>
  </si>
  <si>
    <t>Sum of Harga</t>
  </si>
  <si>
    <t>Eid Al - Fitr</t>
  </si>
  <si>
    <t>Natal</t>
  </si>
  <si>
    <t>Tahun Baru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</si>
</sst>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0]&quot;Rp&quot;#,##0.0,,,&quot;B&quot;;[&gt;=1000000]#,##0,,&quot;M&quot;;#,##0,&quot;rb&quot;"/>
    <numFmt numFmtId="165" formatCode="&quot;Rp&quot;#,##0,,&quot;M&quot;"/>
    <numFmt numFmtId="166" formatCode="0\ &quot;Product&quot;"/>
  </numFmts>
  <fonts count="3" x14ac:knownFonts="1">
    <font>
      <sz val="11"/>
      <color theme="1"/>
      <name val="Calibri"/>
      <family val="2"/>
      <scheme val="minor"/>
    </font>
    <font>
      <b/>
      <sz val="26"/>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pivotButton="1"/>
    <xf numFmtId="3" fontId="0" fillId="0" borderId="0" xfId="0" applyNumberFormat="1"/>
    <xf numFmtId="0" fontId="1" fillId="0" borderId="0" xfId="0" applyFont="1"/>
    <xf numFmtId="164" fontId="0" fillId="0" borderId="0" xfId="0" applyNumberFormat="1"/>
    <xf numFmtId="165" fontId="0" fillId="0" borderId="0" xfId="0" applyNumberFormat="1"/>
    <xf numFmtId="0" fontId="2" fillId="2" borderId="1" xfId="0" applyFont="1" applyFill="1" applyBorder="1"/>
    <xf numFmtId="1" fontId="0" fillId="0" borderId="0" xfId="0" applyNumberFormat="1"/>
    <xf numFmtId="166" fontId="0" fillId="0" borderId="0" xfId="0" applyNumberFormat="1"/>
    <xf numFmtId="3" fontId="0" fillId="0" borderId="0" xfId="0" applyNumberFormat="1" applyAlignment="1">
      <alignment vertical="center"/>
    </xf>
    <xf numFmtId="0" fontId="2" fillId="0" borderId="0" xfId="0" applyFont="1"/>
    <xf numFmtId="164" fontId="0" fillId="3" borderId="0" xfId="0" applyNumberFormat="1" applyFill="1"/>
    <xf numFmtId="164" fontId="2" fillId="0" borderId="0" xfId="0" applyNumberFormat="1" applyFont="1"/>
    <xf numFmtId="164" fontId="2" fillId="4" borderId="0" xfId="0" applyNumberFormat="1" applyFont="1" applyFill="1"/>
    <xf numFmtId="164" fontId="0" fillId="0" borderId="2" xfId="0" applyNumberFormat="1" applyBorder="1" applyAlignment="1">
      <alignment vertical="center"/>
    </xf>
  </cellXfs>
  <cellStyles count="1">
    <cellStyle name="Normal" xfId="0" builtinId="0"/>
  </cellStyles>
  <dxfs count="149">
    <dxf>
      <numFmt numFmtId="164" formatCode="[&gt;=1000000000]&quot;Rp&quot;#,##0.0,,,&quot;B&quot;;[&gt;=1000000]#,##0,,&quot;M&quot;;#,##0,&quot;rb&quot;"/>
    </dxf>
    <dxf>
      <numFmt numFmtId="164" formatCode="[&gt;=1000000000]&quot;Rp&quot;#,##0.0,,,&quot;B&quot;;[&gt;=1000000]#,##0,,&quot;M&quot;;#,##0,&quot;rb&quo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6" formatCode="0\ &quot;Product&quot;"/>
    </dxf>
    <dxf>
      <numFmt numFmtId="164" formatCode="[&gt;=1000000000]&quot;Rp&quot;#,##0.0,,,&quot;B&quot;;[&gt;=1000000]#,##0,,&quot;M&quot;;#,##0,&quot;rb&quot;"/>
    </dxf>
    <dxf>
      <numFmt numFmtId="1" formatCode="0"/>
    </dxf>
    <dxf>
      <numFmt numFmtId="3" formatCode="#,##0"/>
    </dxf>
    <dxf>
      <numFmt numFmtId="1" formatCode="0"/>
    </dxf>
    <dxf>
      <numFmt numFmtId="3" formatCode="#,##0"/>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4" formatCode="[&gt;=1000000000]&quot;Rp&quot;#,##0.0,,,&quot;B&quot;;[&gt;=1000000]#,##0,,&quot;M&quot;;#,##0,&quot;rb&quot;"/>
    </dxf>
    <dxf>
      <numFmt numFmtId="164" formatCode="[&gt;=1000000000]&quot;Rp&quot;#,##0.0,,,&quot;B&quot;;[&gt;=1000000]#,##0,,&quot;M&quot;;#,##0,&quot;rb&quo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6" formatCode="0\ &quot;Product&quot;"/>
    </dxf>
    <dxf>
      <numFmt numFmtId="164" formatCode="[&gt;=1000000000]&quot;Rp&quot;#,##0.0,,,&quot;B&quot;;[&gt;=1000000]#,##0,,&quot;M&quot;;#,##0,&quot;rb&quot;"/>
    </dxf>
    <dxf>
      <numFmt numFmtId="1" formatCode="0"/>
    </dxf>
    <dxf>
      <numFmt numFmtId="3" formatCode="#,##0"/>
    </dxf>
    <dxf>
      <numFmt numFmtId="1" formatCode="0"/>
    </dxf>
    <dxf>
      <numFmt numFmtId="3" formatCode="#,##0"/>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4" formatCode="[&gt;=1000000000]&quot;Rp&quot;#,##0.0,,,&quot;B&quot;;[&gt;=1000000]#,##0,,&quot;M&quot;;#,##0,&quot;rb&quot;"/>
    </dxf>
    <dxf>
      <numFmt numFmtId="164" formatCode="[&gt;=1000000000]&quot;Rp&quot;#,##0.0,,,&quot;B&quot;;[&gt;=1000000]#,##0,,&quot;M&quot;;#,##0,&quot;rb&quo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6" formatCode="0\ &quot;Product&quot;"/>
    </dxf>
    <dxf>
      <numFmt numFmtId="164" formatCode="[&gt;=1000000000]&quot;Rp&quot;#,##0.0,,,&quot;B&quot;;[&gt;=1000000]#,##0,,&quot;M&quot;;#,##0,&quot;rb&quot;"/>
    </dxf>
    <dxf>
      <numFmt numFmtId="1" formatCode="0"/>
    </dxf>
    <dxf>
      <numFmt numFmtId="3" formatCode="#,##0"/>
    </dxf>
    <dxf>
      <numFmt numFmtId="1" formatCode="0"/>
    </dxf>
    <dxf>
      <numFmt numFmtId="3" formatCode="#,##0"/>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4" formatCode="[&gt;=1000000000]&quot;Rp&quot;#,##0.0,,,&quot;B&quot;;[&gt;=1000000]#,##0,,&quot;M&quot;;#,##0,&quot;rb&quot;"/>
    </dxf>
    <dxf>
      <numFmt numFmtId="164" formatCode="[&gt;=1000000000]&quot;Rp&quot;#,##0.0,,,&quot;B&quot;;[&gt;=1000000]#,##0,,&quot;M&quot;;#,##0,&quot;rb&quo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6" formatCode="0\ &quot;Product&quot;"/>
    </dxf>
    <dxf>
      <numFmt numFmtId="164" formatCode="[&gt;=1000000000]&quot;Rp&quot;#,##0.0,,,&quot;B&quot;;[&gt;=1000000]#,##0,,&quot;M&quot;;#,##0,&quot;rb&quot;"/>
    </dxf>
    <dxf>
      <numFmt numFmtId="1" formatCode="0"/>
    </dxf>
    <dxf>
      <numFmt numFmtId="3" formatCode="#,##0"/>
    </dxf>
    <dxf>
      <numFmt numFmtId="1" formatCode="0"/>
    </dxf>
    <dxf>
      <numFmt numFmtId="3" formatCode="#,##0"/>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5" formatCode="&quot;Rp&quot;#,##0,,&quot;M&quot;"/>
    </dxf>
    <dxf>
      <numFmt numFmtId="164" formatCode="[&gt;=1000000000]&quot;Rp&quot;#,##0.0,,,&quot;B&quot;;[&gt;=1000000]#,##0,,&quot;M&quot;;#,##0,&quot;rb&quot;"/>
    </dxf>
    <dxf>
      <numFmt numFmtId="164" formatCode="[&gt;=1000000000]&quot;Rp&quot;#,##0.0,,,&quot;B&quot;;[&gt;=1000000]#,##0,,&quot;M&quot;;#,##0,&quot;rb&quot;"/>
    </dxf>
    <dxf>
      <numFmt numFmtId="3" formatCode="#,##0"/>
    </dxf>
    <dxf>
      <numFmt numFmtId="164" formatCode="[&gt;=1000000000]&quot;Rp&quot;#,##0.0,,,&quot;B&quot;;[&gt;=1000000]#,##0,,&quot;M&quot;;#,##0,&quot;rb&quo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64" formatCode="[&gt;=1000000000]&quot;Rp&quot;#,##0.0,,,&quot;B&quot;;[&gt;=1000000]#,##0,,&quot;M&quot;;#,##0,&quot;rb&quot;"/>
    </dxf>
    <dxf>
      <numFmt numFmtId="165" formatCode="&quot;Rp&quot;#,##0,,&quot;M&quot;"/>
    </dxf>
    <dxf>
      <numFmt numFmtId="165" formatCode="&quot;Rp&quot;#,##0,,&quot;M&quot;"/>
    </dxf>
    <dxf>
      <numFmt numFmtId="3" formatCode="#,##0"/>
    </dxf>
    <dxf>
      <numFmt numFmtId="166" formatCode="0\ &quot;Product&quot;"/>
    </dxf>
    <dxf>
      <numFmt numFmtId="164" formatCode="[&gt;=1000000000]&quot;Rp&quot;#,##0.0,,,&quot;B&quot;;[&gt;=1000000]#,##0,,&quot;M&quot;;#,##0,&quot;rb&quot;"/>
    </dxf>
    <dxf>
      <numFmt numFmtId="1" formatCode="0"/>
    </dxf>
    <dxf>
      <numFmt numFmtId="3" formatCode="#,##0"/>
    </dxf>
    <dxf>
      <numFmt numFmtId="1" formatCode="0"/>
    </dxf>
    <dxf>
      <numFmt numFmtId="164" formatCode="[&gt;=1000000000]&quot;Rp&quot;#,##0.0,,,&quot;B&quot;;[&gt;=1000000]#,##0,,&quot;M&quot;;#,##0,&quot;rb&quot;"/>
    </dxf>
    <dxf>
      <numFmt numFmtId="164" formatCode="[&gt;=1000000000]&quot;Rp&quot;#,##0.0,,,&quot;B&quot;;[&gt;=1000000]#,##0,,&quot;M&quot;;#,##0,&quot;rb&quot;"/>
    </dxf>
    <dxf>
      <font>
        <color rgb="FF006100"/>
      </font>
      <fill>
        <patternFill>
          <bgColor rgb="FFC6EFCE"/>
        </patternFill>
      </fill>
    </dxf>
    <dxf>
      <font>
        <color rgb="FF9C0006"/>
      </font>
      <fill>
        <patternFill>
          <bgColor rgb="FFFFC7CE"/>
        </patternFill>
      </fill>
    </dxf>
    <dxf>
      <fill>
        <patternFill>
          <bgColor theme="4" tint="0.39994506668294322"/>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z val="11"/>
        <color theme="0"/>
      </font>
      <border>
        <vertical/>
        <horizontal/>
      </border>
    </dxf>
    <dxf>
      <font>
        <b/>
        <i val="0"/>
        <color theme="0"/>
      </font>
      <fill>
        <patternFill>
          <bgColor theme="2" tint="-0.749961851863155"/>
        </patternFill>
      </fill>
      <border diagonalUp="0" diagonalDown="0">
        <left/>
        <right/>
        <top/>
        <bottom/>
        <vertical/>
        <horizontal/>
      </border>
    </dxf>
    <dxf>
      <font>
        <b val="0"/>
        <i val="0"/>
        <sz val="11"/>
        <color theme="2" tint="-0.749961851863155"/>
        <name val="Segoe UI Variable Small"/>
        <scheme val="none"/>
      </font>
      <border>
        <vertical/>
        <horizontal/>
      </border>
    </dxf>
    <dxf>
      <font>
        <b val="0"/>
        <i val="0"/>
        <color theme="0"/>
        <name val="Segoe UI Variable Small"/>
        <scheme val="none"/>
      </font>
      <fill>
        <patternFill>
          <bgColor theme="0"/>
        </patternFill>
      </fill>
      <border diagonalUp="0" diagonalDown="0">
        <left/>
        <right/>
        <top/>
        <bottom/>
        <vertical/>
        <horizontal/>
      </border>
    </dxf>
    <dxf>
      <font>
        <b/>
        <color theme="1"/>
      </font>
      <border>
        <bottom style="thin">
          <color theme="4"/>
        </bottom>
        <vertical/>
        <horizontal/>
      </border>
    </dxf>
    <dxf>
      <font>
        <color theme="1"/>
      </font>
      <border>
        <left/>
        <right/>
        <top/>
        <bottom/>
        <vertical/>
        <horizontal/>
      </border>
    </dxf>
  </dxfs>
  <tableStyles count="3" defaultTableStyle="TableStyleMedium2" defaultPivotStyle="PivotStyleLight16">
    <tableStyle name="SlicerStyleLight1 2" pivot="0" table="0" count="10" xr9:uid="{E3EC20E9-5DBD-41E2-AF5C-F70D2EA8FE11}">
      <tableStyleElement type="wholeTable" dxfId="148"/>
      <tableStyleElement type="headerRow" dxfId="147"/>
    </tableStyle>
    <tableStyle name="TimeSlicerStyleLight1 2" pivot="0" table="0" count="9" xr9:uid="{53EF94F6-184A-4ADA-8049-A198AA652F00}">
      <tableStyleElement type="wholeTable" dxfId="146"/>
      <tableStyleElement type="headerRow" dxfId="145"/>
    </tableStyle>
    <tableStyle name="TimeSlicerStyleLight1 2 2" pivot="0" table="0" count="9" xr9:uid="{36FEA0C2-569E-4F59-B75D-59DC06ED6DCB}">
      <tableStyleElement type="wholeTable" dxfId="144"/>
      <tableStyleElement type="headerRow" dxfId="143"/>
    </tableStyle>
  </tableStyles>
  <colors>
    <mruColors>
      <color rgb="FFA29BE7"/>
      <color rgb="FF333F50"/>
      <color rgb="FF81B2DF"/>
      <color rgb="FFD6EDD9"/>
      <color rgb="FFE8E0F5"/>
      <color rgb="FF239BCB"/>
      <color rgb="FF1A759A"/>
      <color rgb="FF66A2D8"/>
      <color rgb="FF4B91D1"/>
      <color rgb="FF2D72B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E8E0F5"/>
              <bgColor theme="4" tint="0.79995117038483843"/>
            </patternFill>
          </fill>
          <border>
            <left style="thin">
              <color rgb="FFCCCCCC"/>
            </left>
            <right style="thin">
              <color rgb="FFCCCCCC"/>
            </right>
            <top style="thin">
              <color rgb="FFCCCCCC"/>
            </top>
            <bottom style="thin">
              <color rgb="FFCCCCCC"/>
            </bottom>
            <vertical/>
            <horizontal/>
          </border>
        </dxf>
        <dxf>
          <font>
            <b/>
            <i val="0"/>
            <sz val="10"/>
            <color theme="2" tint="-0.749961851863155"/>
            <name val="Segoe UI Variable Small"/>
            <scheme val="none"/>
          </font>
          <fill>
            <patternFill patternType="solid">
              <fgColor rgb="FFE8E0F5"/>
              <bgColor rgb="FFDDEBF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E8E0F5"/>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patternFill patternType="solid">
              <fgColor auto="1"/>
              <bgColor theme="0"/>
            </patternFill>
          </fill>
          <border>
            <vertical/>
            <horizontal/>
          </border>
        </dxf>
        <dxf>
          <fill>
            <patternFill patternType="solid">
              <fgColor auto="1"/>
              <bgColor theme="8" tint="0.79998168889431442"/>
            </patternFill>
          </fill>
          <border>
            <vertical/>
            <horizontal/>
          </border>
        </dxf>
        <dxf>
          <font>
            <b/>
            <i val="0"/>
            <sz val="9"/>
            <color theme="0"/>
          </font>
          <border>
            <left/>
            <right/>
            <top/>
            <bottom/>
            <vertical/>
            <horizontal/>
          </border>
        </dxf>
        <dxf>
          <font>
            <b/>
            <i val="0"/>
            <sz val="9"/>
            <color theme="0"/>
          </font>
          <border>
            <left/>
            <right/>
            <top/>
            <bottom/>
            <vertical/>
            <horizontal/>
          </border>
        </dxf>
        <dxf>
          <font>
            <b/>
            <i val="0"/>
            <sz val="9"/>
            <color theme="0"/>
          </font>
          <border>
            <left/>
            <right/>
            <top/>
            <bottom/>
            <vertical/>
            <horizontal/>
          </border>
        </dxf>
        <dxf>
          <font>
            <sz val="10"/>
            <color rgb="FFA29BE7"/>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0"/>
            </patternFill>
          </fill>
          <border>
            <vertical/>
            <horizontal/>
          </border>
        </dxf>
        <dxf>
          <fill>
            <patternFill patternType="solid">
              <fgColor auto="1"/>
              <bgColor rgb="FFDDEBF7"/>
            </patternFill>
          </fill>
          <border>
            <vertical/>
            <horizontal/>
          </border>
        </dxf>
        <dxf>
          <font>
            <b/>
            <i val="0"/>
            <sz val="9"/>
            <color theme="2" tint="-0.749961851863155"/>
          </font>
          <border>
            <left/>
            <right/>
            <top/>
            <bottom/>
            <vertical/>
            <horizontal/>
          </border>
        </dxf>
        <dxf>
          <font>
            <b/>
            <i val="0"/>
            <sz val="9"/>
            <color theme="2" tint="-0.749961851863155"/>
          </font>
          <border>
            <left/>
            <right/>
            <top/>
            <bottom/>
            <vertical/>
            <horizontal/>
          </border>
        </dxf>
        <dxf>
          <font>
            <b/>
            <i val="0"/>
            <sz val="9"/>
            <color theme="2" tint="-0.749961851863155"/>
          </font>
          <border>
            <left/>
            <right/>
            <top/>
            <bottom/>
            <vertical/>
            <horizontal/>
          </border>
        </dxf>
        <dxf>
          <font>
            <sz val="10"/>
            <color rgb="FF8980E0"/>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9.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6" Type="http://schemas.openxmlformats.org/officeDocument/2006/relationships/customXml" Target="../customXml/item44.xml"/><Relationship Id="rId7" Type="http://schemas.openxmlformats.org/officeDocument/2006/relationships/pivotCacheDefinition" Target="pivotCache/pivotCacheDefinition5.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styles" Target="styles.xml"/><Relationship Id="rId11" Type="http://schemas.openxmlformats.org/officeDocument/2006/relationships/pivotCacheDefinition" Target="pivotCache/pivotCacheDefinition9.xml"/><Relationship Id="rId24" Type="http://schemas.microsoft.com/office/2007/relationships/slicerCache" Target="slicerCaches/slicerCach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74" Type="http://schemas.openxmlformats.org/officeDocument/2006/relationships/customXml" Target="../customXml/item42.xml"/><Relationship Id="rId79" Type="http://schemas.openxmlformats.org/officeDocument/2006/relationships/customXml" Target="../customXml/item47.xml"/><Relationship Id="rId5" Type="http://schemas.openxmlformats.org/officeDocument/2006/relationships/pivotCacheDefinition" Target="pivotCache/pivotCacheDefinition3.xml"/><Relationship Id="rId61" Type="http://schemas.openxmlformats.org/officeDocument/2006/relationships/customXml" Target="../customXml/item29.xml"/><Relationship Id="rId10" Type="http://schemas.openxmlformats.org/officeDocument/2006/relationships/pivotCacheDefinition" Target="pivotCache/pivotCacheDefinition8.xml"/><Relationship Id="rId19" Type="http://schemas.openxmlformats.org/officeDocument/2006/relationships/pivotCacheDefinition" Target="pivotCache/pivotCacheDefinition17.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78" Type="http://schemas.openxmlformats.org/officeDocument/2006/relationships/customXml" Target="../customXml/item46.xml"/><Relationship Id="rId81" Type="http://schemas.openxmlformats.org/officeDocument/2006/relationships/customXml" Target="../customXml/item4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ivotCacheDefinition" Target="pivotCache/pivotCacheDefinition20.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77" Type="http://schemas.openxmlformats.org/officeDocument/2006/relationships/customXml" Target="../customXml/item45.xml"/><Relationship Id="rId8" Type="http://schemas.openxmlformats.org/officeDocument/2006/relationships/pivotCacheDefinition" Target="pivotCache/pivotCacheDefinition6.xml"/><Relationship Id="rId51" Type="http://schemas.openxmlformats.org/officeDocument/2006/relationships/customXml" Target="../customXml/item19.xml"/><Relationship Id="rId72" Type="http://schemas.openxmlformats.org/officeDocument/2006/relationships/customXml" Target="../customXml/item40.xml"/><Relationship Id="rId80" Type="http://schemas.openxmlformats.org/officeDocument/2006/relationships/customXml" Target="../customXml/item4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pivotCacheDefinition" Target="pivotCache/pivotCacheDefinition2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8.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75"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ivotCacheDefinition" Target="pivotCache/pivotCacheDefinition2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Dashboard.xlsx]Dapur!PivotTable4</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25564618793907E-2"/>
          <c:y val="0.14061420243354003"/>
          <c:w val="0.91186225973250346"/>
          <c:h val="0.63234647995288529"/>
        </c:manualLayout>
      </c:layout>
      <c:lineChart>
        <c:grouping val="standard"/>
        <c:varyColors val="0"/>
        <c:ser>
          <c:idx val="0"/>
          <c:order val="0"/>
          <c:tx>
            <c:strRef>
              <c:f>Dapur!$B$12</c:f>
              <c:strCache>
                <c:ptCount val="1"/>
                <c:pt idx="0">
                  <c:v>Total</c:v>
                </c:pt>
              </c:strCache>
            </c:strRef>
          </c:tx>
          <c:spPr>
            <a:ln w="28575" cap="rnd">
              <a:solidFill>
                <a:srgbClr val="6949A4"/>
              </a:solidFill>
              <a:round/>
            </a:ln>
            <a:effectLst/>
          </c:spPr>
          <c:marker>
            <c:symbol val="none"/>
          </c:marker>
          <c:cat>
            <c:strRef>
              <c:f>Dapur!$A$13:$A$20</c:f>
              <c:strCache>
                <c:ptCount val="7"/>
                <c:pt idx="0">
                  <c:v>Sunday</c:v>
                </c:pt>
                <c:pt idx="1">
                  <c:v>Monday</c:v>
                </c:pt>
                <c:pt idx="2">
                  <c:v>Tuesday</c:v>
                </c:pt>
                <c:pt idx="3">
                  <c:v>Wednesday</c:v>
                </c:pt>
                <c:pt idx="4">
                  <c:v>Thursday</c:v>
                </c:pt>
                <c:pt idx="5">
                  <c:v>Friday</c:v>
                </c:pt>
                <c:pt idx="6">
                  <c:v>Saturday</c:v>
                </c:pt>
              </c:strCache>
            </c:strRef>
          </c:cat>
          <c:val>
            <c:numRef>
              <c:f>Dapur!$B$13:$B$20</c:f>
              <c:numCache>
                <c:formatCode>#,##0</c:formatCode>
                <c:ptCount val="7"/>
                <c:pt idx="0">
                  <c:v>17497</c:v>
                </c:pt>
                <c:pt idx="1">
                  <c:v>16544</c:v>
                </c:pt>
                <c:pt idx="2">
                  <c:v>16493</c:v>
                </c:pt>
                <c:pt idx="3">
                  <c:v>16959</c:v>
                </c:pt>
                <c:pt idx="4">
                  <c:v>16881</c:v>
                </c:pt>
                <c:pt idx="5">
                  <c:v>16952</c:v>
                </c:pt>
                <c:pt idx="6">
                  <c:v>17192</c:v>
                </c:pt>
              </c:numCache>
            </c:numRef>
          </c:val>
          <c:smooth val="0"/>
          <c:extLst>
            <c:ext xmlns:c16="http://schemas.microsoft.com/office/drawing/2014/chart" uri="{C3380CC4-5D6E-409C-BE32-E72D297353CC}">
              <c16:uniqueId val="{00000000-FEE2-4B39-A310-AEDBEEB31E46}"/>
            </c:ext>
          </c:extLst>
        </c:ser>
        <c:dLbls>
          <c:showLegendKey val="0"/>
          <c:showVal val="0"/>
          <c:showCatName val="0"/>
          <c:showSerName val="0"/>
          <c:showPercent val="0"/>
          <c:showBubbleSize val="0"/>
        </c:dLbls>
        <c:smooth val="0"/>
        <c:axId val="1206865472"/>
        <c:axId val="1206866192"/>
      </c:lineChart>
      <c:catAx>
        <c:axId val="1206865472"/>
        <c:scaling>
          <c:orientation val="minMax"/>
        </c:scaling>
        <c:delete val="0"/>
        <c:axPos val="b"/>
        <c:numFmt formatCode="General" sourceLinked="1"/>
        <c:majorTickMark val="none"/>
        <c:minorTickMark val="none"/>
        <c:tickLblPos val="nextTo"/>
        <c:spPr>
          <a:noFill/>
          <a:ln w="9525" cap="flat" cmpd="sng" algn="ctr">
            <a:solidFill>
              <a:schemeClr val="bg2">
                <a:lumMod val="2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06866192"/>
        <c:crosses val="autoZero"/>
        <c:auto val="1"/>
        <c:lblAlgn val="ctr"/>
        <c:lblOffset val="100"/>
        <c:noMultiLvlLbl val="0"/>
      </c:catAx>
      <c:valAx>
        <c:axId val="1206866192"/>
        <c:scaling>
          <c:orientation val="minMax"/>
        </c:scaling>
        <c:delete val="1"/>
        <c:axPos val="l"/>
        <c:numFmt formatCode="#,##0" sourceLinked="1"/>
        <c:majorTickMark val="none"/>
        <c:minorTickMark val="none"/>
        <c:tickLblPos val="nextTo"/>
        <c:crossAx val="12068654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6949A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1"/>
            <c:invertIfNegative val="0"/>
            <c:bubble3D val="0"/>
            <c:spPr>
              <a:solidFill>
                <a:srgbClr val="2B6CA7"/>
              </a:solidFill>
              <a:ln>
                <a:noFill/>
              </a:ln>
              <a:effectLst/>
            </c:spPr>
            <c:extLst>
              <c:ext xmlns:c16="http://schemas.microsoft.com/office/drawing/2014/chart" uri="{C3380CC4-5D6E-409C-BE32-E72D297353CC}">
                <c16:uniqueId val="{00000003-8033-499A-8CCE-11B78D59EA4A}"/>
              </c:ext>
            </c:extLst>
          </c:dPt>
          <c:dPt>
            <c:idx val="2"/>
            <c:invertIfNegative val="0"/>
            <c:bubble3D val="0"/>
            <c:spPr>
              <a:solidFill>
                <a:srgbClr val="317CC1"/>
              </a:solidFill>
              <a:ln>
                <a:noFill/>
              </a:ln>
              <a:effectLst/>
            </c:spPr>
            <c:extLst>
              <c:ext xmlns:c16="http://schemas.microsoft.com/office/drawing/2014/chart" uri="{C3380CC4-5D6E-409C-BE32-E72D297353CC}">
                <c16:uniqueId val="{00000000-8033-499A-8CCE-11B78D59EA4A}"/>
              </c:ext>
            </c:extLst>
          </c:dPt>
          <c:dPt>
            <c:idx val="3"/>
            <c:invertIfNegative val="0"/>
            <c:bubble3D val="0"/>
            <c:spPr>
              <a:solidFill>
                <a:srgbClr val="4B91D1"/>
              </a:solidFill>
              <a:ln>
                <a:noFill/>
              </a:ln>
              <a:effectLst/>
            </c:spPr>
            <c:extLst>
              <c:ext xmlns:c16="http://schemas.microsoft.com/office/drawing/2014/chart" uri="{C3380CC4-5D6E-409C-BE32-E72D297353CC}">
                <c16:uniqueId val="{00000001-8033-499A-8CCE-11B78D59EA4A}"/>
              </c:ext>
            </c:extLst>
          </c:dPt>
          <c:dPt>
            <c:idx val="4"/>
            <c:invertIfNegative val="0"/>
            <c:bubble3D val="0"/>
            <c:spPr>
              <a:solidFill>
                <a:srgbClr val="66A2D8"/>
              </a:solidFill>
              <a:ln>
                <a:noFill/>
              </a:ln>
              <a:effectLst/>
            </c:spPr>
            <c:extLst>
              <c:ext xmlns:c16="http://schemas.microsoft.com/office/drawing/2014/chart" uri="{C3380CC4-5D6E-409C-BE32-E72D297353CC}">
                <c16:uniqueId val="{00000002-8033-499A-8CCE-11B78D59EA4A}"/>
              </c:ext>
            </c:extLst>
          </c:dPt>
          <c:dPt>
            <c:idx val="5"/>
            <c:invertIfNegative val="0"/>
            <c:bubble3D val="0"/>
            <c:spPr>
              <a:solidFill>
                <a:srgbClr val="81B2DF"/>
              </a:solidFill>
              <a:ln>
                <a:noFill/>
              </a:ln>
              <a:effectLst/>
            </c:spPr>
            <c:extLst>
              <c:ext xmlns:c16="http://schemas.microsoft.com/office/drawing/2014/chart" uri="{C3380CC4-5D6E-409C-BE32-E72D297353CC}">
                <c16:uniqueId val="{00000005-8033-499A-8CCE-11B78D59EA4A}"/>
              </c:ext>
            </c:extLst>
          </c:dPt>
          <c:dPt>
            <c:idx val="6"/>
            <c:invertIfNegative val="0"/>
            <c:bubble3D val="0"/>
            <c:spPr>
              <a:solidFill>
                <a:srgbClr val="1A759A"/>
              </a:solidFill>
              <a:ln>
                <a:noFill/>
              </a:ln>
              <a:effectLst/>
            </c:spPr>
            <c:extLst>
              <c:ext xmlns:c16="http://schemas.microsoft.com/office/drawing/2014/chart" uri="{C3380CC4-5D6E-409C-BE32-E72D297353CC}">
                <c16:uniqueId val="{00000006-8033-499A-8CCE-11B78D59EA4A}"/>
              </c:ext>
            </c:extLst>
          </c:dPt>
          <c:dPt>
            <c:idx val="7"/>
            <c:invertIfNegative val="0"/>
            <c:bubble3D val="0"/>
            <c:spPr>
              <a:solidFill>
                <a:srgbClr val="239BCB"/>
              </a:solidFill>
              <a:ln>
                <a:noFill/>
              </a:ln>
              <a:effectLst/>
            </c:spPr>
            <c:extLst>
              <c:ext xmlns:c16="http://schemas.microsoft.com/office/drawing/2014/chart" uri="{C3380CC4-5D6E-409C-BE32-E72D297353CC}">
                <c16:uniqueId val="{00000007-8033-499A-8CCE-11B78D59EA4A}"/>
              </c:ext>
            </c:extLst>
          </c:dPt>
          <c:dLbls>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8033-499A-8CCE-11B78D59EA4A}"/>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2-FAD8-4C26-B9DD-1752D5430B3F}"/>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0-FAD8-4C26-B9DD-1752D5430B3F}"/>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01-FAD8-4C26-B9DD-1752D5430B3F}"/>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Dashboard.xlsx]Dapur!PivotTable1</c:name>
    <c:fmtId val="13"/>
  </c:pivotSource>
  <c:chart>
    <c:autoTitleDeleted val="0"/>
    <c:pivotFmts>
      <c:pivotFmt>
        <c:idx val="0"/>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E0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E0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9B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52983293556086E-2"/>
          <c:y val="1.4613776303358982E-2"/>
          <c:w val="0.94749403341288785"/>
          <c:h val="0.69554726694333979"/>
        </c:manualLayout>
      </c:layout>
      <c:barChart>
        <c:barDir val="col"/>
        <c:grouping val="clustered"/>
        <c:varyColors val="0"/>
        <c:ser>
          <c:idx val="0"/>
          <c:order val="0"/>
          <c:tx>
            <c:strRef>
              <c:f>Dapur!$B$130:$B$131</c:f>
              <c:strCache>
                <c:ptCount val="1"/>
                <c:pt idx="0">
                  <c:v>Holiday</c:v>
                </c:pt>
              </c:strCache>
            </c:strRef>
          </c:tx>
          <c:spPr>
            <a:solidFill>
              <a:srgbClr val="A29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Dapur!$A$132:$A$139</c:f>
              <c:strCache>
                <c:ptCount val="7"/>
                <c:pt idx="0">
                  <c:v>Sunday</c:v>
                </c:pt>
                <c:pt idx="1">
                  <c:v>Monday</c:v>
                </c:pt>
                <c:pt idx="2">
                  <c:v>Tuesday</c:v>
                </c:pt>
                <c:pt idx="3">
                  <c:v>Wednesday</c:v>
                </c:pt>
                <c:pt idx="4">
                  <c:v>Thursday</c:v>
                </c:pt>
                <c:pt idx="5">
                  <c:v>Friday</c:v>
                </c:pt>
                <c:pt idx="6">
                  <c:v>Saturday</c:v>
                </c:pt>
              </c:strCache>
            </c:strRef>
          </c:cat>
          <c:val>
            <c:numRef>
              <c:f>Dapur!$B$132:$B$139</c:f>
              <c:numCache>
                <c:formatCode>[&gt;=1000000000]"Rp"#,##0.0,,,"B";[&gt;=1000000]#,##0,,"M";#,##0,"rb"</c:formatCode>
                <c:ptCount val="7"/>
                <c:pt idx="0">
                  <c:v>594165000</c:v>
                </c:pt>
                <c:pt idx="1">
                  <c:v>617226000</c:v>
                </c:pt>
                <c:pt idx="2">
                  <c:v>461418000</c:v>
                </c:pt>
                <c:pt idx="3">
                  <c:v>139407000</c:v>
                </c:pt>
                <c:pt idx="4">
                  <c:v>987579000</c:v>
                </c:pt>
                <c:pt idx="5">
                  <c:v>464370000</c:v>
                </c:pt>
                <c:pt idx="6">
                  <c:v>154092000</c:v>
                </c:pt>
              </c:numCache>
            </c:numRef>
          </c:val>
          <c:extLst>
            <c:ext xmlns:c16="http://schemas.microsoft.com/office/drawing/2014/chart" uri="{C3380CC4-5D6E-409C-BE32-E72D297353CC}">
              <c16:uniqueId val="{00000000-0324-4060-9DC4-4FEE5D019987}"/>
            </c:ext>
          </c:extLst>
        </c:ser>
        <c:ser>
          <c:idx val="1"/>
          <c:order val="1"/>
          <c:tx>
            <c:strRef>
              <c:f>Dapur!$C$130:$C$131</c:f>
              <c:strCache>
                <c:ptCount val="1"/>
                <c:pt idx="0">
                  <c:v>Regular</c:v>
                </c:pt>
              </c:strCache>
            </c:strRef>
          </c:tx>
          <c:spPr>
            <a:solidFill>
              <a:srgbClr val="81B2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Dapur!$A$132:$A$139</c:f>
              <c:strCache>
                <c:ptCount val="7"/>
                <c:pt idx="0">
                  <c:v>Sunday</c:v>
                </c:pt>
                <c:pt idx="1">
                  <c:v>Monday</c:v>
                </c:pt>
                <c:pt idx="2">
                  <c:v>Tuesday</c:v>
                </c:pt>
                <c:pt idx="3">
                  <c:v>Wednesday</c:v>
                </c:pt>
                <c:pt idx="4">
                  <c:v>Thursday</c:v>
                </c:pt>
                <c:pt idx="5">
                  <c:v>Friday</c:v>
                </c:pt>
                <c:pt idx="6">
                  <c:v>Saturday</c:v>
                </c:pt>
              </c:strCache>
            </c:strRef>
          </c:cat>
          <c:val>
            <c:numRef>
              <c:f>Dapur!$C$132:$C$139</c:f>
              <c:numCache>
                <c:formatCode>[&gt;=1000000000]"Rp"#,##0.0,,,"B";[&gt;=1000000]#,##0,,"M";#,##0,"rb"</c:formatCode>
                <c:ptCount val="7"/>
                <c:pt idx="0">
                  <c:v>8257449000</c:v>
                </c:pt>
                <c:pt idx="1">
                  <c:v>7762032000</c:v>
                </c:pt>
                <c:pt idx="2">
                  <c:v>7884291000</c:v>
                </c:pt>
                <c:pt idx="3">
                  <c:v>8457702000</c:v>
                </c:pt>
                <c:pt idx="4">
                  <c:v>7592859000</c:v>
                </c:pt>
                <c:pt idx="5">
                  <c:v>8139411000</c:v>
                </c:pt>
                <c:pt idx="6">
                  <c:v>8449821000</c:v>
                </c:pt>
              </c:numCache>
            </c:numRef>
          </c:val>
          <c:extLst>
            <c:ext xmlns:c16="http://schemas.microsoft.com/office/drawing/2014/chart" uri="{C3380CC4-5D6E-409C-BE32-E72D297353CC}">
              <c16:uniqueId val="{00000001-C9E3-4CE9-8630-0A009723158C}"/>
            </c:ext>
          </c:extLst>
        </c:ser>
        <c:dLbls>
          <c:dLblPos val="outEnd"/>
          <c:showLegendKey val="0"/>
          <c:showVal val="1"/>
          <c:showCatName val="0"/>
          <c:showSerName val="0"/>
          <c:showPercent val="0"/>
          <c:showBubbleSize val="0"/>
        </c:dLbls>
        <c:gapWidth val="20"/>
        <c:overlap val="-27"/>
        <c:axId val="42412567"/>
        <c:axId val="42411127"/>
      </c:barChart>
      <c:catAx>
        <c:axId val="42412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1127"/>
        <c:crosses val="autoZero"/>
        <c:auto val="1"/>
        <c:lblAlgn val="ctr"/>
        <c:lblOffset val="100"/>
        <c:noMultiLvlLbl val="0"/>
      </c:catAx>
      <c:valAx>
        <c:axId val="42411127"/>
        <c:scaling>
          <c:orientation val="minMax"/>
        </c:scaling>
        <c:delete val="1"/>
        <c:axPos val="l"/>
        <c:numFmt formatCode="[&gt;=1000000000]&quot;Rp&quot;#,##0.0,,,&quot;B&quot;;[&gt;=1000000]#,##0,,&quot;M&quot;;#,##0,&quot;rb&quot;" sourceLinked="1"/>
        <c:majorTickMark val="none"/>
        <c:minorTickMark val="none"/>
        <c:tickLblPos val="nextTo"/>
        <c:crossAx val="42412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Dashboard.xlsx]Dapur!PivotTable10</c:name>
    <c:fmtId val="20"/>
  </c:pivotSource>
  <c:chart>
    <c:autoTitleDeleted val="1"/>
    <c:pivotFmts>
      <c:pivotFmt>
        <c:idx val="0"/>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81B2DF"/>
          </a:solidFill>
          <a:ln w="19050">
            <a:noFill/>
          </a:ln>
          <a:effectLst/>
        </c:spPr>
        <c:dLbl>
          <c:idx val="0"/>
          <c:layout>
            <c:manualLayout>
              <c:x val="-3.1995267493284456E-2"/>
              <c:y val="1.936609921894644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rgbClr val="333F50"/>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s>
    <c:plotArea>
      <c:layout>
        <c:manualLayout>
          <c:layoutTarget val="inner"/>
          <c:xMode val="edge"/>
          <c:yMode val="edge"/>
          <c:x val="0.15615423230666689"/>
          <c:y val="1.6431929438448515E-2"/>
          <c:w val="0.66076888897180153"/>
          <c:h val="0.98356807056155149"/>
        </c:manualLayout>
      </c:layout>
      <c:pieChart>
        <c:varyColors val="1"/>
        <c:ser>
          <c:idx val="0"/>
          <c:order val="0"/>
          <c:tx>
            <c:strRef>
              <c:f>Dapur!$B$142</c:f>
              <c:strCache>
                <c:ptCount val="1"/>
                <c:pt idx="0">
                  <c:v>Total</c:v>
                </c:pt>
              </c:strCache>
            </c:strRef>
          </c:tx>
          <c:spPr>
            <a:solidFill>
              <a:srgbClr val="D6EDD9"/>
            </a:solidFill>
            <a:ln>
              <a:noFill/>
            </a:ln>
          </c:spPr>
          <c:dPt>
            <c:idx val="0"/>
            <c:bubble3D val="0"/>
            <c:explosion val="22"/>
            <c:spPr>
              <a:solidFill>
                <a:srgbClr val="81B2DF"/>
              </a:solidFill>
              <a:ln w="19050">
                <a:noFill/>
              </a:ln>
              <a:effectLst/>
            </c:spPr>
            <c:extLst>
              <c:ext xmlns:c16="http://schemas.microsoft.com/office/drawing/2014/chart" uri="{C3380CC4-5D6E-409C-BE32-E72D297353CC}">
                <c16:uniqueId val="{00000001-60E5-41E0-B316-B07C6B4BDCAA}"/>
              </c:ext>
            </c:extLst>
          </c:dPt>
          <c:dPt>
            <c:idx val="1"/>
            <c:bubble3D val="0"/>
            <c:spPr>
              <a:solidFill>
                <a:srgbClr val="333F50"/>
              </a:solidFill>
              <a:ln w="19050">
                <a:noFill/>
              </a:ln>
              <a:effectLst/>
            </c:spPr>
            <c:extLst>
              <c:ext xmlns:c16="http://schemas.microsoft.com/office/drawing/2014/chart" uri="{C3380CC4-5D6E-409C-BE32-E72D297353CC}">
                <c16:uniqueId val="{00000003-60E5-41E0-B316-B07C6B4BDCAA}"/>
              </c:ext>
            </c:extLst>
          </c:dPt>
          <c:dLbls>
            <c:dLbl>
              <c:idx val="0"/>
              <c:layout>
                <c:manualLayout>
                  <c:x val="-3.1995267493284456E-2"/>
                  <c:y val="1.936609921894644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E5-41E0-B316-B07C6B4BDCAA}"/>
                </c:ext>
              </c:extLst>
            </c:dLbl>
            <c:dLbl>
              <c:idx val="1"/>
              <c:layout>
                <c:manualLayout>
                  <c:x val="0.20976400186717067"/>
                  <c:y val="-7.71238664995353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 xmlns:c16="http://schemas.microsoft.com/office/drawing/2014/chart" uri="{C3380CC4-5D6E-409C-BE32-E72D297353CC}">
                  <c16:uniqueId val="{00000003-60E5-41E0-B316-B07C6B4BDCA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Dapur!$A$143:$A$145</c:f>
              <c:strCache>
                <c:ptCount val="2"/>
                <c:pt idx="0">
                  <c:v>Holiday</c:v>
                </c:pt>
                <c:pt idx="1">
                  <c:v>Regular</c:v>
                </c:pt>
              </c:strCache>
            </c:strRef>
          </c:cat>
          <c:val>
            <c:numRef>
              <c:f>Dapur!$B$143:$B$145</c:f>
              <c:numCache>
                <c:formatCode>[&gt;=1000000000]"Rp"#,##0.0,,,"B";[&gt;=1000000]#,##0,,"M";#,##0,"rb"</c:formatCode>
                <c:ptCount val="2"/>
                <c:pt idx="0">
                  <c:v>3418257000</c:v>
                </c:pt>
                <c:pt idx="1">
                  <c:v>56543565000</c:v>
                </c:pt>
              </c:numCache>
            </c:numRef>
          </c:val>
          <c:extLst>
            <c:ext xmlns:c16="http://schemas.microsoft.com/office/drawing/2014/chart" uri="{C3380CC4-5D6E-409C-BE32-E72D297353CC}">
              <c16:uniqueId val="{00000004-60E5-41E0-B316-B07C6B4BDCAA}"/>
            </c:ext>
          </c:extLst>
        </c:ser>
        <c:dLbls>
          <c:showLegendKey val="0"/>
          <c:showVal val="0"/>
          <c:showCatName val="0"/>
          <c:showSerName val="0"/>
          <c:showPercent val="0"/>
          <c:showBubbleSize val="0"/>
          <c:showLeaderLines val="1"/>
        </c:dLbls>
        <c:firstSliceAng val="7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Dashboard.xlsx]Dapur!PivotTable10</c:name>
    <c:fmtId val="23"/>
  </c:pivotSource>
  <c:chart>
    <c:autoTitleDeleted val="1"/>
    <c:pivotFmts>
      <c:pivotFmt>
        <c:idx val="0"/>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
        <c:idx val="9"/>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
        <c:idx val="12"/>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s>
    <c:plotArea>
      <c:layout>
        <c:manualLayout>
          <c:layoutTarget val="inner"/>
          <c:xMode val="edge"/>
          <c:yMode val="edge"/>
          <c:x val="0.15615423230666689"/>
          <c:y val="1.6431929438448515E-2"/>
          <c:w val="0.66076888897180153"/>
          <c:h val="0.98356807056155149"/>
        </c:manualLayout>
      </c:layout>
      <c:pieChart>
        <c:varyColors val="1"/>
        <c:ser>
          <c:idx val="0"/>
          <c:order val="0"/>
          <c:tx>
            <c:strRef>
              <c:f>Dapur!$B$142</c:f>
              <c:strCache>
                <c:ptCount val="1"/>
                <c:pt idx="0">
                  <c:v>Total</c:v>
                </c:pt>
              </c:strCache>
            </c:strRef>
          </c:tx>
          <c:spPr>
            <a:solidFill>
              <a:srgbClr val="D6EDD9"/>
            </a:solidFill>
            <a:ln>
              <a:noFill/>
            </a:ln>
          </c:spPr>
          <c:dPt>
            <c:idx val="0"/>
            <c:bubble3D val="0"/>
            <c:explosion val="22"/>
            <c:spPr>
              <a:solidFill>
                <a:srgbClr val="81B2DF"/>
              </a:solidFill>
              <a:ln w="19050">
                <a:noFill/>
              </a:ln>
              <a:effectLst/>
            </c:spPr>
            <c:extLst>
              <c:ext xmlns:c16="http://schemas.microsoft.com/office/drawing/2014/chart" uri="{C3380CC4-5D6E-409C-BE32-E72D297353CC}">
                <c16:uniqueId val="{00000001-B691-4C29-9338-8A4B1188A96E}"/>
              </c:ext>
            </c:extLst>
          </c:dPt>
          <c:dPt>
            <c:idx val="1"/>
            <c:bubble3D val="0"/>
            <c:spPr>
              <a:solidFill>
                <a:schemeClr val="tx2">
                  <a:lumMod val="75000"/>
                </a:schemeClr>
              </a:solidFill>
              <a:ln w="19050">
                <a:noFill/>
              </a:ln>
              <a:effectLst/>
            </c:spPr>
            <c:extLst>
              <c:ext xmlns:c16="http://schemas.microsoft.com/office/drawing/2014/chart" uri="{C3380CC4-5D6E-409C-BE32-E72D297353CC}">
                <c16:uniqueId val="{00000003-B691-4C29-9338-8A4B1188A96E}"/>
              </c:ext>
            </c:extLst>
          </c:dPt>
          <c:dLbls>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691-4C29-9338-8A4B1188A96E}"/>
                </c:ext>
              </c:extLst>
            </c:dLbl>
            <c:dLbl>
              <c:idx val="1"/>
              <c:layout>
                <c:manualLayout>
                  <c:x val="0.20976400186717067"/>
                  <c:y val="-7.71238664995353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 xmlns:c16="http://schemas.microsoft.com/office/drawing/2014/chart" uri="{C3380CC4-5D6E-409C-BE32-E72D297353CC}">
                  <c16:uniqueId val="{00000003-B691-4C29-9338-8A4B1188A9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Dapur!$A$143:$A$145</c:f>
              <c:strCache>
                <c:ptCount val="2"/>
                <c:pt idx="0">
                  <c:v>Holiday</c:v>
                </c:pt>
                <c:pt idx="1">
                  <c:v>Regular</c:v>
                </c:pt>
              </c:strCache>
            </c:strRef>
          </c:cat>
          <c:val>
            <c:numRef>
              <c:f>Dapur!$B$143:$B$145</c:f>
              <c:numCache>
                <c:formatCode>[&gt;=1000000000]"Rp"#,##0.0,,,"B";[&gt;=1000000]#,##0,,"M";#,##0,"rb"</c:formatCode>
                <c:ptCount val="2"/>
                <c:pt idx="0">
                  <c:v>3418257000</c:v>
                </c:pt>
                <c:pt idx="1">
                  <c:v>56543565000</c:v>
                </c:pt>
              </c:numCache>
            </c:numRef>
          </c:val>
          <c:extLst>
            <c:ext xmlns:c16="http://schemas.microsoft.com/office/drawing/2014/chart" uri="{C3380CC4-5D6E-409C-BE32-E72D297353CC}">
              <c16:uniqueId val="{00000004-B691-4C29-9338-8A4B1188A96E}"/>
            </c:ext>
          </c:extLst>
        </c:ser>
        <c:dLbls>
          <c:showLegendKey val="0"/>
          <c:showVal val="0"/>
          <c:showCatName val="0"/>
          <c:showSerName val="0"/>
          <c:showPercent val="0"/>
          <c:showBubbleSize val="0"/>
          <c:showLeaderLines val="1"/>
        </c:dLbls>
        <c:firstSliceAng val="7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1"/>
            <c:invertIfNegative val="0"/>
            <c:bubble3D val="0"/>
            <c:spPr>
              <a:solidFill>
                <a:srgbClr val="2B6CA7"/>
              </a:solidFill>
              <a:ln>
                <a:noFill/>
              </a:ln>
              <a:effectLst/>
            </c:spPr>
            <c:extLst>
              <c:ext xmlns:c16="http://schemas.microsoft.com/office/drawing/2014/chart" uri="{C3380CC4-5D6E-409C-BE32-E72D297353CC}">
                <c16:uniqueId val="{00000001-93BB-45EB-BE76-628342A3E496}"/>
              </c:ext>
            </c:extLst>
          </c:dPt>
          <c:dPt>
            <c:idx val="2"/>
            <c:invertIfNegative val="0"/>
            <c:bubble3D val="0"/>
            <c:spPr>
              <a:solidFill>
                <a:srgbClr val="317CC1"/>
              </a:solidFill>
              <a:ln>
                <a:noFill/>
              </a:ln>
              <a:effectLst/>
            </c:spPr>
            <c:extLst>
              <c:ext xmlns:c16="http://schemas.microsoft.com/office/drawing/2014/chart" uri="{C3380CC4-5D6E-409C-BE32-E72D297353CC}">
                <c16:uniqueId val="{00000003-93BB-45EB-BE76-628342A3E496}"/>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5-93BB-45EB-BE76-628342A3E496}"/>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7-93BB-45EB-BE76-628342A3E496}"/>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9-93BB-45EB-BE76-628342A3E496}"/>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B-93BB-45EB-BE76-628342A3E496}"/>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D-93BB-45EB-BE76-628342A3E496}"/>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0E-93BB-45EB-BE76-628342A3E496}"/>
              </c:ext>
            </c:extLst>
          </c:dPt>
          <c:dLbls>
            <c:dLbl>
              <c:idx val="3"/>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93BB-45EB-BE76-628342A3E496}"/>
                </c:ext>
              </c:extLst>
            </c:dLbl>
            <c:dLbl>
              <c:idx val="4"/>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93BB-45EB-BE76-628342A3E496}"/>
                </c:ext>
              </c:extLst>
            </c:dLbl>
            <c:dLbl>
              <c:idx val="5"/>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9-93BB-45EB-BE76-628342A3E496}"/>
                </c:ext>
              </c:extLst>
            </c:dLbl>
            <c:dLbl>
              <c:idx val="6"/>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B-93BB-45EB-BE76-628342A3E496}"/>
                </c:ext>
              </c:extLst>
            </c:dLbl>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D-93BB-45EB-BE76-628342A3E496}"/>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E-93BB-45EB-BE76-628342A3E496}"/>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F-93BB-45EB-BE76-628342A3E496}"/>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10-93BB-45EB-BE76-628342A3E496}"/>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1-63A5-466E-A61C-9D1213BD5D79}"/>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1-63A5-466E-A61C-9D1213BD5D79}"/>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3-63A5-466E-A61C-9D1213BD5D79}"/>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5-63A5-466E-A61C-9D1213BD5D79}"/>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7-63A5-466E-A61C-9D1213BD5D79}"/>
              </c:ext>
            </c:extLst>
          </c:dPt>
          <c:dPt>
            <c:idx val="5"/>
            <c:invertIfNegative val="0"/>
            <c:bubble3D val="0"/>
            <c:spPr>
              <a:solidFill>
                <a:srgbClr val="81B2DF"/>
              </a:solidFill>
              <a:ln>
                <a:noFill/>
              </a:ln>
              <a:effectLst/>
            </c:spPr>
            <c:extLst>
              <c:ext xmlns:c16="http://schemas.microsoft.com/office/drawing/2014/chart" uri="{C3380CC4-5D6E-409C-BE32-E72D297353CC}">
                <c16:uniqueId val="{00000009-63A5-466E-A61C-9D1213BD5D79}"/>
              </c:ext>
            </c:extLst>
          </c:dPt>
          <c:dPt>
            <c:idx val="6"/>
            <c:invertIfNegative val="0"/>
            <c:bubble3D val="0"/>
            <c:spPr>
              <a:solidFill>
                <a:srgbClr val="1A759A"/>
              </a:solidFill>
              <a:ln>
                <a:noFill/>
              </a:ln>
              <a:effectLst/>
            </c:spPr>
            <c:extLst>
              <c:ext xmlns:c16="http://schemas.microsoft.com/office/drawing/2014/chart" uri="{C3380CC4-5D6E-409C-BE32-E72D297353CC}">
                <c16:uniqueId val="{0000000B-63A5-466E-A61C-9D1213BD5D79}"/>
              </c:ext>
            </c:extLst>
          </c:dPt>
          <c:dPt>
            <c:idx val="7"/>
            <c:invertIfNegative val="0"/>
            <c:bubble3D val="0"/>
            <c:spPr>
              <a:solidFill>
                <a:srgbClr val="239BCB"/>
              </a:solidFill>
              <a:ln>
                <a:noFill/>
              </a:ln>
              <a:effectLst/>
            </c:spPr>
            <c:extLst>
              <c:ext xmlns:c16="http://schemas.microsoft.com/office/drawing/2014/chart" uri="{C3380CC4-5D6E-409C-BE32-E72D297353CC}">
                <c16:uniqueId val="{0000000D-63A5-466E-A61C-9D1213BD5D79}"/>
              </c:ext>
            </c:extLst>
          </c:dPt>
          <c:dLbls>
            <c:dLbl>
              <c:idx val="0"/>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11-63A5-466E-A61C-9D1213BD5D79}"/>
                </c:ext>
              </c:extLst>
            </c:dLbl>
            <c:dLbl>
              <c:idx val="1"/>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1-63A5-466E-A61C-9D1213BD5D79}"/>
                </c:ext>
              </c:extLst>
            </c:dLbl>
            <c:dLbl>
              <c:idx val="2"/>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3-63A5-466E-A61C-9D1213BD5D79}"/>
                </c:ext>
              </c:extLst>
            </c:dLbl>
            <c:dLbl>
              <c:idx val="3"/>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63A5-466E-A61C-9D1213BD5D79}"/>
                </c:ext>
              </c:extLst>
            </c:dLbl>
            <c:dLbl>
              <c:idx val="4"/>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63A5-466E-A61C-9D1213BD5D79}"/>
                </c:ext>
              </c:extLst>
            </c:dLbl>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D-63A5-466E-A61C-9D1213BD5D79}"/>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E-63A5-466E-A61C-9D1213BD5D79}"/>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F-63A5-466E-A61C-9D1213BD5D79}"/>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10-63A5-466E-A61C-9D1213BD5D79}"/>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47625" cap="rnd">
              <a:solidFill>
                <a:schemeClr val="bg2">
                  <a:lumMod val="25000"/>
                </a:schemeClr>
              </a:solidFill>
              <a:round/>
            </a:ln>
            <a:effectLst/>
          </c:spPr>
          <c:marker>
            <c:symbol val="diamond"/>
            <c:size val="13"/>
            <c:spPr>
              <a:solidFill>
                <a:srgbClr val="A29BE7"/>
              </a:solidFill>
              <a:ln w="9525">
                <a:noFill/>
              </a:ln>
              <a:effectLst/>
            </c:spPr>
          </c:marker>
          <c:dPt>
            <c:idx val="0"/>
            <c:marker>
              <c:symbol val="diamond"/>
              <c:size val="13"/>
              <c:spPr>
                <a:solidFill>
                  <a:srgbClr val="C00000"/>
                </a:solidFill>
                <a:ln w="9525">
                  <a:noFill/>
                </a:ln>
                <a:effectLst/>
              </c:spPr>
            </c:marker>
            <c:bubble3D val="0"/>
            <c:extLst>
              <c:ext xmlns:c16="http://schemas.microsoft.com/office/drawing/2014/chart" uri="{C3380CC4-5D6E-409C-BE32-E72D297353CC}">
                <c16:uniqueId val="{00000004-001F-4BFA-B0DC-215F703210C3}"/>
              </c:ext>
            </c:extLst>
          </c:dPt>
          <c:dLbls>
            <c:dLbl>
              <c:idx val="1"/>
              <c:layout>
                <c:manualLayout>
                  <c:x val="-1.5857245030052237E-2"/>
                  <c:y val="-5.32677621554547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1F-4BFA-B0DC-215F703210C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Dapur!$I$130:$I$142</c:f>
              <c:strCache>
                <c:ptCount val="13"/>
                <c:pt idx="0">
                  <c:v>Eid Al - Fitr</c:v>
                </c:pt>
                <c:pt idx="1">
                  <c:v>Natal</c:v>
                </c:pt>
                <c:pt idx="2">
                  <c:v>Tahun Baru 2017</c:v>
                </c:pt>
                <c:pt idx="3">
                  <c:v>Hari Lahir Pancasila</c:v>
                </c:pt>
                <c:pt idx="4">
                  <c:v>Hari Raya Waisak 2561</c:v>
                </c:pt>
                <c:pt idx="5">
                  <c:v>Kenaikan Yesus Kristus</c:v>
                </c:pt>
                <c:pt idx="6">
                  <c:v>Hari Kemerdekaan RI</c:v>
                </c:pt>
                <c:pt idx="7">
                  <c:v>May Day / Hari Buruh Internasional</c:v>
                </c:pt>
                <c:pt idx="8">
                  <c:v>Hari Raya Idul Adha 1438 Hijriah</c:v>
                </c:pt>
                <c:pt idx="9">
                  <c:v>Tahun Baru Islam 1439 Hijriah</c:v>
                </c:pt>
                <c:pt idx="10">
                  <c:v>Maulid Nabi Muhammad SAW</c:v>
                </c:pt>
                <c:pt idx="11">
                  <c:v>Tahun Baru Imlek 2568 Kongzili</c:v>
                </c:pt>
                <c:pt idx="12">
                  <c:v>Hari Raya Nyepi Tahun Baru Saka 1939</c:v>
                </c:pt>
              </c:strCache>
            </c:strRef>
          </c:cat>
          <c:val>
            <c:numRef>
              <c:f>Dapur!$J$130:$J$142</c:f>
              <c:numCache>
                <c:formatCode>[&gt;=1000000000]"Rp"#,##0.0,,,"B";[&gt;=1000000]#,##0,,"M";#,##0,"rb"</c:formatCode>
                <c:ptCount val="13"/>
                <c:pt idx="0">
                  <c:v>1230195000</c:v>
                </c:pt>
                <c:pt idx="1">
                  <c:v>300540000</c:v>
                </c:pt>
                <c:pt idx="2">
                  <c:v>289530000</c:v>
                </c:pt>
                <c:pt idx="3">
                  <c:v>172179000</c:v>
                </c:pt>
                <c:pt idx="4">
                  <c:v>165762000</c:v>
                </c:pt>
                <c:pt idx="5">
                  <c:v>162771000</c:v>
                </c:pt>
                <c:pt idx="6">
                  <c:v>162126000</c:v>
                </c:pt>
                <c:pt idx="7">
                  <c:v>162051000</c:v>
                </c:pt>
                <c:pt idx="8">
                  <c:v>158691000</c:v>
                </c:pt>
                <c:pt idx="9">
                  <c:v>156243000</c:v>
                </c:pt>
                <c:pt idx="10">
                  <c:v>155562000</c:v>
                </c:pt>
                <c:pt idx="11">
                  <c:v>154092000</c:v>
                </c:pt>
                <c:pt idx="12">
                  <c:v>148515000</c:v>
                </c:pt>
              </c:numCache>
            </c:numRef>
          </c:val>
          <c:smooth val="0"/>
          <c:extLst>
            <c:ext xmlns:c16="http://schemas.microsoft.com/office/drawing/2014/chart" uri="{C3380CC4-5D6E-409C-BE32-E72D297353CC}">
              <c16:uniqueId val="{00000000-001F-4BFA-B0DC-215F703210C3}"/>
            </c:ext>
          </c:extLst>
        </c:ser>
        <c:dLbls>
          <c:dLblPos val="t"/>
          <c:showLegendKey val="0"/>
          <c:showVal val="1"/>
          <c:showCatName val="0"/>
          <c:showSerName val="0"/>
          <c:showPercent val="0"/>
          <c:showBubbleSize val="0"/>
        </c:dLbls>
        <c:marker val="1"/>
        <c:smooth val="0"/>
        <c:axId val="608564695"/>
        <c:axId val="608572255"/>
      </c:lineChart>
      <c:catAx>
        <c:axId val="608564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08572255"/>
        <c:crosses val="autoZero"/>
        <c:auto val="1"/>
        <c:lblAlgn val="ctr"/>
        <c:lblOffset val="100"/>
        <c:noMultiLvlLbl val="0"/>
      </c:catAx>
      <c:valAx>
        <c:axId val="608572255"/>
        <c:scaling>
          <c:orientation val="minMax"/>
        </c:scaling>
        <c:delete val="1"/>
        <c:axPos val="l"/>
        <c:numFmt formatCode="[&gt;=1000000000]&quot;Rp&quot;#,##0.0,,,&quot;B&quot;;[&gt;=1000000]#,##0,,&quot;M&quot;;#,##0,&quot;rb&quot;" sourceLinked="1"/>
        <c:majorTickMark val="none"/>
        <c:minorTickMark val="none"/>
        <c:tickLblPos val="nextTo"/>
        <c:crossAx val="608564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703218587507404E-2"/>
          <c:y val="0"/>
          <c:w val="0.9602521515835728"/>
          <c:h val="0.64223631786149471"/>
        </c:manualLayout>
      </c:layout>
      <c:barChart>
        <c:barDir val="col"/>
        <c:grouping val="stacked"/>
        <c:varyColors val="0"/>
        <c:ser>
          <c:idx val="0"/>
          <c:order val="0"/>
          <c:tx>
            <c:strRef>
              <c:f>Dapur!$K$50</c:f>
              <c:strCache>
                <c:ptCount val="1"/>
                <c:pt idx="0">
                  <c:v>Eid Al - Fitr</c:v>
                </c:pt>
              </c:strCache>
            </c:strRef>
          </c:tx>
          <c:spPr>
            <a:solidFill>
              <a:schemeClr val="accent1"/>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E-CFE6-4432-AA66-5FFDEE5A5DA5}"/>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F-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0-CFE6-4432-AA66-5FFDEE5A5DA5}"/>
              </c:ext>
            </c:extLst>
          </c:dPt>
          <c:dLbls>
            <c:dLbl>
              <c:idx val="1"/>
              <c:delete val="1"/>
              <c:extLst>
                <c:ext xmlns:c15="http://schemas.microsoft.com/office/drawing/2012/chart" uri="{CE6537A1-D6FC-4f65-9D91-7224C49458BB}"/>
                <c:ext xmlns:c16="http://schemas.microsoft.com/office/drawing/2014/chart" uri="{C3380CC4-5D6E-409C-BE32-E72D297353CC}">
                  <c16:uniqueId val="{0000000E-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0F-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0-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Dapur!$L$50:$O$50</c:f>
              <c:numCache>
                <c:formatCode>[&gt;=1000000000]"Rp"#,##0.0,,,"B";[&gt;=1000000]#,##0,,"M";#,##0,"rb"</c:formatCode>
                <c:ptCount val="4"/>
                <c:pt idx="0">
                  <c:v>341739000</c:v>
                </c:pt>
                <c:pt idx="1">
                  <c:v>304251000</c:v>
                </c:pt>
                <c:pt idx="2">
                  <c:v>298596000</c:v>
                </c:pt>
                <c:pt idx="3">
                  <c:v>285609000</c:v>
                </c:pt>
              </c:numCache>
            </c:numRef>
          </c:val>
          <c:extLst>
            <c:ext xmlns:c16="http://schemas.microsoft.com/office/drawing/2014/chart" uri="{C3380CC4-5D6E-409C-BE32-E72D297353CC}">
              <c16:uniqueId val="{00000000-CFE6-4432-AA66-5FFDEE5A5DA5}"/>
            </c:ext>
          </c:extLst>
        </c:ser>
        <c:ser>
          <c:idx val="1"/>
          <c:order val="1"/>
          <c:tx>
            <c:strRef>
              <c:f>Dapur!$K$51</c:f>
              <c:strCache>
                <c:ptCount val="1"/>
                <c:pt idx="0">
                  <c:v>Natal</c:v>
                </c:pt>
              </c:strCache>
            </c:strRef>
          </c:tx>
          <c:spPr>
            <a:solidFill>
              <a:schemeClr val="accent2"/>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11-CFE6-4432-AA66-5FFDEE5A5DA5}"/>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12-CFE6-4432-AA66-5FFDEE5A5DA5}"/>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13-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1-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2-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3-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Dapur!$L$51:$O$51</c:f>
              <c:numCache>
                <c:formatCode>[&gt;=1000000000]"Rp"#,##0.0,,,"B";[&gt;=1000000]#,##0,,"M";#,##0,"rb"</c:formatCode>
                <c:ptCount val="4"/>
                <c:pt idx="0">
                  <c:v>65820000</c:v>
                </c:pt>
                <c:pt idx="1">
                  <c:v>85932000</c:v>
                </c:pt>
                <c:pt idx="2">
                  <c:v>68175000</c:v>
                </c:pt>
                <c:pt idx="3">
                  <c:v>80613000</c:v>
                </c:pt>
              </c:numCache>
            </c:numRef>
          </c:val>
          <c:extLst>
            <c:ext xmlns:c16="http://schemas.microsoft.com/office/drawing/2014/chart" uri="{C3380CC4-5D6E-409C-BE32-E72D297353CC}">
              <c16:uniqueId val="{00000001-CFE6-4432-AA66-5FFDEE5A5DA5}"/>
            </c:ext>
          </c:extLst>
        </c:ser>
        <c:ser>
          <c:idx val="2"/>
          <c:order val="2"/>
          <c:tx>
            <c:strRef>
              <c:f>Dapur!$K$52</c:f>
              <c:strCache>
                <c:ptCount val="1"/>
                <c:pt idx="0">
                  <c:v>Tahun Baru 2017</c:v>
                </c:pt>
              </c:strCache>
            </c:strRef>
          </c:tx>
          <c:spPr>
            <a:solidFill>
              <a:srgbClr val="A29BE7"/>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4-CFE6-4432-AA66-5FFDEE5A5DA5}"/>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15-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6-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4-CFE6-4432-AA66-5FFDEE5A5DA5}"/>
                </c:ext>
              </c:extLst>
            </c:dLbl>
            <c:dLbl>
              <c:idx val="1"/>
              <c:delete val="1"/>
              <c:extLst>
                <c:ext xmlns:c15="http://schemas.microsoft.com/office/drawing/2012/chart" uri="{CE6537A1-D6FC-4f65-9D91-7224C49458BB}"/>
                <c:ext xmlns:c16="http://schemas.microsoft.com/office/drawing/2014/chart" uri="{C3380CC4-5D6E-409C-BE32-E72D297353CC}">
                  <c16:uniqueId val="{00000015-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6-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Dapur!$L$52:$O$52</c:f>
              <c:numCache>
                <c:formatCode>[&gt;=1000000000]"Rp"#,##0.0,,,"B";[&gt;=1000000]#,##0,,"M";#,##0,"rb"</c:formatCode>
                <c:ptCount val="4"/>
                <c:pt idx="0">
                  <c:v>62130000</c:v>
                </c:pt>
                <c:pt idx="1">
                  <c:v>70953000</c:v>
                </c:pt>
                <c:pt idx="2">
                  <c:v>84336000</c:v>
                </c:pt>
                <c:pt idx="3">
                  <c:v>72111000</c:v>
                </c:pt>
              </c:numCache>
            </c:numRef>
          </c:val>
          <c:extLst>
            <c:ext xmlns:c16="http://schemas.microsoft.com/office/drawing/2014/chart" uri="{C3380CC4-5D6E-409C-BE32-E72D297353CC}">
              <c16:uniqueId val="{00000002-CFE6-4432-AA66-5FFDEE5A5DA5}"/>
            </c:ext>
          </c:extLst>
        </c:ser>
        <c:ser>
          <c:idx val="4"/>
          <c:order val="4"/>
          <c:tx>
            <c:strRef>
              <c:f>Dapur!$K$54</c:f>
              <c:strCache>
                <c:ptCount val="1"/>
                <c:pt idx="0">
                  <c:v>Hari Raya Waisak 2561</c:v>
                </c:pt>
              </c:strCache>
            </c:strRef>
          </c:tx>
          <c:spPr>
            <a:solidFill>
              <a:schemeClr val="accent5"/>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19-CFE6-4432-AA66-5FFDEE5A5DA5}"/>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1D-CFE6-4432-AA66-5FFDEE5A5DA5}"/>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1F-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9-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D-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F-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Dapur!$L$54:$O$54</c:f>
              <c:numCache>
                <c:formatCode>[&gt;=1000000000]"Rp"#,##0.0,,,"B";[&gt;=1000000]#,##0,,"M";#,##0,"rb"</c:formatCode>
                <c:ptCount val="4"/>
                <c:pt idx="0">
                  <c:v>37122000</c:v>
                </c:pt>
                <c:pt idx="1">
                  <c:v>49194000</c:v>
                </c:pt>
                <c:pt idx="2">
                  <c:v>37137000</c:v>
                </c:pt>
                <c:pt idx="3">
                  <c:v>42309000</c:v>
                </c:pt>
              </c:numCache>
            </c:numRef>
          </c:val>
          <c:extLst>
            <c:ext xmlns:c16="http://schemas.microsoft.com/office/drawing/2014/chart" uri="{C3380CC4-5D6E-409C-BE32-E72D297353CC}">
              <c16:uniqueId val="{00000004-CFE6-4432-AA66-5FFDEE5A5DA5}"/>
            </c:ext>
          </c:extLst>
        </c:ser>
        <c:ser>
          <c:idx val="7"/>
          <c:order val="7"/>
          <c:tx>
            <c:strRef>
              <c:f>Dapur!$K$57</c:f>
              <c:strCache>
                <c:ptCount val="1"/>
                <c:pt idx="0">
                  <c:v>May Day / Hari Buruh Internasional</c:v>
                </c:pt>
              </c:strCache>
            </c:strRef>
          </c:tx>
          <c:spPr>
            <a:solidFill>
              <a:schemeClr val="accent2">
                <a:lumMod val="6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8-CFE6-4432-AA66-5FFDEE5A5DA5}"/>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1A-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B-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8-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A-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B-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Dapur!$L$57:$O$57</c:f>
              <c:numCache>
                <c:formatCode>[&gt;=1000000000]"Rp"#,##0.0,,,"B";[&gt;=1000000]#,##0,,"M";#,##0,"rb"</c:formatCode>
                <c:ptCount val="4"/>
                <c:pt idx="0">
                  <c:v>43698000</c:v>
                </c:pt>
                <c:pt idx="1">
                  <c:v>47046000</c:v>
                </c:pt>
                <c:pt idx="2">
                  <c:v>35955000</c:v>
                </c:pt>
                <c:pt idx="3">
                  <c:v>35352000</c:v>
                </c:pt>
              </c:numCache>
            </c:numRef>
          </c:val>
          <c:extLst>
            <c:ext xmlns:c16="http://schemas.microsoft.com/office/drawing/2014/chart" uri="{C3380CC4-5D6E-409C-BE32-E72D297353CC}">
              <c16:uniqueId val="{00000007-CFE6-4432-AA66-5FFDEE5A5DA5}"/>
            </c:ext>
          </c:extLst>
        </c:ser>
        <c:ser>
          <c:idx val="10"/>
          <c:order val="10"/>
          <c:tx>
            <c:strRef>
              <c:f>Dapur!$K$60</c:f>
              <c:strCache>
                <c:ptCount val="1"/>
                <c:pt idx="0">
                  <c:v>Maulid Nabi Muhammad SAW</c:v>
                </c:pt>
              </c:strCache>
            </c:strRef>
          </c:tx>
          <c:spPr>
            <a:solidFill>
              <a:schemeClr val="accent5">
                <a:lumMod val="60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17-CFE6-4432-AA66-5FFDEE5A5DA5}"/>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1C-CFE6-4432-AA66-5FFDEE5A5DA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1E-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7-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C-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E-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Dapur!$L$60:$O$60</c:f>
              <c:numCache>
                <c:formatCode>[&gt;=1000000000]"Rp"#,##0.0,,,"B";[&gt;=1000000]#,##0,,"M";#,##0,"rb"</c:formatCode>
                <c:ptCount val="4"/>
                <c:pt idx="0">
                  <c:v>38496000</c:v>
                </c:pt>
                <c:pt idx="1">
                  <c:v>44862000</c:v>
                </c:pt>
                <c:pt idx="2">
                  <c:v>35418000</c:v>
                </c:pt>
                <c:pt idx="3">
                  <c:v>36786000</c:v>
                </c:pt>
              </c:numCache>
            </c:numRef>
          </c:val>
          <c:extLst>
            <c:ext xmlns:c16="http://schemas.microsoft.com/office/drawing/2014/chart" uri="{C3380CC4-5D6E-409C-BE32-E72D297353CC}">
              <c16:uniqueId val="{0000000A-CFE6-4432-AA66-5FFDEE5A5DA5}"/>
            </c:ext>
          </c:extLst>
        </c:ser>
        <c:dLbls>
          <c:dLblPos val="ctr"/>
          <c:showLegendKey val="0"/>
          <c:showVal val="1"/>
          <c:showCatName val="0"/>
          <c:showSerName val="0"/>
          <c:showPercent val="0"/>
          <c:showBubbleSize val="0"/>
        </c:dLbls>
        <c:gapWidth val="70"/>
        <c:overlap val="100"/>
        <c:axId val="392269863"/>
        <c:axId val="392275623"/>
        <c:extLst>
          <c:ext xmlns:c15="http://schemas.microsoft.com/office/drawing/2012/chart" uri="{02D57815-91ED-43cb-92C2-25804820EDAC}">
            <c15:filteredBarSeries>
              <c15:ser>
                <c:idx val="3"/>
                <c:order val="3"/>
                <c:tx>
                  <c:strRef>
                    <c:extLst>
                      <c:ext uri="{02D57815-91ED-43cb-92C2-25804820EDAC}">
                        <c15:formulaRef>
                          <c15:sqref>Dapur!$K$53</c15:sqref>
                        </c15:formulaRef>
                      </c:ext>
                    </c:extLst>
                    <c:strCache>
                      <c:ptCount val="1"/>
                      <c:pt idx="0">
                        <c:v>Hari Lahir Pancasila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uri="{02D57815-91ED-43cb-92C2-25804820EDAC}">
                        <c15:formulaRef>
                          <c15:sqref>Dapur!$L$53:$O$53</c15:sqref>
                        </c15:formulaRef>
                      </c:ext>
                    </c:extLst>
                    <c:numCache>
                      <c:formatCode>[&gt;=1000000000]"Rp"#,##0.0,,,"B";[&gt;=1000000]#,##0,,"M";#,##0,"rb"</c:formatCode>
                      <c:ptCount val="4"/>
                      <c:pt idx="0">
                        <c:v>35418000</c:v>
                      </c:pt>
                      <c:pt idx="1">
                        <c:v>32592000</c:v>
                      </c:pt>
                      <c:pt idx="2">
                        <c:v>50958000</c:v>
                      </c:pt>
                      <c:pt idx="3">
                        <c:v>53211000</c:v>
                      </c:pt>
                    </c:numCache>
                  </c:numRef>
                </c:val>
                <c:extLst>
                  <c:ext xmlns:c16="http://schemas.microsoft.com/office/drawing/2014/chart" uri="{C3380CC4-5D6E-409C-BE32-E72D297353CC}">
                    <c16:uniqueId val="{00000003-CFE6-4432-AA66-5FFDEE5A5DA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Dapur!$K$55</c15:sqref>
                        </c15:formulaRef>
                      </c:ext>
                    </c:extLst>
                    <c:strCache>
                      <c:ptCount val="1"/>
                      <c:pt idx="0">
                        <c:v>Kenaikan Yesus Kristus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Dapur!$L$55:$O$55</c15:sqref>
                        </c15:formulaRef>
                      </c:ext>
                    </c:extLst>
                    <c:numCache>
                      <c:formatCode>[&gt;=1000000000]"Rp"#,##0.0,,,"B";[&gt;=1000000]#,##0,,"M";#,##0,"rb"</c:formatCode>
                      <c:ptCount val="4"/>
                      <c:pt idx="0">
                        <c:v>41520000</c:v>
                      </c:pt>
                      <c:pt idx="1">
                        <c:v>39828000</c:v>
                      </c:pt>
                      <c:pt idx="2">
                        <c:v>36819000</c:v>
                      </c:pt>
                      <c:pt idx="3">
                        <c:v>44604000</c:v>
                      </c:pt>
                    </c:numCache>
                  </c:numRef>
                </c:val>
                <c:extLst xmlns:c15="http://schemas.microsoft.com/office/drawing/2012/chart">
                  <c:ext xmlns:c16="http://schemas.microsoft.com/office/drawing/2014/chart" uri="{C3380CC4-5D6E-409C-BE32-E72D297353CC}">
                    <c16:uniqueId val="{00000005-CFE6-4432-AA66-5FFDEE5A5DA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Dapur!$K$56</c15:sqref>
                        </c15:formulaRef>
                      </c:ext>
                    </c:extLst>
                    <c:strCache>
                      <c:ptCount val="1"/>
                      <c:pt idx="0">
                        <c:v>Hari Kemerdekaan RI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Dapur!$L$56:$O$56</c15:sqref>
                        </c15:formulaRef>
                      </c:ext>
                    </c:extLst>
                    <c:numCache>
                      <c:formatCode>[&gt;=1000000000]"Rp"#,##0.0,,,"B";[&gt;=1000000]#,##0,,"M";#,##0,"rb"</c:formatCode>
                      <c:ptCount val="4"/>
                      <c:pt idx="0">
                        <c:v>45252000</c:v>
                      </c:pt>
                      <c:pt idx="1">
                        <c:v>31740000</c:v>
                      </c:pt>
                      <c:pt idx="2">
                        <c:v>46977000</c:v>
                      </c:pt>
                      <c:pt idx="3">
                        <c:v>38157000</c:v>
                      </c:pt>
                    </c:numCache>
                  </c:numRef>
                </c:val>
                <c:extLst xmlns:c15="http://schemas.microsoft.com/office/drawing/2012/chart">
                  <c:ext xmlns:c16="http://schemas.microsoft.com/office/drawing/2014/chart" uri="{C3380CC4-5D6E-409C-BE32-E72D297353CC}">
                    <c16:uniqueId val="{00000006-CFE6-4432-AA66-5FFDEE5A5DA5}"/>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Dapur!$K$58</c15:sqref>
                        </c15:formulaRef>
                      </c:ext>
                    </c:extLst>
                    <c:strCache>
                      <c:ptCount val="1"/>
                      <c:pt idx="0">
                        <c:v>Hari Raya Idul Adha 1438 Hijriah</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Dapur!$L$58:$O$58</c15:sqref>
                        </c15:formulaRef>
                      </c:ext>
                    </c:extLst>
                    <c:numCache>
                      <c:formatCode>[&gt;=1000000000]"Rp"#,##0.0,,,"B";[&gt;=1000000]#,##0,,"M";#,##0,"rb"</c:formatCode>
                      <c:ptCount val="4"/>
                      <c:pt idx="0">
                        <c:v>47484000</c:v>
                      </c:pt>
                      <c:pt idx="1">
                        <c:v>39300000</c:v>
                      </c:pt>
                      <c:pt idx="2">
                        <c:v>42441000</c:v>
                      </c:pt>
                      <c:pt idx="3">
                        <c:v>29466000</c:v>
                      </c:pt>
                    </c:numCache>
                  </c:numRef>
                </c:val>
                <c:extLst xmlns:c15="http://schemas.microsoft.com/office/drawing/2012/chart">
                  <c:ext xmlns:c16="http://schemas.microsoft.com/office/drawing/2014/chart" uri="{C3380CC4-5D6E-409C-BE32-E72D297353CC}">
                    <c16:uniqueId val="{00000008-CFE6-4432-AA66-5FFDEE5A5DA5}"/>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Dapur!$K$59</c15:sqref>
                        </c15:formulaRef>
                      </c:ext>
                    </c:extLst>
                    <c:strCache>
                      <c:ptCount val="1"/>
                      <c:pt idx="0">
                        <c:v>Tahun Baru Islam 1439 Hijriah</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Dapur!$L$59:$O$59</c15:sqref>
                        </c15:formulaRef>
                      </c:ext>
                    </c:extLst>
                    <c:numCache>
                      <c:formatCode>[&gt;=1000000000]"Rp"#,##0.0,,,"B";[&gt;=1000000]#,##0,,"M";#,##0,"rb"</c:formatCode>
                      <c:ptCount val="4"/>
                      <c:pt idx="0">
                        <c:v>45720000</c:v>
                      </c:pt>
                      <c:pt idx="1">
                        <c:v>41580000</c:v>
                      </c:pt>
                      <c:pt idx="2">
                        <c:v>34599000</c:v>
                      </c:pt>
                      <c:pt idx="3">
                        <c:v>34344000</c:v>
                      </c:pt>
                    </c:numCache>
                  </c:numRef>
                </c:val>
                <c:extLst xmlns:c15="http://schemas.microsoft.com/office/drawing/2012/chart">
                  <c:ext xmlns:c16="http://schemas.microsoft.com/office/drawing/2014/chart" uri="{C3380CC4-5D6E-409C-BE32-E72D297353CC}">
                    <c16:uniqueId val="{00000009-CFE6-4432-AA66-5FFDEE5A5DA5}"/>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Dapur!$K$61</c15:sqref>
                        </c15:formulaRef>
                      </c:ext>
                    </c:extLst>
                    <c:strCache>
                      <c:ptCount val="1"/>
                      <c:pt idx="0">
                        <c:v>Tahun Baru Imlek 2568 Kongzili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Dapur!$L$61:$O$61</c15:sqref>
                        </c15:formulaRef>
                      </c:ext>
                    </c:extLst>
                    <c:numCache>
                      <c:formatCode>[&gt;=1000000000]"Rp"#,##0.0,,,"B";[&gt;=1000000]#,##0,,"M";#,##0,"rb"</c:formatCode>
                      <c:ptCount val="4"/>
                      <c:pt idx="0">
                        <c:v>37908000</c:v>
                      </c:pt>
                      <c:pt idx="1">
                        <c:v>34857000</c:v>
                      </c:pt>
                      <c:pt idx="2">
                        <c:v>46233000</c:v>
                      </c:pt>
                      <c:pt idx="3">
                        <c:v>35094000</c:v>
                      </c:pt>
                    </c:numCache>
                  </c:numRef>
                </c:val>
                <c:extLst xmlns:c15="http://schemas.microsoft.com/office/drawing/2012/chart">
                  <c:ext xmlns:c16="http://schemas.microsoft.com/office/drawing/2014/chart" uri="{C3380CC4-5D6E-409C-BE32-E72D297353CC}">
                    <c16:uniqueId val="{0000000B-CFE6-4432-AA66-5FFDEE5A5DA5}"/>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Dapur!$K$62</c15:sqref>
                        </c15:formulaRef>
                      </c:ext>
                    </c:extLst>
                    <c:strCache>
                      <c:ptCount val="1"/>
                      <c:pt idx="0">
                        <c:v>Hari Raya Nyepi Tahun Baru Saka 1939</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Dapur!$L$62:$O$62</c15:sqref>
                        </c15:formulaRef>
                      </c:ext>
                    </c:extLst>
                    <c:numCache>
                      <c:formatCode>[&gt;=1000000000]"Rp"#,##0.0,,,"B";[&gt;=1000000]#,##0,,"M";#,##0,"rb"</c:formatCode>
                      <c:ptCount val="4"/>
                      <c:pt idx="0">
                        <c:v>45435000</c:v>
                      </c:pt>
                      <c:pt idx="1">
                        <c:v>38574000</c:v>
                      </c:pt>
                      <c:pt idx="2">
                        <c:v>30480000</c:v>
                      </c:pt>
                      <c:pt idx="3">
                        <c:v>34026000</c:v>
                      </c:pt>
                    </c:numCache>
                  </c:numRef>
                </c:val>
                <c:extLst xmlns:c15="http://schemas.microsoft.com/office/drawing/2012/chart">
                  <c:ext xmlns:c16="http://schemas.microsoft.com/office/drawing/2014/chart" uri="{C3380CC4-5D6E-409C-BE32-E72D297353CC}">
                    <c16:uniqueId val="{0000000C-CFE6-4432-AA66-5FFDEE5A5DA5}"/>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Dapur!$K$63</c15:sqref>
                        </c15:formulaRef>
                      </c:ext>
                    </c:extLst>
                    <c:strCache>
                      <c:ptCount val="1"/>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xmlns:c15="http://schemas.microsoft.com/office/drawing/2012/chart">
                      <c:ext xmlns:c15="http://schemas.microsoft.com/office/drawing/2012/chart" uri="{02D57815-91ED-43cb-92C2-25804820EDAC}">
                        <c15:formulaRef>
                          <c15:sqref>Dapur!$L$63:$O$63</c15:sqref>
                        </c15:formulaRef>
                      </c:ext>
                    </c:extLst>
                    <c:numCache>
                      <c:formatCode>[&gt;=1000000000]"Rp"#,##0.0,,,"B";[&gt;=1000000]#,##0,,"M";#,##0,"rb"</c:formatCode>
                      <c:ptCount val="4"/>
                      <c:pt idx="0">
                        <c:v>887742000</c:v>
                      </c:pt>
                      <c:pt idx="1">
                        <c:v>860709000</c:v>
                      </c:pt>
                      <c:pt idx="2">
                        <c:v>848124000</c:v>
                      </c:pt>
                      <c:pt idx="3">
                        <c:v>821682000</c:v>
                      </c:pt>
                    </c:numCache>
                  </c:numRef>
                </c:val>
                <c:extLst xmlns:c15="http://schemas.microsoft.com/office/drawing/2012/chart">
                  <c:ext xmlns:c16="http://schemas.microsoft.com/office/drawing/2014/chart" uri="{C3380CC4-5D6E-409C-BE32-E72D297353CC}">
                    <c16:uniqueId val="{0000000D-CFE6-4432-AA66-5FFDEE5A5DA5}"/>
                  </c:ext>
                </c:extLst>
              </c15:ser>
            </c15:filteredBarSeries>
          </c:ext>
        </c:extLst>
      </c:barChart>
      <c:catAx>
        <c:axId val="392269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92275623"/>
        <c:crosses val="autoZero"/>
        <c:auto val="1"/>
        <c:lblAlgn val="ctr"/>
        <c:lblOffset val="100"/>
        <c:noMultiLvlLbl val="0"/>
      </c:catAx>
      <c:valAx>
        <c:axId val="392275623"/>
        <c:scaling>
          <c:orientation val="minMax"/>
        </c:scaling>
        <c:delete val="1"/>
        <c:axPos val="l"/>
        <c:numFmt formatCode="[&gt;=1000000000]&quot;Rp&quot;#,##0.0,,,&quot;B&quot;;[&gt;=1000000]#,##0,,&quot;M&quot;;#,##0,&quot;rb&quot;" sourceLinked="1"/>
        <c:majorTickMark val="none"/>
        <c:minorTickMark val="none"/>
        <c:tickLblPos val="nextTo"/>
        <c:crossAx val="392269863"/>
        <c:crosses val="autoZero"/>
        <c:crossBetween val="between"/>
      </c:valAx>
      <c:spPr>
        <a:noFill/>
        <a:ln>
          <a:noFill/>
        </a:ln>
        <a:effectLst/>
      </c:spPr>
    </c:plotArea>
    <c:legend>
      <c:legendPos val="b"/>
      <c:layout>
        <c:manualLayout>
          <c:xMode val="edge"/>
          <c:yMode val="edge"/>
          <c:x val="1.2602626085250283E-2"/>
          <c:y val="0.76247706407519045"/>
          <c:w val="0.95572861881526872"/>
          <c:h val="0.18669289646158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Small" pitchFamily="2"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25564618793907E-2"/>
          <c:y val="0.14061420243354003"/>
          <c:w val="0.91186225973250346"/>
          <c:h val="0.63234647995288529"/>
        </c:manualLayout>
      </c:layout>
      <c:lineChart>
        <c:grouping val="standard"/>
        <c:varyColors val="0"/>
        <c:ser>
          <c:idx val="0"/>
          <c:order val="0"/>
          <c:tx>
            <c:strRef>
              <c:f>Dapur!$B$12</c:f>
              <c:strCache>
                <c:ptCount val="1"/>
                <c:pt idx="0">
                  <c:v>Total</c:v>
                </c:pt>
              </c:strCache>
            </c:strRef>
          </c:tx>
          <c:spPr>
            <a:ln w="28575" cap="rnd">
              <a:solidFill>
                <a:srgbClr val="6949A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Small"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Dapur!$A$13:$A$20</c:f>
              <c:strCache>
                <c:ptCount val="7"/>
                <c:pt idx="0">
                  <c:v>Sunday</c:v>
                </c:pt>
                <c:pt idx="1">
                  <c:v>Monday</c:v>
                </c:pt>
                <c:pt idx="2">
                  <c:v>Tuesday</c:v>
                </c:pt>
                <c:pt idx="3">
                  <c:v>Wednesday</c:v>
                </c:pt>
                <c:pt idx="4">
                  <c:v>Thursday</c:v>
                </c:pt>
                <c:pt idx="5">
                  <c:v>Friday</c:v>
                </c:pt>
                <c:pt idx="6">
                  <c:v>Saturday</c:v>
                </c:pt>
              </c:strCache>
            </c:strRef>
          </c:cat>
          <c:val>
            <c:numRef>
              <c:f>Dapur!$B$13:$B$20</c:f>
              <c:numCache>
                <c:formatCode>#,##0</c:formatCode>
                <c:ptCount val="7"/>
                <c:pt idx="0">
                  <c:v>17497</c:v>
                </c:pt>
                <c:pt idx="1">
                  <c:v>16544</c:v>
                </c:pt>
                <c:pt idx="2">
                  <c:v>16493</c:v>
                </c:pt>
                <c:pt idx="3">
                  <c:v>16959</c:v>
                </c:pt>
                <c:pt idx="4">
                  <c:v>16881</c:v>
                </c:pt>
                <c:pt idx="5">
                  <c:v>16952</c:v>
                </c:pt>
                <c:pt idx="6">
                  <c:v>17192</c:v>
                </c:pt>
              </c:numCache>
            </c:numRef>
          </c:val>
          <c:smooth val="0"/>
          <c:extLst>
            <c:ext xmlns:c16="http://schemas.microsoft.com/office/drawing/2014/chart" uri="{C3380CC4-5D6E-409C-BE32-E72D297353CC}">
              <c16:uniqueId val="{00000000-EB25-422D-8E3B-CB6674B8CB8D}"/>
            </c:ext>
          </c:extLst>
        </c:ser>
        <c:dLbls>
          <c:dLblPos val="t"/>
          <c:showLegendKey val="0"/>
          <c:showVal val="1"/>
          <c:showCatName val="0"/>
          <c:showSerName val="0"/>
          <c:showPercent val="0"/>
          <c:showBubbleSize val="0"/>
        </c:dLbls>
        <c:smooth val="0"/>
        <c:axId val="1206865472"/>
        <c:axId val="1206866192"/>
      </c:lineChart>
      <c:catAx>
        <c:axId val="1206865472"/>
        <c:scaling>
          <c:orientation val="minMax"/>
        </c:scaling>
        <c:delete val="0"/>
        <c:axPos val="b"/>
        <c:numFmt formatCode="General" sourceLinked="1"/>
        <c:majorTickMark val="none"/>
        <c:minorTickMark val="none"/>
        <c:tickLblPos val="nextTo"/>
        <c:spPr>
          <a:noFill/>
          <a:ln w="9525" cap="flat" cmpd="sng" algn="ctr">
            <a:solidFill>
              <a:schemeClr val="bg2">
                <a:lumMod val="2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Variable Small" pitchFamily="2" charset="0"/>
                <a:ea typeface="+mn-ea"/>
                <a:cs typeface="+mn-cs"/>
              </a:defRPr>
            </a:pPr>
            <a:endParaRPr lang="en-US"/>
          </a:p>
        </c:txPr>
        <c:crossAx val="1206866192"/>
        <c:crosses val="autoZero"/>
        <c:auto val="1"/>
        <c:lblAlgn val="ctr"/>
        <c:lblOffset val="100"/>
        <c:noMultiLvlLbl val="0"/>
      </c:catAx>
      <c:valAx>
        <c:axId val="1206866192"/>
        <c:scaling>
          <c:orientation val="minMax"/>
        </c:scaling>
        <c:delete val="1"/>
        <c:axPos val="l"/>
        <c:numFmt formatCode="#,##0" sourceLinked="1"/>
        <c:majorTickMark val="none"/>
        <c:minorTickMark val="none"/>
        <c:tickLblPos val="nextTo"/>
        <c:crossAx val="12068654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Retail Insight Dashboard.xlsx]Dapur!PivotTable6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980E0"/>
          </a:solidFill>
          <a:ln>
            <a:noFill/>
          </a:ln>
          <a:effectLst/>
        </c:spPr>
      </c:pivotFmt>
      <c:pivotFmt>
        <c:idx val="4"/>
        <c:spPr>
          <a:solidFill>
            <a:srgbClr val="8980E0"/>
          </a:solidFill>
          <a:ln>
            <a:noFill/>
          </a:ln>
          <a:effectLst/>
        </c:spPr>
      </c:pivotFmt>
      <c:pivotFmt>
        <c:idx val="5"/>
        <c:spPr>
          <a:solidFill>
            <a:srgbClr val="A29BE7"/>
          </a:solidFill>
          <a:ln>
            <a:noFill/>
          </a:ln>
          <a:effectLst/>
        </c:spPr>
      </c:pivotFmt>
      <c:pivotFmt>
        <c:idx val="6"/>
        <c:spPr>
          <a:solidFill>
            <a:srgbClr val="C9E2FB"/>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fld id="{CC558C1A-C2FB-4006-8D5B-179CEA0C6E1E}" type="VALUE">
                  <a:rPr lang="en-US">
                    <a:solidFill>
                      <a:schemeClr val="bg2">
                        <a:lumMod val="25000"/>
                      </a:schemeClr>
                    </a:solidFill>
                  </a:rPr>
                  <a:pPr>
                    <a:defRPr sz="800" b="0" i="0" u="none" strike="noStrike" kern="1200" baseline="0">
                      <a:solidFill>
                        <a:schemeClr val="bg1"/>
                      </a:solidFill>
                      <a:latin typeface="Segoe UI Variable Small" pitchFamily="2"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980E0"/>
          </a:solidFill>
          <a:ln>
            <a:noFill/>
          </a:ln>
          <a:effectLst/>
        </c:spPr>
      </c:pivotFmt>
      <c:pivotFmt>
        <c:idx val="9"/>
        <c:spPr>
          <a:solidFill>
            <a:srgbClr val="8980E0"/>
          </a:solidFill>
          <a:ln>
            <a:noFill/>
          </a:ln>
          <a:effectLst/>
        </c:spPr>
      </c:pivotFmt>
      <c:pivotFmt>
        <c:idx val="10"/>
        <c:spPr>
          <a:solidFill>
            <a:srgbClr val="A29BE7"/>
          </a:solidFill>
          <a:ln>
            <a:noFill/>
          </a:ln>
          <a:effectLst/>
        </c:spPr>
      </c:pivotFmt>
      <c:pivotFmt>
        <c:idx val="11"/>
        <c:spPr>
          <a:solidFill>
            <a:srgbClr val="C9E2FB"/>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fld id="{CC558C1A-C2FB-4006-8D5B-179CEA0C6E1E}" type="VALUE">
                  <a:rPr lang="en-US">
                    <a:solidFill>
                      <a:schemeClr val="bg2">
                        <a:lumMod val="25000"/>
                      </a:schemeClr>
                    </a:solidFill>
                  </a:rPr>
                  <a:pPr>
                    <a:defRPr sz="800" b="0" i="0" u="none" strike="noStrike" kern="1200" baseline="0">
                      <a:solidFill>
                        <a:schemeClr val="bg1"/>
                      </a:solidFill>
                      <a:latin typeface="Segoe UI Variable Small" pitchFamily="2"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949A4"/>
          </a:solidFill>
          <a:ln>
            <a:noFill/>
          </a:ln>
          <a:effectLst/>
        </c:spPr>
      </c:pivotFmt>
      <c:pivotFmt>
        <c:idx val="15"/>
        <c:spPr>
          <a:solidFill>
            <a:srgbClr val="8980E0"/>
          </a:solidFill>
          <a:ln>
            <a:noFill/>
          </a:ln>
          <a:effectLst/>
        </c:spPr>
      </c:pivotFmt>
      <c:pivotFmt>
        <c:idx val="16"/>
        <c:spPr>
          <a:solidFill>
            <a:srgbClr val="A29BE7"/>
          </a:solidFill>
          <a:ln>
            <a:solidFill>
              <a:srgbClr val="E8E0F5"/>
            </a:solidFill>
          </a:ln>
          <a:effectLst/>
        </c:spPr>
      </c:pivotFmt>
      <c:pivotFmt>
        <c:idx val="17"/>
        <c:spPr>
          <a:solidFill>
            <a:srgbClr val="DDEBF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dLblPos val="inEnd"/>
          <c:showLegendKey val="1"/>
          <c:showVal val="1"/>
          <c:showCatName val="0"/>
          <c:showSerName val="0"/>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Dapur!$B$36</c:f>
              <c:strCache>
                <c:ptCount val="1"/>
                <c:pt idx="0">
                  <c:v>Total</c:v>
                </c:pt>
              </c:strCache>
            </c:strRef>
          </c:tx>
          <c:spPr>
            <a:solidFill>
              <a:schemeClr val="accent1"/>
            </a:solidFill>
            <a:ln>
              <a:noFill/>
            </a:ln>
            <a:effectLst/>
          </c:spPr>
          <c:invertIfNegative val="0"/>
          <c:dPt>
            <c:idx val="0"/>
            <c:invertIfNegative val="0"/>
            <c:bubble3D val="0"/>
            <c:spPr>
              <a:solidFill>
                <a:srgbClr val="6949A4"/>
              </a:solidFill>
              <a:ln>
                <a:noFill/>
              </a:ln>
              <a:effectLst/>
            </c:spPr>
            <c:extLst>
              <c:ext xmlns:c16="http://schemas.microsoft.com/office/drawing/2014/chart" uri="{C3380CC4-5D6E-409C-BE32-E72D297353CC}">
                <c16:uniqueId val="{00000001-4C02-470C-8E51-60030D1650A4}"/>
              </c:ext>
            </c:extLst>
          </c:dPt>
          <c:dPt>
            <c:idx val="1"/>
            <c:invertIfNegative val="0"/>
            <c:bubble3D val="0"/>
            <c:spPr>
              <a:solidFill>
                <a:srgbClr val="8980E0"/>
              </a:solidFill>
              <a:ln>
                <a:noFill/>
              </a:ln>
              <a:effectLst/>
            </c:spPr>
            <c:extLst>
              <c:ext xmlns:c16="http://schemas.microsoft.com/office/drawing/2014/chart" uri="{C3380CC4-5D6E-409C-BE32-E72D297353CC}">
                <c16:uniqueId val="{00000002-4C02-470C-8E51-60030D1650A4}"/>
              </c:ext>
            </c:extLst>
          </c:dPt>
          <c:dPt>
            <c:idx val="2"/>
            <c:invertIfNegative val="0"/>
            <c:bubble3D val="0"/>
            <c:spPr>
              <a:solidFill>
                <a:srgbClr val="A29BE7"/>
              </a:solidFill>
              <a:ln>
                <a:solidFill>
                  <a:srgbClr val="E8E0F5"/>
                </a:solidFill>
              </a:ln>
              <a:effectLst/>
            </c:spPr>
            <c:extLst>
              <c:ext xmlns:c16="http://schemas.microsoft.com/office/drawing/2014/chart" uri="{C3380CC4-5D6E-409C-BE32-E72D297353CC}">
                <c16:uniqueId val="{00000003-4C02-470C-8E51-60030D1650A4}"/>
              </c:ext>
            </c:extLst>
          </c:dPt>
          <c:dPt>
            <c:idx val="3"/>
            <c:invertIfNegative val="0"/>
            <c:bubble3D val="0"/>
            <c:spPr>
              <a:solidFill>
                <a:srgbClr val="DDEBF7"/>
              </a:solidFill>
              <a:ln>
                <a:noFill/>
              </a:ln>
              <a:effectLst/>
            </c:spPr>
            <c:extLst>
              <c:ext xmlns:c16="http://schemas.microsoft.com/office/drawing/2014/chart" uri="{C3380CC4-5D6E-409C-BE32-E72D297353CC}">
                <c16:uniqueId val="{00000004-4C02-470C-8E51-60030D1650A4}"/>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dLblPos val="inEnd"/>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4C02-470C-8E51-60030D1650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Dapur!$A$37:$A$41</c:f>
              <c:strCache>
                <c:ptCount val="4"/>
                <c:pt idx="0">
                  <c:v>Sumatera Utara</c:v>
                </c:pt>
                <c:pt idx="1">
                  <c:v>DKI Jakarta</c:v>
                </c:pt>
                <c:pt idx="2">
                  <c:v>Sulawesi Selatan</c:v>
                </c:pt>
                <c:pt idx="3">
                  <c:v>Jawa Timur</c:v>
                </c:pt>
              </c:strCache>
            </c:strRef>
          </c:cat>
          <c:val>
            <c:numRef>
              <c:f>Dapur!$B$37:$B$41</c:f>
              <c:numCache>
                <c:formatCode>[&gt;=1000000000]"Rp"#,##0.0,,,"B";[&gt;=1000000]#,##0,,"M";#,##0,"rb"</c:formatCode>
                <c:ptCount val="4"/>
                <c:pt idx="0">
                  <c:v>15211275000</c:v>
                </c:pt>
                <c:pt idx="1">
                  <c:v>15191007000</c:v>
                </c:pt>
                <c:pt idx="2">
                  <c:v>15034449000</c:v>
                </c:pt>
                <c:pt idx="3">
                  <c:v>14525091000</c:v>
                </c:pt>
              </c:numCache>
            </c:numRef>
          </c:val>
          <c:extLst>
            <c:ext xmlns:c16="http://schemas.microsoft.com/office/drawing/2014/chart" uri="{C3380CC4-5D6E-409C-BE32-E72D297353CC}">
              <c16:uniqueId val="{00000000-4C02-470C-8E51-60030D1650A4}"/>
            </c:ext>
          </c:extLst>
        </c:ser>
        <c:dLbls>
          <c:dLblPos val="inEnd"/>
          <c:showLegendKey val="0"/>
          <c:showVal val="1"/>
          <c:showCatName val="0"/>
          <c:showSerName val="0"/>
          <c:showPercent val="0"/>
          <c:showBubbleSize val="0"/>
        </c:dLbls>
        <c:gapWidth val="30"/>
        <c:overlap val="1"/>
        <c:axId val="726066832"/>
        <c:axId val="726069352"/>
      </c:barChart>
      <c:catAx>
        <c:axId val="726066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crossAx val="726069352"/>
        <c:crosses val="autoZero"/>
        <c:auto val="1"/>
        <c:lblAlgn val="ctr"/>
        <c:lblOffset val="100"/>
        <c:noMultiLvlLbl val="0"/>
      </c:catAx>
      <c:valAx>
        <c:axId val="726069352"/>
        <c:scaling>
          <c:orientation val="minMax"/>
        </c:scaling>
        <c:delete val="1"/>
        <c:axPos val="t"/>
        <c:numFmt formatCode="[&gt;=1000000000]&quot;Rp&quot;#,##0.0,,,&quot;B&quot;;[&gt;=1000000]#,##0,,&quot;M&quot;;#,##0,&quot;rb&quot;" sourceLinked="1"/>
        <c:majorTickMark val="none"/>
        <c:minorTickMark val="none"/>
        <c:tickLblPos val="nextTo"/>
        <c:crossAx val="72606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[Fashion Retail Insight Dashboard.xlsx]Dapur!PivotTable9</c:name>
    <c:fmtId val="11"/>
  </c:pivotSource>
  <c:chart>
    <c:autoTitleDeleted val="1"/>
    <c:pivotFmts>
      <c:pivotFmt>
        <c:idx val="0"/>
        <c:spPr>
          <a:solidFill>
            <a:schemeClr val="accent5"/>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hade val="53000"/>
            </a:schemeClr>
          </a:solidFill>
          <a:ln w="19050">
            <a:noFill/>
          </a:ln>
          <a:effectLst>
            <a:outerShdw blurRad="63500" sx="102000" sy="102000" algn="ctr" rotWithShape="0">
              <a:prstClr val="black">
                <a:alpha val="40000"/>
              </a:prstClr>
            </a:outerShdw>
          </a:effectLst>
        </c:spPr>
      </c:pivotFmt>
      <c:pivotFmt>
        <c:idx val="3"/>
        <c:spPr>
          <a:solidFill>
            <a:schemeClr val="accent5">
              <a:shade val="76000"/>
            </a:schemeClr>
          </a:solidFill>
          <a:ln w="19050">
            <a:noFill/>
          </a:ln>
          <a:effectLst>
            <a:outerShdw blurRad="63500" sx="102000" sy="102000" algn="ctr" rotWithShape="0">
              <a:prstClr val="black">
                <a:alpha val="40000"/>
              </a:prstClr>
            </a:outerShdw>
          </a:effectLst>
        </c:spPr>
      </c:pivotFmt>
      <c:pivotFmt>
        <c:idx val="4"/>
        <c:spPr>
          <a:solidFill>
            <a:schemeClr val="accent5"/>
          </a:solidFill>
          <a:ln w="19050">
            <a:noFill/>
          </a:ln>
          <a:effectLst>
            <a:outerShdw blurRad="63500" sx="102000" sy="102000" algn="ctr" rotWithShape="0">
              <a:prstClr val="black">
                <a:alpha val="40000"/>
              </a:prstClr>
            </a:outerShdw>
          </a:effectLst>
        </c:spPr>
      </c:pivotFmt>
      <c:pivotFmt>
        <c:idx val="5"/>
        <c:spPr>
          <a:solidFill>
            <a:schemeClr val="accent5">
              <a:tint val="77000"/>
            </a:schemeClr>
          </a:solidFill>
          <a:ln w="19050">
            <a:noFill/>
          </a:ln>
          <a:effectLst>
            <a:outerShdw blurRad="63500" sx="102000" sy="102000" algn="ctr" rotWithShape="0">
              <a:prstClr val="black">
                <a:alpha val="40000"/>
              </a:prstClr>
            </a:outerShdw>
          </a:effectLst>
        </c:spPr>
      </c:pivotFmt>
      <c:pivotFmt>
        <c:idx val="6"/>
        <c:spPr>
          <a:solidFill>
            <a:schemeClr val="accent5">
              <a:tint val="54000"/>
            </a:schemeClr>
          </a:solidFill>
          <a:ln w="19050">
            <a:noFill/>
          </a:ln>
          <a:effectLst>
            <a:outerShdw blurRad="63500" sx="102000" sy="102000" algn="ctr" rotWithShape="0">
              <a:prstClr val="black">
                <a:alpha val="40000"/>
              </a:prstClr>
            </a:outerShdw>
          </a:effectLst>
        </c:spPr>
      </c:pivotFmt>
      <c:pivotFmt>
        <c:idx val="7"/>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rgbClr val="8980E0"/>
          </a:solidFill>
          <a:ln w="19050">
            <a:noFill/>
          </a:ln>
          <a:effectLst/>
        </c:spPr>
      </c:pivotFmt>
      <c:pivotFmt>
        <c:idx val="9"/>
        <c:spPr>
          <a:solidFill>
            <a:schemeClr val="accent1">
              <a:lumMod val="60000"/>
              <a:lumOff val="40000"/>
            </a:schemeClr>
          </a:solidFill>
          <a:ln w="19050">
            <a:noFill/>
          </a:ln>
          <a:effectLst/>
        </c:spPr>
        <c:dLbl>
          <c:idx val="0"/>
          <c:layout>
            <c:manualLayout>
              <c:x val="-0.2107876964817601"/>
              <c:y val="-8.001342161775243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489368604205373"/>
                  <c:h val="0.19849454187544741"/>
                </c:manualLayout>
              </c15:layout>
            </c:ext>
          </c:extLst>
        </c:dLbl>
      </c:pivotFmt>
      <c:pivotFmt>
        <c:idx val="10"/>
        <c:spPr>
          <a:solidFill>
            <a:schemeClr val="accent1">
              <a:lumMod val="40000"/>
              <a:lumOff val="60000"/>
            </a:schemeClr>
          </a:solidFill>
          <a:ln w="19050">
            <a:noFill/>
          </a:ln>
          <a:effectLst/>
        </c:spPr>
        <c:dLbl>
          <c:idx val="0"/>
          <c:layout>
            <c:manualLayout>
              <c:x val="0.20800652727397839"/>
              <c:y val="-0.1291629384395133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rgbClr val="8980E0"/>
          </a:solidFill>
          <a:ln w="19050">
            <a:noFill/>
          </a:ln>
          <a:effectLst/>
        </c:spPr>
      </c:pivotFmt>
      <c:pivotFmt>
        <c:idx val="12"/>
        <c:spPr>
          <a:solidFill>
            <a:srgbClr val="8980E0"/>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13024099598527514"/>
                  <c:h val="0.26944745771006312"/>
                </c:manualLayout>
              </c15:layout>
            </c:ext>
          </c:extLst>
        </c:dLbl>
      </c:pivotFmt>
    </c:pivotFmts>
    <c:plotArea>
      <c:layout>
        <c:manualLayout>
          <c:layoutTarget val="inner"/>
          <c:xMode val="edge"/>
          <c:yMode val="edge"/>
          <c:x val="0.16784147757753232"/>
          <c:y val="2.5406897972799616E-2"/>
          <c:w val="0.69865182868449105"/>
          <c:h val="0.90472413260200135"/>
        </c:manualLayout>
      </c:layout>
      <c:pieChart>
        <c:varyColors val="1"/>
        <c:ser>
          <c:idx val="0"/>
          <c:order val="0"/>
          <c:tx>
            <c:strRef>
              <c:f>Dapur!$K$77</c:f>
              <c:strCache>
                <c:ptCount val="1"/>
                <c:pt idx="0">
                  <c:v>Total</c:v>
                </c:pt>
              </c:strCache>
            </c:strRef>
          </c:tx>
          <c:spPr>
            <a:ln>
              <a:noFill/>
            </a:ln>
            <a:effectLst/>
          </c:spPr>
          <c:dPt>
            <c:idx val="0"/>
            <c:bubble3D val="0"/>
            <c:spPr>
              <a:solidFill>
                <a:srgbClr val="8980E0"/>
              </a:solidFill>
              <a:ln w="19050">
                <a:noFill/>
              </a:ln>
              <a:effectLst/>
            </c:spPr>
            <c:extLst>
              <c:ext xmlns:c16="http://schemas.microsoft.com/office/drawing/2014/chart" uri="{C3380CC4-5D6E-409C-BE32-E72D297353CC}">
                <c16:uniqueId val="{00000001-A91C-47E3-A2C5-B4A9D16C9D19}"/>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A91C-47E3-A2C5-B4A9D16C9D19}"/>
              </c:ext>
            </c:extLst>
          </c:dPt>
          <c:dPt>
            <c:idx val="2"/>
            <c:bubble3D val="0"/>
            <c:spPr>
              <a:solidFill>
                <a:schemeClr val="accent1">
                  <a:lumMod val="40000"/>
                  <a:lumOff val="60000"/>
                </a:schemeClr>
              </a:solidFill>
              <a:ln w="19050">
                <a:noFill/>
              </a:ln>
              <a:effectLst/>
            </c:spPr>
            <c:extLst>
              <c:ext xmlns:c16="http://schemas.microsoft.com/office/drawing/2014/chart" uri="{C3380CC4-5D6E-409C-BE32-E72D297353CC}">
                <c16:uniqueId val="{00000005-A91C-47E3-A2C5-B4A9D16C9D19}"/>
              </c:ext>
            </c:extLst>
          </c:dPt>
          <c:dPt>
            <c:idx val="3"/>
            <c:bubble3D val="0"/>
            <c:spPr>
              <a:solidFill>
                <a:srgbClr val="8980E0"/>
              </a:solidFill>
              <a:ln w="19050">
                <a:noFill/>
              </a:ln>
              <a:effectLst/>
            </c:spPr>
            <c:extLst>
              <c:ext xmlns:c16="http://schemas.microsoft.com/office/drawing/2014/chart" uri="{C3380CC4-5D6E-409C-BE32-E72D297353CC}">
                <c16:uniqueId val="{00000007-A91C-47E3-A2C5-B4A9D16C9D19}"/>
              </c:ext>
            </c:extLst>
          </c:dPt>
          <c:dPt>
            <c:idx val="4"/>
            <c:bubble3D val="0"/>
            <c:spPr>
              <a:solidFill>
                <a:srgbClr val="8980E0"/>
              </a:solidFill>
              <a:ln w="19050">
                <a:noFill/>
              </a:ln>
              <a:effectLst/>
            </c:spPr>
            <c:extLst>
              <c:ext xmlns:c16="http://schemas.microsoft.com/office/drawing/2014/chart" uri="{C3380CC4-5D6E-409C-BE32-E72D297353CC}">
                <c16:uniqueId val="{00000009-A91C-47E3-A2C5-B4A9D16C9D19}"/>
              </c:ext>
            </c:extLst>
          </c:dPt>
          <c:dLbls>
            <c:dLbl>
              <c:idx val="1"/>
              <c:layout>
                <c:manualLayout>
                  <c:x val="-0.2107876964817601"/>
                  <c:y val="-8.001342161775243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489368604205373"/>
                      <c:h val="0.19849454187544741"/>
                    </c:manualLayout>
                  </c15:layout>
                </c:ext>
                <c:ext xmlns:c16="http://schemas.microsoft.com/office/drawing/2014/chart" uri="{C3380CC4-5D6E-409C-BE32-E72D297353CC}">
                  <c16:uniqueId val="{00000003-A91C-47E3-A2C5-B4A9D16C9D19}"/>
                </c:ext>
              </c:extLst>
            </c:dLbl>
            <c:dLbl>
              <c:idx val="2"/>
              <c:layout>
                <c:manualLayout>
                  <c:x val="0.20800652727397839"/>
                  <c:y val="-0.1291629384395133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91C-47E3-A2C5-B4A9D16C9D19}"/>
                </c:ext>
              </c:extLst>
            </c:dLbl>
            <c:dLbl>
              <c:idx val="4"/>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13024099598527514"/>
                      <c:h val="0.26944745771006312"/>
                    </c:manualLayout>
                  </c15:layout>
                </c:ext>
                <c:ext xmlns:c16="http://schemas.microsoft.com/office/drawing/2014/chart" uri="{C3380CC4-5D6E-409C-BE32-E72D297353CC}">
                  <c16:uniqueId val="{00000009-A91C-47E3-A2C5-B4A9D16C9D1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Dapur!$J$78:$J$83</c:f>
              <c:strCache>
                <c:ptCount val="5"/>
                <c:pt idx="0">
                  <c:v>Budget</c:v>
                </c:pt>
                <c:pt idx="1">
                  <c:v>Low-Mid</c:v>
                </c:pt>
                <c:pt idx="2">
                  <c:v>Mid-Tier</c:v>
                </c:pt>
                <c:pt idx="3">
                  <c:v>Premium</c:v>
                </c:pt>
                <c:pt idx="4">
                  <c:v>Upper-Mid</c:v>
                </c:pt>
              </c:strCache>
            </c:strRef>
          </c:cat>
          <c:val>
            <c:numRef>
              <c:f>Dapur!$K$78:$K$83</c:f>
              <c:numCache>
                <c:formatCode>0</c:formatCode>
                <c:ptCount val="5"/>
                <c:pt idx="0">
                  <c:v>2</c:v>
                </c:pt>
                <c:pt idx="1">
                  <c:v>11</c:v>
                </c:pt>
                <c:pt idx="2">
                  <c:v>8</c:v>
                </c:pt>
                <c:pt idx="3">
                  <c:v>2</c:v>
                </c:pt>
                <c:pt idx="4">
                  <c:v>2</c:v>
                </c:pt>
              </c:numCache>
            </c:numRef>
          </c:val>
          <c:extLst>
            <c:ext xmlns:c16="http://schemas.microsoft.com/office/drawing/2014/chart" uri="{C3380CC4-5D6E-409C-BE32-E72D297353CC}">
              <c16:uniqueId val="{0000000A-A91C-47E3-A2C5-B4A9D16C9D1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2C70D0E-77F3-417A-8588-EDF57781EF3D}">
          <cx:tx>
            <cx:txData>
              <cx:f>_xlchart.v5.2</cx:f>
              <cx:v>Revenue</cx:v>
            </cx:txData>
          </cx:tx>
          <cx:dataId val="0"/>
          <cx:layoutPr>
            <cx:geography cultureLanguage="en-US" cultureRegion="ID" attribution="Powered by Bing">
              <cx:geoCache provider="{E9337A44-BEBE-4D9F-B70C-5C5E7DAFC167}">
                <cx:binary>1Hxrc9xGku1fUejzhVzvQm2s9wPQ3SBFiZL1sGx/QXAoGW8U3q9fvwfSzFw22EMsvTduxDAmbI9a
7ERm5ePkySz85/30H/f5t7vmxVTkZfsf99PPL+Ouq/7jp5/a+/hbcde+KpL7xrb2z+7VvS1+sn/+
mdx/++lrczcmZfQTI1T8dB/fNd236eV//Se+Lfpm39j7uy6x5S/9t2b+8K3t86594rOLH724+1ok
5SFpuya57+jPLz/2xV33rbl78bm7a+5evvhWdkk3f5qrbz+/PPu7L1/8tP3GR9Jf5HjArv+K32Wv
qGFcUpeaHz/uyxe5LaO/f2zMK+5SRrVR5PsP/Yfo27sCv35rmy5+8f3hnn6q78909/Vr861todz3
fz/69TNFoPNnB+LubV92qyEj2PTnl9flV1t+axPYIGmt/+ND3666XB++K//T+TH8139u/gDm2PzJ
g5Pa2m7vo0cHdbi5fvH6LoNL/D88JUe9oloKIgn/cQyEnx0TJeqVyzTVlOODH77x44A+Vt/uk7v8
xf1dlXT49w8zvrB//k8e8vKh/Q++cnOQr28cxv7tTvJjn9+N8LQXH78hXu7Kfxj2fx90Dn+lhFAa
oXd+jNS8MkJT1zw6Rtt/j7MfT/TUk/yLM9v8/uaAPt46q8R/s1B7fTfevfiUFH3zlEGelw8d/UoZ
rfk/8h0h2yNir4ShgiqzibTjXdshqIYnw/7y6Tz41c3BvL7+d4icf+03D8vU2d96ZplyyCvjEhwL
df+eAInYhI54RSnlRDL+o5D9wyd+5MEHZeNfP9Pl03nwq2cq/H+oRf+6Tv2zph+Qmo7fwcCDUvX0
p9/VBFDZ/OoZpjjT9B+mvP7680sY+cHZrV9xVm8eGOuHnf/5O98QH/h1QV8RivzGXFdqwah5+QJJ
Fp8YiQ8oocoVUhNOmXz5olzhxc8v5StDNGPGEMIVoUTj7Ns1o/380qH4PjgGPhREG+ka959A7L3N
58iW/zTG3///i7Iv3tuk7FoIffmi+vG31ufUrhaSE6EYcYHsCKAPPr+/+wCsh79M/49sXBHK3shT
UXSde1A06mOPLWbMb8aKVsWpdWIy3Y50TIqrOiaF47tdHi3+A5tdeAxKLjyH4NoQg4qvofP5c8Sa
pFMV9uI08FyzIM7sWN4SNWSTZ5Ka/DmXRVJ7ddjl9ws3eCA5J/ZA8jr++PSTqO2DaMklZ4IBAcIy
LrLhQ4NMLDJtPbXixGp77xBG7nOZjb87ZUePvUmnHcUf2R/iNM7TEOVS6mr4wENxIXOdrssmcYo7
zW6zVIubmNVL4o0k5rcOmQbjZ5mz/E2XVF4pEbq/PK0vPOncAdYH4ABSQggptV7t8cABWhbnqhaj
OIk2NyeT9/kHEbVF8BekCCmkywUxdPXnh1I0L3t3Himsmjf2i1V5eIzyLn37tJTVWGfOrKVikjCX
M1iTSH0uxcJ5o2is+cmObft6JO3s9yRX/jR1vfe0qMdmU1QoBV2kZMzVGzdpTTov1gh2Grs8u5FN
q26SlCSfnpbyWCHYypWUCeW6lJs1ah4cTjnSygyNM5xGnXZHZYl+3Tli8MI+y39/WtQjhQynAklF
c67wP7URVUdR5uSydU7ZXGif2KzwyVTpHbM9UsjgaJRCB2aAB+Hz5wrxxcxSWh2e2jlx7LGJ6yzx
lta1sT8nLv36XJ0kRQRzqhSaCcNWnR+YL0oT1wyKhqe0L0XsD3VkR5+PXff5+XLQrGgGWYQins7l
DFNjVd834akycfGLS3LmaZGRL/87KRvbNVrWkaja8NQ7dX9tMzmfhjotnnlCqAN6tZpCMiJS8I2U
Ok45G7JyPOmimt9GQzb4/SLKX6O4qa6fVmjrDBDlIhVI+LbQqEDr5w+OJy2jIkubbjy1YcG8KXLy
2mtIT37TLvLFjl58m2lXaYJKArWo1K7aOENR6C6OSTedyoUn/NTGNg29WMvwJuNDX/4qVEPSw/oP
8Tot4pDdiLaSw20/5k3h87in/OC2y0i8JCT95KXtUn0RYugHX6VV2f+K7t3WH1s3M7Gnu0z3XkGz
evaEHKvlyHVe/WILJ3EPjTBVd93VOvmdsrIdA9EJ4vp90zfTaSwWWt4kVWXC64K0Klhiafqg0iMt
rkfldP3oZQNp6quZZeWvjAzNG0WbsvPyjjvTzXOPiBHO5VoLDZFSbDy770OWRgUZT0WYcq+eOD+I
OnFPU5p3Owe0ftXD5O2ilnKtkb1R/yUEnnvD7LhxGTExnrKaOjdDB9XDoV5OZdk470nl2htHcPPh
2foBgaFacMYVInjjFJzTerJxO59U5pBjEvV28IgI6ZXuqyLe0fCxvzOkWLnieQOJa6P10N/bqC1j
mHg6zcXU+1M4TterHTzep+7h2XoxVxLD1ky7FtyNqIxRFdXRfJodEwdpVWS/q3Eqrsa85X88LWpN
CJtz40JCCGqGy8i2cJAwGvhQTdPJkel4MHNuXlejXq6SsmBvLHGmL6Z3e+uxOXWenUAYR6aSLg7e
BVbegMZ0qHLtFuV0aoqUZAdu0yr33baeF38wxTgcn9b08fkhFNaCDH2ZQaY/N2rtmobZfiCnsqvY
kcfql2aJ+aHIymJH0up25zbl3EV9BCJDe4AEeS5JuUmSqdAsJ9bLr20nw1PnzNmzYxtCoAhSsFq7
gI07AoSrzsyWnGxSxV7dqO7K9HHvR6TXzwSZLpLIQ1Gb2LatqqJkLsipGqjwJjeugslQ9Wx3gBSg
C0VxTK5WGyiLuly4pHOX0zIXtcdl1wd5XFVeGCu7Y7sLByQIERT9GRhI+OD5AbWVky60TsiJGsmP
Za9mrxK13InibS8Cs628C2GoxCjKfIPJTON0pEW+PLE0La03qJEzr6xI8reGzu2Rz4uT7Ii84ONi
ZcZRJxkjiKxzxVBNFClqRU5uyz5HTtLd6Dz+g+m2ef5hoe0ECtSrj6M1OBcki7mNsrInJ1Um86dh
jvrXw9LFwazjeSeaLugEgEHgGohZ6spNNAk+ptmysPkkojQ0V1GsKxZMsmu0ZzkPp6un08T65Jvg
RR/HFFXoDVxQ2OeaFb3r2MLKBTjNTH7d1L93o1U7feMF1zgTsslFKappwt0FGYLGY+YZW9NDHU++
08/LJ95k5Y5f0MtaGYE+BF6pt0Ys22qpG82WU8PbJvfCMh/HYyiHZfJqGqve50UpXX/Oe4bYq6TS
fiLiKvO1rvOPISXZjUh6Ox4JDir8YxZN9ftz7Q6UpIDA1w5Tmm0rPfMocSuArVObjnGQtNVvik98
x+6PzYBvX5kBTTRlyDfnh9s4UWVTmU0n4ZL6jyLU4Sf8UbIj5fHpIrUADkkXP5C3kUKdHFgydsbT
rPPEm5bpNp2rr2Gx/KljslO/+UVhwB0UxlNCff/8AQyns6gzEkfjqSndaDjahPWOnxWpXW4n1ovF
G+LCjkFVtYW9snOl7JupGOq3DWkc9j6yWZXfFroxqvN7hzfDTZTZuvGcMjStP/XRXHiqkaI49kQi
DkzhVtN1Cm+Zr3i5TPLQKZKwoOGy+tg7jYi8oh6iJPadKjafVF13HfV664TJa1OzqT8sJEuGr6xR
leN6RVY39+gwKu4lSKWDB9STfpB9lLFnpxEBvhVmQn50pWCrHR/YKWrn3uZaAFO5Ij/yKEz9PhHG
Z4LsiXrsZQB+6PpRW6hBQ7YpzVWtHVSXejwZW07BPA/sUMtE7uDRR6SbC7RGmNBIi9oIVLJzjZgV
aVT1fDi1Ov1bMS7TVza2xUlFxvGTeaneRP1s37SdXXyHTexdScrdh3icnBVFRyZgUYqnIBtXHzXv
s6iqh1M+JbkXpab/Eg+ae50Kk9vnJgjwnOA4JVjXVd1NYs6UqYuiLYeTEn3vEQvUvURm3smUFxRC
4UTdFxoywN2cG1XwxinTGgqhdSq9VC7sw7KgeWJpzV4/rdBlURIIXwMmGLl+/sAjiZO1XVS1EJUO
+YcoTwZvbWV/J86Y/hWtFGNIEQq19Ht5eCDK1XR0qqQaTnWbtIFVc/FbxaS8VREtsh2/fNwJ4pyU
VMZVQMGGr9HxQBaZUjc0socsY44JTU595n40XfhOxsx6OhfhjsBLdlwzn3bRFqGT2dhx0bqfjVoF
WhIdkHvzY0nEdFWim3u2HUGwgS4Ew4waotmmbteJqOeSsuHUxWHquXmdeoWM9bGopuX0tHdcCG+X
gaEEJga5glm5ObejaXQfV/XETmiR2sRL0yxavDxfdORNQMe1R/q6djzUOcu9lM3J7UwXl/nMFcv8
TGrWBZ5UkiDWXQx88VTnz7J0QjjMxbPweqGRFzrL4rlz113HehyebWOsBkiOsSbiHG3Exn/6Ounc
sFnA8TjJSsVApcFm3KtG6zzbc1wGhSToK1QGvY5wHrpq2eY5hFTsZObmk+nz5iouUbG1NFHw9Gmu
D32OKl2g5TWrgJmTiMFzSbPs4qqZOnaaaN6/z1Ur/Sh3kx2fuSDFZchZILUFZkNiU+NoyV1HJo1z
EoyXflRJFqy08bPbQcPBmhNMNylad7mpO4m2fHHGNgow9Sl6ZMaiZF7k2NHuGO1xYBuuAMXhd9hc
AsN9bjRZVCaLZRQHbWmT16oR6bHHP27UEqodT3ictCAKDQ2maAIFjW88QWQ1D2dniQJel0z41dwD
KThtDiITq0n0136kfRLMothV8vGZrZPAtYIbENDglc6VdKYsNEIlSZACwKVeXNbJhC5xts/1DUBS
gFE4II4MlNlGwyxGucuWgp1s60zHeSHS06E77EDfR9qgOIOeZRQZEo2v2kgZ2BAmugX1UU7K9Tsx
Tv6IZn+nf1/TzVk0YaqLZkFj9LXO3baToryjJk5LMp3aNusG36EddT1FOlL6Y5EO2TWYTuN865go
la8HCUAy1ANnyXO9Zh3hf0cKnGmOCfH52Q1V14RDluM5RPEGM195GKV6mxv6fizz/qBMa3ckXrCv
QMoiShhXrLhrIxFUQzcrMBd8cutgmN3x1E08evPMbKVQcDiaX5AXCAm9kaLKgZaKlCroi5ocSl0j
Isax3PHI1TpnpwgpcBJEHRSRyI/nuiQW9ivMIoOqn2OvSVztj6z5WubWOTytzyVJGtwByCVQS8Dm
55LGoqZFOWMwrQv2VQGffLEay3rpErk7nrlaZqsT8jvVmGVStLKbDFw7ccNMm/MgtoJ4+WSTwyQ1
hnFFOn8sHKluOJnrN1Nln02TwJru2ndg/o3kv4ULVd+mw2QtD1ircjQ5kXs1zEV56NMu3DHnqsQj
JbXSwHarinKj5OSyhfcEouKRZm9nMxLfYsD0OXbq/LVahuz+6eN75PRoAEGmUpgUZUfJzfF1y1iK
VNY8cLnTHdTQFkc+SbuTur6z6hu1kIBBbWCQipG+3tToNpqGkHGQS13oNKmvqkyT4+zWfeMNZTFz
bx7L2PHGvDL5iUS1vF3kXH9ZEmGLa10UzPWQYZfEp9gLuLdjXUT+LIi13sQy2b+TeTvsLSBc8OwV
wiAdovlHbmfnni15OAjMZFngFFMXVGEeH+OQRDeyFe5zUw9OgZPv0bpOmLcN9GxSOOAysiB0+hyr
BnN3pZyMXD991pcUAm8J8hxJQWCn5VwhzbKWUbcWYIBo6fVRYbxSgrFKhiS9+gui1vSGqGGUbbNc
i+64SGglAjOw8pDzrPLKhDvBaMbntq4wHcIEggRQNIinc6XioWmmkBUiyK1aXtciEX6W02IHl10y
HbaRwAgAAAI8b6SkWREjyzo8EPM4eNmoXU+SODyYOHd20tx3bmEbK0DowOfokYncjo3mtm9H06Yi
SK3qTuOozLFbZnoUEW2PjE7ljZNx+0a1S/optc38ropHe9AO0p7D5eKhSRPPz0qYGqAQw8aAOGIT
Cq5j5igEzAqwYpW8E3JSv+dOPV2hzER+uTjdTpG8kAXXKQUMrRjSLdkAt5LltM6iRAY0M8RvlvK2
186hT6g9pEny9WlfvZQCseaJ88MoAZsrmxRoetM7gxPJIMYwDhP3mH/oUhPuqHTJg8yK3dATEaST
Td1PsrFcIjCKQSKb4nZYZHuoQBdfOUNEd0RdUMgwrIBzinV9/Nem+EemHKp5gCiddyoonBy+U3K1
00E8gvXKxQgVsx4kLiPhFOeBJ6o0l86EbFJmujlYPU5HESfFp4UX9trGorpJld0bNF7AAOsAZqV+
AYDRJZ0Llal2iW0yFUzZklaHtO+rv/V4lNYj49Q012nuZoM3zSy8Izpdfn/aUy6cIVoybJ+CwMLq
4bqw+LCntXJy06kQwG6sA8VfxdXHQjkiiHVcH58WtX7VJgkY7D5icUYiBWA16FwUSjD2kldFM7Dd
/NjWS6H8rMMewI3F3g7zTBaKyWtS1r93xdhOQR/HRbjzFBfN7cJb0XGgv3E3Thvb0nZ2pipQc5Vl
XpqHfX7I8iV+S2g4Wq/Rdf8BIL066Knkp6dNcMnaOE4OB8YIHWzXuQmw0Vinjq50MHSsDdqmGq+I
o9TJ4Uu6o+eliHkoauPL7TB04O1aHfRlo3yyTMyjkbCHpxW6JMUFxcXBHgBGbhvhZFwGXmIiFOgw
na8Ezc01S5nx/4IUYAj8yNVzNrokZixbN8eZmULM1y1Pf1u5q53gv6jKAyHr2T0gIke+6GauJhXI
mIsTkdNHsrjRzqlcyjC4/4AqsO7hKr2pAnzGwqlYF32ysXuD/B16c1a/ATUWe9GY3Ik+63dc7pJa
Bu2vi+KLlcxt1LHUTZqmRHOGpeDkC3j+7M2I0Vm5A/cuebbB4jO2aTGqfES3l06c8DTJISbR02tV
YSuuXkLnFBPLdjR6LArVE6vSK81jiNj6XFTyQs8EPlcmABPreu+hAG/lLUvx9Wm/uygJeAWDGcAx
kErnLjHF3TQVmSODhI31UZWOc5hprQ9dXe4NEtbkd54coZTAZhKgHwD6tpvIOV3SCZU8mEfVfp4Q
a3680PDQ95SdQtUl139BNUhCIqTgyrar4Llt3AWlVAVRRroP67jwgK328XbAevCOzz/2wO9TLYLl
JOw2iO2MRKOtLPLCwjXSPL4ideX4Jrfk8LRCF6UYBroKa2XkUWTppSJNu0ChNMrmq54Uw9t6HPOd
IczjGgaOAzcK1do2AyFs4jdNCW9XxjagC+eeG2vid2M0BGWajKd8HLg/Tm3jt83IrkYKsulpJS95
CcYyP1Y2wMCtRniQo3TngKnVI3JUPlK/xG6hR9q+fhsmYR24cxbuAPfHxdIgyJhLFUEtcemmWNqm
sBbNkAyk22B3aLLE5ljRj7KvzQDe6oA9C/cXrAeGty0GEHs55XGyXKVjew77DRJYfSOd4vqEa7oR
4WfkPFxnQA/j9TTWogjCJpb5oeuN+qrnFq3Y03a+4EzrvB83ctAgYctgU6ezvFVcoPMIGCvdg1FV
eCBTtjf4v5BeKOJdIy+vYGTL8os0wy2MPJZBC1XhOFggYaWgPuu6csdxLonimA7h4glCg8lNtzPE
tiG5ZFAoHXXlaZuX12Yxy8d4rvKdQnpR1grxwGCuqxMbWUlWoBFsChXEIV/83MnyN8mIklcl095N
kouisImIfR+sFsNDz+OhdKp1UbpSQd2Q6WAlQyNbA15p8Bs7LnEpFLjSYHuwK8WEWZ31Qeg1OjUt
4w2QTqfntywa2YGFEfeH0RWfhSirq7rgi5dUuznnkjOCLQYaAB+JHmhjz5mEIRtm4OZFJPLY2LoI
UkXqHf0uSQEaxl4l6GIJeef65ZUukhmTjoAOy3isx9Y9jGO2N3y9KMWAGDLgobAttamo6Cr6uM6l
DPImTd41QhRvHTrwj88PX7D0KDvwdPjFRpfRjYVAqhZB5ES4r0HG5KAy0uwkxwvOp9COwh0wRv5x
qfWhR5R9xY0lMg1YpmMfHUzia6z8wgWWZ5sNJQ3wQwGHSLDSfOMCmKUmmDS3aWBsHnpmjNMTL6c9
ovbR4UCKEChwFGAHqXcjBRCfoaDpOEBSqq9GPacHs7jZDrv1yGyQsgLRdZSK5bLtnauoZaRs9BwH
AF5D7k152N2PdeQe8oS0e9PhSyphL8+g6UTRfsS6DGPW4s4VNsTqMLH3Rb+y7EM8pTvB85jgwpYE
rIZ5IAOKA7Y/jx4bqsFkXZYE08oKf67dVNPKm5N6Tn91uImaQ+F0af1nVUVaenS2U+kb2fH6WFs1
TVdyCYlzSqdBJe9maar6t6cjYr3GeI4vwfIBXiJ/oM5gFrSpaGQsutxp4az1VJTHgqdj+Y3PuuEH
o6eBNn5cy4F8XhBSzamqnDn9OJck4R+6chpGf6Cq7OKdovR4zVCvKwuAS9hDg3PR1VUe5NQ6TU1h
3DQJsLObTIe+q/PBEzYM5w8gDF31IXHb4b4JC0m/5E461L9VUlfCj1iikzfYJU2joxPTUL1eEuDC
G6pttbfx/gjx4RnxZHzdZABNs90jcmq3j60kSRA1XWaPSRjRwXflUE1+iTWO8j0tCym9AdzegDsF
sNZBxyMxh50DXJHlWYOA5hp0LUo4dh2wkL7JaQz3P+qmGLLAZrZrDmUCr/ZcHob572HUT/oTnZgd
ueewJI1zj5Vc5nfWkvpvdYkVUXp8+nkeIVE8DthcpAOFvRjAl/OjyxLi8My1WcDkXGAObWjpL0tI
39Ekmt92XVjtOMvjSMbwdq28QBQYfW+JKmx+9G7lovYZR0bvio7m9/D0Z/MZ64gY19Ww1IUowXRs
oxaJMX+O8yLgyTAdcEt38aqUdKenjfcdN28OU2PjSay3cEH6uRsxNl2E7kqSBsCAYBVzlejZq/uh
mBdPJA2LruSsR9eXeUjlDaiwKr8WCJT7vqyW8t1UML5cWXcwlR9p7eB+Eov74sA6PtTH1KECRz+m
pBDewDvd7GGFxzGBaS9shIUO0L/osM+tNOs+VLJqiiBRkTW+odGceFERSuKHboVLLiBR9XB0WB7V
R6y3MuVTPglnxyUeVxL0rVgvwuQHVB4G/OePYUA9ixm4Nujl3FyNTXtfmyh9jVtbe53IBW/HRtM6
MVXgusHjn0vqyLCkuFyQBfmgis+4+hkfKlJknzM2q8PSl86Og1xw9nWrSaHrEXD5LRG9ZEVdNUuU
BSmJ4/fdHMrlqFK65M+PYnBD69Qe90BxIWqjF+bPaTSmsggk9kiOM1EqXjfH5jdT2i1/DHm2x0o+
PjIclUR0ATmt7fOq+IOM73S8ZKFYbFD3NL+d+OwcZY6RQWna7tnegZkgLpnjIhsG7JgZnIsamYGT
LqkNepXERzW7EpdPrcStvyEtnwsFsZmA7QqwD9zFDZHtFZ46aobILRIbLG7ZerPqk2Mncc2xQyO5
UwguWfChqDU2H1iwcJxllk0GCy6l9ks2Tp4eWYWQI3LHgo+9HlrhwgYiHIDdsE2Onya0C1Y1Nshk
Xvu9zF9ndGiwY+dQL8v0vCPusdOv4vDeBNx9AYYyG2cUbQEOp65skHbpcpO2uFqADrXdgZ+PFyXX
s3ogZpM1+gWYYsLbmHApqYkP7ZiGd+40D4dFRLWXYyjncyC20YtUOr82Q9n9MRa5u6PrpVPEHATN
MVgG9BAbXeeM9g5mjnCYJenf5TNW4meHDFeNoNVOjF8ShQU+vJoCQwcsovJzh5lji23NMFubxvQ9
br82AW3WDafJNaeny9olf8HSIjPYiQBS2l7qbPo4dx1q8mDp08TraDF7WWpvgYJ7bxbJzlWGS3ph
8xodBMbXkLgxoelKZOuqKAJnkOxAkpleEbwb46obWLxjwkue+VDUxmWyLtKhsvFa73qk/hm7qMVh
aIdc7eSRSxbELqvE0i3KjdpSJ5o2hhVuVAS4+Bt9AtHQ/NnhXR0n5rTTDU0HtXNiK2g8xyF46xbe
obCuKGO8urXh4qQR7n/AhlVO7MHByvy1LsPmfWtI9A0Qb3nH+2F4jZdvyR0i9aJJMZHA4gbcD2tW
51458SSdegde2Zhev+FTgrePTCME/YWjW1+5gvuq2L/G3P1czlI6MpZ4zUgwxy33hQ6xh9ql844d
VwfY2hHYHFQpWr/1TtO5lKayIGALDSkAzQfeSvVpRuR/oLShoB5aelNUbr+3T3jJhlg9AkoFBsLc
ehPZXM4SV5hVHlAHK5QNBpnHBi30p6ej+lKcYSCBQT96doDVjW55JvCSgAy6lenQ3skxn/K7OMKi
0nuw7Ul2eFra+m1bS2J1F0yXwN0bUOznlkQEkDqJ3TwYFcs/4xUV+VVmZHMKQ9t+YUXKgqflXYgA
3AnHuH8luTH636AEWvSF00RpHmCfmxQf62K21RcnNSl6mrxZCq8YnEVct8NSxnddlVZ7RfbCIWL3
BtQ6ruegN9+CWAAiUGVznwfWndVrkrbVrSjtnpqXpGDrC70jGht4y4Z3w+s+MpGkSxFgs+BO4Mos
Xr3jPHufHCsE66WpdT8eq97bnUKe4TU70jJk5Crjlc9Dl71GmxXanZi+4JGQAylgK0FobPdOLAfF
EmO5OshIm/sTm9lNljDjtUmdXT/tHhftJvA2FvQZWJLYAjs0uY6O27EIIs2xVpZai8v8eH2Kja7+
giAsZCIJ41497v+e+/00l5UrUkRZa+vw6ERl9BZbEsMvz5eCO5NA3oADePnSJusCwOYzFk6RdbFO
43dxWp1KrvdmmZeMtt4rwIUMJEUgx3NdQBu0JSeoKslQxLcywq48VvPGsd1h3S7kipV+pbihKjDI
3A41atxnoalDygDMe3soiKiHQyJEFfvRVKGTmQXmZTvA7ZJueH0Eps8YPEO5jQVFW7tjVgE9tg4j
uPCYjMcsycTp+eeEr18BG0bdeCHQuQUnmWCTDG1sQAZwPQ5DKzGWdG/+dIEUxKVDDJwFJvcoknQj
ZuF48VYfdWWAy0NvZl3MviMMFuLGjyzqPjlde9MP4rXl8mqZ58xveGp2jvCiOVE34fngm/HGjHNF
03ZqeZEuZcB50R2HBX1GFzvVTnBdShiAv+Bocf8cY+j184c90+L2xOR5GeRQ+FT1VXtb1ZjoW5Xu
bYleUgihhekDsD3a6k0cSzalIBCaMkjHSnl9o7Q3xdGzx3nItAJbhHjNgkSV3JKSDevndB5qeH6b
udKPeZh0tzaa+/DGmWX57fneKFzgbKRciHM38TxnJAPXWqIxAz7zqiFp3lQln3cq8cVD+r9StkgN
mytVSwXav1rY4bRQNh1zOSW+6qe9mnsBrlG85nIdcuD9b2J7CRqX10H+idwGbND0Fu+a6yYP76kK
vbYKXc+CR/+IsNgbVl6Siq10DNINrgzhjWLnXpjPPFuSzCmDiuMa5bGburT9ZId8+VUthfljBtnW
eFNPaP0Xsj66svWWFxglgIxzwRCTOTg0nF+a936CNYnB66Xu9m5FXfJ97MnwlTzFzb/tCZo4W7pJ
48pTUyfzIc+i9pizvt/JwBezFtIFR9OCOoZB87k62DDOHM0HGzhpQd/3IiuPYcFrvzat+uQU0exP
yUiu88oZfxcxuAq7DHPQuZ3eeZKLB/rgQTbpk8ekxg41yKxiHn7Du+gKzzHOh8xpvnTZWHlTMv36
/EAEcWZcvHpM42ejOZLBkMKBbCCqOj6MLS7Ay7be24y+dIxYo1kvbqIPBfY5t2+YxLWqKPwU/Prk
V3n2O8lN8hei/aGQjU8qLFcqvBPMBpIl4XEUc+tTtFFXjab181tNXAs1eJMPLs3BKzfHhL39JFEU
iYUrx3wG/ZN5nIXpTpK8MALE61seiFm95UGRicR/c3ZmO24jTZR+IgLcl1tSKkquctkuL237hrDd
f3Pfdz79fFk9gylRhAg12ncNO5TJyMjIiHNO1EGlIHjoD/34S1lMr7DVz44c/7Tk9lhL4VPX9h+i
qXMDtXvOtPFQSP+U5t67eiuKUqMWl7norK2vOlOaVVNSSvKTeQweE2coz8qQVu964KA7+yr2bfVU
U4RmLXhssP26vrrq5L40JBpEuZ9p3T+yNkhuIg9npZi+JQjL7Zy1TWPURWiBw4mgOH65u4o52UXU
RIW/WHWbuM5USvV5lKyl8IYkVodTkpKX/Ye8gfwSGL3Ja9RUV8me1Qx211SzqPssi2fBaPbafA6P
4SiPO+dh69CJ2xyqngy4bE0PiLpMrfSBlko+VS2soaXsG8+wijF6uB1DthwEoK7Itmgm0he/3MjZ
hPSVGUnhT+QMn1p91I5ZV5berM3NzjfbXBNwRpCaAm+9DtRBbakRvIfC7zpY6FoRSg/Gkhk7NbOt
BXG3caHDk6bSv3rBN5HTDZPaFj5CeYU/TFPkxUPfHNtcWnay1W1T4AnANlGbuEL/lXOXlUtVAL+r
C90Na/DqXjjUdGLVSacTdvtTbewfmyZKL0IZho28/FRyWkeRZveFr6cBMX9WZ88e9WXnibuxKF6E
yMeBiIf9sA6PyrhA/QGOQ6/JdGLX6MeyOrd9qame3Ezp3kEWP3oVNWgmAP6gTEyRYE1NmYbIyONl
SPwlDTPpPcV4O3SjMG0qz6wDLXsuK8fMTnVqmc1JCyK73TlpW+sVPFwg0aBd6DZc7mpoQB9NVC3x
5XzuP3bNPJ1jybJPKpnXt7s/IA+B10qFkKhdS4UWyiSpEqQSvzaUPDrXhVH+ReyI9lDlG0sC46Kp
QFB4x2lrcMdotLlmpUrmdzPEGKuyA99uTM1L0HndOQIbPokpIQsi2JW0RC93L1NmM4szPfMn1WBF
AzKDpTPdjcUHzYc/kuAJnPcVTzFXzVKfGqwkWZV7Q6oZHvDS7nD/50E5CqIdFcBrxTW9nxrRe8UK
sMs/cL5yz0gD65/bVrY+DixiLhBENXlrr/wt6c1e7iSqtEHuJJ/pjNuam6lNf86kOdzJ9MXurw4X
SRu5IXZoHK/71DP5XD+OceYPRls9RUXDG7fkSyKuMgTHTuFpCNV9V251Y4mm4EyRizuCnbUqso+v
MJ84pfGTJaPXJlXiFdpYeJU2jTvfbKt9h8KD+GI0JWlciEThTZpVa0XRDkmQ8chQfktKBOykMn8N
RfPdHnPLXejhPSuevnPJbLi9gEBDpoOCAhFl9REdZEaSfp4ozxWD9bCYkno0tca6P6MSsppCBQrB
dxzzcm0OsrMyHdbMj60ldeWlLNzRWc7xSAFNy4P/cJYBXoHCpFuH16yLwlZvDWB41dSXI7v8aOWm
Hns5pbbpePsEbG0ePvkKrEGKaV11HEFG2ToUTlqcYe8CMizPAEO6nbi+Z2VVpZDQ8AlBame+XJXa
yQ6C9FEz0/FeIiJNMlErewUVgk5ffaI8aqu8NQpCbcVbOm3nyo2Nvt3x8q0D9dbK6uYfzImfrmTE
jD5AcThGSS2Zxvyohot+d0AnVFADoUVM153K/aXPDXMRy1ZmalBzJyr3YW19K1CL+HOvC/A0IrsV
9D/4NGvpi2roonAeW9UPc1wgWbT2GCfxnuzzRnCgzwd5RmgpgDGxVospmn5MRylW/FDW3UKaP5pZ
8TB3TefGcuWnavIeqe5Ta+Y+MM2dbE0EnsvYawJQE/KW4OF4NKz9L4xKoNPwqTPJtvqHtNPSbxoS
0DpqDnrxLsjTcE9f6trlUVdnngCgYBqclHcuv52q9zy/QkzavdOd8jydjvkSdTsJ4qumzOXKqFlx
I7MwILtXPm87Sdg7alz7Tp2ADnVEVuZlYd+mfhTmRXQAyJQ1/gSkI/E7CKzNQUv7oHGNUcsSd6xC
aXblaMq6d2WmaNIpQqFJdvVOTZuTPs7kQxAEWseNrXRoHpNYrn/F5Vz+MyhzlR9CaeLv57oStC75
bzN7UVNEkZtTuki9PFCz9sEpkiY9tqWW/qkMIL8fbrvvtdgDxVYQS3xb0hFAe6tbpyd16ynfUeqh
W5d4UWmW4VmqjQ5CSteF4SEFGDp69TLGHzqtKjtvHJflS5CiHHogLQhBhSpjlhwSrUi7Q1v3veZS
ggyVx2AordhTc63TdzzyOoqIH02HmGwAzukaRaZLpRaHgUNFdZatxzYaY7cYhuhBVvp0x9S1J2IK
9yADEByCdenP6AAwF51W+pZWV4esX3qvGfJm537ctkKvgi60UJNf+XtWIks3NVLpm1lX+fQ2uuco
qOS7IyJr0ZgtITS1qbKvvrUzDDzmYrv0M+QknmbHMBF3TYN7NdKER0F4plYDZIxvdHl2taSSnWZh
LUVKxbIsC0YWLMWCQNywJ+d3nRViCrYYAZ7nDu2HS1OZXRd1v5SVH3dZ836YZOVz2yT9MTTG2W+U
QPPiuC12UlHxj66ChoB3iO4V9wrw6UujVV7PKoiIyh/GSf1scjmf2rYMEQ8NHTeUpfahL+lBOpZk
nHYOq0jG1qZFM4lSO+A/gHmXpmvHaqUAwpqvBllWndK2TEOP9je1lLGr2++6ERg/8ogTcxoHuYvR
sQ0S8zgtcm15LS0IcycBur4aeMPDhQJiQGJHffzyB3W6FU004kqQVxPE2NwJwLkrRfeVQln2MFbZ
9PP2FuwZXKWrssJEg6TAuWQr/dQPhfEhDMbhRTbS+TkM9ngjm9YE9BHFBPxsrYtXqYHRND3Li9Ki
ewFG33/SkYP6Msj9McjGfuf7bkUBJCfwZ9HJvuKXKYseFUVEWLOHMvirBSrljWjE/rm9hVvBk6RI
SHJzSun+X34zOZk1O5AJMwpdwmM8pdLndNLa9/Mkhd9vm9raPzj0Mmklup48SC9NBXGlg6m0MYUg
wN9OYxcn5jA5Lhtu+/YU5jsQyK2l0ctDh4SiJrfZ6nw4iM3OdViXfpWb2fsqsFQPFS3tqMiJsZM7
bC1NYGsonpKUwSC+XJoUB4Nk2NTeI7oaiPnqi4OsAwTByWXYjRW+k0vJSXZu6y0HoR5NuiIQ28gt
XBqNAklNu5z2Xq4Nbes26BVXj6Msz8WX+z8cSQYhVTNAwa/ZbFI+j3Of5pVvS0HupWYYfjEiOTtI
aMAcJSVbdha2tZtIcnOdQxSnybb6cMmy1MGgctAaaqleTpeo9grFLA85UMR3KAfPe8Sma4vc5vgl
IqYoCJhrTG40L9PsFMI1GTjmBrUzu7AQ/yCB/7WHH7STRWxZ02jM4pzo46GIdvnhmqmOOm1sUapb
1CLxrAa96MGZrb8NKbW/Tolkfrz9Aa9PAt4hGpagVBA/WZ+8KigrdjJpfK2V9KPeyu1LW43NIYLT
/fW2qa21wV0R829oO8MXvFybqbU6Idmo/Ap01Ocgm7rUDQJZZ1YGN+LZYjjO3nSf63MAxRJsmyCk
gUlYqyvWzWLJcc3HQ3grPhqTnh6WadF20qWtPaSuRa0O3DtFQfH/3xRkyOShDDLPzQ9hzQ++NE7z
r7yW7OUQaFqy88G2loR0L7mTwD3SRr80Vhh5Ngx0P/2oCCwviMrp0KD6eXeeCdTrjZXVObNMJLgS
qax9DWGOQ6HH2iGZ0mxn467TMqxAquQTqRpOITzmzcZN+hI39TTh7VqdnNNZVf7qlVg/jkZTfpol
pRkB/QTTTgzZ3EEYR/RCFSAQa6BZNMIPl7Ki9kMGGNWuMhjI+RshNLfDbYff8gtBbfp/hlahv9RC
LdW7vPbzLsjela0hHXtEHL853a7W3HWuyU7yIiDDYlILgm+XO2n1qWkYg1n5xqxE+RGResWblFY/
FIpEb0a3e/uhz/TUt4Z82clGNr+ikJ0VfS6BAb60bQ6gibUwqVEjMc65Jv8vZFwIck2dXzfJQxyO
v25v6+b3e2NvdQL63nKWuMaeGVT9QbdjQPZqsEfN3LRCXcGCLGpTI1wlkEOBTFJh8fGGoSkQmgDB
34ea8nB7LVsuAoqBDwZWis6u+BVvToAVL6qWVXrlF0UfnugWEqqgV35uqL59vm1qa0FvTa2iFLMK
yjk3cZE+DxPD00Bu9F5e68GX/2CHQZ2vut98plV9UDEaCxxTX/sZD/MfACxT05PGINobGrB1nZB6
CIaTaE3bq6tS6qchyXVClFzW8x8GgWTU7jKbOotZW77UzNpeuNr6WGQUdJmg6yL0swpXoWKO2aDi
EgDZI4Y5NMZJL8PpUW1V4+X2Jm4sTuhTkhMzi4wIslqcFQeaHPDS90u96qBLy0P7VPUo5BzoM3d/
6jLo7u+1irlSSNkxPEYoyKxCSC/HGT0icHt5Ppm/iplRFq6tS8XeWLCNEiXpFIg9kTPyFFo/xi25
JxLpU+FLae+8KJUZHxs7rh91uQ6ewBrY39K2Th70ybR9YHfON2OW4nsnM5IXUwrgbUyFg3fU+nET
atoMvhXYpZkB6Yx6qXyYhzCKXSmwprtfGxe21pJXRWAmVhkr7OyoSd7spCZ5ZFd6SwOp8bbfbLio
eELRORGoY8Dml/FEK9A7S6O29JlL1p0ao2vPahgHX4OoSnZWtRFPYHqINjbxkZR8FSC1cumzJZlh
F8bw1FQrKF8mBkLe3W0Q2qb/38rqcokhtlpMCBd0ycQ8TVY5fS+kwd45bptrwRdpBYHahxx3uW3T
YqWanrIWwxpGt7YD7dhb1biT3G95voGACDVy8ZzA+S/N6DmfplJxOsYofpkNqfmk0tyl9xC5vTm+
q5vxYVTgMium5C1a0+1c1BurxDxYJdJ8kOnry6Zp82buUIn1pWyIWyHU4hz0rK/qnXVuBC8yOsgW
4k2hAB26XObYMTTHbkG2gf+KfMde6mPWyrYLclw7B012P8OJGSc8YZAOY09J91f2BorM6BgV4LaV
9NeUOPKLPC/W4fbR2tq9t1ZWH08OoJE3ZlD40RBUx36sBq/Lm3/uNwKDShHKwWCh1tiQPpskowyt
wlfrQH0q5ME84gx7Gl5bSxFUMChvCIVh7nLDamYFJllBqFdAojwOWRc9Gf1k7iQc4sK4LEIC56LR
JR5fFJPXiqXBspgxBUWw9RAlfqdJMnxX1Mz5OXRh3bwwFEFqUBRP7Ucy29Hxb2/klg+i2Q/Ei44F
r86VTwT6YBljklPCdrTHYglCryqmZ1Xtv5ctmcJtY1v7yUgaSMlYgoa2ClKWUSRA80ClxnlaPeah
qb8rWiXZ07LfCO5Ur0mtyAuopK6bXTCnhioa4HMrRTT/HBtJ92o5Sw+RHDv3v5EoGwm9FKpkFD1W
yYDjDH3ayjh7uYT5T+g/yjmHa3q8vW9bCxLiQcD9WBUvl0s/lHIjy5NMww87VXoKxoZ5APmgPTNT
LtyJSVufiJIRvFTgZELK5NJUXSmUETVM6XWZH3LGzh6WdDdDFCWMtcvzdWB5kUoh7bMqcUQBY9yj
wCkgmdnjYXJib9AslyHGH0yr+R+vasbfhPS9GBt6P5SBQh8ugJSaImpHq710YOgqUcUXq1rk9xpl
UH9KqIHvnOnNbXxjZbWN4SJFS9awwGwyEqZoxnr8qCd5uFO939xH0kNgmiI8rSc9FTUS7UYFxT8q
qhF4gTw3QkY+fIijfvqoS1H0zASQ9l3mDOSNutnbO565EbtEOZ/qOjuqUZO+dJfO7JUZ6V265Gns
vC9DJTkOsiR/mpvRfF/EqMbbVmn5/GUndO8+FGBSKGxDZzXITVepfxQzgbKVgKd2jtU8q5DGvufK
ZPwsoV7fH7eIjiCYQYXT211D2RrJYNqcFIMZdUzGAfdq+Swnqvn19oI2fObCyiqWMPcyYpIKINil
atLHUK5D42Q6VRM+/Ac7BF/ilRCLe52I/eYt7fTx0KY1q8lHo3M1SB+Nm87RvKfrvxG1eJoxX1vm
EwH2Wp20qpJLe6LR4/ddeczmSj/aY/JXVZf3o4Zo876KiyORwICF1cYp6qLgDBiKo8J5jNr6Q6A4
1k6CvbUaRsUi2QETSMChLz3dJg2I+wXKqiZzlLqq/2AuZnTI+2T++/b3EQnSKjjCaYY/LYrAPP5W
wbEcmOtXtgqW6sELethGnlbK2jHtu673MsUuGJWLotT5ttkt96M2K3CMYpDhugbMsLCeWBIL9YfJ
dG2lSg86EgP33y8mT0rilSDZ0cq63MZscdJcskCvG0meeLWmjg+xtZsBbK2FchR4WhXFH0oRKys9
2BSt7nLfRo/Bteq+/DhqYbpTYNuIvpRTqI3Cq2fK03otnZlVFZgOrDjZ8CTNnWwceXDa38O0L70w
qu2vKFClnhGFUu7adaLsbOaGT1LYZsQEQDNwtuvoKzWLwoscQPuywDXIezhwyHZMj3PNNPi7vePC
1CpPLA0n0ZIIAijcP+tgN9YvjRv8PxkBo6RynYl4e/nZ+lyvso5uESrKWQ2Wvf01yKF5+g8rsShL
gVRipMU6AaiUVs1HZpH6hRwBVBq5LRSy/ONtK1ufhsFAQo5WzJBfN3G0XEOdI2G/2ixkRrMTd5I3
GFn3xBS18ettWxveLuYd0HkWAyOunimxVuvtqPBc7rqavqIj6GVyWH3+D1ZooiPZDYAXtMblx6ml
uakAY+BsIwNbXEWvMz+d5eX3bTMbhwrgH69vIICQd9a0WLnTpyqJB3LdpJs/LnNk9rXbpCOEVR2J
odbN5aifD07f1vUxjaL+ceiDMZ52jtbWnhIJ6XowaR1k+SqCVMw1jsoxyP1lCn/PSaw820qc73SP
ttZKx5QwCGMTtNxqS/NWBt+ocXE5vRa5CALaiLQN3wyj+xSp2pOWDO+HTu3cVFl2UMpb7slNxkFj
faBuVlfmCIl6UPKc41wZ1oHnmHwMuxIMeJ3uKYdtLvIV8E3PBVz0apEQ/JdKMeFjBUb3d50hvtta
zYPlBN8Xa3mQ4gnlGO1Hrmc7p0IsYXWNvvYkaBjwvqUUfemvXR+EdZpCOguKts692giXH1qttp/t
Rmqsz1EnJ+ZDDEmnOVJMmJedy2Fzh7lGQUFTb7kSFUMMhCmTqZOjpm+bTDHUpMGTlWw4GiBQVPf2
oRFrWa+VxhKMRXpbJCerwMmgqLS2NHJhJZaNAxPWtAbO0aC5oc7T3koNY686vXU+xPEQhQMxzH71
VedAV5dsxHWnUsg1zJIxHPJA1rqdlW3a4bGGmrK40NfabFDQemmW7NwfFKdg4MiweDZYxftrtBYY
MF5AvLJRzF+tRu8rjeUA9i1j6HuSUVVPYTLtKWFurUWcOZJh7muevpceqS9tVKodLlFKcoqIbRX6
tp5aL7d9Ycvx3loRv+JNep+aLW32QUP+snWSv8sK8QnHCcOfWTDK97+LEFunfASNRGHU5MqUkUt9
RR2Xj9O3zmGsq/CwANi9/72CuCHHWKMJAv1MLPjNguTAzsrCYNvo6KZ/I+QVuGZpa/+7vW1bR4hO
Bkx//lCNW30cqh4RA38JFwBnfkKwfFGG1vGyRhrcZNpDQmyk+CyJUpghkqor1Q4YAbKdoWfhz0P7
HNlV8F7KzfkTF6L5GaYAIA9tbyDAlltQ90D7hKkDVPBXLp6PlSUhWl74dLRqDxkhw60iZfEE4njn
zG6tjooEaDjmFJFhrcqmkZIOdSipXC5x33+OlabI3E41wmMbLMFfHRPnjqiJ3H26cEHoPg5PCyzD
97l0kyUZpmi02uJk2W31QUtzy2Mue3O87SZXZxgrvJrRiqR+KTCyl1YoKTUyM1zzU29rU/asVmO3
fLTMINubGnj1vTAkFP8xodMeWKMvpAEMeBtn2QkSXQNPVY8YGOuUbpK2e7fHxpoE9AIyBFhYsp2V
67expI6JaWenJOgdmzkRcvLQTJp67wmjSPrKNkfBGRm+NSGGbhJ49zpKT7hO9K4YjeAH4qGtFxoM
4vNSxawOt7/V9RZSmRJi2+K1Rxxa+2HfTsbU18nJiKLmxZHk8U9Qj/0Z9oOzg9G+lpqg+QysSYir
kbPybL/0i8KYuyFKmuSkTDB9mSI5Pg7Mzv4wzHL/oyk1+yhLvfPoDGP7WFRdeirbIv4YAlPaWfT1
xyRUChlzlHL4luuexZAbbWDkOYtGyPudjBL1Q5wkyo6VqyMuhMFh+XKVIMzNCO/L5SKMbgxdZcen
RlYlJEIm+2V0htkL46X/3Uzy/LEcF/nu2q2wSh8VrDgFw6vJAzZSJNQO5vgk93Pzudfk6aWhyvzx
ttts7SB2mHEGAvu6/iKh82lnhh6fasTQvLTueremaLGzg1f3DWsR+RNSchxwWPaXO2ibeaWEoxGf
mKeYf2y0iAlPhRPpGZD3evyfoQMRvb2u1+FXF1kiJoWEI4JbaGHiqJcm43zoUcCtkhOMayf4ykjy
ZHBNpdG0DxKV4+VkL5WWexoyv4vXW4P9a9LNJjjQT5GDo1ylTfeo0veXfI1PrHtN3vWpuwTDlLk9
UVHtKdgnZf5B7u2EsROjOhfS50B3uuBZYfjl+Jghzme+U7pUio9JEA/N+fYSr088GRwtErGflALX
kYzneLPIWiT5kslYSA91mfSXUxchkFsraX/cNnb1wBB5DwdMvIWZ0LV+4kejVoU8bRKUSKrqwVq6
6nEp7OaDXbbDk54F8t8zQDBqxs7g37Z87aEG0BMGVGMcXPYaD2iOCkP/TDk+KVJmH822AADClO97
r3EaJVypSGmwk4LOeukuRmrXptKanPHQWbpHHolq+gC7qa1dwP1MnAJX0aen2sxA0t25QN5MtDU4
g5w/ceYvTedayL8dSOHJkcxAdtNBUg8Z2sV7SIMrf0EkH4ytyMCgd8Ncu7QTT1JsGs0Sn7QhtT9S
LmLaWRfb6kM3dGCIbi/q6sS/KvJD7+eWoGi4ds5aqPlVWh+fpEn5w9hQaF2z8jw60odFanZ8c2th
jA3nLUMCoWHtcmGNs/SlVJrRqVSD5thlgXkiNNePAejHnfT86iqg9ClIUEI0kv71GtYYlMiGMzKC
QDYnSvK+HWPDeBlT1f7FYI+YADNHWuIWnZXv9F431kj9Au4VT0MAw2vDIJbVfGLq5mloB8UzG+L0
0NmpN9nTnhTF1YFjjWIKDd8N/D5Ej9V2TmNE64GjYCdI3zFFqnEDZdwbOLm1IPyeFzxtXlEBu7SC
2pxuI+WenOCmRscslFiLJifHJS330PrXC2LT4KnzdiPxoxF7aWqUlqV0Zj08Vfk0HJfZVl4yp9mD
OF4viOzfAjpBmKIuue4A5WYdLo0dqX7WpenvzObd7mhV8jVs6PjePlzXXogppBOEXAct5Vda5ptH
YkGeV8kIqXM1GV/yJnxX9fFLUSg/67l4bpvq7vOlC0CXiP6ExyvmnxxT3YXVoPhV1NmnoGdeVWKo
1bsM8dmdsLGxiTgEwBwSBdzcFJ/yzcoagH8R8H/FlwvrC0N2ljNY89RVpC7auVY2LME3oC0jXgGE
xZVT9DCz4CUrip/NucaE8ar3zMqUfaYc7A1kuI6FPDjwQLR0+WRQwS4XVTRzNpo24rVlOHReDwlG
ydI/diIdGroAO76x4eyEW0FvICdWYOVfGjO1UJVbAGV+K1vaBzkekqdOZmD0bQ/ctMIDHcqvmF64
BkIr4GgrOD2K37Xm/ByjkXOUo2Tvlbv5jUBAkzoKVZo14ARtaIaKwy/ynQL+kAtnl1Jf7QTxn7o2
273O6rY1IYgGxIr7ZLVzkR1C/qosBaXF0fKUUWkeFmYOPWTV/VpyPEHJ2UhsELalUrxy81bTCykG
luLbUWM8xnWRnIq5uVvdWFgRDyMEU8XM21Xdu40dO3USg+0blPHcFnr/ECx1s/OCuA5GuBn4YEit
gAV4fV46XBTUkx1GqQo7SYgcyrmctw+LZeRPajAVijvksM7cgCHN846rX38wQ0xWpcxOMQz95tX6
0ECS4qTRETFMQucxR6TB7SbHfhct1d3if9xRQE4Ejgv0Bxfk5SKlaQqsXp/gBTf09xW7MzzFnvdm
Xl+fKgFvwSHg8FBMWqM8gHzK1LGd2c/DbHStuKvcLJ/3VNm3rNAGEZ9KZSLo2koV5QsK6dECjSca
PR746qHq7L3a0dWDAQI4cAsEXxUxImqN95QqyXbabJqgSujaox0U5j96zxSHwi7jH82y2Ic2corv
WdntcQCu3YKIAU8dqCn5Eu+jy28lM9Qr0uC9+G04Nad8CBev6a36mFfJ3YggEZy4q4hQ6ITwQro0
lQWNNUZQ4f3WhhILN9ewXfrj2Xlu29pjhoX1IH5M7nVTony/NwSDkCNLJxnlP/5c2tbVckH7LTa5
wJTg7xjeFAPAuvrvu61QmCN7wpQAbq4ilSUn1hAUvYHkVGSiSGbnw9cuqfS91sfGRwPcBLBKlJZA
q61y+MzJk6jOQ80v2kg+wn4dDs0854cYbM/xriVxOwo0HkhrET3EzXK5cVJfzqGsR+gkWlGwuLM2
hKFXyPNeEXp1zv61w8hABoyIs7Cu0aYNobcETHXWZlvylCjSjxEsip0guAq//1px4LxQZmQU4pWE
TLksU5RgpSmS/g+8LovxSEE4NAc5V+d/htxOtXM820a+Y3hzeW8Mr0JiyPUCJsiszhVqbp8zSiFf
OprIO+/yLSsMX2RxYsoo7N7Lj1V2sK8nxjCdC4vHXNHlzilqpPnX/S7x1spqLZLFfJ02z+uzoffL
+6i0nY8JEhp7A8JWieDrtwIjRg0FABcBamVGHYNy6Zhsfk6i4cnsxs8FK/OMnnFqU4Xe3/2L4mak
DU2GC2RmZc0Os2BJurw7w3jUpwN4tIoBePMi7xFqt1yQ7JZIiC2qGKuzC36r06wy7RA5bQFSFRK6
EbT9ymn+FPX1ULyXgyisjsy40ufT7TVu7KgBhAtQAe0X4E+rAFzqQ6pThevPbQc8yRtkoCEP1pQj
r9x0gWb8TvNsBOF12+rGgnFGOBOoC9GGXiv5l6ZSLwZXyjlLwsRNDTPwLTKE2CVTZNabUiePtqS3
d45fFu4DBIthxfRuxUiE1cN8mZowHbMFs6o0MkWrdOLHPFrUl9ur2zhyFNrwTtpLfFJ5ZcZhmF7q
xFFzNoI26N2lJSf5GsVzuKeFsmkIECkFfCSrKTdcnm2Enwp9iE3O9mDF7hQijScN051jF8Su0Sqj
vUTUJ0pq4le8fVLOFbN8ENI8a2r5NElWfzKUJfBv79kq28EI9HwRQTgFlOvXJzvtLTWo57Y+T0aX
PlpV+7uva8pBjD97tDN1qT4GYWBEh6xQyz1t/eszACiPBzqVDTgi3NOXCywdte0kirPnpBrbl6rK
mLUmKeOM5J9lMZ/ACNvyzq7n63oFXlNAPsju1u90w8xla9RYr16SiHg1xfyXKof6cqyycT7r1tAd
6H12v29v89ZSmXFJigyYDfLyKrVrpC6GUqI2Z4XGdePL0wxyNNdJwxB8yGLV7YtSn3fOw/VpB9DC
E4frR5Rc1muFOKrYIdrf5zmZmufK6XvlU4EwQfZectC3cmGJSfGpKhen+ev2cq8PiCjZgnUU7kvl
anVAwKOYUzvk5TnsgvwxYCIVHYzqTqaU+JYQV8EM0cbm9bEe4Q09sDHncSzPfT2lvqTW9cexq/da
dRufTtBjuR4YVEp8WX06cMZ2kWRZeZbRC3s088L5h8mAw4FnZZEDFsrvnIz677KAN8jU4njOryum
tp6By1fV8tyEY4o2Ws883ZiJw7c/0Spv/b9WeOlQk+Xord+gEFMMvUuREy/NufTK0OxdNQCyp5XB
Xhlp0xugqwiEOVFmHZcbOVA0iDHs4Gj0D3Y/Fmctm/ayhs0F0aqBZwyi+MrbuVAjBfBEeQ4S8qEw
bpbDoA/jy9jE7cPtvdt0Cb6PoLlTiluXqurEsFooMeVZjcZldPOgUR8YIIzwgjIb1pMSVOp9VfR/
vxZVbQqZCC+C1b8MlWpYkqcyjOk8aan100CE2y1lK37JHWtvYtfW1yI+4hdQ6rjgVkkRUx4YXCXP
OIaqDEeUrsxDBKDLvb2FW18LNgAUfrIvMQHhckGtIItMelidYf/2X5OsMV+G0GnfhbW8xz7fMgUu
ngPFUQXCuSqPDVJn1k2GqYgntxe2aX+cu8I4zH0R7WR1W3v31pT4/2+ubN5mS03Lrzw7WlKXByrd
ZnKoSAR3rpMtOyBAOFLcoBRDVt9IKZRFmZSwPJu5Nj2kkWH6jY7a6/3fCLQEUCN6KqKYebmasgbI
XNcJEweKqgqe4BQXuqdAcAgex4Kphv/BJRAcFEganNx6la18s3mJPHZ2YS043txXBz10olOi1rk7
q2m2c4C39o8c8V/2oegtXq4M5gZiHi0xnV1bDqWWL25TdfXh7v0TXVGuQVHWQav50kpXdg52ag5t
J40GU0z67hviverwnoqOEu5Y27jtgSCRYFM7RUtnPbMwSYywUAuH2BpY8inJkd8M1dmdQ9tNGRXv
pXqY7rj7VRykIQv7WoDIBOtxXcmJJRgTCMMVZyuX5I9m8lxVXiUv3WFEKP14ezM3bdGe4h6hUUUp
83IzB12tpMbG5e0lImuSsr6pHsqi4au1YaJ9bCRr3Am6V17CI4KHIekp7QKBV7g0WWVGpAc0cM7y
HM/vMyrDXsbQj0+3F3YVnkgURDuHdiKFEOxcWpGCSc/sLsNKaYSe2nT6c1nOxSlx6nknbGyZElR2
eFVgTGBXXJqKx1Iu7ALl+mkKS5fid/NQidDeJXF4H3T9VSpSgAIYUsR55o68NCUXg1pkSxue6zwz
ToEkO89qb2VPTWfK9yabooDPrS96OrR91xuoVXJUWrMRnsPEYpirVH8r0nlvFuKV+4lJHqSyQPFB
t1K7u1xPVmSBFbeDdVKN5TlXlHdxMNouo0u+DFJwZ3+AmE5ziAYVb2WmvtAJuTQWgPcoNKZ4nBPS
+6PZBVHm2kESHGr+2p2coVdjYiQFOfS/uKNLY7rShWK2THFOjEQ9FNHiuItW7AElX4vzb2BNwgz3
FY9ZgACi/Lu6TOAxj6UDvvVsq10wuFnRt5UX9XGunzLDbst3Hfol0yMA3+zQVNxubjHG0XMdKZ2x
gyO/+pbisUvAYngyWGGC1+WKjUXMo7FttncuHAZhB458Avdn/LCTZnrfIhwz71xt1xYJylRtRcYo
lExXN0ElW0FX1F12jjuz+d5aSvAE/zdP39l9auUH4DOxsmPyKnghVgSvU5QfHeTi1mxYp+tso6n0
7NzAoHbzOFc8e9L3iIJXEQX5ZDjooLnA24J0Wnlq1OLEU2AM53GmG0OmwmToDsZ2uRh7ksSvt8ml
B/FmR1eKV5h4Fq1XZGechrCtu3PUh9N7XZmZ41NHbYhFOXlyMgYA2orRuxrTRP1KLYon3m3WrzE0
LDcO9PhOcgUeTS0NBW2ErsBXXjF0IXMAIK3z5lwUXfMDHKHqNk6X7jjr9XfkDQ044zWNUAFAXTqr
3CrBMjlhe+4HvY+Ok6lJDH9CzuDeZE88o3mbCUFb+u/rlHIJYgajRm13ZuR39yEvjexh1tr0B0Nz
1cPtG+96SbTwwFdRDWRhdJMvlwQtYMxGaSjOZYJY8v/h7Mx2HDeybv1EBDgPt5REZTJrsl1VbvuG
sNs2ZzI4D09/vkj/wCmRggg10Cg00OjciuCOiD2stbZvr4r1c6er89fHZva+SeQKnoAWssMQlS2w
eCkag0BvxUxvmyciGDTqBzLcdEUc+LGp3fmmNMBKpCAz+GIS99sVLavbwIOs19cmnho/EWPMpHQj
P9OsbJk5X//22NxuZaDFQPPy7tE5Aam2iYU6swHE5RnDa74y17gQvYbCJbI7PO5HEOI7pgjwoHTI
WxtB8I37NUOsuou1jK/1EC9nh5V+GkqteatF9HTRSKKh6R9TiScNINm93cSkq2zE8DL9dShRJEDe
TcDCssuDwET+4JtbhL4WRCh6aDbIxR00Y7WFJxqt0MkG+zhIpshhGGqe/jGajB6zKqF/KBtu1IPT
Jb/IziqFOJrKUpZpm9sYs+Epizfrr+poRJc2advL2rtp4DXF9Elb+/HNqczyU2sX0V/oehwVLHYn
jgIPyDipTk5HT922e81aZJAuvOVVaW31jKD/jMhg93QChxXyD3RlwUHhM5ucHkSmW+Qap6Cr5uq8
jPY/Vtfo58nWjmpy2/UQHpEoShl8JMklyPbWVSKI/UU+d2oIM0f5PHHOQ2GYRy28rau8W6GyiKyQ
VBbaPjgzYW3ppe4aRqorJLz1a2tOP+nAG/w+sX4HxRw8Ptfba0QaJDqnWEvQzHu6OWyMZMgWB+n9
sCjt2Y+dxD4vc+L4plF876rkl8fW7myiJF3o5G9M8NpJDraNJWwnb+ZwgNp/NlslOvVp3xxcjfJT
/Oj5hDvI+9CIp0DLZbztjysyogZ+N4VxXtV/WbVmnut5Ha9zExUvUdMZ/ymyrAr6+jBkv2eZAVpU
kmSLA++/dZLeiJrScrIpNLWsOc/d2p31puvO/JwlcEun/tLN6NlETet9e7yz20tTrpm4iMYNWlGS
WH5ruS1msRrTNIZ5X6kXoPjKicENql9F67P3MzO1aKsx8or3i3R1G1nOKTAUfaj6cBCr/RWpA5jf
jZZ8Fc58xPB7/1u3n5KSEwVwKcEvE8jNBe31hZqkozaEs2FnKvNQ1zIJM6Wzx288jkV6TsypzL66
UxvHL8toJKvfzWXmftJGL9FOngpKKCSoipXLUqhzfLZMZhQd3LT7vTeoMkuEGo/WnuIzmeY06fM8
hPCowH0wOlB8HjO3DryhOIIK3bNFXghMAiemj7vZEGus06xjIm6YlnZ9GiilfZjKKeEsifnbY5fa
H1YcGUg64+R5+3cSmnmcaBWMc1wqF90vntvr35Yie3JOG+0i4KuMF0GdRRJQtqAFNSrrzo3tLhwH
LzqlhV2cYtvsDz7R+5nfOBIZCXk0rz0J+9ZM463IjxeMjxEIVwb6pIoXlaGm/8wxOpp9n/WXXNjL
W8JYkICmtHrJa7UIPGudDq7AOx8Qrtu7XBD9MSj+twe1jKx1zly1C/NMrT5Zkcg+tno/U88q5wMV
gTumiGqI2SAlcr9vi0kFz/2MZq0XNllfhHoGnqaxlOG6xuaT6mB8RTqbFO6pAlINIXS7XZW+ln03
RqUbqoXQ/LjtsiCORXTwWG1DGmmFN55rTnapuek2VhwTdBCxfJg4QxwwrNkFl5TVLyhrR0HXjfk3
k6gn9MoyDcRi59fHB2J/u1NXhd0mE0KS9W1zcy2rkfl3kRM2gAI/LoP9oSHsfiXBWQNChiZYR037
bEB2OD82vH+k+XiS4yu1pmDobnxGj/rOstbMDU2n+E/SIJSOkG2OwmWx+F2sHgUh+4PPiUdjnqtM
YgC27ycqP21OCuqESpqj4xkPU9jx6lweL+qdJnR7JCkR4DVSHo+6wbY0mDSRShSs6mEza8vvUFG6
5KQbTKsDfZhYY0jcqg5nB1QzF7k3J393tlFrSCE3bv25cnujfS3Ltk5BTfIS0ULvde1zXrZO+gpi
Pfp1Shtb9xd3HpSXrq2jj2tRow3tw5qwYmTk0iPtjL1/AB8mqEGPnTeL5PbWPSlNLqRDlhbS+oFu
skS9ajC5ay6mzxqllymolM4CadAo1J5cexHaAdl07yck63Qx8FHG9ZDs3v6AKVp7dK9jPSw05lX7
zGLt3W9x5S6/urPjrKeEDRkOLpmds2BLDoiCEmZLWKe8hH5ooShECNBb+yxs12K+5l6SBh1oiJfH
znLPCmmuBFeS6+6UGxczqi1aQXloCiWJXs2oGcQJzYSlOHgo7hiCGgzJhgPAcrZQXJhgvZavUx4W
roBGp1b9pYnb5OvTy5EKQKCh8BZJ97/dtLauoDsaSRFm8Tz5Rmb0J4LuI/r27v6n+AcridoxOA8A
KHKtP3wa0aaWOU9RGtYT0kx2JvSPtY5OhqEXT840JBiRpqiQSaAXDKVNd6srcsaR21kWAitaz0oz
Ryem0ThPFhjfrUiAB8ALKoxbPbeuapOadk0aYqwhR9GKujnlc1If3YC7NIzl8EpLKC/lDr7T7c5V
7lhUXlml4Ti17k99vpqXImus62yq8cfJUZorPVLtyTKBXB39aTBeUvWXzOXWKKXwZs6Y/hYmDHv9
Az7H8kfhjsmHxBmzXxrDnr5kNqqbT3viexmJjyaxH9tqqmqNi6nlZhaWulIGUZOqwHu5Np+3Ag8Q
JiBQQMBIxu3SvNWlOmumeehkqXExY0QvI808Qtne8Xf8nHgSoDcN3e0zmSRJPiylk4eNPk3ZlVlh
5hoYeZfEp9IrD3Fs98xR5qPIzmQb3q/N8XLQBXENZRJh08ZROM08+26nJQGoo+rgkt29LNR7uWR5
jcHCkqVvLtl6GUXXN6IJI8+YxNkDkVF8hhlhlydAzDoza1NP6IRc6zBeY0OgBPj4A+7XyoQREGwU
r2Skt+30jkK3BhdCTGiM1npmp/9ShWhOybgenfH90cMSG/quQkkLY3M1xnFbIWTYNyEqK9FHoSgm
U9kd56emd41zPlvei+Ws6XMajjKXQlSDdxuOJbIQ21pZMgJpttK+JoNb5yvMx+7UzIACxyavDg7c
nZ0EQozUMVROWmfm5pRHuRp5WmTXYaMxRZxii75mp0mfuu6i9WqkHMSsd7aT1ivhMgwpzt3WSYEK
MMbOI97guZkCLeqXDyBtli8O9Mcv9lpoXxj+NP73sbfs4nRSU24zOaKAYJ286/a4M0N3zKuoy0KH
tOATsm3GRa24que8QligEsnAFOt8FcVPDIZSx0tfls7BNsvDdxNcQl3l5SO+pJsphcxuf8IC992Y
Rld5RTwtZYq54/o8HkctxjtWePK4qj05+J6q3a2VZtHpvqRt9Lo2cfIFmt13CK3ZQcZ4z4hsQcmi
OI+sujGS62tvNVYRvVZpWQTVUvQnI0el9fE32/ulASUCrKiEHpDcbDYs50pJdLOKw0VD3GJFvjKs
S+idiaUciRztTXFpUj+SeT9J4xYD70GPqSxjqsMSbth8shlghKKzpVgpwjwTetyPV7b3RtIYXJ+5
Uki2A4y5/UhK0YyL3bpFKPJCP5eFYYQFzncx4nn+mDJBLtCcxDmLLp4uUzw9qdHNQSBj5YmABs6F
TEnl1nxZyHdXGdaQwVmFcq5NA/yISdlj9JlAsRyp6u29BXNUbSBKytmV2xy5gOie9k69hmWxmC+J
8NwzM0jSy+M93X9CuED0g8CMUhwiiL1dVE/MMBVLsoZxZNM4aQ2n872+pCEUIfZ1VAa8a42p2XIH
KX7tqvz9zOhvxVlCTW26q2WPjPtp8NKOYU3fHy9sv328cQw6YxIyABla9rcL89JqQlF/HqmHG01M
QTzLIAqZQMMf29kvSb6lpkfYzHODYNTGTgVYj0xtDI1oVH2mKdYvBUIFQT+oR+Ol7i2JFI3M9L3Q
v5Xk8TqGPa0ASUJHGcoX1auGIFZQv328ILkxtxeu/PskgKYcZ7J718SszAY0Fi10VFD1SIgZFdO6
EkZ0I3I+zWNAsK4+SUPmbEl0NLEyEA+SqW2r0KkSbY5coYU5kI1zxtTsU9ymzmnw8ieHnL+borlL
mYISDCjVjce3Zbmqa5lqoTHT0F3GogyYNJgfnKv9t5L3IaHr+5rAmt+6haWLBVFgQw1HSqaXNtYQ
9xLL0Vy1u1bAIjICVQZz2wJPkmpo9sSuGjp5NARLY62+0bdHokzvSd+tS7BVUmxHAjZoQG4Ws6wr
YjDjrIar08ZzgH+b6T9zUerVWzXrvXF1KMWYX3plGZtT21qI5YwK2j8Xrp5k+lyoQ5O8iEoM7kuc
WwA0EytKFMVXy6azIHCWhftdW6q8vKjor/N/GCuGlmRdQmRqdcI7Gl91b9skf1pjJhfCylt1nWzW
25bQcKH2ns3fdQj3bxKof3SS9lcDVCIqcCCyeDSo4N76QEyQWvTLsIROpFSBWnmyf5S7JyNujipW
d03JwAU0NGztbfbHZ4lSpnJysZo1oHIxwUJDfso3mrb78vh+uLN51KLxNdnPAdi7uVhNoadO2WVL
qHaM1luWRved0T1CpN5ZELABaooMboXItz0/abHEiL4sc9jXbfOytCiXpKJMTvXSH01y2JtCLgDh
OtqMRE47jW3LVLyhzqIm5GrQPxWFqv2eebPxBulGOQDk3DNFuZn4BSmdOwHTks6eMxtt2BG2vzCW
pT71o4U8tXAPkKH7dAHdF2iQ2KLvQwhx63vMwEj0bGibUNfBWPl5XCq2r7Sj0vjAEesyGGctqQOw
x5n39IsoR3+SG9FRBGS+FYes+9q1Bo582NSL9gpQsb90iuYEZUpf6LEv7t8qho0CPJKVCDh7W3Jg
zFQ2MxF2G7aVUr50TuG99FpVncqhHE/joNoH6fve92k48d4T/VGVpX16u6tUeq1pqM0yTCavfAUE
bl5iZfz6eFF7J8EI34wmIz1TXuFbI1NelmZTrWVYLWrymxdPznmBsvJKPWG6PG+KhET28NGh3CFt
AUKnKrlVGdK4Gk5J0Vh+0UbxuaqT5H8wBdgb2iNZLBW/zapyKSg3RVMZDrb1t7G2+gv0svgci948
SID2TkEwBtqbnjZN9J0Kl7fodcFg4iacaIn+WTpmVYfM8hiWQNW6LAlJeDXr/Hgj79nE4ckdJfQC
qO/tNwMBZ4qM4QphvCbDVyTXunNWGmkQZyL9nbHM3oG9Oz4iMwPcnv4AajSbMm1s1aq6KpUIZ88s
FL/UhbP6ZqM2OZmXKv55enWItVM24j80x7cx7jhPtM1pDoSiUJC7NvXCb1ztezQrr/M6i+CxtTtr
A6Yvby8WtgfE2elkCgN1M3pVzMwKxFBp7YW5AW38Ah6zPxo8eudMgyWkJUe2TKVh21x1h271RJEC
MnGL+asak8JOoq1+ebyoOw5CZxyVk/dBlrt0ZFpM9Fr6aKDjWXuBZqcJQZCwrj1g5tecQaRPv9Kg
cqR6FaBMxgZsuzlmlVIdGuIxBGXg+rFhLaEl4u7gPbuzd1IrFxwVDA5wjBu3d6aqNnTYmuGcjQDi
Sq97zWhWvTzeu/1bBueAv84FJeOoLRgno1Ggp0o+hgpw1u/quoxnc83tax859Zmp7t1HZTG0Z696
fEJym9lGrhDEpW5PdKWmmZ2i8xhOrWb8kupG8qVtnN8er2y3fxiBAy6nsxGH8r1ujcSLm/ZVooxh
vEzuy5Jl5anKkyOV3HtWyIOJd6kkgDfZNEFK3Vg8hdg8dPO6OPelOfqmtx6V0HbHVh4iBNPo5yMo
Scvtdi3I6jhDjbwYXfvF+cwAUeYBOE32earK+PlvQz0EqDHlUPn6b0xliTI0Zd5OoTIpnR6qXtnP
54QBR8/yG7h+yHco7/L9KcZsy4K9qUx8+WoKOWbmL44yNr7BuN1vT3vBO4eHaIlcgVLM7c5BbWDW
fYurWXO89BSsh+G1t20rPcjsd34gh23SdgXQTCsMDfRbO8MQjT1PyRym+PaZ5HH+UCaiffb6xgq3
3Ducmbaru1kNpGZvpKWvhtpSpKd16hK/Hr3iIvpDjcOdy0lTHFKCdsD9HKDbBWWxMSyLVqihjY5Y
6ZduNBLk8oEIeBOKMJfH32lXf7Qg1dCO4l/CW+qet+bmlTHYVsrKgDtmgdoNyu/jNJhf+zJNgoSg
BHynNp8NI/q7RRP39bH1O4slvqAOLkf3kUzKr/tjE3hWqhlsihqmiWa+2bXjMUGsSk+pkTYHj8fu
wmWhFt1LqVIBqGtLwc9sKxscaAKhSmXwtFTD58k1L4qeTxfHKT+sZX2klbx3Tck65EBLQi8YtU2q
nBp1aSygIcK2HebGtxXtv/D1vGdRxnKOqAc2zZDihzAet765GFnGMVBDxRBADkeHk13Tt9CE0x08
WvvPhUaVZOwA2JItzE0CliGZkDPeWQvVqor+nvp5ulTCqU+GGNSDfvMdUyTJUpqc3ZMYgVvP8Kpx
VUq3jcJortPGT9XZuqgw1/0o9pZn9VjYQpmR04iR6BhqdrfGmOrI9e9lEYm5kv5jV0YZGnrz5Dw+
ur+895xp4Etgxair3lppC5iNZZQ7YZ5O1WUQulShbuuDTGHv5/AFAFRIHB9evh1j7gI/TSI1t0Ol
SesgT+O89+0pdy9QS9LXaJjmEwWDp8u4DBWgQQ8pgnCT/77x9SqO+5xnxwkNYUw+3lNfFVMsB2vb
BZy8I3SBpAFqqmzo7Q6OpgZwOtKN0GgM/WIbTfJTltA7iQ3F+eDGRv3smywr7aC1JSCSZGGra5PI
PiRRQfdmNEwwh0RZo04SFb8+eQnyPkrIMvB53hiYXLeriqJqUhi3iZU8jn7vF7PyvbKdPszDOh1s
4O2VxHni6gOhRI4lZWd34DnajRHCStoQCHcuMQOazvBnbVKO6KG3x/dfQ4TQ7wMOJTln86WmKiI7
WKcxaD2tCuJ5BAswNukHJhcdNVPvmyILoVUhYfubw2vEWUIvYxmDqTcus2F0n2utH38e1iMk9b3N
44UE6i3x1LRGbr9T3EH2yDuXNfVU8Scv6/1yMY7UTuT7/v/r0v/uHKkBhExiQZ7lzXISZvowfwkr
XW/Gb/FsWoGSGt0JUJh9KoAd/GTXyvzWq8NBNncbCbwbJh/mocI9gAdu3bBhiFCmM4wkiDVDuQKt
TggMe6FeVXtuz1nWqC9gBrWASbTe2S7Mo2lGd76jDIBlB40HbdddaJjwma0r9vtKqXx1yvNTl1ZL
WFYiOwg7Nsj9/1srXVdan7JpvRVUFYrZGmkhpmCpkCqJIt27KlU7Xg0z7s42wvH+oK3Lmxw2LqdW
OpdUY5TC4vaOb2lz/TKUaKhUa+58fXwV3HExyKMUGGWfW+aFty6W5C08iTFjD/pKu6yxW/vjWEXn
x1Y2ePN/l8+Fxpv2rnK1/dRaktu5Ww1TYLaggSpgH59MSOPM6+6icz4ZuR8XnX2dra4/KR2jxmJP
zy6Z0/Y/P/4ltxf6//0QyGdw8CkxgYa4Xe+cK30Xl9UUOFFi+4XnKm8NlCkwelEfjEJ5jkj+rz0b
ZXdyBWRu7S1GL0ZwMJ8oWAd2moFUimnEDVotaMlVR/oMe3eWHDOCP0rwLiCMzTnu1lVDMd9gada0
fjaK3PtW1kV+yVD5Gg6SoPu2aDRCeqEyvm2iok65ZMnsTkFmNuRaHdIPPigMxoE5/fjt8Sfb0I7l
HrIwOVQYDVQq8dteyUQTWIsLKEN2t0birRjbePi0wMudgiRxeuPXJXftL+oaealvTUCNrUqzmlOs
eKs4GUmMbpqv5zVxysEu7A8PYDICA5ToXV7rLXLDBBEijMWZgsgq8p/cgql1iec9J4Lx7/JBgIEv
AJNIE37zXQuzVNrew8palUNo2JXuC9XrD47o3bVQBJCvALDerTBh7sSjDah+DtbF+we95+LkmXN2
EA28I3lv3xreTLQOJEFREqY2x6/lTRGK1iyBN2WDQLoySpqTiQBa789G5ykn9O8g3tXd5IqLqUZ5
eS2EEbfXCHGx7k1bFr08D2qSm1+IRZvllDNvun3tbErw/qKN3VFt6Y6jo/EjmQbvLL1tmDmuq560
AomfcnZ/XVYE2M1k+g3Y5tGIjTv7T9CCXhssR0LAbb/CgIJTmG40E7rUii/KLj+V0XxkZX/9ydFS
lLxRqIE0tUVOTloz213eLsEkz0m7AvFTyzcjRszW6o0D/L0MTzYfm/APeCYBrYS6bgoLMVMnxAKN
KCiVojw5g6tXfuca68WyluwtZ9JZkHdj+tvj6+I9r741S15FPoKGBK0LaMa3V/yYeXk/0MUPmr6O
/olgGXdX08zGzK+9RvN+4/GZvqOcUzhvdToNsY9Oca4FXqel3iW1Y/MvxdMX8zQUSyWHWBRG9Clr
HTdjNJXZ9RetW6G1aXKk8N/uoK8faDAV3/u1yfvQrLMY4WirYuhFo5bum14yet0XrWLU1zTS7e9r
FimdP09Ton8uhVg72vsrLAE5j0i86MNiM74xEpMdDrNYYu1izHn5t4qOWnSNSkMIToeVLu3Bydy7
nwsijFLFe0OVgOp20zJ9HW24kQbMnbV6SdayOZEMPwevllcZiQBsIebekPTa215+YubZ7OiLE2il
mn+q4Q+FtSqO2BH7gJagGeKVTtcPSJEp1/pDjadvWq1wescJakWUX8xyVoJJiZdPCdPbz207Jr9F
MHnOJkSZg6rdHcuQ2ylDkm3LvGpTGalRu6jd0XYDUxtf7NlM/UUYfzJp7BXlrk9zZAs/ip6sSKK3
CsNFAsnleB5q+9shEVrl6nNlt1YwFa1+Xqd5CdJGUw8eu+1NiBXJfJQUOup3MPdvdzXm6orpc1qB
1lIOUeLU/bMfSo+GtJU8lQW/L4ixIbaJNfmPvcl7FtHW2Uj9JVBzZmugVDj+Z8nc9ffHF8X2LmRB
FHsosRPCIEGzjZfigemvkoMQZF1r2adhXduvUT3lk990s/eHawn1SNf7zh7KGUCoiVAroai1uZqm
AtrnYhc2AQOqhUPaZsHENXMB4HIEnbpnCsoaLFIKu6DBNvWR0a5azVkwNTrG4GerPp4yFaHoJFuP
EKX3NlK6HtqIkqm/jakZGAx6Z+3tIJnn4uTGuf57LDomKthz9GVaa+f09IejB84NImfDUpWRv+eH
871WhSU0iYXIzSk+xQ2K8raWL1d0XbuzQbb4P9gj8KIpTVhNEXJjT4fLUERAx4ImS50PWKmCpVzF
1XaG5VJqSvX18frufDrScfRZpMKIBK/ers/MbEJ2aY+8tfq1bgo0qrVq+a11mUn32NQuL+UQSLkP
KYkLKpix6Le2NLQ5x74posCZx/Y/jFaK6grx36Hs/zO4onB/7k23tdC+imr9JdE6VKEEHNrp1dLi
5a3myRgRnCsS9axXmdnKumlbH/zI7dtEHYwMFR+iMeZRBd7c5yaFI9GYihOk1lqczWHpz+XU/f14
J+4ZoT0F8YEAiTRq8wAirkeLDOXNwMwYIAA1UvEXuz+qtci/8mNsIpciay00XGTBdGtliUWRlaPh
BcUyda9T0TE4MRnUy2wN45eljuJXc3XUizPo8S/OqHWXZxfJm0ht6n1EksS3337tPBNiLIYsvmYT
OWgeG1pgi/zPx0bu+BTeKV9emh/cP9v3V6yFW9feHF9TRlIT60BCiv2Cbmd6bofV+0OLWtW8jlPv
aT9H5qpGGemw1S9niOAIUMe1q1CPmDKv/zA3+vC3MxjTc5PK5BPDZAWJoQaHCRVke2cxczzKBjNO
rt082VcjK63r0JbiKf3C/7PCTkBh46xSlrzd7yYyayNdi+Sa9GlzUrsioRSe1E9/VdYCfYaIA7Im
5eFbKzTwF2ep6+RquLXh23NWnSbqhge34P6AgCgmnJeqUQibbcHFJQB3gSZMci0piPNP455mo68O
ujA7K9RKYObYUA35Ljsdp3H2otisW6xoXnrpwP+eMoYAPbsW/jJ4UqY8gxGTbazbHXONKBFZpiRX
pbAjJOA85femX+o/Hh+EzSBRPv+7GVplVNrJutTNw7Eqhj0PHRMN1LG0/1m92Vq/6U4iLJ+AI/7S
RF7RhsqorOqHTJju3xDAO3siEmH+tF/06ZSe+xkk5Z9jzVTEIPa0/BeRmdDcxtIZP8bxvPahkVRT
5q/WaiXXEQx2elpEFne+alRI2qlqPPzUuQMs6MeL2z1SrA1ZNMnZhd69U2CWlUk7ImVibQ1KgaZZ
v0FnWkOlzo/okvdM0XKXk4kZWg3M7vZrqXnGbDfoMFersBmUUDLbKKWN4mdeesRD2KasUnaNuQXy
6ZUCQNunpsoce5o6DxJ9U770cmyNNVp/ch3/vFT2l4GpEE/v4nvtVarvMydqmxApiCsK1+yyq5XZ
jb8yJBv1w4hJQLRtg8em7pwsAk4J/CH2JArd7GLmITaa5U12FbleXD21nc5Wbjw3mOHd5WXUSR+B
SZBSQen2W7WmSUas99lVgUZ7QiC+OjtaFx043921kO9QxoDTRu3t1oox98uoZJSnUrK/yzRp0ymz
EVR9vGPbbA5nkK0JIjEyVspim9jIQluwSVMtu44O11BjVuZbW5Qa1B5T6Xpft7rx70WzilcTHfzf
Htu+t0LsUnmiVoPS4ubqqMspzp0W22Q/zdmb9OWsIAf9FPLs369FBkRCQmaHMbkDP0TSdTPVjao4
jFxBwfpcJ3AD15XxU//DWqREJWgbmgzbdK4ojHgdSzW75qWlnpzVgbOwqt6zryBRLG0kiCAUiwmy
Nnd63g79qCVFftVXJXnxyoEMvCu+PV6K3Pab+A1KD810/gNunwbCxsiUmsYyrk1x7ZsBMdiVakxv
WOXigwpKA0e02l+PDe7vPqoyaDwzOI7eCd2q2y/klGMEIYTikZX04+d1WIyzULLmLzsvDq6i3dII
giiYAKKj1QhiS3rkD74wITM0qa2eX7VZ6dQ3cxo0xtHGqM+/mDr94g9zNcIzeby8e0ZpIBAf0ZJB
w3qzvHhQYeQlXEpuE8/nRZ2mq8tcSOjNUCH9nq/w38cGd/vJKkEjymHN6BmQst6u0qgLJ4og3F6L
WRfeJUockEd14rjX3qyYv/vY2r3lEf/ij7xdXCCb5RHIxqmjLlhD8cxHzb//JrrI/ZMr2vgYKfaT
ozI40CzvvVPM5Utsu+0V9DbslRi1tWvZzs1HJdK0nxRg6H+IlqRci8uj2cL3FggtgiycpoGU/Lrd
zp4Kcr6CB7pWy5I1cFeV0Tj3fZy9lJMT/TQ3U/H6eEv3H5DSELkFkSgHAjThrcU4KgpFQ1vpGlUr
XWFUfcPcTdPPyrLUwWNT+8VhyoOoisAKpfJtY7yLoXEVs1FdHT4UFAxVfLeclLZFPsZR9aItQjxb
hoUWIZmJdLsofcH62K6OylNqlj2gz2GJqZ1434DLdQdZyZ0tlGQF05XPJ+uS//sPJz13W31O6SNd
Z42E2ldElH4Zeey+rma8/vN4D3fvGAsCowP/iEtzP+0HUlBTLGlZX2nsmKc25/I+t42nHOkIvKtX
39zM0pCEaYPTxhu3O2cqyajjfeIae0X2y2SnXXeKVjedXwiHUYVbJi/3azdturBy0y7+xFUXfxNO
6i6AX5rm82DnxvDnaGfUZ6Mithg7rkJl8uvCsqLPIqvgaRVJO38HlWPVJ0ic8RpCyVuNcAHZbSP2
P7bWZWg07ffaHYak8ikAzJ7wHXOqn62kS0ch6WOALjGdnBJ4+w29al2XonPLqzLTNRvzSPsosnT9
9vjr7SKgjRV5Qn7wFKBOul7lRsnX8zK0Zy33VJcDo1bKMr+4yKixr4n4WjWiuD62LC+O7efkogY1
BEtOlhFuLQugFF1cSPQz425f4IjPl0gfmpM2C/tndEWWl0aL068unOGP8ajhxv+DfQhzBICMlNwJ
HwkznhREais5VLJEZKvMfk+UfD6VQik+iU5PThbj4z72yuh9T3n2n02DKVDAq+HhgLROaXrzcAwg
SOy1yjmiUe6+2sa4fh5ywozHi9xQUuVzAQBH0vABF0lk++b7dl5BA465QFeG5In+VV2L3vLTdOmM
VxqtYvHtXFfG/yaDocS+Wjtr+UpW2mih0Dtb9WttcmGYKnYiThUwf/5NzK4+iQoirN85zozAfNGo
6WkqTJjPnVct9iuae1X2Nhh5ax+4q3T6W6eRryzvOrcbef22h8oOMVsBlA2V4LH2l6JwToUyfEWW
Zr083rn90yCL3fI+48LRkfy6dc82n1rkFYFSIlpsab6XLsqHujKrayMi4RuDVjw3ruf9U1FGAMnJ
WaAGug3PEBhw1xmZhOtSx8VlzdKvXqt4J09PjvAW+yubEJcXltozdGjD2SSKM5SpgeStvsaQ8i/j
ZKqBKsYjrPL+aqGIRGwEAMzF+7btJH0V7jokhrj2XvQbL/14Mkftwj2qnhC20k96rXxZGvMgerjz
3aSrIwUBiY5K8ua75V0sxIQ47HU1l/RqZvpyapuxPplrGV/G1RDfH/vJnb28sbe5xhiXnAAensQ1
dzr1dTVGhlqT154eW7nj9+iCExNBRyCI3nrj4BIAZdMiZSAaLz13beEszHhUjTN6Dc7BzXxnC+ng
cikhvShlSuWP+eFNqJOq7o2yFte6NkCtzdM/sxF/T6vq77WP/ny8sDvbx+VP84qrELrfNn5GGVSJ
8oooqxJqe4oZDHouTe8odthbgShHbUTC4Fy8e5PnM8HGdBlEMVwLz+mkYG6v+JE91s/ChdgvOboE
wCiwKaKVTbY9ZmXuOgI7o95pfmOv2osdF8b58Z7tnYGKyDuwV4q27RQIuySymeK09tdUX/T4FM08
m5fR0jPzaq+le0QG2LsDjV9ZvcL3aFdtESX90GZDZ87D1UngKPlu63bVCzFDkX5iCm5efxGd1j7H
uJWXoWzu0wJjncgsbvsYiuoUdqepTDvX7OrstqlyKlZDo/Y9HL2R++2U2C6p/0knmgLkJsOhfybU
RlPUa9SP0ymJ0vQsSrd77SFkHchu7fyQYI6KNxmciR7Qjm2e4+zVTFX8GrfNfO7jpgkkZvLg0X+H
LN28kvx50hkQEu8CkltNl1aLhpxxCQxxn6r2V83mgr9qVZx2pySfYvMyVGb7nyUy9R5ajGesy4cy
KyrjxcjBr8YHv2a/ZhojxDckPTQudnMqzbKZFGOIzas3oP4f9Y56nVzmNjw+E+/kr9s1AzrDOfFR
k2t/q73hLEltq8C3rmNp5eul6524/ZSZa1qd6VEprp/aSdH7w5TNyht4UM8knBda/qGj6LaS8c3a
oH1T07ay1eu6OM0IN6RflF/7QYUu71K0NX+pbEAKF8RlJu8tETUEmaIBXy+auptJBuq4X8+5ozf6
7166Ot9b0KJF6rdDIZxTsmrl8kYBHRHkknEm30s3gyA82pMQvqjszrkIIRrtpVFBMr4Naqbll3EU
9vCp9ATI+qYesxhBYzMfz2uT6OKvuuz670bRmZ0/xlbSXpus00bfbRQY40JoYAJOHo3A/8fZlTXH
ibPdX0QVYueWpbu9Jbaz50aVOAmSEEIIhIBf/x3y3YzbLnflvZmamdSMGiGkR+c5yzWytaaxagDf
KSiTIp2dsnSl8mFr2JSgzKdrUlNi6PTJwpknrXCT4u5uBPMgP0BQg6iILU4nUyslRV4tqfM2QDnL
6k5zFMBjh0oWfArzbfPx1ey+/QNiIv/oHpTur50PK9gfNKTSv5WZEbI21Cr66+33/3KV7do2VPMo
NP6qh5+fWYsmyyjQBjyO+airZCJNibQafXp7lP2cOF9ksC7CSobEFq2ls6Ld2IEy7BTJcXVM/4Yj
uboVJtGw/dHydmMhqVs1iPrtQV/sT2D+oI7aHcMjFPLnniUiZ6un+wg9TDgSnlzSk2MHgWo5r+qS
6+Grs4jyGqUTFG0v0GIWRTMUAviI4MMz3ypQ2+B/6Pv/wwPtbTnQVsDPgaXI83e1askG3tLkmM/N
brCRyLoDU/+gxnV+fHvuXnugXToENeCeHnMOfy/tNBKtsuSYIorw3QAvyWsa5/pft/UM5QvwVLSw
AK6G58zawTfSer3zjrOUAaQVHq1A9SP/Om1g7kFiDY3Nzu58gYuxbIOKw5H0OGV9+gUtTVrxIc4P
SzRcSqx+seQwFJYBrIxQmaE/sZcE/6kA/XnEQZn3Gc4pR38GtFsFHPIIR9gCLBwuHBAvB4OmDI+G
Rj0gP3CTnw+W6a1DsLeXHxXkIsc58bIneLP2JZsQGnlhrBfrAcwIwHg72g7AD3fe52OZpPGSkSf5
Eatfg5E8Aknqh/wSC/r1YUBdwmkENfm535TWmQD5NMyPXeegt01ED9tymv3zgsDDYPsFp3MXGZ7r
lLmXYz8mND+6aPLBCNh9usQ82Uq3g7kU6v3KI2FfBU6K5Q26w/mXBGUS9wFs45HYoAuwjC3sqNtL
x/iro4DogIYB3F9fNIJZ2MIRqG/oce4j2lZNr5onYLPbpXiEl2sOr2a/TgH5wYo7Ly/lkgxwzhXJ
kQoeFSKARkVF03Ra/Da6wJF+ZShU66BfAX/Bujv3P0U+gIP5YZQfRyNcjTp7LQmnCaI6rPnn1Z1g
0hCkAwoQBOrnQ0GmCyuoZsyPepzywp+jvGzIRXLeC+AO5RxUzyCx7/4x4Mw9/4aGNLNweFD0COlz
qG9l23pDKcY+89/rKGzA0o8Q0VXpaB1/bFHSinpLA+9S4+XltIJeDHUyNsSd2XluTxevvRcSseTI
ecd2q7mNSkRg56UVF5X6LxclrsMA63Z5I6515+4TKlai9XA7P5Ju9KeaudbvEBLdh5eO31eeCdZk
GAh3byhEz29a1MSNSf2eHmPbjaXMgDZ1ukM/MFmX6u2D8ZWhsLfjnoBmKjDmcx7ziI09spHvHZHe
Bt+wIfjmfBA6O3Cy/n2kHXrE9X5vbkLd8ny5tLI1iPwamtNoETVCcp3WMBlOD054/3xpxLYEvTC+
aIyXIZbj+VAznQdlSdCc2mj81mbg+S7j6tX7f3UBInllSeyYFi6MGA7qkbMzi3kKtG++NqcmMmNp
4s2WUe6a+u2X9OLmjV+G4gU8QhSdIEeeHcNi4biOOdKcdN8fPBDxipwlv/ppxqVF/Zv7CW7caBaB
Ur9PH7SoWBjPJy8O1QQph2UnRm1WgHcLFN4u+QXY++8aflZCo3bG3oR+BpqKuK6dvSMvYGPs9cY7
Rl4Yda6Y84W371cfpsz3W4As4MIKMycA5DcxFD1CkB6Fya0q2hHmuTuBRsljzxLEIPsTQsp+WKlS
Avosy+iF4vHFN4IDAhUJyu6dDQdvm+czQlwD56im6U4wFPuilcANSnXfFHLDLqB7L1YTJh57KvAH
KEeB7Zy9Z9rP0H+1Wp2WvGVV2o9JnU9hf+FDfLGa9lGgqEc7CSsXLc/nj2NWsqk+hvYjdIFZSlg7
9FOxzTDfL2AYNMvrDT/ykovoyzlECYSTFoR4nE0whHs+qE20RHuCZ7gxwSeoTHIHzBJ24Mt24NHU
XDJVeSFDRcMMu5q/25vD2Aww8PPx8oXkTCVbCj1Qt93xbmmuDSXdH3+FwWgNoR238O2dc2Q/94ql
pzznvStDz2PjIRwg7rlwY3xxWOJwwpUNOx/KQBh3nBWcHeWIVgDR5Lhy+mNat2OgvOu4ab41S3vL
TfIlHNLbLrzUZX4JAWFc7Bko4qHE2Vvbz+chG0OV902TYx40IQVpVFhknGalHX1y6izLb0g+8hvZ
B8sDsV7wlUZd/PHt/evFdXn/EWhvgYsGohXomM9/BOvnKELeVH7MRs39A3CRzNQIKwrjUyfhm1xk
rB/vW9ZBC/X2yC+/KEBNAILgy773b84dKzZoCaFCWvNjSwbdFbFOV/R8t3j+X8bBZokLM8wq4Mty
/oRJD/vIKYe23aQ/m3azD344dhdKyNeeBjUBIEPUdeiLnu2Z6I9yMmJtHXudprdoxCOhXfK1+vc5
A8iATwdVKna9s1FQqMosaHA32sB8CmunWuKqnizuUuf15Z6Amx7U0kAncZFA8OPzSVviBs2FBUU+
bs28BEdO3+SpHSohh0te5K/N3J5sA+c1ADaoqp4PFeWtZ7lsKbozhn9NoLk8xm0fHP595iD22QMJ
YQQK2PX5KGo0FMFxjB7DuV1rHgr/ZD2RXDglXu7fmLb/jHI2bRp8nxEXInp0KVfv1Rb315pFwWHi
XnCHPntav/1Ur329u+8z6o5d2n4ex47Ap3wBGoQKmyT2KtmyH+0wLyXYKtDSr9eiB0/m7RFfeVu7
48uuXfgLo5xtWtAAwIeCdPTYsHU8Zr4RFVvy7eHtUV5ZflCbYKAE3QXgeGdrQiKGK4iFpkePjs0R
+19+ch3za6yOSynorw6FhhDAmt1J+9x4y00OZUNo96tS/GlVC5DlVBjUPEpeOGdenboYvOaduQiR
z9kSjLwWnQ14gx+R2GoKG3hIoIhs/O8LHRYPe3kIIQ3217PTXJokWRuhvGMu7ZCUNGnobRTuCqF/
fkW7qyWKROyse1zr8w8KR7xTuWLNCRSM7r0nOncjPJ2Xqx3V97eHeuWrQpME4i8U8yAUnMtEQqk3
TOjETlYF/s1E1+xKed74mMlk+h6nxlzCCvfP9FkBjNRl1MB/n28H0M8WucE5CUvSlp0QkLzowg1h
xqrAsAhi+cQzT6hmaXboXczUp7CdUlPACGE0v2xqjarR2fYHUWg6du+hBQndvYXpB5zAoByIC2V6
p0qVplNTbJmeI7CdLP1BvYVNNQ7bBfgarPN0NYqgEYXfbkn2MxlSuqugic/eURdggyF6tNOxmaT3
lMOaIMPBZlR/IOPE8lq0ow9FfwNxDXSvc+QXrXNeW4bTgl/gQjfasnGN+KpgHo6I4tzn8ph5EjTu
t9/cK0seXGNwaCC03IVI+5//B6Q0oOZGC1JeTrlj/SMsUMUBMp3/4VTcS3OQhHBLRNF8thTtnPZg
6q3wZe9ZXANd6cphA8jxPzzLf0Y529shn0pCXF3ZiRLxI7J2qTRwjOrtQV7ZjQBkwM4I9AggDNH+
KfxnwmA3aRjAfSz1dna7KF2jndqRmvXbv7qHAIzcabho3WIzB050NhQijdaokxKBcsggOYkYd4xZ
C3LcG3cXpu7lU6EHjkpv/wvQs/MLpQLLRfIk4CfBGl6nsH+p6ZIvh3ADr/lfJxBtWzAP97bFX4+L
5xMoIf5OMgnfVpjFhuUypHGdN2n8MEURv7ADvlzcGApN3J3HAv7+C7U+lWM4xGDZMnQPC5zQQ0Fs
folR/9rc7Rpb6PYBmqD7/fyBhknMKuTQnFLF0TEUuS2DlX+BUdIl3fzLkXYsA1axu6UWWu1nhy6U
qS2sBP3+NKSOiBJsEDh4MkXcXPld7l+6UZ8Ph/ezn++Q26CrjwLw7HtCk7tViczpsctWOI9kgQza
E29kg3xM37LtAhx0Xirtw0H/hysu2iZQgp3t6bEOBj81QNPgCAF2U8f1DZlDWY09t0eTQW46+tK/
UMecn1x/B8XH/HdeQVY7+8Y8YHVwSoWv1rgS9sFL57FeYxNdaQgY7lDlXvKP2R/ivwcXxvsrJNlB
ogiPerYTUpgrbBCCe2gOcnhI6fG3CshnOZp7l0k4WhB96IS7irr2wiXrlZeJu88OUu7Evxd2H3QA
VaHpt+bEglDmSG1ouscVhO2xdluiL23Fr0zrzntCNY/oHRSjZzXOYCNqyBQ2J9IgU89lChU9HxEO
1bTLwc35ulzYwM4/9X1eQXzCugEv5KVreJIy5hmFAZshW4o8Mwj6lN2lSN3XR/lrRQkoETeJ5596
lg2qgwl6c4pWxAMiycxUyHb8V7UHnuUvrRWPA8UAQJjno5AQ97pYMX5KkPsM/V6kzA1iyJpblsRd
UiDVJP732YPrFupRyJB37sfZ6/JXxKQO0YgRp6l7jyxTCy9McslE7ZUluLc8gP5D0Q2I/mz2JM+X
bIVH/cmTbV/7rInfrV4QHAPbXgJ9X9lL0KDEVRJ7Jbob5wJFz4By27Y+zrNBD4+MgayhsUHWITNU
FiuCkY82HuILioGXHzfeHJwW0BbdC+Hzjztetzzo/U2c1szv5yOf5mC+iZqY8IODc/h47RIrnybK
kSPWEmPTapmgrP3HUw9h2uBf7ZgNmDxAQ8+Wj+NeQibWtacp5v0Hx7L1g7WTfnz7GP///uvzrQxg
TQ6qCL4Df8e9ny9TGyxhNIS4aLaLUubdFsuZHnKP6/mjRgTubw+QgnczDb24WqgJ8tMQa7VdiQ1y
TtxEpiasvQlk/Fs3Runw0Nk1kKbAcQ7NPU8Sk9QMafL5cR9G16vgTqIomfOnuYeNbhko7YYCwols
OAajMVHpzxuc7vu2GdRXn05BVDUw60k+0NhhTwAFfkiraQPp86oJg9ncko3B/pfajbFHOB8l7c9G
IVm9aGxEvK6YOy8Yb4JwSxl8kCjoAvAkyNajGDNv+gC1AwmrePA1bEPoMPnfadCsa20Ct44163gq
wdSBq07ZQhPxMOeEQ30ZeBbGlOD84NIiaB+lDGD8YgOoJHVD1oJJ4/hJ9emQ/RaNDudqYcSQW9gE
bHE56mRWletCNu5B4qt/bGXf+Q8sQ+JFpfLFdzdM+bk8tlh/aTWrHlYfuRd34cc2yfu8SJiIohIo
ecMKNyHyxhajQCDAu92KyL+NQW2HUUUeILkMDi/qJ8zOO/u+nXUWFG7x+7iclNG/lxQg+DXZvLV7
MFkGfw80WJDs4WnEblS5WKBK6xKoAaqlXba0njLBsR4jOqq7wetSe/C8xAtOqDFd92FtgKlfUUMT
eWW2NnaV241DPixQjge3IGlJxECNbUu+wQAtddA2g/iyvsMocOjyQe82Tx76MckPGDtTbMtzo1QN
exWuCsTj9rJe4Z7NWJEvqK0aMIuJde+yGO2PWsPlAhGMMm8QVWOwETF05eNE3JNpDX2Y9SUTjD7G
dYWQVYI7OVVuJGN6J1aQhyFiaXRQ4SraunsZ903+G6LKJn8YBk30Qx7Osyz8dA7bpNg6b+xObeJF
6dPIkmmolyyczC/jxX24FrRjiyClDonXf5jSKccLyPTklut+suF4LcW0klsDqUN/lF7Om5pqKyi7
anGqB5+hwQyCX24JRfouQbZ7iAAsEthPSwDs7mA8AecSJhfivq4gj01XEn09jm/Nt4uodysMfQV/
84WVG2xURFBMDcPHVMxM9Gg0BKZf/gBicEE14AwZP/QezcIDcFTFHrwdNTx0I0hwNUPnVZRN7kKU
wG4l4tAv0/zZaGL6esotS0qsmdkUSDMVCP3bNN7KPPZje2gHG6rvYOEiRVhHS+pdBZ6cHrZEwRy8
iOSWUVcE2Tjn77d+VNmjsjBGu/cHF0B/mSvn860wW5YAGILsAAUNn1X8zp/RGjv1CXPB5y6Wbq0C
+MPnBYz79v/TBKuIinDBpusFIQz8oKMp9ospXcfsOIc8zWuAJ1R90DiKg2IcQ/5d93YKERVmxyk8
wIiR/cStClGJGxlbetrIZnU9ayR0f/XiiYk682UUg/ljbDSVHZtdVxMbjCm05a7VBwbeiXgfBYMX
sgKtmGaoYPCaiCKU2eR+OsQeLVdBB3u1MkqVwR1JzYEhFee8J7WjkNjB8AUB9p9nmxP5I1t9vpTz
xnKY1aGTm/4mnUFCUbF0meNHxSdSzuF4FQcOnI1sWLM6jMfhPhRgeZRqSoam6pNkzivRsmYs4cs5
Dg8CsdY3wEhcWwdwYpmRE5kIfktXs/Fi89JWgDST2+kh26CBLVynZg+qH9p830EuxovEOLOVgMTo
+Ed4gn60xPDlelOWSgsaRzYrWaW8Y1EJ4GfOTNGgmzjB92VdUP8UduZT1xbYy4R/R7iM1isSSWSM
JGvA/U+G6gULgHZy3qpEtR6canMIgGdVkKj1k3vMbLBd9Tk0wh/gGhC7n8tgk6lScwbaaTGNbLAF
PMlUcjR5l4SlspNT0OIkW5hKqB9gFFqFPR/FrdjooqHN1mbfvgOVeKIEdbG959JwVqSDkj/hjzU3
LXTBZjIVTyc45W6xxm8b507DYm9choTcDNRj9mqLZIJZ1KNRvsCypVNWpPDWy679LejJdd52/ccc
xJf5mpF1VAXPN3bdDYvvnQRmNT7oxQ5J4QSGqVoVkq9jHrW2XBBjg0ZdxCyvNjjdJ3ctDl3vHW+w
IpZi8KGJu8siEwfXwzDNzVGlIkt/ipaK7R0ihucRJ9YQmPG0iDXTMKSeQZt5oElOzXvoUYLHvG9x
sVZbNH3J5og8UVjWNoXCyURLBNy427Gx3VfUEOxezzbqCqPRnzh53E++QnI1fx6UWpYSCOYW3SLR
JY2v0VmZecGXZf4jhi3+Td0yi1Mk7NCeFBKtsS1pNvq4POUxjFXetWm0rJ8NmaHgAPGoyQ5ZtzX4
ikK2JSmmKaH2UcZryG+yiXDEMw84jzskhegluQMba25/SSi2oxB2mqHpPhNwyzsQnc2a9ogyU0kw
F/jitu6oQXzrHpnPsqloJ7pFRwuPrWC7H/Z/+Cx70cKdwpM6sgzrFkyOQ66MnUsfxiJPKqExwsJm
UIwLMYrJu/OGcLonIxDMay/lQ7OXQ3FbiKEJLCoLpfwq3Gz801smDsMfwUX8FCFOrS0RccH0o0dj
LYs4AZfszlLGx6CKEbbxhzhBPuJ78uhnNZuO1ysJuPjTojhdSgUq7L/2olBx4lILDAS3d1DOzgv7
YeZ+0PURO8UNyZYqhj/7o/aXzK/WzfcuFJ4vbxFohKILgLMfah6kuz4vOwOIHEG2p+yUQfTv4UWF
zcceVdpaapAdLnEdXxsN1wdwKzM0OkBSeT7aAMPjmJOIn/xhtDewkNlKWH8F7zhV6QVg7OXlEjcV
bLLwvt4N6c6h2BEGV1MfpPy0qOUXStyh6tEFPV4o2/F7z4p2ULv38ItdaAx05/nz+PEkPNPgeeBa
qe691MNxm6jtx9ujvLz+gzcHtGEHHHbXm7ObHiqCIQJZAPJ2HfN7XzbpZy/WBB6iY9ze8WiILjBi
XhsQHAHwOBHNh2vJGTIWmaRdQre2QMZicRvIhlwPKHWvETA3HVS6DldvP+Ar7wooANyqd5MyOLmc
LYtmheym8SZ5wpXGHAJn2VXAibswja+OAo7P7vkAftk5m0j4Cwk7pAifdDbjTiQ6FE2+M+3Xtx/m
lTWeo9GPpiEAKaRT7n/+H0gbFwAf9eyqTgGK2krHXlKiSQY+oAyT6u2hXnmiZ0OdzRsJOVmBbapT
h73vbmFSffczd6mp8fL2D3ABntNgNeK7BQT8/IEQKCz0ss7diUNHdNXFFr0essWPa6aGzzyZ/Eos
bfTwr4+GtvLuRYAPa9d5na15bX0zp0KpkyGLYNUYWLrf2PxLMrwXb2unpYKunACmgWPAOXNUbRpX
O6L705LiuG+8TP7EyRPCJrPbPrz9SC++KkwhsDvoCuGrsrOjn89jq2E5DdxpOlmKSjDy/BZKJ/cZ
Fv2wCg7/WaMB30JohCGlTYCfICn3DIVKNDeLywMMh/T1ki3buFuqwH4+tuQC4PViErGnY6MAvAas
EP6RZ9iFv44CaQoxKAbtmta4gScfcyf5db/K6ffbk/jKULgCgaUXAraHq+nZusihOErthqGmHGdU
azNeWNnyYy/0JdvqV4baMUNQzOFQg7b82VN5Sz9bNkzkRCKKfASCkpXvoqc55pdssjK8+mfnSIju
AnJzQE3aHT/P1c+ELGmj0BA42TUi5go84uCH8sdUF0HTiM8hC+gDa/Cgtdx63tVvz+mLbWQfHU0C
cAJAR4Gxw/OF2ZFm4iHD6A0QngNgphRlV3KJdvbaKKArA7LEGMjQ2efgP/si7tk6BiwSnHyJZgAM
O23lwxXkwr5x/pEBD8URAh9usEZxkJyTiLFv6F3jmp1mRbKrPhy2KxnZ3xay/ENk1aWpO18jEKXs
bRYsRgwG+7azh5rgoJYuqqMn0GD6Q79la+WHxhxZzi65xJ3PH4YCRfVvazkEGnruMM4XC77QCugV
9W9cSjBSr6wx7ALc+XL+dgsDFJ67YzBuCvsD/+ct5TBBzr0lyU4LS75NjNyOXdIXgEceXLI1FwZ7
8UiIP993XmxU2BXxD88H4wp+yzTYwhOYBdpV02pwz+q5FD/eXuD/j57+9wPb3Ueh90RdvdPmYeLz
fKRgkrhM5FlzJQOFrf2A+5vzxZUfd3yHk9Yhm7/Ekbbbx3HYlujrogNFeIF/w8N36Oa2cZXEEAy+
4xLt/zuoBdlSxnRp1BUiRTZy3zEh25MF1AMsKkeCWN0LJBwXDsw29TRLEBdKEJz98T3knGy56hka
UzVJxcDLORgYrQASMe/jFOgMSZJ67dt6paE31z1KAJEUufTdH4uSOap6GXS4KrdDFp9mh4jXsm9C
4mAvYEdxty1S8dteDzBI6uMce3/WbiEr9QrGD8SArW7epQ0MAOvYUmcKLv1wvYklpA3wUeboRL5P
xzTr3rOxC5P7AEmQyI1rDO1K4tYGfOcMt/cb1qnBe1zjnEfXWDNpfxMJ0XTFFobrD9zAtV+zOVXL
OwKn+uwKfU6QSwpioFE9xRDYmz/ttgCKAKwZwQFfpdSUtG3b7sCgBRbVhqsVqRu1x7QwmaV/QKjD
UzvYuNorX3SDPWzdKvMSwTH0J5MSpn8hQ+BJsWZeLAu3JghL4jZw2XGkAfmBJa86xCNzZU7+FiPK
HgI6ZGoPo5z8R9evyUfPzau8nySNvZrTtv8B1ZT/h09B87gK38BwDVakQJe9Pcsvbhc3wnVj4p84
8NC8SpNkeBTpttyb3rMQqsWLdzutU+wOCimRDB4nOL6KYF4HXaadgnJWxgj7LrtglvltK9P4ye+A
UteoTCX5AqQlWm8bndOfME8UtCJ9xKcyb3O2MZikpFtWtnM8flSJhmAb5v7GlL7p8qEixDlgs5Cc
8fmIvIscvtE+8/VH5ueruoGJpkN+c7N289ENUPDdMBqF352JNvkzaVjWnQCtae8UR2soH+ccGxti
M/zAK8Yhze9Nss3hVs7EY+QTxJ/Bx65bI3GQMMpRTdFjW6TfMz1k4jcQ1e6T4EzYo9+3Ln6/NmgV
VX6k0ZVWm8ArWTe4dT8qI8am7LwYAT0zX8iGu6jfw+vB0x7aS4GcsjvFVGvf9cLzv3cbmCOngPWZ
mEt4/aX2Pl9Mqp9crsTnCMk/zft5UcMHl62EfFBQnRs0MtsVUJNYtuQqM4OGgNlPnfwc5+0aV+uY
EwTxAYf9s6DlNhdrYBEjh5Tw0C9y3/OX2z4au+G2TWf+EfYuPkdjGyu/CMVKk4+L6/LpDw8oeKPL
Kn1WmJmqzy7ienrXTDNJDolvff+YDW0SX/cD+Ka3oBaq6EH01NyFkY5hvZhAj3zXUzbyioxQnwEQ
GoC/hegibPcausf2IwB+fI0S6DIpsLxYipMAJedd3GT6PZzR0dyI4RxgShZSkhcEHsBdLb0WSm4E
lsEWCnB0f+UaRLHWAQUaW6c+VHslj1QXFlPoi6EChg6UnqU8e/K9eGtvAMyx+LDicGXl1OXBA1yY
ZFxtrJskjBCCCd7rWTYBUHLNaMrQ7TwxwC7Z+yWS6GAk6ZrMCJZbNbjfNuznkgcj+kOR9ca5iKcO
OJFuEhNWGUi/CGVJs1ZcuWDosl1iAZu8IUmmU5pRLkvOPOR62JbH8HJJA8FKg7bHr8AhhaEwEIyj
JQjETZSxaLYPHGcXq8PQ+O8bghtgHRI+vIN0GbM7t5O5QkLT8JSM4BLWUcije+jD+xau4lsny3Xx
t6dhY2hExvCPuQpCGMHVbMozwEdk6wpvRWZGnQqta1iTb18a28jgJlwDGh5TYNa/W890MBKZ+znG
XhzSpPLYkn5ZwGMeyhXHEilk3053KPO6b1YHSN1hgZgBwwbDA0E77Bf80refk5rZ12ACvl+anA1h
OaZTgpkjrewqF+B4wE0tBUDK/fipNbz5JtrM5eU0QYqMzJpgdoW3QYdZAbPI2I2jcv2NzTPUBVgr
jhR9tBB00KBbsxWfff0ltluWIy5l26AHUOxLlnq0q/gCz41a2EyA3TcjfhsWSx1wCRYND9HQ5T9c
aPqgXGLd3YzoGG5g+bPhmueBJdUiYfyOdIVgGwuSU8frXJjgJ6yL4OKPSxDmk+VeQ4pW5PlaxAbA
JwiJaKQfHRB+ioI4DV0dGJ7lJTojGzr4QTLrSoIifkOR2PDUuW3GXZWLucCsQr2yIr/2l+R+F121
CbFtOSU92Ig9Sqj3cQsCdR1KSM1KztPsVxro4FMarb5XNFjCaKQFuPDarRsNODvzjA144B74hDmN
44pTN4/FhARl5NZi8/5ObZqGgI399nc+ueAbdYidqeU42S/zbNBEnXWaf5LNmn5IlZUIn503eUs3
C7JTNlhrSsipxXLNxh6dHQ8sjW/IuQrwtw4G1dU2IlqqGhqy3EEwOsnKgt598vocMwMFG87fLDX4
jXDTULyyTYwDA6DhSHCe9UtWYIX4D0OU6F9jg7Mb7AcRdCVVOHzqIfPWB7w592UaVewVRBj9IUDC
zFCYFDhsYUwT3olmSZc6H0ahKh+kFFv04MYibgdasy89kuXmQji2n6s+nLjwMumAjWEWWtZgyrF3
xk0w3dyYYY9+JCZ2hKAsvgpwuIcQoaZDXIyOJuyQdFZ9kNqk8J1eJdD/OYDPF/y1Jmw0iwBC+Wi6
rqtBCKCykpmKPwwpuoLFZMZQlotb40c+eg5WwDBXzg6bF/UpHFNl+NXb8IXg0a3mZTb6/We5JhOs
5eBc+atf+8yUEB3PaGDQDaIDYtGFvTHj2v3wYEMW42MhOb5bmnG/XtMxxAx7y/oj7HxCC5b0Pa3B
AW39I1qRsENYlgB9uZYz0xbIE8OxPOios7DmSLa2JIPS1+gUrG1hnGRwI5kB45QwoRsfYQ6+okEN
Ou4dLJttC3A6HrICOTR+W43bkPFS2zQej5vFnNXtFglT5hFC/MrFm9Y/sMeOPxl4yn3t0AK+V1E+
j+h3zWYqTJ5sfaH6ecVpO7fDb2A79rcPfCDHnj2Gn/UAgsC17ys/OLJ51rfhuIGeC30UTs3NRGgF
JTTh6ONq1X1A4aU/da0av8U0gKwnJHJ+QOLnoA64racf5ODIlwzm6mkxO8AgBYQDKHNFt3ofUlAG
HmcEJMPi2LSwKCCLz5CdxsLFq4FYh7cbj9Kx6uINluP9vKkJPakNk2TMgAYEjRO67D3N4bpFfWzf
c6LyBoERsn0U/pTBcXrpAnLaeum6anbeMuDzwNlXhnMS/ApWbIGVNpv7luSGfoR9a95jT0dNVUxb
gCzUCG5rc0FGMgTHbcydx8pkidfuJMJs4kfrKXyN4J5ye9Jz3LonCzeT9Q4FeORVImQz+UjXBWav
eFpDT8PQ2u2AWZLdcemaBC8U2XmgL9vI0G+gaLD1PQoH0X+JYs94tcqWyJQ2N2K51eADjQ/QdiZD
lfgzoVdDEMmoLxDoiM27sL2Ysrr3A96VzIys+bJoMaAhjvPkKaH5Rj9DS+zQdlHUU/Xk+w56hrk1
E0RgOEbuQFuKhqoJTJp9prvp1iHUwaTqLpuG9to2CQtqB9uA7ZDQNshuIzTpph/xlI1e7WdtkB+Q
ojYmTxAMWUwB8damaJS2Erm8Zrr6P87ObDlqZGvbV5QRmodTqapslY0xBhvYJwqgQfOcklK6+v8R
3wlV5XCF/x2bPmiinZaUuXIN7xDnwMG/2zWWYw9+kog1WpdlNiJME5evPfunf7bcVW+ToIDK0X6o
IAc6DyA7rC+U2YbY85JyJw0SFddjKHpstyJEkP3hzhk6Kh0Uq+sx6me9Lu5moZceeoBz7d33Ns6H
oTvltnPICsa0XNcN6Sbo9iQPtXxs1S1JhDvTgGnbeqdTWs0/6cgL8wVJogUAhBHn3r1LAvrcNeDw
t0llzWXZ6FQfudXUFG2CSc03fFrL5MsoNl+YUFC+NGHVNEPzYsMS1UO6rB13XIIL6YTWpxznfasm
0fxYqhHKHY4yrX9nUa2aDzj7ifKmXYxUMVmzavGAOA+udWxFy2DLp56W+HuVNaqMasLl9KCritTP
FN3s3eGIPPvrzqsAuT7P+Hktuw6vsTIwYrux78DEZP0hr3x7vYUuYaM5SQ1e/1cZGXbDmF+Pa5DY
U6yHQPmt6lADys133kwJ+7m02mFBd2NxnYeiaN1xtyqJNx1ohHX53XaKEU+g6gXZLzXUVroH4eV5
x3pSebdvEq1/6gfRmDdMFFsqGa8Y8IFvU6BWD7TWdH7Rte79gzCXPJ0DbAz89ujUjd9caT9c9Do2
CjMvHDoRaH1wzadNgQkNJF0b1yJa0874YlD3vzD1a396Ysw/Y6F5zS34st1Bo1/bBBxpefiwVk7X
a+OuN2PGHNE8CDN0Wtf73NZ1faXZcdGSQmhL4w4CUUkjkbv3dBWnjpuVYXYZZaC2uCcWHP4CU7Yp
ICIkcK+JHlw+FKPKTRsSBLULufLsJapO+QBYyiwy4xUru9Qf+/95KL69l7VLwxxhB5B4G69xo9Oe
PpbV0qNhoJyj5oT2bJIO7EaDhmjVF9eA7pf7ApYAtnQoHLEpANafLtXGsZQ6VjCRqJpuV1j++EXX
u2E3OZn5EvveNYjh5Rf7K768PRtdcuDTp+tJZ7Hkmox55PSEg3Kd5xopwFq7l1Utvr/dCnt1LfTj
6CSC4bqYTqW09fzY0fOoX/qEKXjeVOFG//mSTqn9+b1rMa6kTU93GcYrHbjT57K9sXKq1ioj9CjN
48BU+YEEStzNpHxXjvLWvzvt722TUbQAYcPQrdfONn1hLHPBviijTlaZvp+KzHB+Zl0MgG2lg/XY
tyhkfDSmuMjvp7QpnzTZTtPtu59307KHZEJDnXhy9h3XjWqZUBFG5tCmmDqm44suIYoFuc21+fZa
l8cOB3ok0BFJAGYPsOr03YLIQXMhpf3YrlNyUINj71yVOYe3V7kQuGZMT1IJHR6P1I1vebZMzK/g
GJVRRc0MLonuGUOK3VJpUx6Cq/O+SB+n+Ig6LOuCZu7Vcu8h+7Z+pLTMLZKyZNVu18VznvU5lYid
FjjX7iQ6R9ku5kZVR7J1r3uJRT5rqBIlhV/s/NQt1Zfabd1ub3dqaW5bpUmFUPjYzV+wLrGne59E
LN5bffNe69X/e2DoJ7xZHSjNdn7+7X+bEFnRfqqibKzHfZ3EcUgy90zzf4jefreXJxHpeuILJwMa
JMfkdCUz87SRHnwVzXqTftDd9fvqZjxZv3x9/0LIcxFYmPAgfXs2zc8sr9E10vYIWMwcxrHm7Wvu
ujCFSnhlv2y/8+kxJFy6Bs/F8IAQehY5lSronNRlE/m1b3+AYuWHRTm8IPOsIrJMcw9478/bT3d5
EOBgbGEaTRIu8QsIBkV2Q/OyiuJ4dnejmYxkk5P57o9F/4yBNI0QZmQgZU4/VqEJ5G9yt46w4cgw
O5pleUw5EsvORI7jSjC7fIvb8ApGq0U2RY5ytgcTG35VUtOh24KWtxNOg/pJr4/DbbIOCa3A3tZL
RK/85b0WVZtrGFK+/AHvzp48G8hYPQ9WqLGJXHLcPKh6hjGB7DxDXQlfF5t/wxtxxtBx207ahQyD
bjmrBvIxWuJlCawYeJ4X+3UoiNBXlrq4zQmQsCQ32w2wQBdDJnsBzeI62hItqjH+KFU5YTU2Dk6D
ekeW3E6f3rkhWQfqJ0wd1D4o+862SmL2SF+IcY1GK5v3ml+LnWtV1pU9crHtN+40fHeONeoL+rkg
ckqPJNM1CqgJRcRfbVws31CqGd0rk/2LrYgILQwMgASI8SC5exY7bFVnxtzYWhTPcGVy6XfRWMJx
Daq6WIOcoVcSzFmy/n7vO9zkKzhyXOfAM+yzfegX9DkwU+ijRfr9YXO/Ddu2zN79pbaQwRsE4gTG
5Pwd8g3NsQTzSf6PfPugaAwPorgGjrj8UttVwgtklwOgOT/NdUZfpvDqIbIsMe6WUbohgIJh9/Yb
u/xQ2zFiGSBvjHXOa5mq7Apa390Qab1yw7xH0nQu7pKkuPMAkIdlb12LUpfnile25ZH65mrINjkN
iU5mMR1TXIsiH5enqu/kjZ+o/tC4sRnJopmvhODL9+iS5oAS27Y9Fc7Z3QLJTeqrpk9RPvhJ6OJt
HQCXHd/9HknDqQYBKhAzyABOn4qXZ6K54MoI9Yrkj5uZpG8otyRdOE4YP98ySvQ/6XVjXVNI3n7w
ydW5xfotXHDJQDk6l9qfhnhsJlVCVlyb5Y9mTu1epvV6py16dbuQBaKzW+T2i06ZfPP23rl8s9vS
aFCy46E5/U0C/8l5ZFPl+Tpkc6T5XKFlPS6RkTMVeHuVy5DPKv5f11eqRabJp282LdLekNU0R1mv
M3JHn+3e7JgS+8N6rSZ9bSm0aQB+goHCPPJsa+oeLhIUGnNktKYVaEr1+8XL3LCPvWsZ8kXhwWej
3mZDQixng26n5J93h3BHQ86TQyrQy/w7XMKkZXzrCBWiM4XbTdyt8UfdHe0fU6qmMtQS2bwTrckF
+hcRBYCI1wtM5PRXkD1ehTNyytGcwns5GBOC2j9KjX61W9ly+Tgzueyu8F9f2zLe/4UaWNrAX0/X
NGVmyJFJWORZ9AW1EbIjBhvuu488QBT03aETI7p+0cpYaPnFY8kqAgbIvml6Zval/Pz2vryQf9ve
H3cNWE1uAguK3+mzuMy/a3Qrpih1U4jZtRiIYrG9zOsDXVprDCpT6o/Isyw6gVUr42BxHLTuSjcR
w0FnANTfxGUPmjRt2lkGUvVpsYcPoOfXhDr4Tc5jBGb2NAkwHELj72xfryLrLKgrU8RGnp9S3Rl+
l82UXXnrf6VMzpbhmBINgCuCAD7PAvHiK5wUm74ILKue8M8WZEitQfsJ0nQYm7DQVJXtkM92stvO
Wpdfs4FIxAFvkkELG9uLr9VKr2w3oGE2QdmimUD0OP1Eet4pVzJ3JMmvvUPhaN0dGqb9lUzx8g7d
7J5RFqKGsShgzm4Yt1gZo2WEjXW00oSvrGV6qPrS8IO0Q9rjA2CStbuzM0YWV4Ljaw8I2HBDKfFp
iSinD1jEwKCWuFCR6/fyjlb8Jz+v+vcfWlId+lrWVm/ShDxdpDaNZJ7zTEXlsKDyn+rVvhOE4bfP
02XwRVKWm5p4uDU6L1oGCshI0ixQUyWZ4Q6mmZsHLgYA9t7Fh/69srmodYEUphGyAa43JO/pQ1kY
W6sCT4pIr6ca+baSAiJbDOsYw4a9Inr2d5+dnAwWAxZPTcYWQU3k7A0WdYwHbmK6Ud557Z+M4Ut9
M8rBE7faROTfwcET7pNs9OLFREHPDFMk88uwwlahZWprF99TkPv0FJckrT5yN7jt4zIV7bMwrF6G
XVWkTxg7+XDus250np3EzL9qw6rHu0lOrbwzZFHUYUaZ+31a58zbMaKo/mM8XlZR6ZflVzO1mdTO
GCuIHVpZkF5sc5mbqEeBxQbsoRXZF+ZKFkYZzEbrQ+8oP/m2wnn7ba2yNH5hEFiV0VgvyfTJqD3S
gA7+94gRqMispxUzze5upPgAYWWQ1e7HNR5kaOmMGIJJudM1m5mLQ8krt0jTN2/vrSFzdiircZzT
PDPtSEjtGXlOiyg73YiihfFY4vbqtv2V+HexgVmRAEtHhg+9ketPd5Sd2d46yc6JGLgv+mFwCQpB
AmEsC801md6dfQE+J3NEWxrAqskBPV0us+a+XMA7RaXtoevQgm6RVfzr7UN5kayzCMkl/i8E9O0y
PV2E+0KmE1bakcB2MhxrfcgYQxvy3irS7lGrCudKFLgIaCxoba+REo5TeS4phayD33rpROHo4y5h
xeBQkOo2rnyqV1eBEQM1ZpvkWGefak4LHx6mr0XeVEyPCqjk8zIn1whZr62CBAEq1rR1bTozpy+P
wXfamBCmo9Q0uttcq9cAXMu1qcPltoNCxNWDDfSWg5/Lkhp+MrPfUjuCZm7sBdPXsNRrcAKWee2i
u3wgHR3ZrcdErwf08tmWc0EqcPgNO+rVNi9UsABz9HyvtCguH4iGGR1U6kMq0ouxxqYBmhhy9SIr
Vln5RfML3NhsPW+L/9DbsZ7e3uGXz8Q1YHNmba4C7p2zrTAx65hV33nRpqH+FYxv9lIWyzUllldX
odA2TdPlz7kgZT12Q9vGsxeNuje+dFM63ukiUy9vP8vfM396z7DVyL0Y5fF/RBpOdxzOt5oFKd+P
6AbDMoSCL7PDAmOrC2EpmubRNRfvt1R68b9YdFN+kyaa/Fln8NEOgIBWHbRyGeuHt3+tVz4o/IBN
J3NTHubP6W81V2XidXGFNWChp86jmtdpuK3sqlifFwBVv99e7ZVXDWAbySnCIp2TC7rMkExtNytW
czI75LzYBwf5m93bq7z2TJBjcLijDw85bPv7f+q3MR0brYgHP5ox6AUpmWuRQuwA/Osor+R4lzcZ
Phy0qmAlYPBNdXq61JY5gFLho9pWXt14pGLBiozKMeu1OhCJrf02s6uH8JW3aNF7ou2EFs3GGzhd
tGnLRoOnFUcjCNSw1coq1Mb5mqbp5fWCM9bmBQeGB+2Sc3h9CjRR6mYcRynM5ocmy4pfqLajmz0h
k9jRFrpynb3yKkksN1lwnWkDFLHTp2pnFVs2KiKRTEY/EBqqFFri5F80WpE7X++Nu2ae+mtuiK+9
S+QY8cTG3AJe3dkH1OxhSuM5j6O65Kb2vFm78Y31Ghfo1VUg0CMs5TJxO5eiXZALsfApiCNzLX8h
NTPv0857d2WNVTN2KVw2XAHMabZf4p9tX2m9W5Cli2hSnrFbLUMcytIpruXL/JSzMEYGhVz8xsOF
znz2wtIOGjOXmoiUZWRhb9jVoXJWaJ5r/fPtY/zahvh3pbMbTbPRDkliVvJbNM5chC7uEs3mCI+N
V4FBG7AxLWMx7N9e9pXoQXymwQTLzmbwe3bpGDUmtKnOayynLP5JD0EfwnnsuzV05q7/8e7FYKJh
3rJNJpkvn6UhZME43tGljyxSkEdTb0DQ1ku1GwfNvtJSemUPMv4hs6CFRrQ/J/StmbkCKHLjKFN9
jFpMh9SCct4r7889Sj+c5guXKQTC8z5D5uOONShLRGjaA6XVcoDpzqhu3/3afJ4EoXfSq63LebrV
pSgaJ1my5BibQ7kZ6Pr7qunN+4Y5xuPbS12GQUAIxFgKCEj87PvTpcYxm8DWrks0qvR/lop/+7n5
tGoNnidlcfP2Wpdbj7WwethkYrUNYXG6ltFh+pVM8xJB7DOZUSMlj2S8hxqSP+/eXupyN7DUJoxN
gQ19+nz4uWRO5hW2QYOxdOawByK4y1b5XtHMv8MsjZ4TygD0bc8n70nbkFktsxVVQpe7xk1/ydV3
gEWq5spFfPk89HfolLr8jybahZzZ3MBl0alNUKlZH/HjK46FP6gr3ZbLD8Q9z2CO0oReEqIHpx+o
cOMsxSbNiGKZWod2wFbWX706KPX1msHsKw+EHRssXz4Qo3B3+/t/ojnz7tqtemVGKEtsijYeuGJV
uFfy+ctVoAZuBF9eHdmEu8Xgf1bJFGB3VD6cqKDJgXaY++i62JO/d6+R91ICQY+GSMd4+HQRVJ5W
s3FzNxpS/Y+0k+zWKpR1JZG9vC1YZHsEiIek8eejqziZEZhpBzdCcKeeArMVcKIKZ/1KiSzAfaOO
gqoIsM/3KgNuauy4sTJdh41IRXSWt8xS6EXfg05Q/dDdpu74pI1tfOXpLr8ToCuyc1p99BPARZ2+
wtgrUTloJWlKS73QKxUHotPGK/HnlVUoVjfdXuDuLg2201WISmlFaymOrMWud5Pd1GEywKp4ezvQ
ouDnnOYQG8+b8A3umn6icXaMNDhCXdpmcVRK5fo7kU+ufjtMevoTVQL5knTK+q+2Gk0czFRudHCE
/DtvMzfzF9AnNoD10C0mo/xgZDSNnvqyFdOXbX4vDnEej+YHgyFwvS/cso4/Uah6zn7WYl0eEvSh
BGQkzRw/ANBr7YPHWCyFVFnRUNONBs5FUhfDfAeNbV5uUL0ZoSP6lV/s1zZxrZ0mexvIetaMwxH5
zlK/txdbOmWQN+1Q7GEUjsvNiGLNeutMehnvMa20rGdLiPklm/vKhsGHqtynFg0567Y2RTrv3D4G
LK4tZlWq3agmZ70tV720I1PRcAntoeqZdi1pNzwt+EubELm64U9fqaH/0DQ5Y0Sjl8nzLBDO3k1a
vCYf5WxielDBRe13K1F4hcUAoHjndr39ZXJUm9w6pjA+4ieQ0/wnn7T2tQu54KNyjfrTYPDEH5LZ
MIuDg2p0dzu61jrv/axUqAwZpeVHk4X2Wb5DSr9cgqYWaEXp+YLskFvJ8XnKpuV/eSuRjhLrWNrh
lOt2+aRM5j54jJozVDoCD3jFEhgORleovSp8Pk0uIW4tkJputuLXCENs6uCoId9WfYK7mPofUhiw
FTMJXagH2pap+9/SCa38MbRKpXe6RBz0xsLMSvtmuCt0MImDnTguhuN2AURiyGZQTu08PcxzNqtb
hsDdsaM3+tUemiE/1p2NziD8Q1EBFLWUt1vlrI+HvMbOBOG9vlQ3ujVCX6m60q6PuY357NFtQDbv
bIJpFzajkuLWyhBy2KXAduubvCTROwpDV9x+Fp/lnrJ7+T0u9mg8uEqHJyeAkv7oNbv36A3YTn+7
tn0t9249JChXGXk7oTlirp+yOHa8EGx8mj1YE82Ge3sd9PFIPj7mN06OcNYuBX6KRNaMd6oNY1Gh
cLC0Vo3e4SJUiyReVwx3qlJFHC6VJZGSaIy1CvsxFkkwDmaudsrJbVhQtpBTsHYDSk2tg7XtJpk1
lschFpMKsrYw+1uzB7K8K1BaHvYOgn4Le6XVupCEXUIpEdjJTk+ur/i8CfAkFS6Z56k7v3cW8zBq
a2IhFjjOcj+nUzLdNIkN5Sio/cGYHn3GQvgVzbEm9miBt+63GP/T4d6fCu9bKnPtM+qDvh9mcZvW
98mE5EKglUiYBtKEOBgWa89+2qQUq9BzJhEHawJ3J5yaVO9CQcUW0wB2VB5mdEKW0ClhzpCoWJkK
wNL6eDfSkPlYLyL/bOit+GwglZI/JviL6c/9vFbqUWe/oDeNL/tydLpCuUFddEP1HXr6MO4m8OFi
Z80lSPfOSbxxhHBsl0sfKhygmyCrDCyvU3P2vtluPDc3mbI6E54WQ/CfMsXxE6oBLMaenuFsPZUy
Lf832q3e3ky9uZSQC7TpBaR+XjwtLsDzjy40mvl2oOHRf0H3i++fDX7z0okp0XdQ6XyYFvqMRXGH
8cHHXGKme/BREvwx2EsZf9AxlEz3OedY/Vwmfcarrea4303IyEL1his73I9yGWE9AOFrQqgw5XSz
GZc6eznY+hxwSniF0NdS/zthOC5uIGmOfSA3D8nbxY0teRunrj8c/BK7+bBz8S7/w1Sj9UI5j4mB
ZOeKTqqYfR1lRpqA670r8fj9lHUOrMhmmXvjkyPmZL0Zk0mbD2ZhDF/X2JXzxwT+WbfPtLZsdxOf
Ehf2btH7fTW1q3rIiiSGjdsLDKsRLpODhsXIKKzdOIsasUq7b6x7rtoYhlfFcPKQ2nOhjrgrWO1d
qQY5RxW6c+KjP7aFFfTp7Br3xTjD/BpMXw2Rt8bGck/CbZu/YsNWL6UyJ/PJ7jrffS5aT9RfY/qZ
2me9TMciKkctG4J0VfZ6Uxn18JCvqBccnBzu+DPeb4PdhbJbbLFz4mmZufNVDH2fbYLUJaKpHrw8
xGfanQaProLE4/ViU3Ibk0PdIlZ8qLq4mEM1CGk84HWyrgdvbtsmlG2ysLFWaL03Xjs6WGCWy+B8
I2LJ5ueKkpdww0Yrawh5bVxPB2Zj8osrFmsJx9aL3eMgGBUQHpI1jTjg+idndRptP6peGrd+jy/z
D+h1ZX9Ic/qPByYKpW4GcyGS9DFbkN2FA9LaJUMmS6wHZVNlo7JIwY/2XrJ+T20UBIbAWGJR7Oye
uAm9pm66jz72KcPRIRJ+hIrV1j811SfxDoIeRW1GHvGb0RUlkyy8tbkFI9ZhQSYzwJawUWv7PytL
ujVAkqPpdyWxmcEpYg/2wHtezfI3t083ffCFJ/xg6Ss8JkSV61mIDq0Ud0OeO/zHC7OVvd2g+Big
xCvjgCmgTUNk8BJSTFusbug3i/GltaseycOhgf+4rp77kGiDk0eLu+aYVZaWQK+90oZ2r3F3ajeO
v5DX5I2Gz3bCV5ojmL2mHfIfeeWjMJJ1OXiKdubO6VIfL7s1bTlJSh9vrHwWL32Wj9ajuxQ63pjZ
an6TSSKzT7nwOo7lilYL0Ux05vCjE8jdpQF7pJ4+r5Nw/c8+IHcIdkwOzb1X9gwqUJZHZhClV6e5
WSFCf8UfyoJxyC8Zc92nromNYyLwFl8Wsdl+1aV6Rv4RTA7xd70HaGBp0dLmmdhJiJXDf9mcNfhl
91P9A9pgjFIXyKyfCk7gzxlK17pf8w03NLujQTxOIMzBkDX64pChIP4flqOZ2hvwzvInO/Wz+r5K
qs4gOZxaownKGfLSbiv8sJuolyZ7yVVe9C81qrEwyY0JeLpCqgbFgNmcH5kzYhFeL2oVnxfHgIgU
pNxjzzYY3e5JUex3u4r5bA6btF8eCjeV5X4slqH5ME9TMn5whTapW5i+2j2AbwzdUlfmJa9Z9E+D
NlrMiXOYcjfNMMRu6IGt1ELo7PCnyC75jdBVqD8lNkjMTxrOys6NZyn7F6rm7LZxSOv0Y5w2ChM3
gXzXPW2wab0jO1772zY2MvVQenlfh0hpL+5NrI36+NNFtPGxWjd5VhyUnPmmWfVsejQnWf3xBm/Q
o96S+ouYfGv85cdxZ+xrHF+Wzx7/qgvmPk+Wr0slUMPA0jy76UhOIx3hEzuEnWHP5G45sbId21Ed
ZLUC1h+MhgZJ0Mm2xw6o9RCHPZpo2QKx6GCChVCUYi5bM26y/aAJ80vi0fE7KMzbARCsnYXvDVqk
nhtUwoL0PFpeTsj2RSND00tk+t1MZ8/87KW2bF8GyWaA5LIZHNn8e7FLhk0GJQD1MlX3Tl9WLXqa
eUVfks1qf0qs0dUfGjZc98VLWmPcd3EtrJuaaA8Yw1nsA1WhiQpHASvgrq7gcWNrY2XTXWH1hXcP
u25qbjcKXvu7dLq43A/SEw77uYRcPLkV8t0larLyBr4qaEzMIFQZDKNh1AfAvq7x0RCdiPd1lsaI
ZKIqqo33LdJoWhEoLanQd1FJJv6UXlzIQyXVymBIwCo+5ODDLRSms5XTk2ibqCfjJUSxOkJaE6pc
xQ9j21mfk26AJGr3mRo+iAw7iigRGAGHiSaqryjVseHK3m+0QxzDIg4moPDNzdzGo/pYpolbIQlL
Nw8+y2QN5SfbVVBJA+moTQS+Bs1971dFv35abEey3YQypq+VViOmmkMFTsM4yVc/gJtaaEHTuHh1
pVyFzmYlmvxo5zmuQ/I2EMXx6qe72SQMBYsuSbu43JxrLjpbb/a0sPRp5lO+UltSL5/P3eO6yu0q
9n26j2Zyk/moByvpmB8WE7Ua5EI+NV2KvouolgGFZeu9zjeMSSDM0U+hkbIRQM4aHYmUU9OafRwB
HKmCxhPZA+B7XPQwUH94u4j+23c8e1QkjxiWMF1GROpcUVR4+ex2wo+jHgHnPFCekj8TuI+fGzjs
biCNtvjRFOk6BxV3zJNfJJofroXIfr39i7zyyumH6fSPHHsbtp09M1KuWgNWUEQoLDeBcovuwEeX
Bzg+/QGFgTHy0wo7iGxId5Ckn95effvpZ28BwDItGHszymGOw9//079C7bvjYi2TIyds7Q6yX13I
yaQ0X1fkdCE0VbBWrvUvzteknNkGBGAMQSdcwPQ1MSuLuBtHyC1Q8blxd1g9aT1YC/onUtOXK12Z
rbdz8oysR1cdaBImhhq4i9Nn1Cn/Oe3sqjpjKqHbrfVLlgTUXKlhh5Nd/IEEffqeO/IaIe2i3bmt
7OlM9TfVQbrfpyvnuHINNEzo0+RNERapWD6i94B+OWpv39/+kBftu20p5hOMUBkCMow7XWpgXjzX
M9M/QJrLN6QrqsPUO92hQlvoJpWUb8DEkMx5e9XXXi1fkCEqLXcGCWebtydVkp5ixJToxdfSZ7aU
p+pOH8dfZkMxC588KBxUY95e9ZXXCteVbjgWT+hTnrfZhlErBZWViDpX6nsZt+SBpauCGMXU/5+l
mB/RF93kFc9HxXMO0b21ZxG5beztEW6SwYIOAf2E5Jrq5kVTzwVfSivZ10BrEH7PmoeOcK1SiBFZ
+m5CtH3C8sBctfrKYXhtFZrJdMVh/dAHOtsnotGqmmPCF6MlsqthXofgkK5NE17ZjZs3JMg0rJI3
y5zT3YgIWK4MD1PfrBb5s4Tb+qR4k+axt7CTFfPs0ZJBuNq4fXtnvLIfN+YKAxMPDA9B7XRdfW1X
AHxJftTwg4Nm15XHfFQID9kWmpi1zPeJ0uenIpXdlfN3uSfpLW+YHrxtaDGfTwfBLDj9Qh/kiJa7
CvsiVc8jtXdIw+gawOsSCcMZZxrk2ICvzC20nT5lLBYIvaqoj2bn45SKq2mhfiRqSLKHQuslXVcp
dfuYAn23b3V6xV8WCp7h0HmxRNjGMRFWYSNq8uXtt//KOzBcDia7ipMJGOb093LMbUqFlvqx1xBG
ZqI1JcHAGJI6l7Tx8PZil1uMQAfSgWnVhnm4OC7DbGrM0ovjOptoJQ1T7wcj8j93ChUAdIpMLa0e
2ryKlyt77PIEGXQ64c8xnQWxd763U8rlvsdJ8Vi3ndhkbqgLyFreHXhYxadlaTAMhqK3Pf4/F7NZ
5KgOeXl5RE1EPBd1Fu/NZR0xGomvBZ7LQ7Nh+Dj01sZK5/ycLjXgJwxfk6ak3bTaMa9z66ZFnIkI
sXZIZGXQkktIq7Qw3h2LWJgWIR5lTJ3YyWcLl8YA8bYqj0Yuxj3CbnPQlkv83pmjyyow0IGSknZg
OX66ijvZqNugyXVEVcX5z6wg93vm2n2LvVG+F+D5dylUGTYOGBmscbqURt3CwWWp2O8NkhomDZ5X
/Pf2xt/eymk6Q2BFG9RDpAPF7nO4nYfoWt97K5+rKL1HhIWNdQdogbZwUQDHbb3GvqYz8dqWpxgA
GANmhcC6/f0/m3EYdGdY5rI8Vmqtvs9jud65OSpS738wMBzbDJLxvX+eLTHQ0rumzspjO2nuAQce
Sp9l4R8Dmbc1Fdr712NPgMSkiwWw6PwgL73XelWWVscsw9hwXcuXgVlnIIsp8vX8z9sP98ohA2ym
sde5FDf76dNXaI/OKNGZZGt4u8pVzU1jlZ+NlDKnNY14P3ntQletuxJFXvlwALYBtTJ+ghRgnt0U
i5/IukBm7FiIyvvWTgRDdqW6lgZeBv6tZoMuBD8GlMd5ht3pQ15swoBHs4AWO9HLP6S1WdwN7nqV
47tdImfbnxyZnMLb8CveOZViXWnraEvcHjt0pdagQrxDBpqN3DodfhdznpkxwxetL4dH8Jf9j7lr
JxVpcYJRCZE7H3YQQZbPdYHOXpDNiW/eLqNvlnd9MZjGrWevAkslsk6xw3elGvduJot5N66MFY7c
o+2mG84ROxQU0K4XaEgrrzfcRpu79zRK+TP1fJkjusEHCQtwIsuevgI6r4XZNcmxqWXihowHK1wL
Mz1d9jD1qbMRN0Y1k256XNwKUCd6aEP29cB3riQUqKv1zR3c4OZKHfzKDvGJDhoFN2okqFqc7svY
Gyz2SF4fbeY03xDLVJ9wabpmYPq3mj77asz3mbtvaCMo/Nvx+CeC6Ow8rxxlfUS4zWzvoLR7/ldc
epjOFiut9kAz0Ok9MhBkTCfTbpb3RmYm1Q6RmSXbNc5k/kbGtZ9vvLhvO/qzi0r3a9JWPwXkWjvq
cuD83+WkpTIcacAm0dvn95UtjsYOHJ7tFgHcdnZ+K2R7Y3pv9VGIQnwr2YMTeDZN3y+OsN+tBACv
j7IKZAp/MEw8u7LwcHMWnWr1iCfjeCtVnuwz12wPTMTElee6/P6EIzRTqN0oG0HQnX4Yd0D+yqQR
R4RYHXOPlsloouBVzenh7Rd4eW3RWaK7w2IUqBcwDzf3c93LCEUrebEM27LEuyUzzaCIcSij98kA
4+0VLz8Z4Z18nMTm71V5lo42qGr2xeKUx4ZzFiJq1nDsGKThIH4NoXMZ3TdYNtAzgB/g9s7fInrK
VR9bS3XUu6rfGcuHuq1DPKZoDm7tZNxJq005N74S3l97p/7GjtMAOJGTbm/gn1NVYlKU4KBRHZOs
yIN08naZU1qh3llfJ+L8lfvyla1iAL1HndylgLyQSao3NHGdedWRVCHdVYOZ3llp+W7KB81Hx9mW
IMuGnHN20Fb063Qk+9oj2iLYrhl0W4G3IDbM5wzf3iCvPNAmF7TBz2HnUX2fvr5xSlANF2N7nCql
HrFiS27jAmuSt1d55SOBfeSnA0XD9vocWOUhfwS1rGqPQ3uQ+sRLq/M5sBRjHVNc2RCvPBG3vOZu
OKcNYndWNaiUVK1BmfKY0A06dOAtDulSLp/ffqLL0mujTVFy8dpIoM6ZGLPJvRrnDu9tocIltS8Y
ZeklvDe7weBPaXMbFth0rVfe5CsHGi0A7kGgg7BZznFwg9uNNVLL7bEve+2ggAQHdiX8HT4D7wac
c1VBOQLNslWXoNtPt4aZa8noDXFzTPN53bV2J3d5N11LZl55IM4tCS/FJE3Y8+7rmgK3WHujPa4S
DFKVdN7nCvD8jTnmzrurIC5eHXQfhTlcoHP79QnNauxI2u6IDvywJ6Pxw6rLrXDRcRR9e3u8sglR
+6IJgDIdYiLnPbMNPz3mU9P9P87OYzdupG3bR0SAOWzZSaRkOcr2OxvCHs8wh2Imj/6/Sv9mmt0Q
oQ9ezAAGXF3FCk+4Q2igAmqCbvcU77QYYtirMt0biMdRqg9h1IEsyvVHmud0zND4FyHGpxnqFxMU
MUXZy8TvjeKBYObdghQPDPd6lKJYzNHrkVtEPFn9mCir7iKFCqRtZ9lu7wm4gRAswSfKO2nL7am7
Eq3jWR9CL8pi58GYF8TRU7WPp9OieIhRposj9sKa28kR9PGCoH6HDBZp1/XkcK2lu7rUQ9h1XhGO
xAo0euo6zXfCjNudLl2s8PghAwfWvj26rdu3XTmrQ4iGvDhTpB98+GTdAQr5XnX43pSIj23H4w+4
CPlT/vModro9UAm3B0AOSXYeDX1GfkXZ473cnZAt33uIIjxUm4WDieYAf4zHsNCm8oPigDRApNky
UGRTYHi/faJuL1xyOEu6MaGihzjP5jYaDSvrWsBE4Wh3VX6c4slzzkankDxYTjGkIeV33bssRRl/
ev/IZAbw7+kG8kjKTfufxVxNG2casSoPuTAq+1Ah2VxdzNoDx7IsYJ2e2h77w6Nuz2N1fnvo25hK
llHYcDQXEH/ZCjtoZp+4bpq3AVoUre9UxvqiJRba06saP6w06D+1ttEewPtFO8t9u4N4OU1a8oBn
oMBtGSytIToxl3kXDIowL1nT8bLp6R7u+fa8s6bcXPJJkzn65l6ZZ63pQXZ2Qa6mX8esxK65bH66
Sf2PbXXRw9uLebtdYZNIEKq0rqd2tBlMS03gTKqNUFCbola/xss5J69A2EPbw/i/Es2ucz05lsTE
U0+ErbXZM3GqV5FpJqj2iLhzjiIBE3JESH1Qj3OTmrmEeoIZkJCe9Yj/qPpEA2IcvkrbS1xvgRBq
vW8msxFhGTv3PZrzQOvOiFDQIB1jQ1rGTmIEl5U58a+31+n1wtv+ePADFJRJUahlb871FOvZpImm
CboiWxOwpm1pfDINZBRORVG5TepTbi+SwzTXhRNGsD6zQ9EZY3dMxZwDq85GAu+1WbrxjGdfHJ/y
nqpJ4c9xqbmPjdoaZvO5nDND/2EiHKJflNbNflt8ndXPE25PFB/JwI9ZkWiaD9Ips54BQuBeOlHN
Lj7reLOMxxheLypj4N0yvHLiovn59jrc2y8E+RYfUqXHtjVW6sZKBVxi5rDUgLmoS/GDaMHynaZ5
fwzkyPobVodE/RSpNo84MtOpMQFwDkZZvOknc7zgqz3hBBuvp7cndXuuHZQLUFBDq5C5bWvqovM8
3raoCmoe4g+gg8pjoTvFzu1xe1kT0smWPlp35Etb0jXJStc4Lnbjuju5x26x08c2Gb7o6Zd+RqAQ
n4y3Z3XnU0FkpX9PIZNEZqvYVirArKxkEIGwkuJnq+lrdkR0Nb9Yel0XOyH4nSWkNyn7LbI1gfTY
9XswrlplLFoi0Hx0f0owZTDy3u/M6PZmhPckXxuSC7q824o9ePLaAn/SsoLW9IAC6Lqicd/1aaDG
ufknspVB7JD7bhcRXWieGeJjYuQb2h08SVTUGx6bpMiSb3NrTuhDK96Akz0x5nR5+5PdmaB8X1Du
QEeQ3HCz541JCKJIKRMHvmT0c8sWLQhC7AfO+H4mJij0hab224Pem6JLsxy4B+HRDdVaVxZP9Pg6
BU3VNJ+gcIxfitoVTxnmNztRw+0ugVrHawMDhlo3F8j1LinMssEYZ+0DE6d4zW/L3IUo17ZLfn57
TrcDYbEIvRqIBVJVN4AhRcMBrsS8GPZDr/mzkYNDjY13M7lhcRPmUUYiHqECsnkT3DKm1GyZfYDX
0q/YEhetnJ+npod5M6jvL9nLCJlwnNoHQez2+hD4RatWovRBb/TFzwGU9QmU8LSTwt9uBkahXU1r
Ho1Hqo3XXwi9J8CpqhiCqZqrR8TSHN+N7VmCE/ey9jvfiJIpcyIi5zRv+1WOimsWFYMpmJpcOQDU
wOVewvLfvRPoh3O1A6GgMrGFUc1KRRfEpNKPGBqeQxiJflS0dd0Jo27mIht78nJCJkR+os2yZZCa
nDEBxl5jqPHcq3nia13t7lxGN9cD9FQODYAhGhaSZnr9ccwi9VJ9mKYgNxwqKYOmnjDow/5HKdLL
ZMa6//ba3R0P9QWSC3phxjbSVtXMQ9PRRUlsjr0v1NqnUz3NzZ9RT/KLokXwZ94e8Ca0Z4L4Dkrq
mgwVnc391yoF9h6eMQWWWMxTGicP85r+nCftQjL6UYv0p7U09wKN+4NysnS2ohz8elUxaxBqs9p8
O1X96TnrgVZj63cNjkpJkla+03cfp3LPYPlWOE7OlfIBeQQ4ImKC62FxHMw6va3noI2B8Y+aelxH
UJ5dqeePUa8oX3AUGr/NVZWC8Sxb84stTPPPHFkvb6/5TVjC7yB//P+1fum0cP07imwRoLTtOYgr
00Z9dxDlZ4VGc3zoI62SZKdK+Qw5lzzk7YHv7S4kPl7p+ZQLnc2Z0eaBQpHuzcEwjAs2dvZvAQy3
RW/f7+v4r7cHu7nXmKVHFEn1ifuTFO56llTf7WlI0X1MKMh/HLBlAeGv2D+jyPrz7pHISoFSwV3l
3tmKy05Rjwr8iizojOlJiBEVpLZBK4J51O3T20Pd3jqMhE4Kbw8qylSirie1oiVbNDkUeg+I+w9n
cPJfeSusnRv0ztLRT6U4xxUt5YU3S5doeiaWKlMDvFSzT1VTOI9lqUSf9LErd+KD26F0clBQt5Bl
6aht656koIVRdeocuJkznbKonY6zDtcoSevx3WvHUGAxuLXlA77N5yhUa84MkyioRzF+dYpo/EGo
l+4EdLeHi8eUb0SVBp1CSu/XX6iZ1DQVebwE2iqWgy7c7CVOpfjbaChnbUjBcwOG2nmM7q0iqE8u
UlCtlHQ3YQnMPneZzXIJ0hgYpAcn6fvIqvtKHa8v792B9AYRYpS9fZBP2zJQnC9tp8GGC1Ka4Q9F
D3oWf475+PYodyfkEiwQM6JQu9Xc1YZXyR5tCdCG/rYgB3gC3wb9FZudnZFuTxTYRyRUAaoRZ3Mz
X3+vVC8cJ1mMJcjndsW2zot8o4cf9vZ8bm8+Pg04PfwiiPFv4L8rnhqz7VVrQPP7a903QU8P1K8W
8W+DtuH/ZTCOrsT/Mq0tw70ttNqNoKgF3uAuSF44q/PNBAwM8wnWaOgR7Ok7PYW78+MplbGKK8Xr
r1dR8irtapzWYHYh+x0au50PQoX0Ijy9A9RVLTtzvN0gpkZbC/A4H43xNgPiQeMuC7iPwI2qNtAQ
ET8PnodjX+stO1Cuu0OBFgNihbolZf/ruU0d5sXuuliBJPRfyFz+xYVzPnFDtTuTut2LTArNF0ey
H2Q743qkrl6iyBWIOeqOkp7TajBRcKLW+vZevDMfCSSQdQKadigcXY+SLtWoDWbtkuBiGTaWrfLL
LGEg4RJr/Xh7qNttwaKR/YE8cumfbRWO8mLorLJC464xLVBpQwmFvDCM+KRhuYatq6e8vD3gnRVE
PkI6viCLRvN5E2G0xoqxD022YFUy50O8gmboV3Pa2e33RnG5NLjdndfvdb2CVgvJEAc2JzB6t+KW
9arqLzXPi51b/c4wlE3lppNrR4f1epi0dXOiUdMNliKNT8pQYAFDV/r9m05etFJ6jYoROInrUbLK
67F/zaNAS3G2z0vhnQZCuJ1Nd2cu3K/ShIRSOuNsPkxdaUlOfc8l9VuSP1a5uh/VPM53jur9Udjc
Ovcez8bmAIksabXeyl38w5f+g1PU3jFGJHvn8985QDKEAElC4kyZbfPaxnPWO7Az3UBFRg1RPKF9
QJYUZ+A535N3fX3ororQUteVZ5Cyg0pwuRUXsqusUeISiQiNTCjunpDA9HvhACYBuT242vfCgR5d
+irG0mNWH1mXA8oPOGRlyHAuXxOsIZXl++J+U5fuUCYfegUmiF1+S5QfkcgeHA/XR2HMf7XKn7eP
4u3ZJ3CUlyYVBNLX7Ss0OHE2YLsQ8S3AVBpFk4ZTo8cHozERCo/GPcOF22/PeOyt12oax38TeJGm
KuOSwSWqDXfGG6aqj/So9uA9cp9efw/g9hQGqStQQaN4fH1acFnrIfKsCAZ2zRgQkdF7SGG4+3Ce
vU+g0PLQ6FvxhJtk9YMsa9rRjLuzqozMYaX0Knlamx0OALa28QmIQ/oMSYDSBi7f+JYeiddSnqRs
T+33lhxH/dpi/8HdkC2crYC02qW6gzJcDF8DgyTQHU4FIDGuAMgeLGxKh0suwQsPK0+Nclwgbf6x
rFJiXBKzcE/v3lMgxGUhmPSRx38z+3TIoFvXRRLiJaweR3PSQy1TIJAgOIuLqHd8e7jbWJ4YSjYd
acXTg96iClqE8mjiJG0A/T499VprBvM86Y+eyMQDGNHswbXX6fvbg95+YQTOYeEBOqEXQl34eodh
0elkve31Af69Lec+RZMYTqKTOgEGRAja5fXa7fWwuYpvNjZJmCHpMhK8dmNUGCVSIpmGahB3g6sc
UjSzx0PbdlN3euUlPI1jvb64miGcQzmpIvu5ev1gn2wogx/7kcI1wlAqzrtVgg1DzoWURHnJFQTi
hepVAw05TxGrPsC6K62XdG2i2h9iIp5nTR+N1rcHKESB6AYz/9wuRa38rBR6F7S1Z2uQ7vU1/lVl
lbXHyUqH+u9iHmKHbkDSxaR0zVDWRzoqeft10RUrwWNYoSDrFN1YntTJTQZMmRHkPlsQqV6UqXfb
n1aa5PkJnwLHO9liUN2LPUtRD5QF2j8tTN70LGK4i495NI4ZP9OBVKaOngPzK5p1vEwN7QfMEMxG
Eb8ZvqT5NAzYfNYdntNjVmj5AajPWl/0tFfV/ymmNikPWrOuHcqmSjN+101SxdyP4sJTT00X5dqP
bPLc+TkRJBJ/METPURIo42XO/52MqE2e9A7RmMd4HVBHLbSinQ56aqPYkY5F/D3Ls0S75OVaJge3
ECCVKOXYufqYqLVL83TOlmxm7BwxJ+c0u0VqnJ3ccZpgGJ05+ZqrdRwn2Ay7uX3IMRVu4ZUTPfnA
8LTpo+cVOkfBm3NxmMcUMmFLOVe/eFnjOA9MOx8ORq+mzado7XNdqo1W3Y9BFIqHKoW+Ng+4CUX/
CKVfyx+w9+N/bORJcAJE0j3+0DSaGzUHo4qgfU9dAce/GGpkLToqVahEDXUn/DEdLPUU0RfG0r3u
DRNxlE5VXzqi3P6b27ex9nWhuEyDLRH9GBjW0qGxhOZ1hCp8jRpMkpXOcEqBiYpPY5GPf60GUtIf
eMRG75AgEBQfM7XwVnq7E7JXmE1H7XEo0OU4dVaVpRdsaof5cUGmwEIColqaM5+aPWbo3H0Pxlq3
9rHNZzsJcyfLp7PK2jt+CoXc+Yuuthf/I2ZtyI7aZHkCpkvRQget1LL+KLo0qY+rO4nyQTROlz+p
iar/b02XIntOHUskQd3PAiJJl+BjPyRoJD+LREDhRzmm6A91pGhfRnNx26c0Q4TkUEz6aD3rfHb6
gD3CDE+OntkfkIrCs11ggds9xbRBtTNKgqPzZYGRl7ykdVQWH1MPvMsRmJDof4p4KZ8RYke3pGSh
+kvtaLESJmMG7RuBFVv7Xrmt+1eO8gjSyiVqZ8+KCmLinNAZWS55ay/Iq+hupKt+lRnldDJMnk8t
GLDlNV7aoU3Sb5OlLNpHK2rQIs0hBOJg3KDXlyo+jkmLjpMvRjXn2ZvpjlOXElE4O+hHHdYUyewP
tTKJHylFqsjwI6PMPjS51j3NUz2iE17icH1x2t6wFN+F9feTrn4019BJCm8sfNTLuPKOSC0l8Rcy
sDjFQTvNG+9oxorTnTu8ibta+v0qzFqJ8+hsADhTn5eC29mPonKIgoXi+A+A826KQpVnfSfSRuwf
7OOEBFEy6vYByrFCoTMRrnecKViK46ygqoUsStkuHMd8mDFN8WrE2ZwFDzEN12js1F0Lq/peTE7g
YnLtPU5q0vxjJGzzxxwhsvqXoIbnBoqBl/FPa8mzP3piptlPKEBR+9hp8/g35DgX13E0pDx/UhvV
PShuPJrH1YoX9zLy6ithOmNy9Kx6c2wEieDbfrFGbA8uSmY4pV9psUh+xLNFaQ53xHY+tshjCDRz
jN4M1NyNDFB3TlV+UHkwF8xBJmuFz9KnSKMmdT8dpiZu1qMzzK75MVnT6W/glOOPceo79Xks3dxF
lQ2lRr9Kq2X89+0n9U4Qgwi+rC2zacEPbXGIImObJ/VqQKDP1BPUrPmorGb1AeegJDAQWb0gJ2Xi
PjS2H0ZToALjotb29o94Vei8Dh1hVljA67lcKAZtQ3kAda2oE9MI8j7GZW9e47w8Ec9Ao5pG3LkX
Pqf9KIYOJtBUkkJ9MzThNN+1Ulk+cRlV4lil64Dah7G2k+UrkZbjZS90p8qSE2brheH4HMxqCF23
G1CUABTT/dFzzuo0V+5wjrpuVE6AamZs7OFxmWd2gPd9EUbLo+5k4Lr8eej6+tAMqLidWwgOeoXI
FY201tdnc1pK345H5+9y0qL1o0lvftoJ8W5iLtAEZDuytg1oiFD3OvyZRpz0TKc2iUN0iwcMNgc+
4XrxZGVKFxJzeQGfas/U5yZ5eB1VQtsQwqdpuEnpRo+8GtUpMxBImtV+raXp6Bedle2kwfdmB1eP
Mi0tNir4myQlNyh54CxiBQAZhvHEczCkX0YsTo2D3tRLHQxG0Y+PozCUfieYvYkrkQRAB5Epkjew
ezZTtAR6W8RSiJqs6d9DOT217fjby51/kyTaM/W7P5YsK8BVQsxC/v1/sIKiWqxmoHkatDCwkAPS
S8TosDg7ZI0Bl51K68+3D9ed74d5B8ghpkjrcgsdQt5ssXSFyVV6XZ5iC6XJuDWMnSP8Cgu6OsKU
vOkmYYPEUZZUqet5TS3eRnWle0Ftw1E9QV0ydb/SgUgdLAvZtcOCwmD7aKEbWRzdult5kooFchmG
UcqjSFM9eehSKzaPSZFYKUQwDzv6k7WKeTxGTlstj6YtUsSaMmd0A0safNkHPSqRBlOKzk2/92gG
2Gcd0cUXZMwmCKxq3K0HHluje9EQiOpfGjDqUNzdIflfoq2EAVY6q/82tDyHIMrGuAusOk97hPts
Jz+WoCYJAMljUFjB1wXRvzZ21QMQorLn9xXKEjbaCp20mIXSPFhRmq0nVOGiH42tFKPvDd6cvrcm
BX5JAh9ofgPoAIlzvc5ZkphZUqgIYyLnkx5slM/gqSMmudNev902jEMuLctfwC636JR41vRB6GiG
a3aXBV5vFY9oidV724Zfe71r5Cg08DXgRDC4N6fBIKIFWo+UDuKj80ORuOnBNIa98y1z35tREM+V
dUkKRlunedG2CSksexOETfVDID97MtOo/1wbXhK897TJZ1SyLqlOSojk9eeZWbMeXbIkbIyqeNH1
UcxnJ0VfductkAtzPSXGgfoOD0gqzm4r7wpaquk6VmlY4UJhHOT11frEcol7WfoGQczBngv1/zA5
yduGqcPc6NVfTy4Gdb0izpeGXayNp1URC9Z6RLHvX0IXMDXUbU4sLcPrUUSzVOvqGGnoFMn05Lb0
tXKrs3bmIs/JZgHZ1wgbIZGiAveS+/8/9/BiToNeT0oWrrRtcFfU4GEcCSNhGHetuS5+Cw1u9UdH
GWy/yMt+h1J6+wFf2fwSkcjpom94Pb5h4ZNctdQA8RCcD4jqIoXspA+uMby4xbi3prcnAHttKiYq
URaVk229HL5oVw0V6j6REL80tZjOFQQif7UAqr/360lPSbYlfXipU7X5enaMoTCtXaL+IqX2Vpb/
WNX0bhwT/zJkXKr/NCxAtm0ebMeuU71NFYUqX0qaM84E1GJ8N/ONUV7Ly5iv2BTWNlftkDmucIol
DuNqLn6DL6jD2Sr25I9uL1qq/xSHHA+Jakoim1EygBck8E4cqnlB4bqqIy9IOnvPd/PODpDS5dzn
9JsIsTfDxEs7dPlSJqFSJeZnazWMAA+uOXTHVD++vQXuDYVIF6VYqoMSKXG9tbO+GNaqc5MQ5dHp
oNJzP6Nxmz2jRtPs7LbXjXt9jF1JqjflQYYz9Qos+s8xbo0OiUcNwuyU1eZ4HDyzGf22anizCmug
2g2SuS1+tZWWabY/6qiB+p4LK/NgJQtCv6vlJsVTDwyheBRrnGpne62goVdYw+iBMeVjslOmvvO9
+bmcRmmhRb6zCZRAHtd932hZOJjUFB80CtXGw7C2pKFvf4bbgWTYB+JBB3fDU7754rZZrm2bx0XY
ul3NO1Hmnywv3fO1ur3H5PLTguMpohOzfRPy3MSMA5mGcCjU+BktSemu3I1o3mqQbpE3jcTO03dv
XgBVUNkAOEv3ZHP4TSxXMwxX4fMOK4pdqPOmpzTKzPdfMh5gTAk8ZhMDhN+sX5vhVGukDqR/6vUh
1cAAxoHYeQZuzwqNEpgtJCDkPsQo12el9YSj1eZQh/pMsn1o3TlDDWzQh88qgNo9+zZ58q5PixRc
4Y4hF3Dod+nXo+XOugxpD23YrRfzuYGosFI5H5QSIZEWLUYNeHXxO5nKagbuN1Oa4j5H9uDdG1Nm
sCRdmE9LjNP1r3CUqCMJo4DvdHbsW2uhPCG/qXx79yi8RMAFAFDJtESu/H9uhrlORRnZVhSIONc+
wEfpfUwHyp3vJ0/rf1dUNh9Rq4HTzoMEPmGzopHbqGU0QS5H82IQFw/K1fIQl+qY+4jRrtND4qKY
6tdWhLPv2xOUy7QZWu4cCjekW3AbNltHtWMHNzUH9q2TuSjIzho1eE2feoT6naT1Ex4rzZ/SQSVL
oQG7M/z2GDJzC5427EHCQbh9m3tsdqdxKcuyDvuyVg69Ps0HXV3inbb1nfXlBlPlxfIK7JO/4j9f
EdZGjMPKWofFojX/Qzy5qg5V342n2SIvRPpZOyxZav/vvUsLDFqCCYnNuGq2Ohbzgga1plVtCAv9
n6xdmi9aWc4nVbaFo9XJLqCFpkPf2e7Xtwe+XVTkJYEVsqWQ/6DXdT3dScXrAWGNNkwNDzMgOIXP
oq/1nU27vbPltGja4XnoUdehCHE9SqPMq1OZTRdi8NYHiUujbui16ZzpxXRYTCO7vHdWBu0zj4QI
SAjaPptZDQXKZkDFq7BTKbdb/QiEnvLszqxuzwPcXGhSMvxkZlu0BvLVrpuorgjjro96X7co6h6E
bc/10Sm0w6g+pOvStkE7qHsGW6+v3PVZlNR0moPk5GCptno71BWyAW2QNoyGVY+f+L/fTlzEZ1Nq
zR81gNrog3VCFnvbSu98O/eW5iHr49kOs7Xp8wOVBU33wWZgWcEMySAzD+7fSVncNTt79jIUH1ZZ
lY59qJ1jci4HBHCetbRZ/l37xfyb6H+sKei7GRLAcTRnQWsUlnNQLYXCLtqwbXdqcSMtYJlraXSJ
ZjHg6hD36ktPzZxie1MiuwR4s5999Kzr6aCobhT7M97FzmGKSsN+XKLCiz6sU29XZ27UxTp01rQU
PpdU1j0MWW9pCMRXOqLPUMLbbzNC3d6zF+HL46eDTqevb9N/DWN2kn9qY+3X74ZiJtkDQLJG0LzD
ohIxtWT82pRGW4Wzgl78sYwbz3yc6lmNjoaI5yhQzRFvARcz6vGJ1oTxMkce61aXlHyOqDIYdDaU
ApFYpbGtn0Bfqy6cu2r8aXZG80cXamodETZvy4OCEIT2mBQu4O7Mok4QVmDr3qu4yAuEjRPhKeY9
YL62b5Fdd16sRYLqc+EtYZ7j1Gt3vfYi1l4NsCGoP4kWTIVPCXzP02cbYJBCSydMxpQHA5Dv9VnP
nZrre1jakLA2c1mzdvmlN3YjeBq8ZVz3mDm3dwuREvpxZO806okLr8frXTq9diS6UCBTZl+aSbHa
J2Mt7fyQCmF/Tap86HdKx3fmiOYAOoM8gtL1czPHGPAUBncrvHmNpwhFx9ZXDLK13FjfK7/GcjI7
IIgaVxrMoM2jq0f1woMOb76weB9kf0w8CFSWftSN12DQ4OXD+e3L886CIsBsgd9BM1JC6a8XtIT5
uq7UW8JEBZkIdBQOHslLWxmnKDY7j6e3tvbkAe6s6KuIDeuJbg4MtetBlySz9aRzxjBz8Xn3U02N
Tmrfo66Uw7rbyYhuZ2i/PkZsF2lgvNV+sarEJY2bp5C4t/hMGoxPOVSIC+S46dOQZ3uRy53xpIwT
TFD0XVnbTfwZ5TP6aLq+hqOpi9hPSzx+/EGFzu6vSTnSROrKaA/Aerui2GVC9OMPMSk0r+sVpauo
YAo0quFk2fVzMVfFpbLj5FfLLb2T+N0biqQMWSfAOdCwNs+73um9iW+DHiI1n/5VK92M1joN/bC1
qmEnYLkdy5F0WilgQvcQ8Pv1tBKhjQM1GiNcjWkICGu4TEdcniYHFbL3HgTCFYIfCj5ER4jBXA9l
igXxkTSxUUwpItKGYXmqWj3/sup9ckLhrn/3eEBLucmktoGUc9zkmfWSIHFuKnaI40nmKwkaHGWu
nxtd/wKupdu5w15lL69DCBk7kBNRpJOstk0mMVhToilAVsJsRJbvgOTAWByKqCmUL9FYRDMYoahT
KfjndBZmLUZCejbNOr4oqj0P35NZreczxXPn99vLLpd187t0RHfgM1Dtp/+32biU4HJtqBAkmHsc
C0rMa8664sQ77Qb6X7fj0Negy0h9EmrSVvsR8YWOt6pP2LUJaKda6hQ+2DgkGF8HkXWUt9vextSj
whi8vywRIKxjB/duoW1ki+bX5BjFesqbZnCO6CoY6ue+d/FPTCp3+lavhau/5G5eGEf2lsAYRtVm
6zzZhUvblxaPcqAhZzePzVBFcBzmtBJ/9VOnNh8KI4niM3dUXh9jvXc/YRWceadIeii92HSmn+gS
c3foCJmrWDqgW/5Ew6rGxQ3tvukx90xRPBKg1GENtIv+MoG/csCqyn0pnWn+TXIGtmZpaO8fc/jw
pk9hPLUPYDViw8enBIOPdjasP10RCfcBKG0JlqpaJ0wj4hY+ausWynpMcPEs/hQm3hN/8nhch2BM
jDw60ig3zLCMAAee1yHhDleHrFz/qRusjj5CaQRrnKDkWJ4NsBXid1ckZXoZ1LLknYm4nJG9j/Dt
6ulopDx5sHXGoID8HWP+rjfZFPtolRX9A0m92RwzrTQ/OnU29B+n1LN/GE7VLmcsyGns5+gVKGdr
9tBkScB2uKgYNBFNXduJomNrlMlnHPIq7xE0D4Y9okUeG9OjeCb/Wp3vVKCK5lAQ6nQnkk+nDJwo
70xMCqdanKJh0tSnvlAj6wThGShagjgFVA9HlLhnOp3hICMpkj46V57aPePwhzIhUDZFO4/Qt/5G
/lSZDoKIVn2i62LFcEk9jL2qbsFER3WVdT0pCY3HozQN+W1NQhMXVS/E9wUnHi8sqUP+9JLcFOT+
mZ5cjNIrtJONO1X7ss7wkHYOzZ2jSRuGSAudMepU29qbs/RrbFl1HRppWYL5qdqPNrZOO3nVnYNJ
U9eScHtSfTDX1/eu1kVjbrdxE/YmaFp7bZNT1Ij2YlS79JzXHG1z2UBQkGVjGyAI98D1WLE217q2
ksNlqYF6Tqmn9a9Uky7rFlLPf2YXNelTjMvJ33qSjY9Gyn4VONLYxyWm/3cwrLx2z+Ogel/M3Igz
oANt1h7MwtS+O4NCfb2J0H4J3Gri9CPL00cXr9OWPXmLe2vGl5FJvKyNbDPsonQSuLtLE1rLVOFa
5cyf1lzT/niK7e5USO5sAudVCosAUZb2NvezyFriDdsTYetN5gfkSrRzN9XOw3tfAdoT6PMhmQc7
l4f2+sNwj434BBYiNJ2oeprdurykxKrvjlzkKOwz4l1ZU5PL+t9qj2Ja3WJkImzmdPkYx60CzLIA
U4iM7PH9EzKoLMkaFveSsVm2Mu4VS0+SNmwGrTy5pd0dCQn3QrHbj0MLmJTPAC1NrXNr5espiAjl
2izCda4dXm16LWNkJjuxw21AyyguPVPaO2y3LfVVoQBptl1K1YjG5RNixstl0WBSLq0+PibUdHci
o3uz4sKh5k9Xgf9u1i6ygKkAqWvDzMaSq6hj49SoY7szq7ujoGFsWKpkpW43dr8U1QDsQn6hNDuJ
oQT12Th7feDbkyq9CJCPZ9upJAPyV/xny/GUAGUvs5a3ebCPqjN4D5WnjYdhraOdCd0WqBiKiinX
AsVTLtProYzeIPpJJz4TPftDOSY/3DG7rJNm+OqqzoQklYEzm/bl7Z1+b4aoM1Kfkpx+5OWuh+0L
O68iW2+pi2XZAf1TFfNKbFsJa/c24r2haGyRrjKcZPpeD6UM64jFAEanlmJhloa+M+2ho1PO0/Ht
Od3b8fJelRkVtHhrc1HYXqKY81S2IZbYHxxkrgDnpQP6mmXJjRHtpcM3bUaSRd5A5H8hskvB4c31
V/aZknYq401xnj1paV98jF1neFA87IPNpfKOxUCYqZA1/5iA6T9PSY0VJ+a1P6O4L88DwJBDbMCI
80Q++FYUKzsX9Kud8fXTSbsK3UoZpwPB2qID527WCyXDtjAq+3o9e1ZOTOrlqpceSBMrwOtqm0Vn
S4Bu913RJsqxbS3vJemm5Ze75vbkJ4rTWn42mfV0ovxtz74Te1yMEcZ5se9BIkIKQlun2Z/hyPe+
jaXk57Qngz06UwYiMAdKnex8arlntvPyZPkfKAjF462NM+Fh1KuAa0OBwNPBTabh1Jf4Nb57Q0n0
GrJGKH+ypzY1gTRxFae26i5cIr0/GlWSfhFo8+Dn0Nb/QwGVFPr9A3LhuIyJmQSFneujArh3tbrZ
7cIYcwfgxnhSZs1sftYx+v5Hy6JoJ1a8OZoa/RrcRshrmCe1wOvxBFklmK5lDC0XJrxv6A1X99ri
VHmwR8f4+vbsXvU+r74ao8j6H7J9r5SszQGt6y6yBSa6iHNrrfosaD9PcAtE6QGQM6tG85Np0d1D
CsHcOfW2sMrfuELWyLdHi60FPKqz87j0bqadRJLl9s+xRt/NX2pRInPc2S2GSUJzovVY99HohWsS
4VlHKmCnOigKkP3iceyKGfJuj6T2B61VJvKZeNLwUxySwbs0ZakNAWFknyBAFntU1hdgw+qneW6i
7u9EIWX8U+E36b1URk0yZKpIFD/piZ0Pn6e2d/5YWlz9RUle9r+AzSNElxb58L+Md7PDk9fIPb/A
hTc6ZXbhPM8gVIqvRmpmv6EEuN9MSRL65C2rZT0Na1/MT81M2fG9tz/cG7ArNFz5+pwjebz+877N
8FnA/YxaKMAKnDyvB7ybAo5Eqn+PE3a7xRgKOWAUVF4lODdbGhKVi/ewrYVlVmTfRKV0R0p4sA4G
Iyt2ot6bB0CW0okQkX+C0EiycD2teF7wra56LVRm0/rXm/oEzmfvml+RP0wuldaYezuaf/B6Q/PY
AFBHFU/K9v4/zs5sR26ba9dXJEDzcKoaW+3udnu2T4TEiTVLlKj56v9HvYGNlKpQQn9IEOfILFLk
4uJa77BW41DMVgGeOBtBQvioD+M0y+QwzzL9KONCe6+2PdGOVAReIW8gOvXr2lOZsDXqSlpBlkTq
HiFR12/UPvYNdfz7/kkFnHg9MxYSaxuXGw6B4FXoc+PR89CKngMySCX+S29Hr3+11WmYDxTF4GiE
Uw9eRmptLT830G++z2h/9kGRwBfaDWxw+BBUtfAw7RLvgyzNnmpB6UrRPOsgtTzXl0rZzx81+C2z
H6ERUr7ie5lUu3Ks7Q819fsMdD6yhPtZG1LbVxxtgsE5Z1AnsqHFOyhK0FHwhRmJEZpKHqVHgC9T
tpcsSnkkxEz6p3mqYmfvapPrvnZmLZBzyFrLgL9QuMD2+xzP2JYTJj/wf2V+HBV7HF+J+eG86zsL
rpBaNzL8GRtu/AvRQtpXUTxb6TH0+kE96Wir278KNfEMwCBepXzCEtG1Dgo+sNHRsmawv7hUZt6u
pmOPrfCM1fyHKnftv4q+K8LdMIxe5qfzCE3B4l36R21p6xEnytY+YSBUDnsvsRLtQTOivgVKMKXk
EAUwUG2fOkWeYqrWLmjfROhK+C+kB830k8oa7b0sEb06FkaaJDhjT/EXPNPxWYbv5v2ph1mZn/JK
5M8CwdFPZDFYBRfzlMeHvFOcXz3VP+iAIfol/mD1vE66dulQJXHi/s5mdaJ20qVz4s+TKvSjZOvj
6hsq8W+EssLCr8EeYXRdJYn2M1KGvjrocd7Zp7TpZnfntYka7yo3z2Fn40gC/Xq01e+kH633kuvo
gT4NU5dVRzdPu/TBRTAoP6oxEvC4yfNQHHy916T9YsV63B5MpfSwc054UsH8nFJoIvePwxohsxw8
Gnz8A6CMftm62AHjXEBJtHl0CG/mInFbvIeN2FXBAOSlTaOHt8+EoUWrJ6fRwKBh19dTs4U9fHt/
ruINShcWfoxEOGLq6ofAhKOrBMUy0KzOcF/xW4+9czaTS+zMzlDFSQH/oT26ok8qks8Gd05KQVaP
9nYUpYc2Lcf+BVN2tzjlVhkWp1pR8VteNGqaPU04K17QcAKNLa9UfhahmAyKnn3mHQV+sP0ud9vi
e9L1/XcuZwzRnE4W5r4vvWzcqb2i6q91JWr9tS0y4y87Qvj4qExxae2qXAztmVNrJE+m4PrB436S
k+q3ZdkBW6+0Ot3Iba4/Gk1VFfWsxVCKP1cXj1v0yBY1OTbGVeZk/mSVmfPZo+kI+AdjGuVsFthd
H5NCVTL81BsUZvyuK6z2x/3Nc5Wqcr1CAwfoAN4OpswqxxLw9qLEbL1gxMxg11Kwo6Nrbum7LH/L
5c4gu3/jXiOwBxx7dfWNHoZ1lVS8oM96fToCH8VEclZxv3WllX0wzNKA59GH0tlIWa+XmSckCStp
3cL7XlPFSpr/Y1Oq2WNT9z1d+eTYao6EbNs+MOiM77os95WanCzRfr+/sm8t3MtJL2NTMyNDdxfw
2OV978Wj2wEuzB7VLuyp+Op9/Vtx1eyTnUZoPkSJKr+mlZJ8B08g+vPoxrHYKQriE7gaVdaHia7p
T/gZXglcuBz0vQucVx5Q3hyHp7hT2+R4/xdf7wWaGIsozgKNAnS72pOAn3O8i+P8EQHdDu/1ejxl
1Oc3wtX1XuC94tFqR28WkNsa/krNwpwjpS4eI8u1Kjy6qvmLRs0pOdqJig91dfDGcfp4f2rXuRcl
Wp74AF6g4tNmvPwWtmhVMehl9oiNgHOoRlv/4RilQhys02+mLar3imPi8kPf3YAguNAUjSukW2YZ
yQBd+VFDu0b4JhEa81Zli19345O9CYoseuoLz26VKvMQjsvJHbJHYaG6NnXg+apo3AIrXH8yyvVU
EKgjoNZA8nq5el4+udEMRmEpXk9nTUTTSy8d8XGSnXzN8qT/21Lb8et7PxkLSDOYuhNgQfTaLwel
bm52ehgVj26eNadERNp3FyGs355Sa/uqF9pGen69lKjWoVWtLZhg+AbLU+E/r46W7El2NNMfQXwJ
P5kpfpJmFrv7s1r+lsugcDnKslH/M0qmmfSGACE+qokZv9hg3FFNxzJdgvl6uT/UFUUV+CF+sPwH
JTlqrOsKUDykbTbbU/44FLL5Y6edx5Uat8KivzZ32bnBST482oIO1WFOzbg+2LZMlM8UljJ3F5Y6
G6lMvBErp7wAil5ETv/VsoX4lbRe/i8h3UBOYqIdaEhTNodS7eoJEBsSAs/UzwagNL2mNLspr7vI
b6VZ5LuiDCMHcBu9pX2lKdI4YL9d/VWODP1M0UZW2FTjrh5iQ97N3zDuNqtnqvabDnpXH4LKorWI
+lFIR4n6SnxEG0wwZHEcNOQkeytGCEN2jX4Qwt6iid4e6s39EDoLPaLLb07zt8CLLYoDaScOuqsm
CWgY/1WQQJ/uf/Krd9EyKW5zYFO0jq4YcFlipaZXwZiQuB/5gHnj77YTWWcz1bX9WE8dbJBheHQn
r9kIsFen521k6viUa0gj7NUcC/Ts3UGwnKPVumeOmHpqAfpuXOe3RqFjgKwVrhVLu+1yJbHTyyac
KpUHN6rbZ+GO/VNYpc5770HmQnUdSeDlOuTfy1FmAJAK8GPlAQXq5LmuRvGYt9YWLOvGXCxaBASa
5RoE8XY5Chwq8uOsQ/sHSwHnlFS1+KgD6LHP9/fEVfAGmQtJnh6VRk8NktPlOIhpDEh0pFGg2Gr/
C1l+9yeuBy1+B904OZ+HqpD9abaycOuiv7HtgdkwJhxW/lgDTHmSLqyeUIHC2Cw4syQWnO2ioSbQ
eF6yEe1uLadOVZLkksPMa3U1zYyH7AjMNJCt4/VHemV6tbcqm5hzfz1vDUR1AwE3JIvUKxqjCLO4
yMOQgTyMtlFCkWdas+nX949C9fiNpLLUU1bTgTCLhnAxREHnKP96tZ4eMj3coiLdCBc0Lf//IO7q
OBHgoeABzyVc2NPPwpNU2qyw688QyeO/6qQ1drVmZ4RIk6f8+ye4oKzIKKCFXrWbVVoTfedWYIaF
9I4OV6Jf4xy+8cy6tfkJGPApkDWCFqNf7ooIrY++jps40JxJHqu+6va1+GTVzyjZm8ecTHhjWjc2
vY0m4ULaxQQGysrlgPSXMMO01CTQQ9P8yzMaPFnH0Z71Ax2OSXt/vCehpW69ANUpyC979T/ZRDNG
MLM8NwmmhNLXMKMFgkem2Pe5RwNHTbVzSN32W5rGabQx0RvHgKCFciw+MMD/r8h5pVJLLUO8C5bD
cIbKy9vFqqKNU31jObF6IuOk6Q19Yd3DrxFmbNME5hnMSu2kWuNvA+TYQTSJ+/75gNVDNBZGDLWU
NWSkjrVu6CYnDUavq58zUaq/ACSlG8H47Qdf5H94PC+8v6X7DWprfU+OLbFyqtIUOpOj4BAB4WyI
D9JaWhuj6yCdRAyn8zVHhmJFu75VppHUCdw7zc9RGfE/rwe573Sb2tscDwhxGqlLZUlHaEzdN6bw
tMdKxG27D7uWFpAK8Odb5Xrln66oezg3XmJ+nUFHmU9poySmP2NRPDe7qE8t+zNqAKSBRdZb+tH2
rKY924WR1x/LbDa+x5EKrv9+GLh6mHHBQkIAA02HAROBVT4Mrp+bOBqwX8WrFPEcOe0lHoT+pKjP
SVdsEQyv9xOpB8ZMJA8UJGDXXx4YEdMySdFZCWQJWUBNEarB8DD3UT3YAoZcHxCGQn6NtiLuTDw6
L4eCyRjWjYBm1aPeemysPDqJqvzn/vJdxze6Fx4aGQAd2btrSdbGrOwwV9BFnQo3OZjeIH8Oupt/
qIpK26MMOzxncb+lBflm9HS5idm/1PcWaAAX4Zpl3JrZVFPYgOwgs9y2/WxQIvmsL/iUByUpZRr7
mTl43rM26nHxEcksYYI1tCQaFKWqhvEXXEx79ZuS6tn8s6x65anJ5lL3R3ZvsqPe3XwxzX76UI2Q
C2FLuUh4RbIspT+IUEfqyCyh+6mVzH5kFcK3vkSjuD/FkVJsvX2v70iEERYhBspjQInWlQPRDCSJ
dtMEfWTLwc+dYj5Neqy+dlE7fVN70Z3aNp2HxyKepLERLq4RtmSiHA3M6ChaaMSOy02k6dmUG2kv
A+rSCE3glIUAFPo5of0sUq/LvnZJLuSHOqvd6hNLP0UPWpeV/4Lojo3vdi0nfacm1GA/3d9315t7
cQGDY07+Q/lynZ54ZKxe68oi6AwKNvok5xcNZYw/90e5Pq3Qyjyg03ScaZ2tzUwSp08AcEHmdCYw
/L4AM5rsxohX7Rn+6bzlXnEdixZwBurTkHQX6t5qsVHQ0Y055DBhKyzKg+kq9Hss8LNiN8f2+N3K
DOv3/RneHJLParO5iEpr0J0r8mb0UIUOGhy/du2g2odauv2xKoV7qNNsyw7p5niLTgXgIS7VNUvQ
xjyhQB+MoDQOoTimQxx+07OyeKXzyxWTNPRRNi7WG0NSvMHXHWo9B2idZFaNqvHOSUQARFqelbhp
drrRxGes1pt9hozRRn5+Y9NAUUeliLwB+OtabQZlMyFrNxaBOWXNUdPy6WnIGudRomy3dTyXl+Bl
IFzYrAR3jgLJ5drTmNacOap2B8RQj4CYpJ01OdAKXPvrhJpqF6RSuB9bc6g+gsun6ZEVbNud1bZm
cUwMA9FFy5HthCmeHMrD/a11fTWwBrSGgBxRDoDndxk6CimzjFprGbh10SHUaxxkkdb/UuEqdmND
NWbfDVJs5Nu3Fv+/gy5x4z8JKVKxcm5DaHAqbldHmRfeXisjpDhVrfofvjPJp/smrUqNcPkp/xlq
QmrfgCwD190stWPJfRHoatHtsVbfEj55q0mvvzM5PdVc6irwHdbTotsFvEUrgxC99cR3VAUdycgI
h2fOL4vbYMJT+XrnhX+mvnLHD/o8RT8pYJqNH+Z5+l51ZJSC6WbgrOcSq+jJrN70Sjx4tRbC8xeI
R/pKSxltbpP3eiUzCjChReEOqjhgzVUG0yrGECMgXgazzDAhtUwJWtOpN94wN7YMKYS6LC8JDFHw
8jvagzkrg1KDCI+kckb5eibwlXPQhcTd+0fixq21VCRIKclZVNLOy6FoC899bNrwv+nrg1MQ2HWL
3HqnVsCybNB5qesgdrRAGC9HgR0lJTIWKBYMNbL8ijCeuzmT+/tzgUbH37PalFTH6WkBXaHfvS6Q
F17vhGCChwC7qnz+mQAJn38Z8B3kB6OIyrzazQrX949cZkpByzcRtTy4/az3u3LCLvSzOmtYqmFz
M/YHO4kbhVYrJpQPzaBM+p8iE8Y3UABVeqLahvu8nmZoRRudVUe7OY2NL6qZ82qRQEncJx7zKfKu
9lhr7qGxatBELS4L9jkuR615bCze9j4Fk1Lu0MrM6hdbaeYq8a1US5zIlzV4z9SXZarEp8nRI22f
T4it7iu3NyuYLGU++05vNTlAQNm2/S+16ifn3FltUQaJkqvJTkdDW5xMa+gJsWHfdrDx4rrYTWRu
v4owB7Mqel2LP/Vl4VSHlkTS8w1NWtGzxt3U7co0nfJPUQRGq/T7MdETP1X1sT8iNmv3uImEZnku
69yxf5dCnzpoY+4kHpDULM1PBfJtwKXp9Dq/U0uN7MBJK7U4QMRIwn+YbWPtDOmGNoCR0FApwZe9
/SFKOg/RtRnt3KPgaz2ZUySjH25ti5/hMEuK0lmNKmlD3bw+Yak6/Joo7Yq95XW26Y9Dg3e5k5hK
fY5NpUtenQlpVzQecYhsfAOTvvyEPqT+PepHaNa+nYh06vYo6bb6P3KaiFoo3aHRKvvc+dJ1s2ch
wtsAYikbBFKypMShzi06B3eM2Ja4s2MIlxdPc8ub/RSqYaH7WjWP9dEI1VrZZ12YON/GgbvdH2xD
zq+AP2uHlULBaQecc9J+1gZVXL83reTXbCSlDjuoN8UBDR7X+T7pZfcpV3MEZtqskfOTp8YyP7WI
f4wHnFm5KX2nayBP+2Pdpu1DGlVKex410aP17HhEKviebDpfgCcofINcbjhifqf/Mxj2HH27fwqX
MtzqDC42v9Q/cIriJbaqoGmt5jW2OYEeNoW+SD+j4ZNGLj0dCySxkqmoexY2ABI1NuAhWYr9z/0f
8Pb+WP8C3n/A2slaAS+uoo0Fsn1adOQDePm2tR9nT7yEUkkLP29CHHW7OPPU3YSK0AfXVtL5sStn
0eyNftI1v8oKujuOqzQGj6eoTHe20obdoTBTae+QGavjUxc2ya+uHueXArzwlrzLjSBmGwipEpWR
BgQRcRkscxWvo6EnWxsBjfh11e8rNKF2kWw+kK1YG3fNjZyIYjsBGsaBxriruyZDblVDPRdpIWdu
fAtYxF4gSj5Tejfn+ZHK8kZbZHkyrL8ONzTgVTA6FB2W6f8nSSG7i6uky0SAxJj6pBtdCdlMtuiW
5/UZ/yg1mLLZBdrU2g/3N8aNuw6jFjQzULyn/7cu+yu9HaE2lgumSr0oR09wX4ftFuHhxuVt0xLG
bBKZe/oxq0SkLo0RaehQBEZV9jtF4vo3l42yd9V09N8/IdwLKKxiP0NhdbWUsjMj6rcMFbnhUPtG
GmqnMjP7jS92a93QF6FRsnSdr4A5JhdRUWYKXyxJceGQc4+Ye1TV3sZ0bq7coi2yEDjo1K02vodY
dokFbR3kY4bIAQr9qKBPHfw/n6qn2AKL35gWQARqXhB1wYmtyxiQ4QYdr9M6gH1a79W4Dr/qcNI2
aPFXLtscLersFGp58uGiuSbAmCK0x9hG2hcElhe+Anlrf8IY0T7lYOXbvyKa7PMLQayYz5MocXWt
Uq/mEurLzrUehJFa2dM0uWm98wQYkaAhv213Suvo35E21eVzOw1Tihoszth7OzGLmvJGGP6bRH2O
AUGtGOkXq53V+IU7zGif0nm2u4cmAYPtj1YPt1xVWmSP0f5wk30F7ajYOHc3AhpvQZRLkBoyKMit
GjcjXFxNSy0RdHH4BEOj/NGZ7r8GomYP5phF+/ceCtgxFA90zjhP7HXJwk1FigSfI3nPN/lDDlj1
adTltJE3X89p6TJQHgfGRINtTV2pIxNkHrIrQTlm4d+LbjkYGjsXz1pohurOCL3u1/15Xd+rS3Qm
TMPipPS1rmv2GrLhQzZ2gdoX9XjozLobzmXTF+ahz/Io8hU40/W5chyuWEu6RrfLlC4Mv9z/Gdf3
BWV65syzBFyUtfbsbVR9UiO1aYO+TPEXzVXzGXixvsMp4U2eLvkZh/b07h1kg47iPIAQRBJhDaSO
PL0Po05rYY8M6RTUqdoBVPNSJfJxcB2iMxBSsWWF/BZvLm+qhS6/cOZxwQIyvioX1OCYugwWTcC5
i5VPXtI1ylcUKbruI0yiPvpSeXM8gUErqVFBScb5ftY6RW3htwDK3OWa2c1UGQrxC+Szl/5I9AbE
coPfa/Rx6FrbPfGcNH+pYRsl0HYoCn9NzF7x9tYg8vFZCaek2ajPXAc9tg8ENnQqMR2kGnJ5+4a1
4s09RhaBa+F1YQ/5/LGkerFxBq/v+KXUBLwedBQ75a1a/p87voWjjYdQ1wU1T699SXypdyFhsvdV
aSTfrWLMjxFKT49d7GTvb6MyOI9A/N+orqHFcDnF3h7ablRkF8wg4U8lRR/fdhCRun8Obiwk3VMg
EcBXeHOu05g5UWgVxYxi54oZGKNWfFdFZ27cHtdX4lJKX6RtkfkCQbwKne7oRVUZWyxkmU7fDLsf
n3gd6mejwjDif5iQzfF6g8vwYL9ctphYMejS7AL4YTq6BjDOaiPXj//DKJQgl9InRNp1KVIiaRcX
RtwHXFr9PhLGgHxttVUJuPlxAFMC5AX8Tb3mci46m09PY9EHCJp7x1Sb5Anzgfnn/bnc+jhLk87l
ZgNgtFZvFo3WpHHr9sFcNPK17fWEnM+pgI9ZykYB5Xooyk1Q2ugHAgCElnk5obCrHDmnA8G/08qH
wnSz36HU4UzQvtvI9m4OBTwY86ml07iW/oVeGvWeBBdFEvGPQwvYj62a2kCvbHmGXn8lSJ+U0t52
HBjb1VcCODW1lZksikFIc0xKhagrIiWH+1/p+qb+f8gvEOU8qK7kFSJ9DFNMVYag6/Ru3hc0Vk4Q
LSr1NYn4tGRVtZnu7495fUnyIoNSvXRwF6zz6g0M4B7WQc6YrpT2x8nuJ78r68VJRc8C27CTo+JW
W0frxkRBTSEZhA47L4J1Hx1bD+Q8oPgHqtGCZ4xR7c2x+XiNXbv+EFb6luPhjY1C8oww7aKaiRbx
apK2M8Ho6N0hUDooLJ2N2ZIXVtExbXrv3bcWeTp5NIIylO+JiJfbP0N2BKZVMQbS1aszJIbxAQrp
Fvbn1gLC1bDpuiMWpK6rlJbZQ4DI4jGoq9auMBDJsNOpOj2ZgkR3uq/FnOvvx1gs5DcqmfDtSCbX
3feyp91rpzUKzhkQ2xA6Jao1WW5mG9fVrY8F+IZjjdATk1t9rNGsUhwA2jEIjaoJssjWT6WBGwCS
QfXG5r+xjGRNPKrMRbWKhtPlx7InGh6h8NRACs06x1Of7WPpil1CcDz2RtltjHdjaos+LDqfS3eL
B/7leJ1VqXaD0meg4lzxZ8IWCw3B0CofeQBYG/fxrbmhkWWZC7GI0vzyW/6T2MhKRjW7QgvGulIO
bombd2HmxUs140FQh5sqydeBhAYA72EQYdD69DXYJ4/ztlYK2mZ65lrPKjXPvUa+8aPMiuohBHT6
KZ8QELofva7j8tIMxZ+CWom56LNfTrIawb7hDzUEJN3qQUtVxY9wBTm+exQKQAvslTyaXHGVicJ/
SeeswLrWrOdmOtMdQnsCxZC63ygrXE8HNAgSYIwBIIRi7OV0WhuvkqLhWDdGBwlMs8OPs6I079XX
ASXFqtH4p7Go0my9HAWjLjMtcE4LhEtOQwXI3IcoNftVZb5XmZ07BQw7RQVwxTAY1zkUNU0thmg8
Bi34dR9aZOk3mZbvHDsW/8PagfFwCb+LVPe6m5tXVKDHVh2DGXq534VKhhiEs3VdXp/gpeLDICTu
JNRrhGApVW2WEzL2bHcFw8tB85WkH082HhyH+7vu1lDQ9eGzk3tQzlrtusG1ctMR9RwIx6XrS+YR
dz7sjSE79eAf/3n3aCZQDcSAFz1LuCKXm8LT8RNjuVRqnR5aY5Nd7OUwuEf8G9+rp86mAFaFRDzh
AnzImiEuRVbLIRvUoGkib6/jI7lD3qp6//IBXOYMcU/yslqDb1rUokeRzCoQx1Ls6LMjjluE88nI
lC19x6tjSy+X98FSyeG1oK+p2roBKwQzMydwKWr9PY5JuxdDkn26/4WuR4EGQmgFVcyFz7V/+YWi
wcxi0SCR2YyyOVElnJ/cVkA/vD/M1bYzsKgjlMJnXsDf66R66HI3H5SMUsKCZykSD7NQo8ZmyJq2
NsLVFcVRcnh50wjn/0BJXc6oM4qx6S2vD7pUhl/sPuv2bT5rp0nN26OU1RaY/npqHF30RWm+g3tC
NOZyPMj96E/k2hDQYFbOxqSn/tCJ+DhqcuM03ZoZ7xGeJYuwNufqcqSphgeYWeoQpNhTH2hp0SZM
xuootEp8N+Nq60X8Vim4KAAtUYlkadGepx2/nprTqXPk0CwIwjaOdjF08EenQKmuq8LqgwvW62fW
TdYjonYetGrdO9EJHU4zkLkg1TEVnIzS/GCo09YpvMoKWGWsMpC01PjWlrMqTMWJ01WdoYxB7lST
P5vGvB+rtnqORTHsGrTjPjtZu0XPveZOUQnjBjXAD2ELQm/vcvlHYdU1bDA96OjteJ/CtJuKL7kx
tvnnqoID9TNyZzM/gqw29SfqFhMSL23tyschRgD6IMPWCvHgaUiqvcbUXrxhtMwdeCtzpptdYDI7
6CIKf7eUW12fKmeu/GsrkZVnR1UdVbj0RVo0u3iQiXduk8ytDx2mweWHDmcW7/sUViLdkwNX0ue5
lyt/C7SrYz+pOW17JH7iyMdyYjL6fU11KtxVFEmb95YEWB3wGuDzlpNwRaGiR1P0pDNG4KIBqgIe
0HkPJXgJj0aZyo2gcr0NGAwkOIQtXus8Wy4/SJg70shmZxG79uy/jNato091M5jlXo8sozw1phXm
AT2OaYuoc1XfY5q8k0BykIFQ/lql+LVVelE64aeRNq7pG14mz1jnAmXruuZJdohg7qxayEOV2eGn
+5H0OmAzUXC2PK3hdDH1y0mjBFyMrimMoEIzZAdttn8o7GraYD5ehxpGQS4KOxRw9ox2OYou5jHX
w8QM4kifUt+r7Kz5QsVTeIwGUR3tmmIYN1LIG98TEyRAv7h7UKxYlxQtBUHSaWBQnoJTt5ttRL9o
ViuluRP6qLS7HDWbCNQe8efh/qpez5fojf05paU3M4/VBxWAWWZrMM0AvJZt7JsqrSY65BgLHOIy
LkLfbKK62d8f9PrmABK0MA4pEi/2P6tP6bkdwAx44OCaPPdBRibDQOp/SAt3S8nxesMuPTjeM7y0
TVD6q0vKsMakqelmoEiJDbKhhy91Lr4OMyL+Zh9/lQrWzlVvbuyi671KmX2RfyAB5Bm3tldfNDyG
1AD3MtlAPVJMjvZ9l8j3AgwpiNBdXNQ9F5WgNaEfUzMV1hoaE4Pjyt0ojOjUmpHlC7RKN77YNYGf
VxRpDL5Qb0ntGuYuTR30m2jcoFCjov7TTrwPdhmQKyArYCWcE+DnMDwWUZE4+7CJDA2Rc9oRiLJY
hXUa06gTT7YR6piTd1RZzqURkqkSxWWVo60i8ABrrabMtqgHy166vMqXyg7xkgoSMOZ192xMvTgv
6tILwHnJMcjUwYJbATs02+eDrSWPpSu0ZoeFLmY2roLz1EF2ZfT1/o6/3hBETCRekSBa+JrrTzWg
cORA6QqDVK26b1EmEPGDkfLl/ijXEPkFmQgIEgwCW57L+jJ6ae4QLhDtMECGlUMFdAwPbsvKsSYq
esqhZwwkUMTNrKVZPJQ4gX50OwP5ngmEV/+gdE3/oDeZslUZujF9l3IvfkwW4Dy4Epe/qyow/pjR
dwiKKQLRwpvZE/5QF8O7W/sLB2PRNgCJvJTLV8e9naokEngrPiJum+20UXYnpUbp5f46XwVNzgC8
pQWpQ2mGCsPldKIhr/AqERQWaAW/eHUszwIC87PmFO2jIvp2y5XhKooxIOIk4DDoBPGeWE2LPFeZ
S4VypDl03lPcYupzQrZKVP6UtMhdV06Z/TGbeUIIiM21EWeuvh4tdSDr3Ph8v4XRdzldFHizUKnA
5+D+Tvpd0pVFpMXLyo205saychOR1y5aMCjVru7eqiwyuqs59bw2npVjrpuh9PW0r54QnIuNo2XE
49b9cA1nNilZ8mgifC7dvHUdFsFQPLwnhP3HIR37XVOmdXYo+9h7dbXR0XzX7aI/OaZ7wPTA3O2B
RQrXx5M6/R7Tjw/397fWjbVemF94KOMLquEzd7nWmRSxU5BpBoYt4SBYffwQxpY43x9l2S8XQZFJ
I8q6II2JwfjLXY4yKj08TFlqgQxldm4F6h9NEnqBxvbb2Dw3ti5F9YW1AiqXO2R19MNylgWdei0Y
RrXfJ3bqoKZiIeGsjMXOLB1jH2rq9NLY0RZB/tYkwRTBBoXdwdCrLCO1ByPymgaNOXSVnoD9Ti8L
C+13aQ/9e+97CFE8FklnALsskjGX61m0kwThq2lBA4b1DH7AOet5mW8QQG/sDTrrdIkoPy9E9lVR
SUEzpeYZw/lIhTgljf63JUNjYwPe+F7sOuLMUn+hQbf6XomMnCpReOxFdq8fIqmLR5CtYCeN1pb+
lOnO5xzLoEMZyXEjrN4cmhR40QBYnApWex/fmUIJjUhfAIL5R1Gg6W5nhfZ17uz+u4o9Eu5GXghy
2N6SPrwReTCAWkRjQO5RAV+dh7Cx2mQIZy0oQ7N/ihIZH/u2TX6iQI2561y/1zaQ25lnPEgLquBQ
FdeGQoAINW0Rrkea39FeC6Xu8DOqU6wXe7Cm98/6rV2zVMHZMXQkkYu43Jt1G6mUXrETiXAt2adF
Fh+rmOzn/ihvkjCrkEK9zqC+Cj+QW351RckptIEym3pgh9XjiIpKLpQHI1Y+qGr0tVCsg9o7/9aG
+bGLvb+0xvVxyDh0lgG9tdSdXWxv4VtvzRscGHVEOpW8qtY/SBuxRytTnY5NW+7sNsweC6i85/vz
vhFkuBaXwggvccp8q1RAEWnczaJGVzItis9dFmVBlCbWYW7mLXjLrU26UPFAzbPQVzZsqlp3deow
lAqL/28qVH1gxLP9NYzD9CELvfa9T0M6ecB4SCaJn4Sc1XHMQ0U1ZzczA1l0xQsF+mzvIUG4qxQ1
PKp27bw/iC7FLcpaCI1CP1/Fay1ttAhvOz3AunnG/tXQ94lqvluAhlkBEAGlRMOQt+/qgzV2Nydw
HijUOIpE2lRL97Ne2D6iTlsq1zd2IOr0oFpV/l3O++XJE7oRQjPDXCeWZf1pcKLoLNyh2oia2nK5
rE4eTQ0QXcRM3mdXnY2+Hsw8Uo0gmlvvRD8ihDxZhi9TMS1G4mbdNsjfGLGvVPA3sr4LD4OOEcf9
g3Bjd3IAyCe4cYlea1m7uaFmipu4AYaXpxCVUhkGCiwOYD6DhzWpmW7psd9aXiRxTWIOouVX3bBx
MhqtQmMUVGA47a3U1XelaOfj/Xktye16dcGqLEVu3m5X8uu904jU0CMzsKzhH1soX+rJeqIn8cp1
/9lNpteN4a7eq4DmFhQHDxnA8jzmLjeNUxS6MUXCAouAXuUJxak+eeD9NA/7lmJGvM/nFLF5Z8wE
OVTbticnyXPsheZGlL+tOC3sB8XtmlcR9Zb5GcBd4u7DsU+UnSYUwz05yuC8tHCeliw2GbGbKO1c
D1pFzfVffZ4iVESy3CVPckoyD9NFw/ti2fMkdiLOyZwk1q/tQzjranaaYmkBJlZ6tzjD++9bH+p6
0v8w6snEAEf2ikKcD+dqH4/S/CGGPHcPo6627t5oFBPYJIwm2LCoj7t7veFp4KcKMrG+6cQ6Iluj
E37jy7e/tSIfo31WF2l8MMIUeUYSW+S0BkHd6sj8h9yfwqz47Dqh/s9EDXrY9bo5FfsRhxqeDmqo
/LAF9NQXSxWR/lTFhQz0yBHlrqvN5ls8haHYGbHauT6ivUZ+rnmn/BSKSkXCbgsz9ifiJPwnTcn+
ydW+z05DMuq/+xDOGF4/Mu0/2JlMymOtF4W6x3itczbO2I0db0MMIUMBEQtMa3Wl0ajF0KZAxNil
tb030s7YQbl9N6GSHbjA1llYCqFXGWBVUtL3BnZ8pOiWr05woRVz2hKHuTUXrmfSLR7qvEZWcbgH
M+HM4IeCRnbx3uhH5zCG/Zajwa1RABvykvo/zs5sR26bi9ZPJEDzcKsaurvUbXd7iO3cCHGSn5rn
+enPRx/gHJdKKKGTAMlFArNIkZuba6+9FimlVE65Pk0j14nnKiFzsdThy6Km4/d8SMXp/qG9rRex
ZLLlCHNBPstNkJjAFBuchQA0CxNR5VlWxF5Kniag1aiX6EeczmDDtHZE/rr0aFceExwO/8E2szWO
UV/oaVAif/xhaHWK7CrwTLL3GzeuCVojCZiyhKvCz7leimguYVOFUFZtdGm/FVajfZoTxXEQGrEM
vEyTVvWlRtHPuRnTM+W4+UKVYe+Nv/VBUH+DQi8lxW66hztBM5iC3+rFnNrlNUV8+YOSG+YOkiA/
6ypoU5ZEzA6ZCDCLNYF7cU0FtITcj4jz95yE4mHg2B+yfuh3lnVjPminADbRViQJcaukhX4DuCV1
qF+iaaRzxSrcQ6447c4ltDWKy3nktNAXxpG5/naDZaUFsVa/xL0GhTCnSWYsiVT3t/HGVQej9f+N
csvrG1H9bUb9kpfj8FKluf2ZVhTdz8d4CbS6rb5kQ7n33tycmknXHqmSR/Kwep70Il3yqM2ZWun2
vtJ602NdONbOAm5sCDigsMRksgDesYo2Qok6Uy8n45KEln4chfddVWfjGJdptLOI8hitth5Kk2AB
js0jnd13/alwaEvsBs4ajeLwMJU6s+dTN7tpex7aIv1o18rnIlqaIGlC89v977exlAzN7Njx7JH1
LjFc3rEZBcBLw9v5lBHIT1gl7GGRt12WEhdgcmh0kHwBR17PsFbmZCq9zLxkonkNLe1/Q+4qdFj2
Z1exfnpxfEyUb06tfCAkfl6ohCJio7+5EEV88qsjtdfSF/34KW7nt66xl4O2WDsfYWsluCYhQiBS
IBtCr3+iQRXE0WdWgkoWvsTz4p5FgvXY/fXewg6B8vmjLKmVxSyuhyFdpPLk9eYlpJMenoBZ1mgX
D4v5MR4xhT4j6Sn659wei+xFX1JgU01Hw+ZsUmbUyINSZ+/NtjVxXk70QBDpYafLLP03miK0eiSS
afe65D2mzzh45Cc1cfd0gDZHkcqTAIh4A66ZJhMgVMf8zEttTd251AfzHA918x+2Mxg+PEj0LXny
ynD121ziZZwjBCNMkNlsONWqXTzYGLvvbJXbyEAfhyTXw9JhPutX7jjUlI/KyryYvSrOAzLMcEu0
7lyV3fuXTQ4FqwQUlCrFuplpRiI/M9qSG1gVFv30TTx+d6LdNpitGUHMgaYFsC37e6/XbRiyPlYM
Yp1hmQkCHQlgjEgtj9Q1LHeeK1tj8VahOgBdRgP2uR6L/mSo5zb7DRVv8TzVRnswR1e5zE3p7Zy2
29uJbJEszqUIaYKQrw5b36PYPymWdSlHvNctYZYfC7MrHuAmuT9jCNR+PXTqzh78BTpch3NGpQMD
ISTgAorI1xOM867QnFa1SCB5lH1cQOf/TWKvqOxjGVVFTqtMpEY8zfTqTUefYTmFWdN+H2EID4e5
1YfGV3HNeQsRhkggeI8jYgAYO9CgOMhmeN5PfXW2qrJ/Db2o/CtpUI049KaZLYeUBqHFN3JPvDVl
Gb9ZkaV9BT9tGl9vk/BL1ePr6evKkCgPO5FNLuZ62ngo8F1pBZFV7NW0UaWIrdazLzSIhj4lXOOx
Ie4f0pCIYnYab7HE/tQOifGYhVj54FeBLcYUx/kzpnnl8f7PuY03/AoyBHm5wRhep3MKNpF2jywy
zjSNOOJN6tBUNrs7r6utDUbOSLcBNXPNWyOYeo9bSNro9sWMlenHNOrtAVeM/DFs4/iy0JXuD0Pl
7TR3bkyNwho1YboBYH6sixSDpveG1ccoJbXih4YFyFszFPb3++u3cWUTrOlJh+ook9Q1C9FqB9Nd
2iG8FEJYzQ/VUXQUGjyk5xNU3LAEWKYB7TohYld/4Mo2xaXJMLv10cPN2vZQ53oa+56gvPwFC/Xy
1S1rPX1ykjAb0XOwrQTt+qUQl6QvMsdHeTE3drbkRqThCgAQoQWVK2dNQJimseAv4aBWOJZHVOfw
I+loTyqR0Hj/lcBySZstWYm7qQYsS7GknEKHbDuzz3XotUclL5WHtOq7naE2Pj8UdSYF5544tba+
qIdswAZhZlYQvhCeaajrls5eyrY1CmCShOaYD2nB9Wnu1MHTxVS4F2WxIMEY+L0M+hLuBOiNUQCt
uC15EFGm+oVT/nZf63mbVV0kqVPUqM6dHU8PULb2GuK2RqFgAkSBVjQXz+rGmSvPjJMYwlLh9ljA
olD6WJXTnv3DbRYvmZbc1HwWrtG11+NspuC6HFwQ9hwMVU2/mtH86BgLfWRRfIxD+0SJ+n/3j6kM
qqugCymKEg0UQjQy1mz4yrGRkvdS6+IQ2TmeSvSWcpa/u02hIUkS8dnuD7ixluQH0HrAG+mQWHdL
DkMONSkZlAtC6fGhMo3kGLd2vnNyb0dBrVYSB+iahy6xFrWilwQyd784FwMtg7Mn+pyuWTCz986F
zggLdIMshLrF+os1Vut0JNfeRYCbvoXlpJ9j+iXePwqdmCROstmOzrTVvTg0w6TPYeNdHAlN9lAf
/7JT6qLvngstsnwZuBbwfNd8wDhBzqyFfHKBCSDept6ZztmSpl//wyhYwks+pZzRKiqMjTUj9ZSE
l67tq8fFxVIo4qH67qoOBRciG5gxDzJS+evYQ0YgKhS0w8tCV7U/LVCWR1HsWYzcHh3oBXRMwx+h
AY2WletR7LnrvLp3PHosYzO+qGNjvFZCGC8zxBrtbM6e9/ndqwehQT7wQZl4B69ewaitYKMGHnuB
suY+hWo6HO3a2NvVt7ce3BSqYjQRQBBV18Qp7KH6Ic7y8BItpULKOCfnYa7Sy6gnew6TG8eULIsn
EM3TsmFwXXjwjLp0zTS8hFi7/UOlMf5QlbW7Q3XdHIX6MB1q7Gwed9cfygu9chmdOkSfsO5wvYjq
RxVdky/3P87msoGVSfSa6va6yJe4EY6gFaPgYheeVF1EZytespdRorDvHwruAMQ7eZQIC9cTinQv
L42uC/kkdXvQ9ME9FKGDrXKX7bEUttaOsMDD8RcIuIaWrK4du0qlrlbgV//BXcb4vOjxnozK1tpR
7gIw5yTxz9U+SGuti0aFXDEKnepRlB53T2RjUjYW/dP9tduaELEBbgKpFpK2q80wWLpCf+wcXlJ0
+eCux9bZyYb+/TEbox6ua9lpjvnCKgKpAjtGNzYoR0ZL+kdaTF8hNus7KfZWAEIpSd4+LBuvlett
MChmHmd1HF7qylAeKNGlH7Qyiv14UPPPjroUj+9fOoAXbjD2N6VCubS/JVsReoNVCy8PcaGk/Dw4
kfFCmNhz6Nn6QLT2QCqlvVxySq9HsaHxDgkOqBfgjOm04NZzMc3F+3R/Lls7zqFCQ50coUi4Wtej
4N9NSbIdw4sxaPFR4G79Ikz0L2tMZ8/3h9qcEAoosl78q1Z9PZTZlIjgegwFJ1z/qyybOYihNO2t
2+aMfhtmFRQaLKqSvFsICmWnv6ix9VEpveihUrCRvj+hrX3HAZLlQPIS9vj1hIQWonjU6uGlb7uv
g+EkD0KZRr8ph+6EDmvm3x9ua2KohXKIKA0igLHaEPOMfYqVm9zmqel8afu0/lbS3pMdQ9ywdqZ2
m4NLC1XEXXlNID+2bsLq0Oqjw2wQweJYzWkG0fy7tfrwZ55Mhenb9WhZh7lT6g9OqSCieH+iGxsF
YTUaKonr0FHWjL5hXGg/GgaUK9EmOxVEsNducoy/3z0KUDoXB8xaWq7XjFdL6fJMgxF9iaIFYzRQ
iVPclfrOQm7MRSJmtNpKfWAAyOs9MtZNCDzDXDR0qmREGl9ErcY7RM+tUXgswxrEygd8c7UTnUlU
botlzyVckgHf00k92Y3Tvf8AY58DQ5FAgX7CWirOmqs6LQEILuimTYEbYYcRomy6o7qyNRdKRdAs
aa3g79WKxUsi4k6rnUu+mINfjm546qxdVvftYUIskMcEp5YFU9cPIw9xOFvDGxu2/oIhY1F6LxRp
3VMWdeq7b1r+fHqsYQeRrkISut4COLxkmaJW+KI6k3FUWyQ7SAHKnWXbmhCdsoRXFC24Clc5cVvp
VuYZjILNrutHqKEcvAHr0BK36p09LSPo9VuZqcjMjoPzSzDzekLKpIy6HrGn59791qfKZYjqf4TT
v+QzJymf2x2cbnNqUvyMMiVgzXp3Kx1GJMvE1KJC1Q+TOw6f3Vq3njOjc473g8LeUHJz/na1Vxq6
YmkqD5Kizl8mfcR5PXeLhzaL4p1Z3d4ebG7sV2iZgHB3w+zX6nrJ89SxUfm33iyn+Qfd6e+idVsf
MtE/96d1e6bkWJA9ZBc0N/0qPuR4qHuNBPBixat9GEXNqW+XPfLKxuJRLJKpBGwcMtjVFuz7yVM8
c3IuJU3wywG9YOswjFOpH4Ey3Z1TtTUYMZlUgbQSv61V4oKgsJu0wnYuQkyZr0Bu8rNs+RurauPd
YY9iMhue78R+B+C43hPoKXvNGOnuZQaXPqiZM5wbCtg7h2rjE8ESlisHCsVTfRUlmhrrojpa3Aus
fe8wo+V2VJry33fvA6pSXEZS8IGX7WofcOOPcaYDCGhNp/hd2eWPWanvOR/86glfBQgyVuqglG6A
ctdZ/4h1OQ4hGUklqF1zKcYh+dRAYf8yYpJn+7U+o4Tj4Yz9QUk5Wcd0yaboUCGgT5uwUds6hy7n
f9EynL2/m+NS6YfGCZfWt8dOdy7swOpN8/pl+UsQd8O/M8TulM5XY0MpQ39MRBR/j8pGaw8wy5Gb
ur+Kcmvdm94qEUMSSQp5ubyjScjzyzS05Sk2puFpnO3lLc3DrzTYTWDzcfqxbePs5/3hN3Y+LUmg
yRIehZO8ilFm4Ya9abVYNnu07zV1lZwjBLkDkdl/v38kWX2D8kbzHg/f650/uKExR/L1pprYZLqD
qpyArh3gUdq67w+1sf1JxKguIjUAF2WdJ4Vu0plqXCgXReTiFGIe9sAavFsmGEwChjw6BnL9oNld
Tyhs9EWpili5GFUzn92+ok+tFj/MTt0TY9yaD3cVkKtNeZtM9nqkwcjzLJ9t5QLk6h4HNDQsaEM0
3++s29Zm4MNINVQaD0F5r8ehLBNVXRmJwHHK8rjkbfGH44rycVmccQdL3qBcsOUoTPLiJWEG/78e
y6iVBWC2QSwGRURi76fGKL/OlY6baka/tu1Eqm8XxSel6B5Q1PwaTfMeQLL9G5gn1SgOAG/J699A
xlE3GgSXi5HZ7f+ssKt/9LO6HF2UYc/YEXm+FrbhQ5o3znF09ebN7TvtkBDBH+9v2F+Fz1UUoGIp
e1ZAHOS1ev1LnM5KVKTs62BB+CM7mGgCeF9p30yi8zypifmXmk3hz8qcleWpawXaIBUZDtaTWlIo
4ZGkEOEqPIV1VDrnIVO+tPGsIFvtKo13HiK1mh/gaSpfaYvxuo9Y19bx59Hulf5odyYt4mmtlvUh
63KntXxnduoeAnCjXio4B/oHWuyJpWoYNyfLi73s+2hW09ekMZrk0LkYKfhaN4X10QhjzKFt3rLG
WZnUX9Up21me1L6ZlC90uwIG+LVSN8szhqpR/iXOq2J4rcZFvBVDJ6yLlod2dJjzwvsSJdmkHUJd
pF5g4LtV/ZHNs1oc4DMpWFYZkVflfsvLM/1q0c1UPAzkDOWRh0uEX0qYVt0hLCMPSqo2jf25dLtC
eTFGJ8se3Kq108vsWN3kT1auab6l6LwKTLfHMRexBWP2RwooziPNFJ1wfYDA5p9E1XLvTP2w80ir
tCnk103alBSH0s0pmWZq0c6vzpyl9ZvelEXxhzI1k4GgQ+fMf6dmIrJTpumN9nGi8cnxE5j0lXac
EycsTvA8otJ3RexMD62V4015tCthmQH6W3n24sZeXB2Fvlg8ZBc70/aUuzdCDD7poPskJiD86wxI
FDmmE6EWXqSvcYDxjICvIPqd7Oe2r5m0WyZ10BPB8KA2Xe9zGluVLGorBZKgrgV6ZnZfk0gbD3Eo
Kd5QJoYnJ+zaQDTp6E/F1JziefE+LpXaf8EWMn29f+62Zo3SO4xCef2h0nr9c6rJqLEP9MKLgzjb
QQMlPyV6Pe6E1a1ReLdDUMZWQepNX49iarWtLR53rJ1E7meRhxFV27rcqc9sBG/JSAIZgO0BYq5f
j2LoBXLKeiqCPAxpMfBK/bMsdr9EmlD3Opg2ZgSJg5IJJWgH9tgqcBZdky9LqCiXUCVYH/Rw+IK+
e7NnbPgrG16FRVjYCHjwsoYxsharSpwunV2DceJheUGh5qDYIvGTInomTj61k/eYqO6Rt8/zNMYf
ZkM8tS7Wkm0vPmZ2dmxgtXTa/IC077nI8z+7rD5jP3ZKc9ohhFIeZnU6Wu1c+rFh7lxwG+9a2Juy
/wmOAyu0urMRrE0npLVFAHvze0/w9wGVlaPRNi+5wb9L+/39gRxdWbcH1ANKXtM5c3q8bLE0IjCs
qPPNXJufyLmGHWhg69JkAHllW/IJva4DenVsT+FUiEB18a0J8+QhyjLayKAOWvYHOxxGDGbcn01b
4HFov469s3NZbm0+1pSrEoACsvZqZbNKGHkczSKg20T7J9bSXvPrBmbXu2MDlFhZ0wAdhYK3OrXA
5ZiuLXzACLWaY5I2Gs4iYk/Vc3MyHCOeOChU3VRO5kEZtaUMRZCNpgChKrGs8XWcb4/3Z3O7HcFy
+At5WdkEuGZelUjL24NqxoFaD3Z2AokpsERdUjQBhd47yWs2etEno0DmZGcdb+MSuibIAKC2D0YG
0nMdl+CXZrTIl2mgW8YTyUL6gNinQxa7JwR3i4HIfmrJKIKte4vs4BnQqS48ryAmDxgOlao1uW/W
TvzqaNOMSedAw9HOKd8ak13CQYeiS+K82iRLqLbWUosiqPiMb3OmNfGhNzsErOqstz7KN+fb/Q95
u2H4gr9kvJAkBAZchV4ncQ3YxgXCGKbW/wjtWn1KtSLbU3a+/WoAB7zsqYxzylCKuv5qZHlaN8R2
gTTa6GHCPNg8oL3poVSr90Mi9DzSbSytNThq6yy8SFJDmyuGwlwjLJ9mLQ6nh7FL850jsDElGBho
9AJpqrIQdj2lpGhSOAw6l5aYFd+wqvhUalkPBU3fYzHcfiSqUlCaoPADMqJoez0UzRaKtiAuHgx0
y/0Ef/EeXAgae8II8hdfXY8ASJC8iBwwWqlZr45WhVIu1NV5DDRlwSTQQUDMeKkjfUz9whLlD1r4
ouRlqfN8eOjHJsRApCqaPZeFm8lKOie5EyCQdCBaG9AlFkZwC40KQYaptXbI805D/I0e/XfT+STX
miE44basnq/qvw6+CpXgYg3UtBqP/ZTMn9t+qYNo0ZVv90/ZzbmGoCxN9SgYIVMIaeP6A5reUut9
ZgyBmdviW5N5g/ChJWFGDUFWL338Wpd/7w+5sYwwKXAbkqLEMmO4HhJzhbIran0IGj2pPmBvW/ip
Wk3vlZ7A8sQmGKOTSRmdj7AaxcXWzG7MIRgoKlaParbkn2J0w/YUiDcW0IHiS3yijC57EK/HqbGG
0dTFGAPTaKmGKENnPkRN1gs/6dxuRghtrw9RfpLrw8BDHqiMxwXOBOraBmus8kppejli7fX/Zlpb
PA6DNj1klkC0y9CiHwUvukOsz0N8uv/pbiILiwr5TnMoqHKHr+l3tVPiE8ydHVi4czyaehP/0WDB
9WA19V6H4vZQRH5iMnFs/YBSF6ez52gYgz60caev1NLIT0uWqc9avOxBdhtbEuV7mFikJrDl1pQY
EQuOdt2OQVraxl960ZlBT8J/fP/q0RuCA6kkfcGBuN4qgC02gIaC2XSuJzjyRXrBy9ocneq5VJAR
+v7+4dAfBPahgcxDO+B6uEyfqmgyQyBOIbuKna4+V+H4fVy6PY3FrTOA8DfgtexctdaKZfQeI6KW
pFOgLtPyE3JY9dcgZm18RNU3i896lRTazk7cHBJOoxQchyqzVm6n0j6MhZVNgQCwf8wMtbH9wkus
P7tqzjOs6ATp+X9Yz1+e6VLvyFkXPzMtVhPbSabALob8p63N8xlUBlWwUbR7N8DthQcoCf+Ux7QU
HbRW6RajODUp1RR0ep8cEoUY7StNET32vHffpsIZPmRd0RzcxCgfyqraK1pvxRgKX6TPkh50gxdo
1pIPHcBrIMZ6wBQuzB+6vEyfmvmn2VPG9FuXsi9cQ33ZWeVfCOAqvHE0ACsoUnH3radejTnaYDPb
dqrrqbtgIR/Vh9JAi+JQDCL8n1DFEPumaIpX0bbDm6aYfgXgUBze/bl5W/IbyGxgXHqrm3GupYMn
Dj1cwkl1rocF400l/nuwwv7x/ki3L81fvcWkNtCjqHmvzZ7jSKctxok5P9yGH9VSEWc7H6uzh6vm
0Zm8+eSMGr6OzaR9KMKhp7VH0U/kfnsk8o04iFS7tIQnK+BVv9p2pZeoBvjsxMuiGk6T0SXnPg2b
HWeCjdBOVopuClFJVkhWVyZO7XlFEjAFddVVp0Iri4+d048ncrx4JwvY2E1SgdWF3yEBI5RoroOg
kmB/phQC4kVjT9MnPWtLx4cOl7xMeaqMhzaMmsI3opn2RgMcLj0oBh1U50xQ893ZUbeHimgsO+4B
eeDpr39LhYmA5kaCna02Pwuv/6N37ad2nL41NAj4wM5+aPZf7++t2y96Pab877+V5uelTqumVoZA
bZ3lVEFbfDSUeg8Duv2ivLVBPqj4Qv++ab5yWxHjNSwvayd3/qjq1vjTTJM69kM3nP69P6PNsSCU
SoN4nf2z2qOaaMhzUJAJMDwbD6o5TicwbeUwRt77I75sqqHmZVAs4tZe5ZBG7GSF0JlWFnbK4xwn
2aOt5sV5ct29vbHxnai5SsACyVKAmNU+Jc+fpzwaeeHEUXpuwR0vWVaKHcaTXJvr2MqEUGmh8kKc
uWldd+e5NTJ1GoPOobEhK+gcjT5Wqpr6UxmViNvtqmxtz4u7jEOI09naFcRW6k5XO5awG7mpYlQm
nsuhTnY42pt7AoIGGCRYHYfsepezEXARQHAmaHqUrAZFTEgAVPCajeLdHSho80lxXqqugM/gE9dD
iVB1IxOsIOj6pkdUEtJYTQ35dH+T36Y3oBEIutNix7LxsrgeJee5VhWlNga1OcCqsTofO/L00OKG
7ec9L6b/MBz4swvhRRIp5M/5LUpoxWj0Nl3fQTwm7gu1v/G1nXTnf4OqKY/ATe/mKrKIKK95OoiB
zj9XqalT2oiPpcMUhDWFf79CISb1Y7dv37+M/Pl02FBQJvivcwljbiB3VcocGEisOs9uSz/jMXPr
sWW0cYnRudLS8un+Ym5seflMgiSJ+j+d7XKz/raYlK4BW9JBDQDGoSCH9fcYjYfz/UE2djxJg4vS
GcAIN8oKIqjDdgbNbNTArDRcq+3IftN5jj2ZtVvtOULcJqN0W8kmZon+8fxbxaYlXqhNimaAeGxn
58lOGCF14+WEX4wtzYnjESXksT8ksRL/mBtrzxZna7K//4DVaciKXguLqB+CtqZx30mUxDcGZXpV
tHL6Dx/v96FWH68ccthRaTcEZKHUwr3I8I0Ul9L7X28jE5AsYbJrFNSpD65XdHZJ6Jp5CFLXnQ4V
O8YfBb6oeTtnhyLS/kr6xPPbzt7ZNVtb8/dxVwtJ4X8Jm3EcAs1KhqfOqNMXTMX3mP4bt4ykikB7
YH+iJr5aQ0Ph1jcjAB4TQ98jOW90DG0tpL2pFP8q6hD6fVO7x/cvKffnrx0KeLYGVyNEv+bBBcjy
8i77Pmd9EZjJ0L0m1NnPXPLtIbZb8Uox790cUsmMoUcZU2sUPMhJrs+76uJr3WRMVwE9fhJi+O4O
VfMYUx/dSSB/iWGs7m907yUpEVUtPuRq34x2nhRmDP6SmPn0oMfdBDGiydDezT33mItFOwyFgY1F
ZrYPcVl4Z9ONvIdEADcYU9udNOG5J2hfKml355zDpdnr3L1VlpLLQec2bFxyDGpX18tRzQm9N2Y0
IivdVb6r5flLZQI9uGl99DpDYEIbW0dEpqpzVvKAx0ZOv2DHgWoPf+xhdBP9kLlOtde4vBVE6E8E
KwCpgya9yhG0Nre0pleHIKks8aC4SfQV1yvxkJS7bgGbB0DW1LgAwMbXqmdzrro5+s9j4CwAm+d4
yvMSFoTIGt+1OuNFtZVwPCRTtKfSunW+ueh4wVHpl21K12tPY3liOnPKm3W02/pkNdgS+dZkLeZO
rWtzIOAXCRtDaVpDWXiEq4vu5mPguqhGJDj5+Q342U4w3siCQAGkSBkvcFKF1VbyaLvrBsNklKJO
Mj+L+v6Qt10Z+0RPbKnweMGI7X4c2dom0i+Ez8Yq3ghxWQ0UHFdCgRFEeuH3VrVcEjOenzXyo51w
vDk/l60oGykgRa0CpUgTS6G1h5ilOAOFExOCUa7bua/CZHopFtGd7k9u87PB/JW9s9LDUd70v6Um
1WArWlYmEtNY4vBhmJcs9Yc+LfdEZrdmBpGV2jUtpxhKrb4cnWVoZI8dT10ILbpvpRopeW/M03e0
Kc3qXCpttYMqbA5JekL+z5PtpvMrW7D7UmJeUF6kRQ/N2Bdf4lp1A4TRjU8tZaKdI7A5nuy0gEwK
bvxLXvi3tWyGJi2jiYdA3phHtU7mc4XTxJNiF/bBdMfP97/c9mi0ucJDkPSl1SVDQRexghi+ajMr
CU5BiR19NLsm5Iljz4921FR/3h9wa6tQQJGPKahSwGDXW0UshWbHrscXxBxA86uxAKuYE3NnXtvD
cH2C+NHOvzb7LPoiWbyYyl7TdumnVGunj2hwTv/lW8HfIYhATYJkfz2ZObKHpRopmWhKJ/5UIjs5
2a4T/8jGsfw+puleUXlzVpLAyosXtvaaAqyFjTkORJKgHec0OSswvaZDO6rtH/c/0lawktFDvudR
IV7XY1K99MYoi6aAO9Q92UVanZGu7S5YX1k7cXFzA/7/odbv3ijTrcUqgGWRD4wPVIEqX2j9sxqa
T3W3q3m8dYOyfryeeNCzOVbxY/GwXalqdh8KdPbjWFT9yWvxLR0Q0zjN9EEJvwU63wmPW3PkLUUd
mzE51Mb1NtGLnt6ShEPmYuV1GttOHNux0Z+XCL6Fj97knrHo1suKEyZ1ryAEoHVyPWBllaEyLHw/
qD06Ji8Fp98vBy371oV19nmkM+iUpbPyJlsYG79SCvff+ztoa6FdKRRF3Ys7aN1m1U34mi70Jwbh
1E2eP+SeiuxuPns/wr6bn2eRfChwZY52Vnpr40IcIMBIF1KEkq4nrhSW0tOJMgX9KPT5EKap/UaW
lHwoM67Kna27dRppCIYo5mGnw510PVga5t4UqhQzsrprvrSD0YcHVXHGvR7azXGkIzOxgxRzfSNQ
sQSbtxtw7UyD9VpgadlHQ7MTy7bejnR4Uvolu4YWsboJkiYy6mpgFEfMw6u7zOW5r3HDwZ0mWY5a
Z5RP41KQZOZ2uIOmb3w1ehhRe8HAk0rp2gSgSlVnIZ+fggaOBOfDsw748gh/Udr8/RuE1moWEQYt
F+yaw6I0IjMcCkAByyC+OUY+536m5M4pKfTu4f4Z2JoWeBTaCzCB6AlYBRtr7jDn0eI5SMJFID8n
xrQ8K5m6RBddG5o9fGjjyEGUpG8cMzrpMbRKwsToznCm6OMOzUZzDyFZ1E8SBk33e9Xs/5EmVMuD
7WaOuYOSbuxPTjhkVm4k3CLX9QdVHSpXE5x1NIbTxxpFvhdRlNlO0r45CjgRty22dOiAXJ826kuN
snRsEmgX+VPa6eIwF/GeyPnGN5ONu7CBaLLRkR+/HqVw8qUomn4Kysayv8160b600BO+KW3BgPf3
x8a1wLsRWJR6JNF63bOQmq1oFNtj2/cOZqhxZ1oHL7QQAx/jpNGPbm1p7z/kjCfFwwCBKYWu9ojr
TTFemcMcUMJvQ4whM3t51o2szg89jJIfAw+g2C/yKsoPQGPdf3gsw1WT4RITMh4L8iP/ltxq9ODU
SjOjNZBV+aexREn0GNV4pR7stpvqnbiycSKA038xiAGGkb5YjUY1wp1pDAjSxhuQfoxapT845byU
Jy3V5/qpKpPqoxNXmjjf/7Qbm1W+hojYQPqIO6+Ofi4NDm13VmkEMvJjpzrJR6e1rfcy1lF05axz
Bf1CA9aXbIJxKHV7S4XK2FRBrprd2YqkNqE6uDtDbdSSZfUIHU355UCKVms5mG2D02anBbEF1ucv
EWApFBOB2So0pWf0HObplI9Jbh7AgtCLL8JCkb2EXeQng9bu6S9srTCBVab2eMfQo3n9bZN5tiPA
KTVoEA30+0QdTrpCWfu93xGVLtnmDNELb8s1Cb1prCnPkl4NRlT3PvRK5z5qDlL+90e5DQTQesnS
JM7HM2L9Hb2ohpIOWBvMHqSDydPyv+tynv6sbKXD8d6M/7k/3u3aodKAPDs4MWAfhcHrtStrLD0p
R5vBPJfz/1Dpnefj7BnRXm5/m1Jw7QGxgETTan/D9ohbHecNvSiCuIyNl8HuxbNdKNFTloj6LclC
65RElv5gNFb17vMHp1KXIlt8NdKZVRgfekerC7NogjwJk5NjLRTjkWvxvrx3ISV1E8Vzkk3saNbU
ndSwZtpksbPs7To5wyYdXxbD2XuNya18jc7S9Ylxkex9gZG0bkzR7Kbx1LGvA0uxu2OeOZnfzNZn
OFomCEhxctBi89u6eOMz/H1/ghs8B8aWgv6kFNTG1dVz3WoSs69mtQ5cZYQCHskektx1miOtqL1f
lF1/NrLSOQLJe0cr08ovBipd7/+aUFbJDyltcCmvyaTGCBi0VErLpbzEk9/Eap8e7KVN9tzgbg+i
zJ5kysbzGiB8dTBiB2JZmysdJTbd+UYfWjcfbTG7Hp6i5twfE6HXy+v9Jb7NOHhkkz8BvwMj3Fje
Vqk5KWZd0TNG3eQVGlbp/NXMSVodp5wq8E4cvx2N9JdGZZ5IJGs0bl0ffQpERU5U+FXEKB+MbtFf
e0I1kivFLmS/MZaERpCpxYtdymNfj2XVwjNFnJaBOybRo20ntKYWefaoLLq2c9PfRjRIbXTuoKTG
oxOR4uuhYsLZyAqXQanW7dGqpu7L0mftp/uf6nZ7SOlGSaYiOTRIY65HUfW6CAWNnkHqaM2xKG3l
WVjuELhLrHzKm1bboVVsjMfLmcDCzYMP4tqBLo2WcO71uAqMpjOxBIiNbPaVQWABDl8gTQ7Cov3z
/O5JMhjvB5hEMlFcnXg6zOvcSO2Ky8FBGrdb+ksH0+IUVn37nFZ2uLP/bz/dL30Z5igtdeljuF7U
LI164GIKbLizfU+MTjmLuZ5O9yd1exNRFZNyZBCqbaTpVvvDLhAP6QwIKmrSaocIGYJPFYIsD4WY
fzhalAm/cgr3RPH5j/sD354BMgdetLz0wHJpeL+eXSFMPUShBRwkL4blg8fD6GtSa/PwERqt8e5T
QIDm1qNdSNI71wducsa4pC8d2K4WaWDMcXSogct3nrW3H+z/ymxxFjgExlpCOatTCFtutATFOInp
SLeOmxyQPp+8d+9EOmohO0C2h4PDw/J67eJwTDFM6vUgmab8OXej4dA6Uf2a4lN6HLgrd95jt98K
4gNUe+rLaJgAEF6Pp1gisbEsMoLcVnQPv1WjqA5T2NTeo1ma9tt7dwauDBwz2DGAEeimXI9mNfCz
E8514DStfljQDTgLa4o+dJmq7Czkxi1OKvR/SDuvJbdxrW1fEauYwymp0N2S222Px2FOWPYEZoI5
Xf33oP8Ti1KJpf3P9sGumgABBBYW1noDqTIoUA71lbZ2M3Z67s1xdyqHMH+iEwq/Kou7vzsdUjt6
hsmwE52j7CQu7WPWV0kJC8WYjf39Kd/YOYCP0SuWHEuqMKvDoHhprPB3ekAQmdh1XZ4pH2zEspqN
kHL9IdHDAmhKQib1aNavzEQP07K2suGEJJFJI0qnlwhAXnmOu1HbuBOu5wSUimIBtSSYNbzHLj8j
6Aqt6NGUPhlL5O10tRr3GemJf3/lrl+yaMxJuijtDMlZW20WjJpSfcCr9lRPQvlrjN1p/thRDjxm
7Rj9CfotVZBjtuYtYw/56y9TT+hr1ENgHfJSgDZ3OTvDrjWnEdV0WsZaO7ZVPx4hDmf7VmTZRwXV
xYePIOpvBC4o7kA+ufsux+ucrGlJ8Yhg8Vyg2ZB2h7JtzV0CxWYjtb36cKj7ALiHW8Cp4GG7uueG
crJGCD4GS4rg+KCNzqEdkuzRLS9H4f0BxYy0i0v8ckKxVdgN8CXjxDvpP82tXV8fqodvNwaR8EEJ
KCV0rUu31FNqdD0TGw6siOs/q8JpiihInbhIjtos7H+LXnjTa5R1WfmUVUbubiQqN9aSFyWIYEoD
8gm7ipy1SJtsyDP15NE2PHSq4gaGHmsbdcarzSjF1KUVIBUPgzfX6otFHA0YiJ56GugQfUjMCZqc
prTtB7Opk/1sj9H46HZkKgBbyV4pvNMjXR3uJBwqvDZM7YTPQ/wDtx/3U6Fm7msh9OzRvqgciiAC
V4iOyZUuXWfxEKhCVzv1DR6O4dwBAoXDs3F331hCXMDoY0GTw3JsLYSTmEVIjuBYp6y1py9xomrB
JISywzawgAxg5If7cesqEtOI4d1PmmCTlPMYv9z+YRfP3ji31gn5btvbZ0alUXVzKwgA2uIM6fP9
4a73Idc3qA6KQjwVKW5cDuepNQLEqWadPDIGrBYbHYdyiEz1j/9hHOIhbV8AmYhfXI6jJhP6m5Cx
Tr2WDh+LpCGLrES7cY1dfywKbcAO6FXy1iB8XI4S1pBgqyq3Txy850Ytup1iVadac5Vdmtbf70/p
xpfihrFJjrmXJUPmcjA1dOvEFYMlPa6TneEpOeaXeonAf71FQroxFH4tlGWJv1wta2BbFHauN9iz
c8oVUEV/F4ZT4pRRqWhTJz1lqY1E68Yy0ggE70PlhLbgGsHXD7GTWQjJn2zq2S80v5zG17wuP9qR
ClK9a5StVsWNCbKIZHVEDP6snzSVRwZl25V7skU/Hjol7Q9hju/ZODRbks43h5JsBbS6YI+tEZ+d
nVuVOo8MlXS4gSDjZgx7hG/w6hQiVzfi/K3RQOBJaArlay6by02CakQ5zL3tnfQQmZ1eqf9I8Fx9
anV94yDfGIg6BVpnfDhqo2szmERrIjsdhvBUwFY4TYk7WPuuaZuvZhcpW8Z7NwcD9MhfYC0BQF7O
CtpZXsQ4GyJUYVemn4Ru/5fS5gA6gHL/eviYAaSTVQouMR6FqwRnjCM1Jh0PT6luTbtJVOKpcUDL
Ko29uz/SVcrIE4aSmSFZdtKXbRU9wPXXlVNr4cluRPodGRjtBa5mfizrad61abccq8iLn+4PKpfq
Il+Ug0pBQyT6KZOsm3RLmdt48jJooRj6IXPo3yapu6U0f32iiR/SdUSV+CggsqsPlhCdBqwgTzgm
/iXG5RvIalRWReP4c1L/fX9K17uDwVxZn6eSDadgtefTyK2VPiEKR1od7rXaKp8pCFdPxpLGG1Cz
69WTQ0mACPBH6spy3r91x6zB6/p5VCwY2Mmi7kP+4RT2mEy478/p1kAA7xGDZPFky+FyoCoy4ybs
cwdyuTk/5bFlPRFgtuxOrncgfVQKZbIyx6tlHecbmlPT5BaOrETkPoaZyPVXvyZdfbY6763wvG/3
Z3UtjsWNzGD0UulTkdevEsRCqe0kqUfnlGjDa582u7Sa0bqHAzecPbU/JGaLdBHlabF4r045RkHt
GFucF7kfLo8AP4I89d16heC/OuGwxQhZMFhPNsJ4+HzkdR7oVCefiiZGM1Og1rzL4mr2Q2foP99f
gRt7Fbi4zBekPRgvqMvvmmaKaXWhcORebXwwMMoTjHsk35psyxjt1lB8VCkoIeE9V2dQNDGeuYtz
SgHGv7h6ZlNCowVYjqG2Eclu7FZO1DvBEdDbVcxMq9LBXoYVFU3W/FNA/fmvceqHNSLZPEQTbhwQ
Uyzeau14HHW2wPbrlE1x9iacMX5t0l7ZSEau58IYmB+SGHDyENe8/EJ5WC25lc3pGf1fA+IVM1ID
MxZj9PCivZv+EifZiOCOV0e80Mp6GBszPQOpUVGLUPIdKoG6f3/D3ZiOVH+TcgrSs/Yqt5oqZLpn
Nz332TwFnrA+JqLZYg9fbzWmAsGVmYDbw5Xlcs0SZSbVj6z03E3ttMe+JNpPptD8TlOTh/MO4Ef8
Dzg/ANUrzoURixlNPZGd49zRspfJdsIhoHOxGE9lHRZbpPTri4w4hTcuaYfkx631QvsCGV2u/uyM
soaw/aU1qkBpLOM1anOQgQW51sORX44oRZ5IaIiU6uVaYpwQZ1k9ZmeWucHwHg54yittIw249cV+
H2VVuQ0zHTqO1mVnYBYeCsN2soOd2flVneQbE9oaahXzhVKz4bAzOatW1Z3dpdE/GnXfvs3O3D9a
Xqcr4rATEcWV+LG1nWjpVLz0DIaaIhTTonR0/Bbc78bBvbknuLtkRs+GX4NFFSq5qejU7DykquLj
sHmcOgdxEvtD33TVwwUOpsTbiOaI7F+vwxGOe1baVkZ2HknkA68Y5n0Y9smLm45bH+rmvGyJ1iC7
uUbeiUlMBXExOyfG8prn6Q5a/Esfa1bQDOEW7fn6EqayLiscOixXiXO43Ob9MBdOSY3yLBYr/ua0
7WL4OsYqmp9q7Wj4QynVPLxp6Kfdkjubwou3diVCOnKuXClAqC/Hr1SYCUaRZ2c48gb73u6aIAOM
1wUDpaSNI3AjCMteHakPZnkQsOXf/y1t7LA4yZuUM92h5fpKVi+OVPDD48OhHgVlWsYUciT4fHXQ
7Ni1px7ztXMyTh5+4WbyNHXDVinzxsIxCs8H2B0OZefV/WjMqk4BRyMAC5TFktBZkLsOXZT2nE3W
262xJCxFAiUon6qrTRILs8ijfM7PQz17+l4rquiXE4bt4s+DJ6agrwSXc+nY8N3qOMz+K+E9aaCY
HRUoAJKkH4RiLf/1Tem9itT1FJ8EQjUffhQAGUdsjVBA1KEZdvl1l17VeiUPs3NGHe0nsr/1fhyV
/tf9r3vjdAKmoshJeRWA5rqCm05KnaA6mZ1nxf4zM5InF9DobsGCMcr0rY98a8PKfIHtKnOHNQih
juNiEU2Zn2PdFYe6F1KmYgZR8nh2IguqsgTD/YpD9+XS2WxULXPr/FwrYb6LEXb2YycxNwL2rW1E
AiSXDWAFqOLLUep4rJKur/JzUhmvk6koGA81iz/M0ePPNioHAClkfx5o25q3JiyvUcbBzM/Kko27
wnPmw1zE0+H+Vrj1daRtupSNkVnCaj55WcUdRdb8XHptsSvmfEAc1jB//g+jcL0QHGULZn3QuUGN
GJ2S/AwaUxxGN2v2Zg+46P9rlLVaGxVmtdIjJT/DKE+CcWhJhbt5S8/j1orJzrF0r+EOXReQnIgp
xhWjdEjUBmLIdCIBCuD353Jjn/GGBsHAH/pj607jaJWK2YtsfpmLqMGFDg+G4YOaGcWXeYqMLaXp
m6PJoCN7YCqwl8td7cRJYtqoxL60I/xq3y1NOwi1zNi1ian+eHxmtkSbUDXlPbnWQ4mtPExptcwv
eu12R6DJWe7rrOcPLY+HjWtM/u7L57ls1vLoAeItqyyroF+p41wOlbW8xCl4cnALXdadB3dUq31m
h4m5z5S8VgMX+9mtpOR6m0jHF9uTMBfaL+uwt+SLMIHK6y8mxu3frBENxtSCVnF/Ma9HgU2FjCt7
xQN5vK4IZ83UsJ7YfeiRvRz0cBbPqjZUj+LIQDbLXAC3Fyklss6FFa1slsjs8ZVEY+NN4AD/3CuV
dkCvfeuevv5i8kEuBfTen4FrhliEveM8OdJQMC+cwKjs4peO1NDH3ozcnTYr2t/2YDyMBGR+uArS
zqSLRBFrle3o0LrnKWN+NEuTxbd7r9/pM58vGBJg+s4wDPHG+b45T2im1GuZKEXUyxPnVuE8atKa
3EhG1Y8mJ4b5iY1Eg3/ngcLx7Ke2/eXhzUJugf4u6j2GedU5LvrQ0psRY4xkssezMnb9Ry7ihw3R
6BVAuQNRKWv5wHkuZ+bR/HOKQmWUWAEkbif6kxGq9fH+XN7DxOXRRt0N9wIuSMnhWIMkPDcp1UhB
wD1vzXb8I4uNvEQ0XDTtlwKcXvIse4ajXySiG/wQGmU/Bktqojpn1Sqy6GTmRRi02iz/tZZ29quX
APA9qXHtjL7hlU2+N428a3zIA56F6mFS9AHsgWzr2roOvsyEjSD76dC311fwgvCVMB1m0tYGFnJY
KJj/YeuMrWqbLWJTJf5GyJAvJZDuUsEJ/dTV9wn70outMj4t1mSr+x4RtfrJU6PaPdphq2nnYUS5
+zRoZu99RbmvjJ75hYV2VJaEFgLKvGUJ8NlS6sCY8QMufCuclwiBRmX8ovdOrwTubITlh6Rv9O61
y8IxDZpWndS/ErsowmfbrMWIiAEmA1/HTnjDw30rKTjI+4jqqEYffxX0rblZarVVs1NWFbyjuzk5
lF6Uv7bU6vb3d+F1Is2lCRuKqjpwbRKby7XEcQUJmbTJT51nTlDLlnzfNK4KUIHdE4rlYV0BqAGw
P4AYUs+BHbg6W27lZWqoL/lpCJum2C1WmLu7DhONz7qeWupGPvVu6HB5xmCVIloPChuLZGTsL6cX
0tWkDcJwBXYcXekvfW30312QgM6uz6imlz7a2p4Dq8dEcsxv09aKgtFS3eoNB3mgFKnWJz+NxkY8
FzhAax+yNNKMczzVqNVg3OGVX70k1addFTn6v9jihgXUbauE3B8ZSry3OwrCf+Y6j7GDYiyQP6aY
p/2rVQ7ev9Sb6tTX+T3eaelntT3mKEgPG9/46ryg4EBjTeIfuWjh114uAmTWMp1FmZ6GqTP92VHS
XeblW3DEa9QecDL2K2UZyRqmyXs5TFt1S2aY8OoanFr2c6Mh3GyV1iFtwsIfolj3sd3Bmam0EPyh
hXls5yXZwNxcTxUKMfbU73gbSgyr3xC3oiS9Bf+P6oP+rI1h+4cWx+0f9w/NVbyjrIaklYRB8r6B
tnw5095DP2LUvAZZ0rDaze5cBWkR6kdLjbfaMzcmBP2Tmx04pCxYr143Qhgt1ht2c6py/WdnZSaS
MbjV3J+P/I9cnBLmw6sTeWEY37LAdjmfrIgrN1qW5sRRyMx9tXBEd6GZWMZOqdvRekaL07L3I6WO
f+gj4tnatoaydYvIb7P+FaioMDwkOGa6inoIeLW1YyP3XdRCvFrJkB6ntBiPGERaIIN7RGrKyc3/
zUZb3UAzXUVBXqlSBxA+A8gpuh2XCzBTQzUbLOJOYdx/GzKz/xj27Verdo0XNY3zjagkz9tqotJy
nBuTVxiSbKtNip5qaCpJ0p0U0dhPoWpAb69SgaZ/IoqwDeaxHHgvN+6yFQ+v5wlXVDbz0e4DqLyW
pEKrz8JMCaWVokER9Hl0MqZb61p8GOqhyl+aUNT1RvS5/qyMKdshZMQSbLc+LAUec10aTqd2Gcha
8nJUEHVpcNtKdq1au+2HIexm8bGq4uyrEO0yH+7v7uvTSp7Ai528DREuimeXH1cqg2jjZEvFI836
luWe+myqC9wufPY2Lu7r04qUO6EW7WeyVHrJl0MRGfUqChEeyvVk/GL26fxxBp+08Zi5saKy2AHy
FF4xvLjVhGiUKY2aE0XtObOUAFExtfMVB6rMvhTD3JwwsXLCTw2PxMFXqbQWG1H2ehuReAFXZgfD
NkRB53Kafa+ZbS6gxUJYVWQhJLPbQER2kXyApYQoaAMzaYvocf0Z5SODpw0itmhirJNMD6VCQL3t
coqyQeyifvR8TwV7CKnk66MbhuhDERxqFVZE0AEvpxctU4/aiwZPNbHsJ8Qn2r1Ra9FRqyZz4/V7
HQpw7aR1xwblRPLavhwKMJ1ZZnOtnZzcCtEF6/UWxsysfyY1TD4b2lC+jooWbxzJG0vJOUTKFZ4/
wI11G9Tqc/LdDmSqN7buEyIj4exPSd18igV6jfcX83qzAoliOaVxLKFuHXIcKbqW15Z+WgoK6fhU
aDHP/BjN40Mtzc6DKM76/qOtFeOPaBTaVgfxxlx5mUgi/v/DP66OpBPqGQxhNTqZ0mzMnGn342E0
PZdYU26cS17bfK7LyP5eZ5C2l7yMyTEuP6c2dDNyVVNxSksh7Neuts1K8B5C6+0laoYl3UWa1rbP
BErVCfQ2NpU/8zJJoy91D8P1ZAJO+DK0SB9WwWgvKnppo1mm7a5zwyXZO55UxU28dMi/2qFNx3XI
/bbkaRqzf77yoGwCmeYGyxSZjt+bSnZAfqN4ybjW3UM21e0fgCyUILMRJS6G6C/XjAc/S9CVwF7c
yTXE4xGc8M2h7gORW3nnt1lTiKAYbWfX2vM/dWaJDzQxnexNMxPNwO5qQBulc6Ynz8rN57azwnQX
VurBUbyl3WPVl0JiX7rWA+GH8K5vNyF1WrUytLTmxzfuW5NX6JcVXh2NsW8A8HWDVvGcFwsDURhB
6K8Uhj7OQd/Pyn9NN5ChR3Cff0p/9DCYEs17Ld3ukIyAnhChr3231/I/ms7gZecuw2IEDlepHy11
fDQQtOwDXrKu7SOh9rMMNcPvdKR/Q3u09i7J4uQvVanOoN3cCVCzsQCgsqpd4kQcEBetJD8M7SkY
8SPpg07YB2POUak0S3XncoEqARw7kOxlilfu3z3/wk9zrjELbZs5M/3e07MyMNI4TvdZ07f9i4tU
1hgg1VhV/pAtnvOU6x2cdbsIre6YREvR7IwMtZM9fiGR9kR9KfxuqlPc7Pg4PWe37PuJnxovS+HH
LYITQWuqSvfca1E5H9S5WNqNuHV90YHYeW/hAQTgES5P3W89vDpLwjbtI3Ga2yELD5npYLPTLu64
ezB60Omltg+VH0o2eP1VfOxNVHeGMJ1PRamF+wTKqZ+Owz9elXlfHGOGwytC81NUjg9Xr4Gowqmi
uouAI0Ti1R279NZUzYoJs6N1Y7pqQCr+0NM2Nf3RUdsv92d5tZqkCpDUwBibqAERJi9X04srTR/N
3jwpFGT3Vtp/y8tiC5ZyFZugFkGQpDxOhwl5p1V6HdlzqrLpXK6aBAlMg6pTFCzm0jKlJXc/qbMr
wsA1h4bNXClZ+aaUlRpv5L5yKhcRUv4KHG35AUDsrnQQhCsMhb6se5pMl+Z9pNLO9Jr2g1WlWMJ7
WHneX9qr8E8UBvxArov7NlF5laqMY9+hxtujf6e1iK060ZT8HZehV+3oIdSf7g92/R0BicsCB610
KdizumvUuqvVmOLUadDLLHCg5+2mUmzh0a9GgS4gxXKl+Q348PXZo0xuRRER8dSKFFtRs47aGDJE
WHob3+pq7RCR4JELF9phRJ5Al9vSEPkQhoWwTgo+Z3aQm1n0dRiM5t/OmpIN8sCNscCDc0dLKBvH
fRVQZksM8ZC4Bm5Ibb0EaMq19vOc5rq2wy51U8vm/VNc7EMgZlRx0EckUScTWp0GZZQlsaKnWhpV
Q0+1dPBCX82KfvzohTG+snNaeJ9BzyTJk17rlPOtxS2GF6uwhm7XYAdifxAR6ejLgutmsrHyV2kh
v45WJp4N8kHOwlyuvNtEWUNOAw+FOvceE6z4Q9OoE8hIRVDLmpzqQ9HAdtuoA1wdTlnSYANLqBXg
obXc3ERbMMIczT7NU+wci8bLx+/RVOfOsa/CQewpUyyPwgWQJScVpQ5O9xY3sVWubaRZBg24Uk5D
Z9qnthvTF3CxD1cdqdHAygWsjG4R2LxVXtZbidtoYQoRAKcZPrPVfXX6OnxdvE0ToOtPh3Uktt1w
DiS5Zw009Yq+7Uqn9ngCZvnnvnfcY1x27qF2x3bndGr4r51tyV5cf7d3Hw0uSLpoUpLscrv0XZdU
M9kq+OjYeOWdlGPLNmpOvnPbWZmPsdIU3kZgvcrrqavSDgflIZ/13NCXY5a0KUrTGr2TpWnVt26Z
nCcjaYoA4A3yrXaU5091lme/qrLTHk0+3oemASQV7ZEpXJ2Ooh4pwQ6mdwqzUN/jT23svWwy/pdR
6KVR52NF4XVfThC+V9KqreWdCkrW/qiEpt8ie7OxjNdxDyM/gjldJlkPd1f7f1KHLlM6xTtNeigC
9KzcXVONzdkWVMcfvJ1YNgbgYUJdlP+72iVONXnDYoMYbotU+0VVsfpQlkX83/1Rbu0LxGCJXOBR
AT/LNOS3zNCJhegWT+5/qt/LTwfPkI/G0pbjz3yO3TZQHPLfg4lsieMLRSt+3h9e3kmXcZ0+OdxO
qpkkGoSWy+HnSvSq6COPeyRMgrbAFkVd+mkjPl/lUiwlIQXqCGPAcpa/4rdJ5nO1jMiguKcc+Q1z
Z8dOC2ouW+Le73PVS/0EP65fRtXVC11KiJTgA7JxC19z41eARzHJbKi3I/SxOoKkqHAheWad2n5w
rb3eT+XHXl1m1Y/N0TsbbR97fp7qy7JDizzWv5lFjAnywwsu1X9pk1IMwtVz1WHRFEF06Fvv5M1J
uTfDEOEyr+w2RrkR4QhtJCGUu2C8rSvUSuiMld64HEZ3KH181H+IUEt8zRA/tNl5/B6k+wa6npAp
G4zrPG5OQj2d0SuFgjeor7BFoifgud2r0WDj5pjhFg/0RhCQRX5SOdl2hjt5uZ2qLIopuKXhacBy
D6UD1zqnY+L5TmMvG6W795VaHZD3vBHiCW6XAFsvx4omFdESfELP7eQu7S7jzpRqOjix+lFWGp8m
Jwvzg4107n+DQO3go+3FbuIrLWqseawPQxAbOAjsBm2shm+izNr6q7pkJKIxGryFX1bu7OzUyIus
jxXLO33URFFGx8V0pp9kPVZxLIayT3cD2iLquS86V+yyOaQ5N+Fm3u96G3uLp2Kokco2xhb7CX3g
LPtD3XSvY6dEZqA5S6r5mddH6ZvZlw6IGKuxk2NFI2MKNIge3W4ALenu8iI0zP3YTuXfuYNbwHGJ
GmPgkJqDCDxFs74P+FuX/uh1Zr1TIbqAuVNEWj/Nhr0Iv/bsqEetXgZnLVum+WUsHYR/nYoX8MYe
v5E5SK1PcLEA7D2gB5dfhowMkGbFHodXPe8R2BhLWoNq9qHvk36fucbypoWZG20kfTciJjgCmh5w
Y2TNarX5shEFzDHulJPaeEnzVcXBhK0w6kqxkerduBl4ycNrlfoCNGRXTzH4fWOsNUN0jt2w/lzU
Q5jsrLGb8ycEvN0s9nV6hp1vlW7tfBpcGIEbpcgbM+VtBtcI/XDaS2u+Fa6TzuDUERTDvk+/ilk1
94YY7I0q4K1RoGVKjXJ5pNekpimz8VvlQJ3G2Yz2STwlgWm2Dzc1ENjggUnRgAyILsAqb/C8mvJM
C3OxHZpy9HUnX54Q05miQKnLLfu4653JRcp8UDKFJwbm7XJn4sBojrUoonMbTf15wJZpN0zsybww
4meqJOI7blpbjrLX6wghDOFJ2tZkK1fc/2aZvFwMbnTWePQEXtdEpEf1w2hYSbJGK5HyixTuWWNu
Myr8zRDb0TlpIu3ZLNz2T4/egh/rI8XP+1fljWUkL6KZC4ucF/VanZHybwTSx4jOZrYEwu7+RgAF
PxbRPduUWnausnHgrq8V5kbTBPCl1CdZC/Elbq7FYZjFZ2901ciP8iQP6NKZX72aZPb+3K4vaC4U
urbSioln9XrXR5lQlhr727PVObQwluk7slH/hLY6+LCgtpyQ3uGcl7cY5Rms1IAxU4WktXC5IycH
7aOqCZXT6NZaGvSySHiyrSFSCdmJov4Is4HIGY9hnAURcCF0oQF1ieOA7pPqt3GumUcts6xu39Hz
+IEGMY2BbtQFUk2ic5XANmdR/XN/kW58EKnUxO+l68MrdBVqbVTVHaOtbcTjUZCnw/1PCnjpJdHz
jSz4OtRS1oArQDRHiIoKwuXyzB6X1OBl9qkDMgDTkb7OZ67qaQxixTU+4tnQn6aitt9qM27/vj/J
W2NTZ5QqmpA1r+hvQ6P2cKkgILuReh6dQQ/sNjfoVWgt1liosr1JZOkHUFji4ciLrqXUCUZR+r2u
czlr1ywyexrRMeDtmxzSzlb9sPS8jZ1+4yOiR8JWp8kDnmYNKVrobA41BOxTkjj2h2JWaVpA8B6/
QzQJv91fyxsxUOb3miwqQnx+hzf99s6op1xnNW2Hgsxc7qOybF8qw926S26OQskHLg5UQrgyl+tW
p1NZl1PsnqqeXk0F/IDvZG6lNzciBBVLWvA40EmBwNWN1RqgvtrOhRabjH8p9fJpqqSOI28H36jR
6nx85TgBhCQCPO+0VbIRp1VqLdHgnrAMdp96kRr7SrG2sA239gIaJPCm6Pgj47IapRr0AunNmpq6
5Ux/znSJXB68/ojqxH/353ONrgJbhdAU+OV3NsXa79MrxsgWiu6eTFw0Kh9toTLfeW7fPZeW00c7
o8nG72LgnemT+KcC+FnXJoFqo761v/9bbu0XfgY+gvL9Cxr3cr+Mwi27vF/cU6woGq+9aA5MW7hP
90e5tbZkHDQrAEJ6qDNcjtI2sQPTxmbCQzr4ij12xzwse99Zxq33162tCSicN6wUM6DnfzlUGhpT
VRnU7UFDNn8Wrtqd9MHsv6Gbqfuu0L1P96d2IxGQvq08G0zyKs7c5Xi9Po9WnlcefiXdMkryRf0k
Fg0MRSy6P2jOFkHcVw/r+0s1CN7OUuSABsIaG5e0mtCmSWqvuCnqSWGvfBhFIfauXUf/Q9yS7W8q
+dwESBtfTnCEkxnGIadvGWiXRlrnBO1SbXnd3dqHtCiAyuJUIkufl6PUSRSPVsM+1KZ2fFHKLN7D
8t/KQ29tDqmZJ88djKl1pyBCVjeqionoOLDbxzIZ3pJYlB8mRy2foqis/r2/OW7te97FUlPDo063
1pSr9Nrj7ctBT0nrnuZIs77MKrqLdmwah/tDvX+HVRpF9Qgs43uLjClermDsotAULqp3MqwJSzp+
Tv7We52h+csyml1QOE5fvDaN0GLfVQxkGPW6XhQ/Ekr6hnig8bUb7FJ7mbMs/+JZaf41Mq35e4XC
y/cyFPMbfJXoR2p2qRqIVvlGKVQ/FGEK6KD1xuo4hrU1PZldlRf7CtdpZP2zfHH2nAXtu5m7nbpr
3bTD0ycpqK1pWWFuIP+uIRssskT50FtG6ZH4erkETgRnsw95SOl57Hq1n+eT2vtpYwD1RYvDospE
R2+Kfrp6bht/xRiwuztDWCb0yQSww0lFcrbkDgOo8XnMR7sOVLh0TzAyKuyVmnKpDmHbpuFzqXZt
/GbmSv7f/c94I+NCbQKilWRFSC2AyynosVMCSiZSTnqxgDDQIw0RyXF6asQsMr9KRve5n+Zhr+ki
fLx8YFDtJWoCMaYOuCZDqWhiLRWl5ZMrIJ54KToA5NuPJw8kDfRUwCqR1QJ8u5xillnwhCaI31M2
LRTGKAADkND7rtilZVKRx/b54+1PLnZEsZB1Ah561clxnKJZyimCWNhS8bHbMpEmiYo/VVib3f+C
1zEGwDSxheY8IGp1zaVRsWYvVMybzykdHLD3c7sHMtk/u2IydiLLp41dfx05wZ+Ck1YZFdfCNU4p
ikLTa2e5nPk07GNqnTts3LbyhBuzogGA6BydTMo+648mtFnNZhHnZytLZgw6zeOcUzWbivCguJOz
kfHdGg1UmxQd5SwjR3S5RUaSV+HpAjyBlvW7Wm3Sg15qiL5r9V92YTWH+5/snb16GTtRgIbhAYNW
Fg/WKpbZxNurTsbibBidnh6pVAB3UuDTtU+h6RbpOW+FqF4mExqBPy2wAXbjbHlmEKup+RMLZtfd
j6po8729NMB9nGZuXkdoEYCBs3T8JVRDNBQzi8ShPFlMxa+Z27vZuWPf/jQrSriIA/TOF0vjutgV
k/CSP2OAHMsbmcXc7KCoZOpez5Dw2gsl6j/3ja3Vfj3OeuMXUwY7x6in5Z+IjT74y9C5bzYgUizD
9Xr40psm9GOL91R6tAW03d3G8vE1VqvH04mnAOmz9HFd3TyTEuuLidn2mbZCHGjGMuwKUSz7+6Nc
36VAf8HJypYvZYK1fJkGHKPqrbo8R4plfdGVyf0ajqH43pnJwyRxyvZ0QvlD2Y9EQR65355qujcR
lOq+PKuRbvnIDaR7q1O3FFhuToh7mqYnjYIrqb7E6b0c1GR5npHGP8AmT/YlML9D0W9m+beGgm8q
OQEo2ZDqX05IUewExaemPMdJuBwVfEQQha2zYwUnYuMz3QhHvAxlE0lCxYGAXA4Vl16hxIpRnhFm
7Q+N7YYHaeq4seVuTui3UVadScrPIhXFVJ4VNM5/9SOwj3ZwtOOkz+lGfL01FGU+iXel2HPlkNIm
Zaui+M1maLvP2EVi29dFcTBNw5Yp062l427CCA0wEGWXVaadTdkI7i8S5yjSsxPggCTIPcV7efwc
/T7KKsNo0EGpW+B+58qwky9jYoa+my3LGc/IbuPZd3NCHCGYlzz9rigKkRGrtYIb/dnAktvnrakG
tpK4x/sTujUKA4ANow2GpNFqQvUwpPagG+Kc53a4V7A/2jddueV/eWMbwGVhGqRFtB3WXUtKBnFS
l1p5Lmg1+TTEx6fCbT7XoZI/3NpAPAbQKrA+Ovw8iVYnSKM+1PUucaGchoQGqRY9R1nvPr4PLoZZ
7bYwdjvXatXyPNj5P1rq6E88AkYfabAtD8pbSwcegqoX/E4D7drLCSGlKJq5V8pz2ifuAXJS1QWp
EVlvIPBSdyN1uDEY1EceeQRVtvnaRQ1UVJLmjV2ddTcfjkmCgIqo6vxHVTtbCmQyC1nde1T0kLOS
9x67T27M364Jp4281Kvj+ixFOBAznrSPXTfbp3rOtEAvEuucu425lavcGFRKh9NcpBhMyfxyUCFq
J3KHrj7jPKwMh86Own4Xt97wx/1TdQ1IwKaNSo2ET7+XxC7HyXkV6c1sl8SF6W1qa7Q81Z9ZJSBR
pi+pMBI/muc/sAX/en/cG6dZVsckGgn0BzSfy3HdVpmnNGzFmapV8a2e++QNW59yvzGKDAqX346U
BfwMqpcSi7yGOiT2MuYxJ/qczEmnf9bLxY6CyuROobZYVs3RVcO0/zRWRmx+6C3Qc36HeXYXeFxr
0xmb5DR+1RfaJy9doU/e/3F2Xr1xI+ka/kUEmMMtO0lqtm052zeEPWMzhyKL8defh9qbaXZDhM4u
dmexM3A1K37hDZeyj/rmOdK7pLrMISJk/jzOcYv4f9d/BXYt/vG8NI2eKnOOirNNkdY54do5NxiU
WjURU8SSHzwBPhFYNOSnswpQWdupQ0sGNnRq+DMezML2VXeK/jj9iBWTVveV+DQ49fysW0XeH+fc
VD7mlKqws23T5K8n6rjf22Gqf9dqOcT7xhnsbuOWvz1xTCUYJPyRFqjhun+joP5LTzqvgimHMO50
ttx1FtyGLDOrjcN9uzmuh1qduDifG5mYSRXEhpMdJGSzg4DY++YjxigUtRc0Fw/+upIixhE9Rk/w
QoaRctJSw9jVmM/8P0ahqs3LBZsZy0z7eqN3Zhcn+MgJLolpdh56Ix5rNCUmO92YtOUPWm91rr3l
USH3JfG+Hmhkq4VWw1YPM6HtGnds92IccJw3laZ7xP941jZO170dwQ28cHYpLdMkuB6xdfOkl+TX
gRlL91/LScVXo5KV6lu0Ijam8aXTevN5oE0x8SHqvOF7Ol6cGYpsBEoBwsId0Mra+nl063g6kqk1
3zst7OrP7oTGFBUpWyv3rTSn8WSFbvJNJEWt+jCQ1XLvliL1wM/bM+rIcxP/yKFfeDtX8PbuIGfo
Bm1dz+p3mZzz4bNt9rnjy15a7jGegd37nSwn7yMXdzadTNRg9V3URRIqMTWxyTfdxDJPMrKbzq+4
RLs9HtCzsotqzZl8nAT1al/ibxa5vksxpHtUnXHO9noZp9mbn36ok/ANkVgC80Yb4np9mITFEGlm
fZKkPlCkVA6Zl2Y+D92W/MGdzQfeYOkgklcDAVilAxUcHFvWpgiaCQuRvO0RnW6Nns7UrJ7mPHo7
9hytBZTr0dxaHIXXYmJOpMf0DkcRWGmZ/Z6RFOv8OqobWuZKomxhke/cR3zaIjyNBNPSQbyeyATN
ILtOGE1V53YHZSzdOXGo7V5/rG7jDL7JARwLtnRBbawKZh41nSYjlA5GmjUf2aTV16wTw55bKvMH
I5ovTezlf14f9M4ZXlJ6B4jISx1m9Q4bw5xpScKgVj7qfq/mHWfA/dcshnn//xiJbUg8wyZBqOV6
EktPjGHVuSKI5AQcDwULgZZrgf/SwUx4WjY2/701I8BgvZBbp1i+CqAojaWpiopPMKtDeDDwWHqv
efOW/+S9NaMBtRiBL/yzdafBS800tIq6CTyhztY/FtS0wc/bBDPStHYrL8BJ3HQPChHYFnzjNnID
YEj8xO6HK0PCfz2fmTZjaDs4TdDrffkz430eI1+BZ6j4SlRpmR+XrUTSKE2z2TciR2n8JDNie+PZ
ubeBIJQREdCeWuQIrn9Go2tV3Ld5E1haZR7rxqyew8EU7605aR5f30H3lpQGC6kfpZTFrOh6KJmg
ZY/LTBOIzOvDU2TFun0cQ7QHDq8PdO82wwdyQSYshOJ1H7PpNLTLLYtVhbz5FOWKBJEievHk6dP8
1QZuuQH7uTMgCmi0Z5fTvzT0r7/MVuYZ7kgrgtTpgRcZyW8vLjPfjbIEjPIW3O3OknFJU7Smyc73
rUvXVhgNQC54FyrFEM9xJrpD0rbuc2eOW0HjnSVb3gOafYvcJtCS6w+rUzy+9IHrBcwiwOZMzf2x
7M23rxeyiDw/oC4Istb9tyJPtIG+Iq8Pr/gnyiozHaCk0t9Zw2h/QZBti9i+PGerYOS/A667zzOY
CLSabBHISsuJReLnKs8/zYC5QVRfQI39FZ610YG+N5WkMmQyNDgIwleveZeUTKHj8JGzojW7aZq9
Yoeokvb2EgiXyQKxA4tEJWR9c2pGmJSS/CdoPGipYS0VPxRauRsmsVVSvnN9MhToROhL8CnW3lVK
MilNOBZN0NUGvXRXHabAC7Pksain7GlKdXko1HALAnJvVDJPahXAZ2BOrTalE1pOmI5xG5STEz10
WasdI3OQx043u8DsW/FgD8VWxHJ/UJpF4FvQ8lyXe4YiizwzD5ugpJny2Ii59/UuNBdNu2aflLy7
ebXZpLr11GZeUTQHUMOtSZVk9Uhok5ECbqvaoJ+FaI6hktWP9FbbZ5TGwQzbVVsiPZGX+0Y1MjDV
rp0FEJKwekss+OavX6t37h3AExosD+h7C0D0+jJII7gjPNn8mNIGqCHGvQTevItwpN2Ald2ZbNT8
kLmApQYVeP02hv2cNwNSd8HQDvmvxFCjnzg91k+w9NMPnqE0BCFVdHr98+4cUFp0NHORZebsrMVw
TNETaZiVDBRzzt7NZek8wScvN0Z5ybOv7x7KCIjNLhUb9HrX36Z7Az6fJrNoi7o5FKOWo73f2Mg0
YGyK1WsKaz2f93mWyCd6odO+kPm01/OyO8qiQycM+dXibSsL7xp7hqWXTdmUBV7j4NvZHuxUOt1Z
damsGGFdPqazF5+tYd5iea9meRkKyDvZ+mJkzF9WmUZSJ0Bjm2Q8Iwip+LqnRT7/tH1801q+jLKQ
yQkBmGcE3a63ao5LtuGMYjyrRq7uYkttjoQ+00bEv0YyMMwiiQdrhYuIPui6tAhFIZNNksxno6UK
HOReHTenoZkc7kI6EuDrtbatHmqzNIqDjRvqr0Rp7f674fZdB+I/U/+183Qun0sjnuPCl4m0f2TQ
XY2DYZZOMIuqBgCjZIZxaCPVeaNzzfL7+QJMZ2m544iyLqHQunW1erKmcznaVP7hYkT8hg5UVmHk
Gxv/xdnnPxt/GYwzDXSPZ4mdv9bA9aiEmqpMjXNta/DFqJA1CAdPKJCwD4AU2CjGtXn6kFI00/1c
oz58xHFMFTtNT6tuj0mR9W/LYyS/DEVtJ+8jNeuzvSnKGMFUJZpP3jT1jp9pSvdV6oPISLtyu9H9
QtYuE5jIJvvaa7Mi9qbVSe1oxAiVMPaUVhsf61wHGMu3wqte0nMKVBDzVve2Df01rfPMPBseGiiQ
X1K5nxU12uV6aD33RlL8U1nNGx1XXkZlF1IuMEjSSJuud/3QISii1LpxJl3RbN8ESniaocgVvtm+
Ffr7MhjldEjbEC6oKC5T8J+yumW0rZels3lGWcvgCovnPazjZqPLsoqsGWWxouC6ZJOSNqw/Ce63
LpzEMc8TCpKPZh9Hn4zcdC9Wos0PWPEOG2Ste+OBflyYb5wHmB7XX5Xk3ohiBAT8JAltnw5c9aTZ
SfpodBE4gLLZ0rVbRaIv3+fSncBogwLP/+Rt/jOLofTaCjkl68wvin8giDYca3o7jxWsPr+KZ+0d
ffP52CLwvnHnr2OL/w2Ni8kLOwic4moB20p3YYTi5yeUpPFB4cUnGY5/WgStHockLoJGs5J9Tf5y
ykKvxHHSwxZhYt5fv6tXYcXL74C5zb1ApoYT/GrXyhLOckPBDW5xbh/J0sddCD1kr9TVVut2lXP/
bygE0dBGWjSt1hlo33pqNYvIOjeEN36RV+o+KapyXwyV+qA33bnrGHiSBU58cRVtlDTurDW9Qqg1
YFiAy6+tLgvoKbkldTwhq9neiUTvTxwhJtZKJao5dXyA9I1GUdZNGwnWGsq8fPjV0Ovko25aWxGx
fW6EGA5Sm5CvyFTrvanXznEGjr4LWfanfii7XSu66GRGbwRAvfwELN8WaSpIwjesVRNqbFa7qX1O
0sI+Ck3rdnErNiUxl7br9StDpwhmN4EMygK0xq4PcEj0WyEFqp6FZo/OsW9CMnIpsCQ89EmsVr6D
Dmbt622ivTdb0Y/7XtJm2jWeU8jdbGM6tpH43S47PCcaCAhtk/rpa/pnrqOQKXNDPbdxfZ55h8Yn
o3UuBJt4aDvWuxQRn43A5DbIImtnny/zDCBi/fwASJ7QsDSZhMLKD4oaaz6mguPGDXJ7mrgiieYW
GCQF/XURd85yQR8sNM5TZw14YXT9Yws2aF/mYXSsQA8jBz/XvxB1onod91tCbnc+cnlfF5yRQQy2
Tj7FNFPnSQrzXGmVhX6OlwQO3f+No3N3FLrG3Dvkm+4at1dqVtHkymCeCVLVJ2Y9+5xGmbNhHPQC
nF5tW7pZtLN456jnrstwNc6+KM/VzlmtvLw/iyTTIvTCBHAz/BHrtnynK3VrXdA3lNFlSm1v9M24
jP64s5OGH9q67lRurtTM4NA5LYIA8Q7BqupPOeHu9aDA9lMtv2hC57OeasLkvEdT4ieqizacsCwB
uFPJCtX5ILS8HfxkokyD705n/8YxtGxBhMToE+5fv/rvTC6XMYAnpJCXMHp1LVkxiLcxSs3zKNzy
nUABHM6xk/14fZTbYIzHi84GDQeUMTiD11cCJUezhp5vnssoHD8V2Sw/Ra6EVt4L40CDtj82StFv
fNqdU48rwgL5JAPhZl8NauqR0+ozFra1JusH3S4UPAUN44GQwsTOzUsOjeemu1iKbEsq4c6s0kHk
LaVzRO1u/bDreZVgW4PxHuZd/R4BKmufdcWWpOr9UXjKkDimCL6+Y1TJFgWz7ZzHfsoPdHDMJxzK
tkq5L9yu1cGg6LIYCJKYL9iU68VLtAbTgBimVIoUH74pChDJQcO/aGzao7DT7MecqcaHcVCTTx5L
+4tnLt73Tdv/QmR6+vDmrbSklNSwKWJTf13nlSLHHK1V8I8ERfpE9+DSZrjtuNA84y4c33mKkR5f
H/I2PKLus/AuYSdA/VnHLFEU1RYkauS0SiW8yM4zD8lgtg+lOaobF/rtkrKaNIJZTSqHSEKt5rqz
IkEYqJxzkAG2P3VOre8Lx071jaj+9ptYThvcCBQgTv1NWcsNR5pIrXJWmnH8UZATZ74jGv1LOHhb
ypu3B3HZOrwRS4eHgsvqINLLUktvdhkrTEtnp+a9WfpF5lZiD2Aobn3VbJJ215veZCA5n+pvtGci
8LHAiJED8lcA9ev336vmuY20MgpwfXb9msrzfhzF97fuEgZBzRSpObpKFAyvly5OCilNpBgDp61t
vzAd+Rna5Lwru9jeaHbcWzxACi8gPi7vNX1D01izCnX/oKoK/aHBDOEoZGE9VXGkbRy3u0Nhqkvg
hNUBGeD1VxkQ/ciGJIT0rnxuErN+oOT6ZXZysVFwvN35yLoAVl58NQDwrJ+I2pNpHLVeFMhWVS5S
7YtfWmyW+9cX6fYh4q0DpoUm0IuYzWqRujAZM3Q3i8Ap3MXttSu/N7IVv2vPat+NbSQ/CITmNpbr
9tMWJS6uq0W6CSWuVVu6mPDRyuwEWJ8L5gdmDf8TNprz+/VvuzMM1ESOF8E9H7nuFI1QD3i5ZY0t
W0v9PzeTdx1P8unto4Cq4z3gHBHir3LWmOgmDQUokjDv5K4GsrjLC22L13Cz7cBC0A7lz6fmQA1g
9ebUoQ1AEO/yoO9dhEC7TvrSGX+0s94dXv+eOyMtmFhsErh2Aawuf/8/6X8h0RV0C70NAP4I+ifq
T1M0YIojZWPr3R2IGiXUK25BEJvXAyEfu9CGlDbQsz7c5TbhQKTlGWogb8VHvzg/gMFeZm4RDFjf
d0DgmjoDi3eWvZSfjNmqf/a18UZMx8soJB8mmQeb+oZBTSbfT9QvEGCLkuFTOSMKOye23IjLb3Y1
uBFAWZhnIG5FpLNan5YYjasVgRg5atW+r+No782b4ke3i0NZgCoa/6KtBVT1enFKVFi8SUDoQjHK
0A7JbGcnr/CMYa/XWIS8dcvRwaGuDmufsXiZrgezTYwUWiP0zskwx/Zj6eojRdSymEJfh5S78S7d
1NMWe83l4aPExRO4DilqZa6rCRzD2TKF7dt5m/mVFR+UsfgeT+WWdu290XDZIx/kGqLRuroexl5B
ZzuawzMgFv3nWI84eGa18ijJUyPfiqw3dq7ZhQutnrI21Ry6Geu0Te061VNAbwYGYKa9yBt56Kxy
apFilnV5IkR+oxLfMuJi2gVGC64DhfRVfSPJI0sOOHhjstlbf/rca38lRVJslKpu9/1ypqAs83RA
uXqpHf7nXsoh2mp0oUSAmJP+2atD8Q0Sk3h4fSveH4Vok5tiIW2svqWE6oTcFegCD6L9Ab9ryo1i
2JJLu3l1qXazOEs1aNE0XtcX8QTDAMGWXeCVs/M+UxNx6DEveDJS3J0ye5gOea29EVvJMpHY0hcn
IENMAtLD9SnrbCON6grpHtVIxl3emc1ebbrCh2izxWRcAtirDGk11Opq7yy6XQ3t4EAv3PlT24TG
3lMsgN+akeyTfMw+eFOcP2ZKNhxeX7/b5IxDtrRzyHJJN6moXn+lXVdpXsVuF8zmJAPRKj1y5hCL
Wti8ICL93G2Lw9i38WMWA7oz7bzad24W7TR3cHdNA97y9V90e5MSBNPJotOkQWVYS2QyC/XcjN0Q
MID1CG5Tee8kbnkYUXfeyGHuTDsYP+DHSy936YpffzsCqsKQZjwGfZvmJyiZtp/LfvC1sVluHS89
uGL8S1Iz7V//xjv7GakV0ADkhPjDr6kFtEuGXEHuJ8AWs3yKgIkds9rsAxcy+NnAvOZz6qZbraWb
Wp8O7AG1YB4OSpk3QCAStKhoqqwPCrWaHipPiYunosqcXaGisz4jer7L0bv2OxBD2qm3nE2V1ztL
S9S8mDag8LX0Cq7n26qSvq1lNCA8F3bH0ZmSvegj0rcuGh9fn+Hb1gjnH/NCUjZnoT+vWUS9R9Fk
nIwBz6moLf0yahzLj7okf9ayRd7GSMfwV8lXzn6n6bGyz6WJnv/cC4pmYZNG1saa3/t46GYE2ERv
YC9Xm63u6HKjOYIBX4Hzn2P13k4OyslTi+a08e1LPrC6TkhRaCJSKuPf9vpMLx4mdpeMQSgMb9iH
IwLwhp3tp2lUW7QG0/F7Zw69ipfCoJZ+T1XQt/Dy2mjEafc+2UAKkTAF7xFko6/XW4XRWxU950vv
W2B0med1h9qOvYulF1aQRNrP2tCRuUqqMfmeZuIxVt3PdmTGmZ+57dHTC3NXRwgdnBKBtOHGRXPn
9EN6YSFQFuM4rPPtboL9b2XqyAPZ6daTRfEbz0clQmwhk+bwrHdtZO9MRIoSn4ZDNG080HfOI2EO
PobEv1AQ14jDBAM+r1fkGPAQNePedhFzLGwRPmopvSXXy7qdiNS/jdPkPwdXopj6+ja5jbQIiE06
s1z63EPrRAx55UaoOZdQ0tW0ZfPxnY4B564gYH0Qtdj42nuzDZ6TuFXjbqetfr0XihqrBydNp6Ap
4vZRFWFN+iIgZvjmFL1z1aL2UU1vg5rwbysZXAN2lqccnieMRcwPKeWuwYJhksZhE5dTQLW3OLYI
I9AmcrFvSZX6gxIif2lICwMNIUzhosTQVJ88tcUHJPW6Vt/j3zpHviYt9dfrS7AcgNVB/R9uh9Dm
hYB/PSmuMrQ67h4g7liJY4d8hi9T0/x/3AdI7y53DycRYMEqkjHqXqurOGEYS02PcQRUSdF1oBll
pKG1P5uHbsgmNN0s8bHvsuZ37iTdt9c/9cXC/OZbkfGzcM+BxLSOegsH44maRwa4SDee5sGNDroa
K6hSoMIrc5d+E+XQE2X4+hxxke5cC0SeGym1H+eJeUxGxdlrRWE+plk7HlzKw28/EDDRQUPoKEOi
3Ljaom2CfjwWP1OA1+d8Lodp/jR6qPL4sdE00Um3M/lnY1KWtHA9KVw/i4oSgBqKqdcboBGylH0/
TcGgePXO6prM7+NhfM9v/MhexeSxrsqDU4Xe3nQWX+ta7T+L2hqfeqql4Mud/0coCisQ23bQcyr4
vVUo2g6ZMoVJPAe0XOhpq+qk6b60Z9tka47ZSTROezRy2jyDq2RfXp+PO3ERot6g+cmP7hDcKPR2
jQ5HOsACW0Y+MhjOzjGI8Vtwt36de/ElzzNvo0Jw93qgpAcbHH1qGASr84GsWm5g+DUFrtOpweRq
c7XrWqGqp6zUVQSTLV4KX48TFcu3fIy/KFA2y8cMwTwLL5WsaX0SLfdrhUv899dn5M4lTZyEPAc/
DhDcmqmORF7oIH0xBUBXkQNJU8jwvhY7tGvmJrqMxijbjXfx3qVEg4QADeCOQRv+ek9i4aqWioV/
0NziLKGMuf1x7uZio1x7i2fgTgbdv9zGS5dtHefLhG8rQ4FNEeRK7ahNEZG3MlRt+ug5Qn8uRY0f
bj5SAMDkF/efBlYR6JVO17a8Qe4lQR64WJtnCQ4uWjnXnzxaJlLISjMHdTnF+qGFpKb79YBw665F
YOmoAnv7HenYDvueWaTySKNBD/2ULi0RDQ4fv4fEaaatKbq3Ehila4Rxy3+vi0rSGwwljOUchINh
fq2QrFBBhFnzoS9NIgZLm4rA6zykT9B5+p2Z9WlGbesx8SLqWx0cxW8zkgG+Lsfx6+vbUl+OxPXF
BUcKhRpsThBiJ4i5nrFGHXNPKws1wPYtd3dpa021X8xKietPPGjoQU+i/JiGpv5oCpM1xCxT7x/7
cHD+JIqXfLLGsvy3GMfmYmLY9NzIafiM67I3HhZaMoj+VkKWbzTz7CjomYL06cJuIya5nd/rj1j+
/n9KJCj723ZTxWqgTwjKtLln7BA+9B5fn6vbKJhRHIIsesh3erlTGy3Y0VANDOAiaZDxQA4Ht6yN
/L0610a6e324283MGw/5f0HnUgRHYur6q2DleWnksJmV2QE/acjGqP0pSrBhmd3sKGVz6WU7fFCc
qSIEopS4YM+V4VOObE2Fa9iIbvjGb7rJSMgAyEOorsHd425ZbZfRzOc01I05ANQyVH5flvlhANGD
lxm1hrPiVL2za4wyU/fWZOdWEKtW90cz43oj4rq965dfQkOd+sKCm1vXTpvR5vJGjSGoQan9zd3U
iQ+VqfSBYuk5GZk77jJksh6RzHIPTkzZM5UKdQ9lyr+MU1Lv4xFB9Nen52Yf8ptwkIFXi6yhS7Nx
tWIpcp5hL9Ug5/gWvhGnueUjI2OM+9cHugnCl4Fe5M5gG1KlXm0NV1WyOUG5N6iGPCfSKP6JxvGb
0ih/hFXtwTEfbbU8vj7mbSZOL45hqaUBgCQAX0UUdVb3MxpMWuDYQ3Ky61qb/QLw/1ccBuHMT30o
sOMcu+Y9sa9SgN1LjdSfC8PGYrzSANdv/KA70w1ecwGrEEyCKlmikP8c+8mISxpOkxo0pvTEeyUm
jHrSeErfibSMvGNBtpdSgDPlY47O/TcFIyPXdwYVFzmc5AXC/6CWiA070JSIEpsbofK93wdZCx1v
OBoEoqugMKo6nSkTWtAaUpxDT+2eU2vytrLz5cxdXeGsy2LVBpafsj650fU0aF3bjRXBaTANg/2v
LUsQ9nGp9PW+zCKr2Clc4cmTir2Bthdk5eFuxhzjZyy9yfPHjofS8NNSr/HtaGErbREaXug4V7+P
8isVHPiVJEdsnNXvc+ZC0eXUZ5e00HLrUA/apHzQUfYKTZwdB0zINb0fpw8l/x+6gl6KZdkxdIhP
zxWI6eygOsokDjnofnj4WaY2DyLG9vFbJ6Jp3Bd1kQ9fEyM1h6NuDYryKQ/dXvxxp2puL16YOJb0
Uz0R1T/CSGkZ+SjTWFa7j7AjKmaYdINR7qOyxebenuZs/G0DHYneCewuuqCUWaFs3aLLSbmekaXB
SIObi4tg5ZZ4YY+6GKPk4maTDjAS1Z9/zcw2foxzOoA67XWh+SbuO+C4TSU1vk/pBMm9MaK02OtS
i4tPsGOEcXr9QC0LsfpZ3KhgQpfmF9tpdX1BqgzTJslx23Li4X1rSfmTbkMY7TVbGbz3sTOqBg42
GPY9vD7wzXVGhQt9FtL7RYvyBnGnTtSWolKPL10MlflBDHXknnJE3zDdMkUOPtOTF1hUkcA+HjnV
jfW4OafUUuky8x96E/A4V49aPlSIMdl2fBG5Nwgfr9H+s+4QEb7+lbfTy+4nROZNX8Tb1/j5LuRI
WrNRXuwIDxHf6LyheVYz1Fv/cVLF+DrVmfvRSmGYbFyUN4ELDzYtAQg+3A5gI5fv/889uWj76FWC
yko9Ju5jo3jKqcJr+GRalbIRI91O5RIbUPCHOwrkbS1c5PVD4SpdV10mYU8POiaopxiJ8P3rM3k7
CkwOMAEMQ9WLjvD1Bylxrleia6uL2uQWlKLR2VdGU290FW5SNoiNyzeglMGxuCk2yX4OvUyX1aUz
veqEZmN3GtzS/Oz0vXfQNYWI/PXPWl7t6/NHy5nyjgYmHZzyGh6VxANM41CIS1Nki1BGV6nJyTVA
ih4nK7HD98SlSfUxgnk4HpAxcoaf5pBA+XvzfgGBAyuW/Ak2Ooji6+ntZ88QCPrVFyq71YMq9Ck8
zoZba37naJvkhzvTvDRPFmUNGIaUDa5Hs/RyyK0pFheFLXUom6J5KN3Je+gjQ099DfzsFtT19jyA
dGM0jxgWtv8aH5NmlTkB4BWXaExtbHNS4P4eOeB3y1HGv6+v6Z2tSniyINsA/IABXW3Vzh3VZFJV
cdESQ8idaUTYYqp6R6X+9YHuTSMdYsD2S7edqPh6GlMNL1pgVQIv0UTdGTiRBdSrxDu9kwJj3WF8
c38PFAElHh70l+O+VvJQ2951k2kQl2ogkQcxrT6hlDk/2S7h5+vfdnfBANWZWEdwe65b+w6m9d1s
cTCG0LOLHR5fRr1vLC/yHmPpDN9fH43K+fogAr0kqnQXtOJCpl4dALiE+VASMV7QRMb42NsJQ6ve
o7pbBLjaV3uD9t4311YCRR1+pfDoD8XslcdJUNufCDp37pz178YOwIOPf2f/25yF/WeYyt000qeL
o1x7jCGi+aUhhnaHGwfJgp5kvl5XGg9DHp9EkaNAKksv+RZrUyCk4bzzOlvzW1NR/KpcnGwzL79Q
1x7PY2u675skbg4Evz0OE33Q15LWrxLm02XKOnFQY9tF4spB9G+e4m/JpImK3lnbHaIoxqOn6/b8
Uf1R75QfRZu+s8NyfKhVVNqGJOxyPxFOEftO1DYX4PFatE8Nt/hYGlZzRvckO2djqJ5Kq5m4KdTQ
R6DzfRm6+YFfNV5cfKmPdZdNdRc/0r8co28ppfxPKAGOvzVRhNm+nrwsaBcxn10dD639zoGZn3x0
QhA4T7U9M1kewtneFwvDmnQP1JHlWfpzn4eyp0yRV7leP3iTU/1uxiGO/UatsdCq8LnMjlNhU7P2
40LPWZG5JLJjvs1SXGB6a7P3lESKU+KJJJx/XHNIkwd37BeBBVn0QxNfZDjn02dbhe3+gNOLGX4D
KZa09q5LEZewdmqnyeHBcrL6bz9aoJDdeIzNI0JmY3WS2iJqpiZZnBxnOAvEbjCs1H3B0WoOoYJ5
wN6Y2iE5Ijcm5gNk2fGsQHz6pXdNjV9nRbjXz40dHWNt0MeddCSKzIOcRn2vpqpb7awGBLLvoRCN
oYs6tCoqzX0uHmTexuV59BpNPlgy0cc9GUJRfh7gQMoTLeQe+cIwpzSOYIVNgIDxhRqA5LK0U16m
Rd37dVrrkEdcJWq/yTxtlM9GmA1/pdkY1peS66gtdiYdt2ynVWrrHWMvc/oTbAIi617P4ZZOhtsK
inC8sUfMC/ryoA1ZhRbZ0Lk/dLNAhgHEUpf5TQ2IYedRHMsOvSW8j3Up1GyXNFNY4MAWJpVvetGQ
n+ohq7svJlzs+UcSt1PyUeRd9bPHyWh6ECKZ0n1Zt63tO5VVF89h69Ap95PUgXZjxw11NnNKSQAs
5Fyixk+zLtV3uIXrMRlhm+c/jTou6bQ2TW90fj/QYkDVPO0+oaHkmk9dFuVfhzGPQCpDW2s/1KD3
jBy0haZLhlnEs2j9T7BiEZ4Ln6IWR7OL1daOvZyg0JVP0sIo9TKbFaXSVjoYIiWJPQxHFI6n/F2Y
hnH3RXEr9S9hehPvY4usjQOERd3B1cSU4Xeh9s3zaEyN/NR6spaLwGauDhf8f4ThY3xk9n5BNjM/
OVWq1ru5siiG28JdxLRwTPdayp6q3mePLkm9vncRu7Frio2zQUlaFrZyzhAAc5+rYTTiCW5GlNO2
UZ2++tcEvuJ9iVNZx3sx27W9U6Q6qZTXuw5ZvtEZIDFj0nyaMssd/g21osrfKSmDYhKiR+I4DDjU
62bo8sADtkxpEadxmn6NwHwXRzM1+94XmsTaKERV4Vs8RaLxLSeJu/cY9E6lr07Z0J3RiCuzk0Ks
rezJEKwJ2nRnOs/2ZFRyh8Cj6fiqI01xmFg36Xtz06RPZuYU3T7Xi7paXq2s/BtaeRUdctvs59Mk
ZF4EISJknh+mhi4eu8bSh8uU6Ig4dFahUrZHwAoCT5k2IbzQ2IO5ONeq/sGy2RS7JCwifJFN7N5O
dF3q4pEqPDZo3dzRe7GhUn9FFpCKAzQemN1KrprdB5yXDAq8nG9v57VeWwRoHhjKx0rVk+aZH9Iq
34ceAvvF0cIxPpRscPvBqXNj3iNlJfU9S+0a/txk8zcrQnuvYnljM+a2oCS+c1pzoimOyPrAGQhD
3drhGt9a+6LQUMtm0w8dLtrp5J7qaZT5XlFFnXwIbU0puUTTbvJdgPrDSZiQ6PyGJFT6pWxn8WHS
TDhf2ojyn1+Klruu5Q+rHqZFd/Cx1FKrOLN2Y/4wNwUF4cGri6/RSCjLoRJs1qxumq9dmnrFvlJL
YfmQBNqfAr2g75HrhOrBkQgiIY6IQeK5pklDUTrSufOTEcAfCnN1XJziCYaJTw7UwjqvSphXSt7b
0yMKcnHP4a4qfBqqKlF9CRrzhyoas90JCxLog9qOo7kfuCbVj1VYT+E+G6sp9pN8sUt2SxQx/bFI
8vkwTnZjPWeunNLHNuvkWPpdrxgjzdZJQbzOjNMu3tmy97LfqdmZ7aVWPAzBuLRC4SOw58ojPWgj
qBpYH7OfTiXVdncsO3RXx3BWjm1dmPNvLXWz+miPofOjr6yq3WNgRu1XV0U3+kKaYYk6FVayJ6Qi
Yt1H6LuEhTNhb+u3+mh+nMu5/D/2zmQ5bizLtr+SFnOo0DdllTUA4HA6KVKkSEmUJjCFGvR9d4Gv
fwuUIoIOKsinzEfVG9Qg00whkXA4Lm5zzt5rF4HBJ7xeMPh37+tFgWfgSRX+HI+pI68CGWvSu0Re
iooZaFnKy6gn6IOiHf4kn9ZlF+2RkGUIN6Zkrncp38L6BmXR7Eqibh2P3CR6/fPYi/ctWhkRVBac
E2+slIWUzHJy1Gs8GENxNQL2qlu0pkWSeWWVDJIf4fm2X2K7126XydBh5DfWfFFA+0SomWva+JZ4
E9Gd9suYDbe9Oce6u0SD1B1QRVmlmyhCttzWNuJuh5o3y/eQkdLEX+oG+wo9yWE5hHm3JLdzKVtt
0NFvTTxAVMNyPunjMAWy3bW2P+mRM18YWu28sfS0bE/CWlG7a1G1SAPV2gjbk9Zac53rKoTkgqTV
Hq/IXUnzIJPsRTpjMWluYU8T1O5UWUJ0KEWST5SR0tjv+LLpbxvgFE+yCH7EhZpapfWe4x9bBK23
tGlnjrU0nJO2p5b7yCYMz1s6UhZ2wqjyjClJq6JzpAwF6RW8ndYJ7k459yoR6WoAlI2tIM2Pcdkt
7FTWljO9Ls8uaiN2O6Hpy16v1Sh/pWo98MqxjMbu4HTtrJw6S2yR1FQqKNBnhj5NhrnJuoByfWn6
skKtd5/3C9uXJlWjt8JmWJwy+lHWyTGVtR1Rbvl8RqTf2AZCweDqDlkVZ69DTUvO+8JSas8Mx5Rp
I9TmnDQ0Zaj4cqYmxNy99uNY9bTYV4sq5G5tq7ycEjCvQaIvarHXFTZhQTQ41XBaN+xud3kUN9I1
0Waa7etdF0uZC49iZKNHOosTLt6kxvn8MXK61EncPpeIZZLGrGq8NG9AaeBsr5pAamvarK1NgKpn
9U00+UIJJemtvoTR71Haq+q1FDftOyVUSA7wZWMW3YmJI4Wg7zip5tNkSpTbVtJRfoUD1TrX6cxQ
BGzC6/mVU+hkxLRl2b7u1cpxDhHJe6XLBq+rd8j0zTKAjxoDj9OM3GHhqoe3BnW/UyUNzfQAcKDH
isg3ku1FzsiHITi1k5+XRvFJQeBl+CLthX5SDYv0RmYDZrkMXUP4w6LYpSfMVJPOJSEXSaA1VX9a
aWkeBrksaTOxE7FRQhCQyp6Ql5ZpQBWWzlkqwsK3i5mOnVMIKTWzfVgM5cFk3PfuorQC6o2WFZeS
Ops2GzC2v+eTpjSan3Pam10zmyKD/6+E6Y0knAlv7mLHOo0o3OuuJOXqNckDWnqi11lpudLM7HNW
L7PpuHoNpJHXhI3wnic1hD5lnVE5q4pQn8/6pSMdStgazIzQaATjzFoShgz4Q2aiTjTFqaladXVg
w9FXXkr6MjkbYT99yRbVmvbKosdRENJoX1xT9GYbZE2RaLsJBHB8xbuQjvtmiGkKZYQc2RzGiqV6
WSqRyPfFCrJxyccENuWBJB2vtETJ0t9DYFODr3RSGguvqJvmsoqy5sMcpzqYQDMJ64aJQOvtswp1
bORSRJVI++UsmYYBVsH1cFh1ixyzjs9jcpHJzkBbeqJVejqrHLr21EKc8JXDhkoLHCE7kZ+V8dIJ
F/1Y2J6LRKvYeyEuSXfyjJ38pK+IMjRdBy6h5htqssTnY9U1jZ8WvbV4Zopu0uM/F93Fmpqm7dnC
YWtmz2gnp5gNyII11Z5Gbmot+rWeNRMVynRqxE5N2aLcYuFv9JnegGQ6X1K6a/25loDxifxpyBNU
VXIR4WxHaSmJ1kVVUQ80Iwuns11wHWP2CWXg0lzdndH/45P4z+hLdfmtKtb993/x509VPbeEWfWb
P/73efKprbrqa/9f64/9+c+Of+i/X9Vfyuu+/fKlP/9Yb//l0Q/y+79f3//Yfzz6w65keZyvhi/t
/PpLN+T93UX4pOu//L/9y398ufstN3P95Z+/ffxcJKWfdDCJPvW/ff+rw+d//kYBnMVvLXH8x/2L
fP8XFx8Lftj9mCc//pkvH7ue36EYL2BIYeVeG2MrUOi3f0xfvv2N/gKcl8rcoKzFaJ16VVm1ffzP
3yT7BQ4UTGl30Tirsou/Q/fw/e/oNlMJRLmCbxKqqv3bH5/u6GH99fD+UQ7FZQXervvnb5t6DmEA
SGT5bJQZEeajJTuuVQmppKakj+Kg5n29GwvR79ImU3eSsjxFNNl2LZFiUfWyNQsJFCVV2i7H12rS
KCJXbtEOZAj2Lo0AAMEqJ2HmsXItIMQHrRM6iy9ecDka6anrzbCn9509UcSy17u6V95dPwldU3SL
SFUh+G9V6ji02qaKde2AJKowPTEKU3XNtpNAT2QOnn9FLd5PEwd33GfYFQplKqsT6txR4Vrl1E9B
bHQtO4FkUY3AzBvzLWrPxHGVQpovOaypn4pWbUtPC9Mm5uRjDKO3IM3IXMdZOey0wn2aoW3oaUs7
Ga7dlDOngY5jsjs06nCTLUiIT8vZmGffnEl3DIy8XlYqzRhfs/gr1x0S2AMI+34haKMHJi41oTEH
czoZ0U7vQRi4HPPGPqhVW1xUUSxZbsdMx0JZJpXlJQ0FgC8xsOUPjZaNvoiEfM6+XjrVSmoVfFBT
piTRdaO0y0dFOG7U1PJ1B5RK9tap6QZXpvN2brTW8srcFtrOzEXT+8UwlHsDHSplHpMKyY7qYPpG
E05xVQ/NHAVLhTsNz2oyfpnakjgFyey0YLDIWdsZ8VKlN5IUTxKVg6IZAlr2pfAhW0VAqqVWvcxo
BRjshSsVvMY0KGe6UbJ/u/cWf39P7r8Xmz4YMl5QaHjceDUhnINmOx6rE90TqKaVfjCJRvBVUdi3
VpOGnlSqbJFTqTvt6GAeGKrJE32bTcXz+5VpSzmQIzkMr72rey2iEVKk5FBGPHTlpFyGmbUETCMJ
tb16voDq/aS4ZaM7urvgCmYmfwupBESI4wtmrGJSKGEMYcgttguAd37dDFVOKuRsS29HuAKaN4y2
UQc5i8NrtSqc4gQRm3Y6NtDL/f9dT/p5XU9oOOJoZC76++XkYl0A/nE9FB/7FhnOt2Xq6Ge/Lyuy
/EJfNbWsEytib/VifFtWHOvFmjKFHHzNTGLYfl9T9BcqoXVrfK+DM0pl7vtrSZFf8OA10rlhbSHp
xrXk/MyaspFLoQSCikspnx4yawpikE0fSVuc2TAqKwxSoI5EP0f2oUR38R6KSX3oCYvfFdownZvG
YF/NGef7vuzSQGsd/BSJrXy+9w3+4FU+fqHWTwM+xlZpHsCKgOW4WXaiNLFRpSlhYCtRdOlgWX1f
d3V8Ecpp/Fmb+v7N49djbb63uHy73hrVh6CYBw7q7vh9whTTRHrdhQFe6eFQZUzKY5M+peV46irr
Xd+fJkRbmcNAP7J24uLKlnPVtfRMfvdz94IyApcg90HPmg3Jlk44a1Fi17oxBV06xfukq29NTTzV
FN/eynoRxh5CKoaKiujh+FZaCU9gamQiQLrTfChCK7zhPyVPtFK3w4CroL7mZYE1hjdjy2WiW0oM
XixNwWzRcxCLuEjn+jOyk6+ogT88/rXdaTX/2mCQbrtejMGG/3UlemxvSZn1JpPjaAra0o7GXZXQ
zPGyIq2WC6EO+uIinaXGHc9sljgKdkV1EhWprO0qZ8FPJLDmnCcA4Er8FCwIhwpx7NtojHOMwmXO
0Yujcuy4tajyW17pSDuEsDPLi0jDYUe5TQTs+uq39VBoBDlwomNPU4ZO54khmvFbtoaOBbFa8o+6
0KP3FK+q11mJVH8nSGu6SZCXANscwXNp5SIMX9E7QYV1jose7YtRXy9SZnyUCpljS+v0QWc3anbI
EI/UB4qAzg3dAaU8Jw10mV5JqqjSfVyE3ZXTqGLwu9jmt4GYj03fWLBTGVmJMmGRieu9MNn5RQHF
4ML0i6xpP7GbqzU3ocFBKTqa09dA9nMqhmneMYX+Odf+YKZY38ztU2PZX5MUmSsBBR0PxKibWfYs
nU2Urec7LQpTb0h0xyNgTd09fqmHYx71hwLTClMZ+3xrs+jWDU21JmmmwKlKsYfQqfqNkRhPdKI3
ivB1HLKek7O0ypvY7D5AsVY6httBG4POSn8n/UB8VqeuCMzIkbxkXuqX0TBXL7u+WjyekvoKnfqT
H+Lht2pyf0zBODLWbHIWnvsz1YTbIIvqZgxykeRuhP/nXYzVAgdEmDwhwHv4raLtXk8zHC/W290s
PBnBN0XRlWNg0kV15Sq1/YWyov/4s/vBDWFxBdCjI70F1bMZJrrWSmXacEMhe2GXeHf19bKkGsjU
Rn1CTv3jS60GK7S+zgP/DOLSjlowzeCQCITXEdE0rjYO5Xu0xem/clfIr5iwmLGc7Y6Xs+Yk1Uk9
Bg1BD/vKnIvbGqgO76NSZE+My3VGP37ReE6rdRaqA6fZ7RIpi9QOHc5EQeM4u0RJgiGzrznEvCL8
YGUREuv384/sbh621RVdsbVNLsRHz465XrCiWsJKkO9KWRfgotSfM6WurxwOREALdK1Z0RDpHg/3
JtGbuURGGfRxmLp23qRuYcTWrqghlj5+Vxvl9XotapVrCYCvkwdkb67ltNYQ140gyroUHdFbKcVt
aoqLFblCM1CbyENDUDCrboWwVJ2TCykc2sZVK2N6zcLiRFSPVZXeMsCBJ9bAh0OXz7YynjAooqLa
votLr+sSJ0+VAugCzjokDcK1574/xNb0lM3sR9cCUATan/ceL/bmjRyapLfDdtGCTiKN1uptleZH
ptHqhqL8+Hf+o0txQ7igkXgh8t1cam1Kc5Faxa/S3jhD3p7ELMiYj52fI69/e7h4xphlTPQvfJXH
A2k2+rhuRa9S1M+Hy9zsDC/K7eSJMfRwyuRIAmSR8HXwINhWj6+ilBrZ60krBSyHJXlOhrpnGVGv
Hv/WHlyFrReAnVVNB9cMYN3xVTJqLUq2FGpA+LrAZwV10UIa7P3sVdh0IZdDncaKTEDA8VWIjEFi
3DlLALjb9jAcC2/CQPuEGHHjwebBrNUr0M5IdGhow088vkzeK05MEUQEXZf1oyfRHrddU+5l0iSK
lD4+UhZgkQRGssUrpVLZ12ocjRf4jclCoAnM4sdWq7E8an5TA9S+rc6l1urH3ePfx4NpdrU53a1S
a2wARa/jD4rwCM4rod1Bp5MOTVqFPxnmOS6jy4loBp+E6Kcy7lAm8juPpvZVLclJa1XxAkTYzrT4
TwFDL+qC+EjVMj/TFBEDlnNKnfdSUkzUMqjdXdH1kuGKhD3nLpeVLt5Hcaa/LjmnDUFJyx9TfVer
r6NiLaPFctjJaIco7nt2GEqkvpZWnpFnOInCxZsFp12Krbnw7aZQ6W8S2IVHP6sXv24VOs2gpuZX
Ce5PpCZxJa6jSkDvjGbkDV5hD61HO2Y8hL1qsKCbMfoCaRwqTyZK7SZjU/GG3O4q85V0TD1Z7qzP
6JZmx8uUYbxIhlKWXaS4reTWRl3PB9aYNBjn3kpOqrQwdqZEf9TXSd2lKauW9Rv+GRIw8HeVcBe0
9gMd6VA0ngidmLS3TkV/FvYaN1V09VuEAmL0RN41sl9KSfFeFsVkBOgOrBgVg6WNfm2pTHyqZBL9
AcovorJas5HeF5ZE88xKO+e6phk1+4muVzc6vU7uMMxLDS2B5tx2rWTf2Ikc0ibpRmOPxG8pvFmf
ZwAPk6hA8ipJ+SaXBKmIxkKS464xxUzjT8Xb7mUD0eI7sh1RKEgjZ2NEDkL+WoWGYroh/f6vrZbK
H+YJG/h5TTvO2VU07mmCqaJmNdLLeT5IND8V9tuVQHcSNml7ruVT3dNUHsUboUv1hJlXCRe/iEM9
8mDtIQyS09JM/FXu2XntYM6XEoVuK5D4wesxY2OMPqG1Ui/C9zd46jQraVCJfnzb1kpb7XoHEKAH
+35sXTlE+YLivKaROXZVlwVTikjNq2qzXS7Q2UkHMk4Uh7wpgqN9qSrk9RvP+6tqhKXg1ojZpFdN
q+Qc2tRh7M5SVGrlKycMu/pUGZ3ibWO3Y+rH0HWSvTKXUnTe0GIOYGdk2Q0DzBKeMDqlOJs7OV3O
IJqIy3ZBJ+QSdmgl76Zh/XBVlk21l4ylcSGjfxYnNAIrkjjpkyER1JQFOqWRT6RjVCNUDkeR0NJM
ptJ7YpbmiAY1B2TfEkVPK0lN8V+hdi+umRpoos56a77KCRt636hld27ZFZahZkb/5dV9TiOUg1Pn
90ZC5bewKI0aHWBjBDSpPHrR5FTvBJ4NEUCiqT7Jy4S2Bi/KudE6+qdCpOwBpsmKLuI2YQnAHR7V
/tx0jt9pgxZ5S4Pd90RosvS7LPGSeJ01NoGN1nTaqVWoUI5P6R7u24gql98ocm+ey+o03q4y/5xQ
qaTt3WmN6/LjoUklaD96mXlWNVrIJPFXjr5e9CFGHCkT73tq8zSlw2EmKNboitaXmnL5vXfylBb9
gIUNI2qjX0fjYHwCZDornq3PofDUkKMMkqpEzf1IMXvJRVCBwjKzlQ5Z6JzZiBqBfHrEcLE3SKO5
65C7afl1LDKl35Wq0jg+CXX62VKYeb3jzK0iw6sxZPpzrfbS6YD07yZt28zaTfTjwoMZiTI9idCd
8RxjFCa7SBqj0ZVhX1HOoK5LjILANOlPTAVvpCbr00vwG4rmajQpOEtjslWulMWaIhq3PDAvJovh
MsHMw5apKfPfsaYmmmtMaGQYcDgiKBZIn5eOX7VbSfWxN85iChKrr9NDO+RYHSvbaS/6GkWF5+RL
aPuhDupmpb6ab2kLm8pZiBKrRRcTlliMrKnYIUHri1NHQVR0SKxJiy9mI1VEwBORDojo0N62lpkc
LIkG2KlT9cJ0EV0pb50yNl5h0cCx62RFdZM3Tma4LNIR0bBOK85TGmZXCXqKU13LYBzk2L6gfmgz
vIHRBF9IvWRoTHdCLpfSy9WUWye2oicL6urREojJHtQSEMeVPcNOkSP+8bJL8HUoT5Dcg96qJFQE
jX0uqTVqi2Ecr5x+UF8Vhv7aMtEPGAOcoKESTDPl0AB10YwnQJfH+9VvH4buHgpx9gD8b7MnmohI
nfWFrLAWc3EQibHwprFJXibVYv3UCfKPS1EwpNxAx3NLtcMShbIZdnUwkdQiNK17VSn9+HpY9J/a
5327EIVsjt86yVMPTCdRh+s862zuqU8stnhAFYpZq5+4yrYFtD5GKp7wOykoIAPc7L9jQDqZU3CV
DobsWSR0I5ASrfNWcKWXE2x8ZVaSOOvl4frxbdvxFuru9pC7U0NnCEFY3J7qmipZUlXEUxApmrQ3
+jFGAdvX8l42ReunaSOfhL1MvBdxgjhM9eiJKsoPhgxhtJgxsLNSCdPWzfy90nLjDOzgFq7fs3l1
5SnLPGJ75tMCzNHh8Vu9K0D9tV38fq+QwthM0xzHmXl8rVpCvZzkNVXZslUD1JCIccp23Gt61PmU
qVaU1DKfUQVFSc2mj2pBIfmz3SO4UUR1MiD+Dsols24e/2DHB5ZvnwvyPGfrtVuibZ9BnHGanMaU
76Avld0S2TisxzJ84o150BJfax93Zy96JbQMtsAkhb1AZpeI4PS2L0/LMJMvdDlGQbN0aB8nLXOj
vDP37AqQDHYkY0WOmnJmb/vXj9/vcXX8+/2uxyZ273gut6d1kUk9ze1yCixSRtzcgQzd5JnCihj2
Acq4p0KifjTGaF2t+HmSjzktHD/3qJXQDc8JdWo4/r4TZajWFIL5Bqd8qtT68FJQL8Gjcfi0aetu
+5vdsiiSUDRujeCuVxqwkzeooLNd6qjdUzleP74WGNHVcGcxcxzfFuLYGTmSPQWpjsUI9J81uVqW
UGfldPfm8Ud2Byo5fndWnCclAqw41Kms9cPce0+nfpCVKCcqWuoGrXIrrZA/KWqi4T+I49pyqxrS
D0K7RjsbLIEcNh3q6kZD1QRwf2wi9hokPV3KmOsSln078wyCHRovwitYe3FeYDCzjbIw9kjSi5jF
Q1au23I2o1fCaXLziVrnw1eOZgeVDrrtVCToCR3fDvH1Zq3N1hQgAs+u7Dwfd7HjTE+QaX54lTXT
lTIgo317lVwvpLZ3uAq63OFUM1cqiex8b2IfaaLuywd+eBV8tOvagbpD3hairWg0jSUVwTI7X0t9
yD1HF+n+iQFwfL5fX1pWWiYNCIQaR5xtn7VlJappI8yBM/FoXZJs9N2IlKR29bpaemqAHXV+C326
QI+P1pV/gvrS1eUwK/Z5rUXt3kxZTfdyltbnY1b0jZe3RuVJS4yqUI/DQHLM6aXT2rHlDrQaGVu6
1sycDYtyRnJcKArDvEteR02G8SWq2Y2fU5PknPz4zf7gzYLYAueQMX9HRj0eHeOyqHFbayIohP0O
fbW60+PpfZpo0xMX+sGjAxaPLAptlL5m/x5fSJvkmigtlKSRoHhYF13mFaF46ioP51sESIx0Tj84
ScECHV9lUhphdhkerWl979qlOrXk4oyW0+IavfbEHvAH44SFhgMH9WJ8IdbmlqJC6PVcm3PAG114
1mCrpdvZ2rIzjDk9Q00TBVk3Ju/vntj/CgN/I9ZjlYz92VpcpYdHqsDLj/VA7/Ev+cb3n/gu3tDl
F9Q4MDcgB2FV+ku8AccPmQZtHnSHHCBQcPyp3+BHmLLWH6OivsIldP7uD02g9oKqKmOJ8wa+ZVkG
BfgTmsDjN4D5xKQUzFBhWLI3AeV6PDZjiwYGwJnuTKNDuXqPKq9UwvzdvW/k6WbrehVeAAqFGJyp
TW45bWFYTpKRxlwli8IP/Uz+hFO000sxLNMTE6WyfQFWvvFdo5XpAzvpKrW8v1LWWIliOFTTGbUQ
HEchjS3LdzK9mj0yAJebqVG7q9KIqvc6QR9OgOtb5Qg/KrHmhm2SYa5QdWlf1hwEikirahg7Y2dj
GRzGl21dtvXuZ74cJCtH0aMArY8/cPeM0aPrd3dvF/FM0aOb+e5fjB7V1j3CvS0R3xvz24qhQeaz
6qI26+42ejScLW050SqE09+jR1NVAZs6tnGHneavAFKIzLmGb0/vr2tVrmQ3nuz0etRHR3crNIsf
72WTzroJ30SSeor5SpN36csRB0lEfMkAynobVlqOi1LtVsNUu1tsa7J2MksM1UqjiJ7qf2zWyPXu
uX+wlKvOmMPrZpj/W8GldyezzVdNRYEFGdK1Tdtls9X9K7g0SUobd4BkloT2YZ1OT9gsxM6JXkoz
rLtZek2tNUrdRu4NnAamLq7Aw08deSw/DjalON+VmEKWcf836aaLmk+qV+dLpfr34k0lWYpbn4Q3
8yUkrFr4rVY1ofct7jQqqSZ4RdFqB9gHJD2IVlfDnV5r9ofniT/dDE7z18Sfbq76vPGnmxFoaB3Z
jen/4/jTrbrq2eNPNwet5LnjTzdT8q+MP92s/f9j8aebUfuc8aebpWnsfmn86eYL/5Xxp5thNtS/
Pv5085j1fzH+dHPaYmE8jj/dvMA/jj9Ne01S3CZPit8fzUC1JWH1GNBC63QuobbR7Flmlo96JKge
Zat4Yu+3qTvffdj7yaibD/srklE3j+GZklE3i8OvTkbdvOfPlIy62Rb9i8mo5uZEsw4SCseUfdjt
cRR0NtPGX8mo1Tx0p5lUpLOvW535ZsxtUk7anga6a2SFFe0XMfWd9y00VQ8lU3OlodTlXSPrFlyw
ujPOB6U0ZHeoiuxTOY7F5D+IUiVU1TrT8AGl5D2NxnDWmUppU0aUUkjNxQQrIJWXQQ4g0ya/29SF
nEAp5/4rGhHtlWUOoj0xyn641crB/joRjgnwkKSOG3kszdK/F8qqS1Wu76ditg0XUXPR+WWjStPu
LqU1nkyKT6NRJrdwGrLbLtbV04W7xL4FP5ds2FBTGrcpnbLdh1ExIofro3lx5bmzrjKrUlWqXzXm
dYEExoPVImXe/WxXO2rST7IWj+phqCFZ8B1OzuCrZlV/rU29Uq6lygQ28Phxbx35x3tpQr4pAmGp
uju9bI57z5T4upnvf03i6+aivzLxdTPfPFPi62bufKbE160TI/mfTXzdzKX5L0h83TzNfyfx9eHk
epz4urm75M/EVw2JFpEaMCm/x75KIQaIaJGjrxAw5+6JlX9d2Y+nAepUyJRRGFK6wLZ0XIpR/p0A
2LXm++BaSAL/CIDdvJeo6H8iABbOjTruq6ZC0PizM98qEaae+T0GdrPZeZ4Y2M33Slbhs8XAbu5H
gdLwXDGwm1H6fDGwm6HyTDGwm4f0S2Jgt0bw54qB3YyKZ4qB3cyQzxMDu00Be8YY2M39PF8M7Gbo
/TsxsN8EV0cTL3oHdu54v+h5WNpWHVYs7JLZsDqQzRQAV3JbD2cqpBw20HHvpD5SMQXW1biKx9NJ
jT5o41wg5nUzQ+CXU52+5Nhpw6p5BNxI+tdUuwBcSd0D9hKdO6KRCw8MWGX6JOSUkic1s9jjh1ze
rQjcl/YyJrDp4p7g5TvGY9UWqH/NytASdxmj2dhFQzEKt+/KlUvZoC4Gn9smLg3wP9CPZqXTfF4s
Yx68BwDIDAbM5ywZFxbTbxRIIEu6claG0WyffkNBlqmE1MrqJvUAZEcqX7WanA/73ljy5WIGvaa4
6hLb5kVYJoV1MqohICttGWUH4umfyEi9U4ChglDIbfiHkjXs2lkyzAs14w9v5FmNqxLiUohHLEW1
mPijkkwqYU2szJT0LfX0G2AytayscEU0DydkvdW2vwbpCCAPcvZBHR0IlHYD9RjRKJDyagZSdtFE
8LPPFFAXTmBNYbTXStkuUdvFxt6QAeXgborSdHdHqFQ5vXwwQPt2rtrJwPNTs2tdc2j0j/eBldGY
gA1MQ614XQxacaPl0XATdnoGJOsBv7IyURo2ml0S5F62xulizXni/0WyTO2yzAAzWMq7v8FZEoNd
/M4hkjv9O6YlwrPI8mwCShtX7ovlUGucvk7u4y2jWFcGX1IM+ipOk0mD+w11Cb2xzK7ksCTspZ20
pXPHfgKk0FgOkth4mM8XwptaF1qL9BKBw1i7JWglLWhqpPyuOiNoBdwcz34ZjySLDbVkXldw9GJP
S6okcifdTq6b0I4xGcCzQXCc9SQzWGFknqsm6hJaO4anlvQlHMTq0D9VO78FA1Oiel06PXI53uqv
SAFREQdXZXcoG61UUEOobetVTlKm51Jv98DxkLUJf1YTyfARgsbI3ksw+V5uo+H1gZYijG4my3qf
O3nLaRxK07uhHodPEEni10vcAh3JlR4yV5bCNHTTJm80F3ZPCg0uBIQnS3bysbHGhRS7ebS/oHyH
61NKfTqeS5U2XuhGWn8o5QnCVryEw4dGsSCH5WFpfcSDEPZesmiiWqXt+ge6ZqPwamyzGYiRnKaU
bEfdbQbQ6VPDoLzMo7G/SPIGqB+sq/qNbtXFF8Cenc5bYlpXUqtESZDaSU4CeCN/UHAkIS4eNCNz
QdmnB0mG0rgzUtFlp5LjpOVJJ4XmLSdtdQDnCVEQP5oQqVfMtSHtZCcnQDFOwuy2mOpZ3cmtTnga
BQHxmha5NfKcwXK6xG9gEojwm2S+PevRZyWyzRym0iIxtLoqlD3SjZ2rqpQRL3WtSULLvJThbQLV
9QsO6+yDMSf5x9loer498Bq3GszdUwV21BqCY4jzXumUN2WvRaNvavU8Y6WHcuYuaQf/wlTbj6DU
ug9RufQfIjB4DuQ/ex251jRAWaGKcJZ2WVP5WexAmhozMb4qekX5gKqvv5Hsev6ipa15WytTQjQn
yciUWVKgwrbVZfCi2gWkvxSJG6E66TVbZfv9GLdwTCsnVL+goh9bL+UnXsKWSwq3UAb98zTIBAND
sRWVV0UtcUAqfO7PyEarD3lf6Z/r0NJuCsyp72FTArJJO7SeKKfT9rKQQYq5AIjVS7jj02dnqQhK
HISMDpn4CfsmthM99wb8gReVjlfFXRDjF25k6S1yZVtkoPntNruEW2lngIWtKfFQuqApd8bZnKDz
oWmmIDQCAxNyYxQuBHfddOPGwoxjSrN12xE799VMxyR0O3q5b4ZOx/ie1KgFXNPCvwf1OWVqx1bj
YuJqm0CLI7J6+4b4pt3dIeSnlCqPwqmOoFZ/C7v6/xBhtRq/7xLO/l6rcr1ypUCO5B8BiCT3RSt/
/vB32YqqvECpwcRHoQph1Jp5+I05wvnthbzGnmDzRlVHR/hP2YrEz6wlvjWUDJMV1kxqW3/IVqwX
wBh0JnYHOyX+TUf5GdnKuom+t7EyUQ6uSRkrN4f/J8fi+PQcK7oJzW0YD3PIG6yHuAdwGZewB8Ps
24D5W3nfpp+wXopjumIilEW4jNzg+FLGzCRjmfJ8mIl7+SoEDKliqMzbASTwWRLV49VPnZLX662C
Bs7ItMcpFW6qvZHWAueQIGmCG5qYOEvJhxj4s7L69Sqrdw9B0l1282a/HU+hmSiytBxGtZA+1WE2
30IGHp7K+NhUV9abwfNNkBbKJx7WlgdASlmiTpUhH0IYS25KXtBhyAXiwaLMALGS1MQinkTLl8e/
wwfDY70xyho6CBgCKbeqdhgjdR3Ok34oMGz6lRV/6heHMFrA4D9X0zBX+yP4Dxhjq/37AUaCwD1R
y8ooH0QpL5f6kmSnGZDEJ+SyP7gf9B5wrkkyIAJ2m2GSwWOP41lScS0COK+7Rj84i12yo1j0w+Nf
3frgj94sWD68puQ5EvQB4GbT01CssbSKVmgH7KaJV44oFpWVnv+zVyEaE1gPGQY2au3twTIRSTjV
wjQPWS1Zu1BYl5ZVK//CRXhxYRxxHert67d6T+3kaBw/Kiu1Dl2sfO0NOGR6JvTg8Tu58/gff2FY
g1fFuc0ohwaw+cLCaMJahT3zkKodG9BZrrxCm4xTAfLkpOzD6kwD/3kGsK2/FujsfVjozYklVUBH
MeAFKuTQlzAml8u2TbD52dl4FoelxO6rHXZxals+6C199/jHfviYGbaMpzvPEvadzXczYc/N2nbU
DqLtmpPYGl7LQx0+8d08vAhBYSgf19QPJMtb7QZBBAWRH314KGuz8aiWha7UyMP+Z29l9TzxknPA
RhW5fdllBVSpgfHrAGu79EcDB2sESeOJF/1bPsnxgwa7wIrISkAeOj794+Ekq13dxHUSHvJeWI4v
paOlnHToBn9Pa9G/jRqhfy71SpaCCfugvuvIojL3UR7SQnJwKS9eFzUKASvIRBFtL1LipXOIqbwD
W4K/2ID+4cEAsf8Pe+fRG7mSrum/Mpg9G/RmS2amJKpUKpVK5TaBOmVog97/+vtQZ3CnkkqI0J3t
NBrdB+iGIiMY5jOv6Y4UMSuPukAt6gPs1LI7xbWbxHeJKeVv5OHtz3YOJzVQK0K2G3sU0zucF9Pi
aJR2/t1BytQ8yIR3BtZ17tpIcMX9J4lGf+rrZpaj1KoiVciyzr9LPJRNEhE9Bx/VEfudLCcnEVN6
+DKwq/EbvEFSIhN+Zwy1vEZEK7pdUux9rxo9mb7ksS2/ZWjpw+xojfg6wYkuRf+wbL6pXWOlfldJ
L/PJ5xCQz6A1I1NqVu2v1EL0cSqiOA5MLOs01DPstHvgKSHkq0w5QDTtUgWvobmfr/pcn5ZrG6Hq
sIuEmfm5mqn3hj4W8L37up194TldFJi2AvUPrw6sycZGIpBuw2N8IHW2miMIfvF7yRH6cxuZ41PQ
iLEOJG6l76OUZi5C3Qi2HvW58pA3h2IemMvcNI+t4cJ5TJD8RVcZa6TvS+Eg6w7Kfro2psqNg5VQ
2kDe1BrnIIwlvlYN3DYOHhMFPmrH8ZOQdfvHjvqq4tXz0gdADMj/l2WqRYHedNFTqvRdRvZmDT8Q
N3Y92NupTJEvQVY4g31wp4xF8k3LSy/1M6cdABUK8aQsjTcHCUoLiK3pYjhpWqLBz6wn/lihtkhR
oshRtUEpm+Ve6ksV3bfJyMbQC9P5XZixRZJSCIi/sxXDHMTR28FlUG9ypEQUQ/mAo4P+kBiD/clU
6/KHSip633ZSvMOSVvlRtbOwgkx1pvtKi5fi6CWK+OkmUWecXK9CRLHqVWwz6LT2wDL1HBwlzgFK
GmpK3MXHKa/cHyMC++J6mBYItYMUaRdkSb20AfRbhKSdxtA/xvWsjwcNduo/I552KBxnGVWqEg1N
ChxNROnG8jLNQIWuYSAd9axPegoQ89BqUTVezzBO0VZUcK89sUWmz0ZEBHZox8ioj5FqKJ+wyqsL
35FVdd/POLEF7pR4X4ZW0U02aKY0vumW/YdCuvE/cTtIk32HZQL0c6HZ30e9g8nVDnwyH+8I52M/
mNMQ5plrJoFu9Y1ymFrL/lJxEp8qfqNyyNVqAl/Sp7E8FEmLDEGX4RkW5BIIsx+nKGwE6iogkEWt
1vm1ZaRxIBpb+YV0QduTLgnrJ0a6/acxwr/WR0J+wN/WNQQpKyofP22vqLsjeqK9ggV4Pi4o2beq
OLZu3EkUYjSOx1jV6lVe92jSl10njos+2uhdj3WKZnTkZe4pg1j+x62NPg0aR5soyKht/GWMIhwZ
yL+NAGq499BZqBsf4jx17/NBrfNTC2nqc2tTboUPnPTzAfJe5+LtYM5mQPSGM4NUpDkFsGtdSPgT
uekJywcz9QeAnVjHl71rcsaSRTm4BefzCefXIb/WdSdLrmp3PZJTOon3fbXStjGweiSZr39h3+Dk
gYb8Vc9oqfu7hwHzPauy4afrZrHgqjMhhduqNvqsSXpHecKVft54pYrZwaq65ExzeTOgYVcixl45
WZA7atQc+gmtH58jmzQfvCzB/6uMRh3vTeD1ML+QaK79BvSspDgyKs0HVeu92LcI29JDh6tA7s8F
Kcs7C6PQj8pgjs7dbOEbGcTQBGZAG4n6HqMvK7uS+DEQLYui5otH6eL5eiIzlbGdvvItUWFhKJYJ
VG0/tpFflWUESWGGkb3E7AH8hgmrxeLFB4puirfS0d3rpka22h/t2nrAhMveE8p68da7RHFrOoYk
C15q+uZ1bBCC1Emf7JtFSZ27aHEkNgLmuBMIXxrFdXl9sYfD/9rZJEdWw/Welb1zY3QQRH3FK4rv
Kl/t+o0hBZmqTkBv8MoToGqb6Chp2ClJYbo31FOjI/4DFGKoJe2EFBcm42qQjYmzie1hPJ0HFGnh
YQwfZ+JGS9DrzWTtHXuy6rdGwcRg6PGgxLFqspEtn49SFhBP+woHQupu8S/wbO69mkXZjtn2pblA
uTf/bXXAUTsfpU5j3I6szL0p47m7c3im8PbUxc7nX9f9LARjLqsIKm7jKNggMHc+CsZx0OyT1r1R
y3HwNbXW7iqMK/xuyvSdZXv2b92MxTaGHKYiNMSQm61mF2mlRNL0iH7eLVH7Lp7RLq0dX3RooZD8
f86dn0KXvJ5UAXEnowUUDKZRcOssfjs/xk57UObPs/sJPFIg47tOqU/Slp9i5QuSJ9eON8pDbUzf
G+XX67t3/WVnv5woGEmylWrLbQhv8HyVDEwsaAewr7yxQBUJ8sJhQJ7GNfonNx/mnfD7xTeBEUBy
j2yoxUEBzXA+Wl4NbdEj7XODheIPTc3HUwH/21+suNgZ6cUeY6RViIkwn+AC2tT5SHZElUKvXbGe
yhZxD/nbwk1n57tfGIQ8jpRO47Iin9hsMcdGv5N2BPIUUTIFC1GJD8Ox/h+M8ry1oH+h/LzNjPrU
oQmSz1EYFVP+T4owI/livseGvjQX8CWIW3Mg4aCt1Zm/EuA0Vuy+bJ0IF+KcTVuUAue+1q7feirR
1SIFZseZUA6fK4J/DxPNTd9ms4xDpYjNB7xWYV04zhSufc3D61v7wmZzkElbayAkY9DJNzPq8n4p
CGDCvFfHAC5vdcKHK30PGbza2W3P5M/zYwQ3C2IN5R2aO+pWE6Ix2kTEWpWH2Lqbw6EnmscCqUgQ
kyKl6z60tGzezfrSqIdUtUvW16maLnTI6Y5xh+yIP9R194PUI8edwijy4eQmWVefLNRSOmzaKitH
YoekKbDiuXK+CseWLYodZQNI0umhD3XuEP8RZkX8x/9E+mEvBeK/ZO+KcTVEdNGMESHWHQrpusU3
E2fWHGpSXRfV/M3Np+m0CLpKS8Mp0fKrLKMYNNlWjRyXWjkPOEzg5tOOlXrEDUx+iFdQ6etf+eW+
RXQPZ1J05PgBPI/nX9nGxQ41nCgPG7ctwwKo6gfLo5nw+igvr8n16/K6c0NyyW/9ebPMxH20NPOw
z1V6H5MCrx5qrEojMzdsf25EfXx9xEvzWmUw142Liee2am0WbplCl5JhhJWMxOBkSI4JIfHb77BV
+hsBZAILNKm3svINHcbOSJwitMDMhk5GuDTF9Y5yyBo3nO8SFBgtTgeLiESqtTmKjVc7Wmn2ZaiS
sac+RizKZ9lFq6NbP31G5Kh/KPWheFpMvd9zXX1+VLaDo+DmUVxGeoE77nyHIJQ/90mXVqFbzub7
yqmq5cbBp8bBA2Xs/qmShnC7aHpDv9NJjorALMb61Md99KgvrnYdxxMtuQLtQIkRWNR/nA1W7M2X
vLc6Cng0I2hXIOt6/iMdRbSu5TXeDVhtMr0lV96NLqnmmzcVz6KLnDvtGHTP10331yU/lQiSCdsS
N3WUaXeNwGmIYpjc+drbrcsBsVCeILJAIgUi7+ZrI3MBMkXKMuxkqQSdjtyirs7RThS5rsjfn3U9
hqs5wbpoVKG3SiFy6CKq5xDk81mrvuGJWBQBVicDxlzTgMdrowVzmtjf3raCHvc7AR69ZVIKjK03
9x2+M6LATLgIUWJLD2jwrBYURbmzgi/kbzwCcExX6EysYQyiSecfCkA6S0ttAfgLebKPE9r8o+i9
1WNRt8b0ShW4h965rqI8qHUteyQ8Urxu5xm1tTY188+YX5snWRbDR3NsEA94fRW253n9efBokTOh
mkSOtYmuOpfb3BZ1G+La6GVHzvx4O4zYfB4Sq1EX6g3Sxha0ru1HhCX6buewrBvo/NOzLPDQTYeO
FA29zeqgAe+a0MH7EF0VJYhjiRCeQViUGUtxeH2m24ufmTJRghaquWy4bcQKcXjG+czuw9zSCuo6
3VJfA5CKv5SVh4sSrMb+9PqIF9YWji4+29rqDMQeO//0yJC4yxJpQxirZukGBEbLRC0nXp40Jap/
ZSn2ur6IzNbjaK0lrdeHv7C2PKhc0vQp6C1uKfEoadp6jLxemLqKiaihRhVI7TqjOmV2Ov/7eP//
Bvv/5o5dwwVkwvgnen2UO/76Di+EIZ6b7WvT/H+9kIi4+Jf+T+fdMP6zCnh4Nk5QKJ79d99d9/6D
1BpCqqTABg15/b/77tp/6BdzobCj6YNoQPj+b9td/w/tT0L/tS8PX9yw9Le03c8jQ9QiLKoVJJX8
5ypY9uy19Pdbs5SFQ2lRDRtFpCfKy8r3YezNT0BV4hOOrO4DmgzTwTDE70aQOv+1fB/+vQz+Fto5
38b/js4L5FikGCDmV8OTv1+6CgMrGi+1Gib0/2/t0vFuIzTsg8RI6g+vD3X+EP07lMWq8hpwcF8o
Jae2lfbAq9RQneMlmIv+fnTNo6IDSnGwI6e9oexcSucP7DoitSb65aQ3ACdQITufHP5y0sBgnaVt
+qkGN6P9dKPS27MSebmGJLU4ihmI3aCOsRUrUmcjTfteqKFiVMkBbf4xxEEad6vKaa9fX8MLQ9He
xdWLUJf/8tiVf3+utMJjr+9zLVSLQvweu2k8FpVTBgYtgR2Z5gtDgQIhX9dXgSxOyPlQHsILinQb
EdIxSGo/UScLhBn4K0Frrdq5TS98KQbD9cMlrqNOwEH8e14jSS47NBVhVyrJHxv/whD44Nu6mut+
IOUEXoORHPovVMvPR2loG5rUHJ0wS8bi2FfIBC+iKa9e/0Yv9zkq6uTt5COrP9o2eHQVmlNCBV+s
1Alev4i0kmmOmXsssii5ET1hHsHanjvcyxVEhR5lFgrC5A3cWudzK6Koy8gonNCojNFn95RXCqpF
O3M7f+afV3DV8+PvUPUkSdnkCAPyLt0odCM0aqCKtoH7ZBq7eRjRIXjnouzyxjIImcgahVNpWWX1
EAI7n1VvlardzCb7vSz0P8jQDOj3ogp8O0zNXoZ8PjeGYSwAWKR2HGWd4vH5WEgWo8FlKVo41ciO
ugV+pdLM5X1J0f+mFm/OXNmJvB4AXMgric7M7W5MKSeCWOB2wqT5CMgci+aZjtseOXLjcrC+i5Qs
mRbkKPRN0Ms6n1hZyCxVBi4NEI64VvMSp3RF50k5OotKfZwm6T2N0AkY/VDeuShY/yoLTwLtaY07
S5rYShjxlO9czlutmfVnGcjWY+6D+gkJyuZnOVjidjQe1XAaU/S59cxFzatJrWtq+M5pgYd7Q/uy
u5KuS6trVsdDjzPuDb729UGUznAr8Z490QK0/KrTqysecZfmZ+mFttEtp5w7ZfZpoTmHdKYluq6t
cjBo7F9PQxkfkjoZ6H6KPNCjoX5HpTV9n2eWFtiR3LsSzg/n8xdAUYYYHDU7bu4tZyHDLsuRrqmi
l4duTmIN8Y2IrepNj8O/o6yVfIBha6Tjbt7ySRkmRNEKLWxFm113FSSFJhFeyFH2dh6H9fI/yyzW
e4aCoYbMKQWD7VCiWBBwGkctHCd1OGAJiyyPYgFDVyb2DX7vB6Gp831jR3vgsPNn6d9JklGSWPIQ
Ipa9hlN/hUupPRqR1zRaqJQWKG7JKKJuqp+FPQ47mfOFr4bCITcPDR6gK8560f81FPre2InPmhY2
Se/BCXCge+dF/kZBRY4BZlU2Vgg8cUh6bUZRslyp49ngikur6ipp9H+sVhg7h+3C96L4iA4v94zu
ATU9n0rSRvR4lFgPI3vQj1GrV7eqoDDaG53d+nOmO48onmPqErXTzpNxcWiaWPb6b6SVNruS/Fcq
woj0kE5D/gE9QPnTzqT2tPT28EU1Bro8uoePZ2t7O5N+caGvK0u9mZgTR78XLqWisbpkFIuGLqw5
3EVJG5+Grku+0TWkhbPUe9W7C1tzhS1avFZUWYnKzxcZeV4NgDoPSJE42oPEve6gLnVKBXRo7Z3U
/tLepAOJ/61Fem9ssWZ1F5H4I0weRvlUgOXP4hMUmWxnBV/UBNfNuVrO8tmIo8nPzqcEEsWushmN
ABvMHcCSY14pN0asvFPV6EkqRISD8xsk3Yc+9n5ojYvz63TsgVXQl9edILatnd10ad40q4AnrzkT
gpabH6RN0IGKVOeRpstvdyK7lYOlv/0m5VWmwUEoRSV7K3KqVGncL1VthAlcnkfst7IQG0TruDRI
/L8eLV7apGthjo4SCw3+63xCqlojtO8wFOix5h91iYbQiBf7SeB+dJMJr9tJ+Hjv+Yubu3u1P6Z2
Yay1ze2F40ipGzNGNeHUKl578OLRelTWlj0d2BYPG0lwioKFZSofU7xCND9fUnUCwZFVN4YmoyjA
VdfEritx5J1sY+whMKvVpmtAfiDYxFSBOTKT3Lmp+lSbDwr+IA9VJMZPfSN7+ry5bi3Hjq75QSI5
4R7U2lvFCzWl/qibOawnbcnUJ0cZnfsubRLszLFG14IsH4xPQ+dYX6J6yB/dCk3tkxoZEnaatxTX
3hDLR63BvckfZaLeeoPW/HGJ6B6EYpnNMTfz5XfJlRGf1NKVt3B7vE+YNsxVUMU5r0fkas2d21iG
PLXaED0SDuJ9NsdAO5BnG1x5TQt16Px5nqzbqU/diSZV15XXCLqadlDgf/GnmUsNI77+RsFqAxeF
qTW/VmOOM++kq517MBrFzP0l4yEJMmPKxQH7cwtmXEP85oMUgz9lOrFu+3JyxGfKEN3PBFtZxcd2
YXjyqKs+ecWcfLCWxH3AHlkB+uNhkBIMU4bbBjZKNki+fMKDYEal9tF1hP5rjsp5DNx48aLAUpsF
okwljJOlCuVrNuNScix1eCvHuojkcVQkKBdbFnYalLFsQz1yqiKAVdd8jmchqsCI1R7m2JiYP5c0
Gvk/mNXo1wSg3ypFzTRQhtKM/Vqo0XQYVTO/kbzO9Abw9QmLXOb5UcoluxqTSf85iMKeAgenttmv
vcb6UsW0WYJGH80YuTkv+x7huFMGtS6lesCOy7NRlYU49vo5vHAq3LWqw0uBX9SLaNR2SKaNZtRD
CQzirsqk/YjSiu7LMVlutbqtPuVDufcsX7jNIHCszkG0AYhqNsFMH2WLjFuph0np9r7SYkZSUw06
vT61C++S9yxLzj2OKO+WpB2BCjT1cjLCVFj6YYy8ryo1i0NSZntqBJdSjVUrChtc8OHYuGyu56Wn
LNqQzoVLSy85N5n1YUySktqLbav+UvZFAu/P1Y+LVfRXIDqTEz0v92AJQzxWBcqgKVWuL68vwIU7
lt4gyR0JEKXatZb3dyCXC0U1Fzczw1b28j7vlOzgVaYZlIoqTqpdO28PHClLo1uNsiOistu6k5bC
9KuUSQ8bHW5nTpf/kKjmWxWdeZtX7waKGQ6yrLR2z2fV2P2SFNIxQtdRWr83kBZadBghEdYDO4fj
wj5lh7I/MaSiIbZ9MirdEK1MbSOMMQ36iAFNdF25416WpK3Z/PZlYjI2ZQyKC2Btzmc0DvUIb1A1
wmjpPACzmgg6aMb3GFcN8OuQhG/8hN6+r5TTcMqGXhxHPd/zrbi0W6iIrn0rygEvwril6dWlLD0j
zFdXGFSdWhEq+CKN/jJ6OaUVELiv789Ly4tY8FqatsGUvWgEzkajgQY3QhzS54OVYr9XVKSwr49y
4YazPKrtDtgYas1bD7nBaSr4pZEZWlAW7Ur5VM/W3ZR0D6Q4j24yv5FzxfYktsCicg011vj7/GNS
Olc8qM1G2A1FjtmWYx3q0V7evjPZBzSdqMdT29segrKw7MobmRRoexjFc28GijnvUa6eoXabnUmX
EejEipIy8Vo+nwwck6qJC90MIas6cPP1OlJv4riv7qPYxgGnnGzVCpouL4cjPnZrEd1Q04BKIKlN
AeHWwo5NVF9S2m+/igaybsoxawNYAUIeLYD8V7oxGo1fNuUQ+U6l97+axHbDuOrzD7Rsqx+vb4YL
W84mjua70Jkkl9/kKrAghLP0mhk2SAgejGFyjpMY4rdvbPh2ePytuR/9x03uN3IHgmgXfB1LHT4t
ajZ+lUMWHV+fy6V7g9djVYEnTWG7bV6deC4z1RCKGdpxZH8pWM6Pc6o4TqBAYrlOu7QFxM2G/Gdu
xuxED3MOW2O3znZpSaEsISmHUyO1ns2G72xJLG+VVqg3Uns/iir+vgiCutcne+Exp0xpPqvXUTd8
9g/8qyixuBAxkpkEiKjy55yikAAHvwryfuh3lvXCfFygA7xf7FWwYZuPl8+O0ee10MN4Gl0/sQoX
eLnT7txKl0b5O+7abkQL72pCbEKgHh9bdPhcfwSmvrNqF0YhLlljH1aMzt3mZTFwN7XyyDLChgLE
MefaOMY9tkCvfxttjdc21wR3EJmVw5an578ZplbmdCq93AzzqPmAe9+fQRK5501/chXrHy9JDqny
xamV91wmjwvIy4Ci/oObKfgV6vahdZvSj/rxY9LOD11jL1jr7e2fSyvBpUx5m6IBzc/NehtmBJd4
ZiVm3a1vkfZzT1FaKzt751LhAK80/hRU0efW4vmFufY6Kev0Zihi046C2CzrgbrrYt4jrNJlp6rp
Z6C7Kh1Bn+SgyO/0JaMALrwyeyqbKGqBRUjjs6lXi3bsIe85PrZ0lKxe/2SXlgMDCZima68XA5/z
3xlVRorUIU+v7AcHXk8sj2rq7gExLo6C4AWIFwI1ipfno0zU9zpmbYa1NXUnIFzmKRnq5sv/YC4W
wTMuPTADt0DOZBnnWOTsPpK/AXlKu7hCKsDc2eQvL6C1ZU4HCH4u89m2twjSoBKUlRmavRqdBtcq
fS/RulMFwPHNH2cdCgATTmXWKtR5vmyzm6e50Zbc62qEKCe1gPGrE2d7JZhLM+J6o89EP2L1VTgf
ZhjyPlEM8iNgfzgXOumzo6DlnRJNlA+vf6NLY60APwqEvFfWlrxdOkbeQJkjxK2d6N1U44dmjq4S
zk3p7ZzBl/Ee7zvvLuxNohYeyPNp0daBS6hYVliOc3VtRWZ5X5hdcUUzxv0HGC4Z+9Cpe3vw4qiY
RQDMWb1mtp65sCwLzWlVK8ypwdxrWV/YwPkV3HS6muPlL3RCfptVMt7GMRgyQjYnck54suPLJdR2
Lv2uz215XNpeGocIfdR7fAqdr24h0xYlnGb60ll69QAOEeaFW4K9EXnTfh1p2A1BsRTGe62ujC9q
Lb0HoU0uHuJmMtzkFHre1+3UPo7R5Ll0eYr4qis6SV4vbfxcLBTvT1YFHw0T2fJH2kw1dqomRaMg
A2+++Ib0ooemLJMHK7a0J0reiNLobSo+Vb1YIC04kf0ban6ypyvw3P0+f1Zok/GkYMJBRM0tcv4l
kzqrE6v17LCbJZI4ljSu8f9Kg0xwXZmdFh2y1P4IU864zgWg6SqznRSaaiLfeUpSHl7fwi8vM37F
ShVZXdopCm9eECWZarsH5RnKtIkOJaCOQFizu3P2L+0jwhxa9rTt1vro+Zz1Pl6srNHt0EyU6ds0
6m2QlYm8Fm2ShMvS2fjJVd73N09tFRxYM2pqslRlzgcdNB01nj5xKF9E3zRppA8N8rpfXx/kmYiw
+ZwrnwsODK104P2bqo/VDibqN4MIeyR4Vb+w1Wzw52kelZPqKCjsemKosI+jVXnohty+7RW1ca9h
zGW3yzTYtt86rvKkZglNWaIIMwpRf1neN4td/KqrGld68gfhBbmHJ2BkLCPN1QGvY1DzBlEG8kem
j88zRh7qZHrcA3FTyENl1KgQA+QrP/RthEK3l5AMcR2KfPQpxNE+UUSRf0qSpYhCuKe548sWsp1P
bbeVO9//wkXJ5QHUgOoP1LRtd3xC9Yh/RU7YFmOJSBTGvV1Xl8eyNvbAJxeG4mmmrkHxzwahtPnq
y4L/IYfdIQTN7VMtKIorgJGusqrvdh7PC2cHaAGTMhGHVkGhnG8w6tYDpfaZWbmmdrSTxr6KS2cv
Dr00Cip5awFjnc+2OdSpg6djd+uGymJ5AWlgATNiETvvy4VR4L/x2JMl0MDcFoV02eZVFydmuHYv
T52dTFeGnJQdBMilUZA64FW2aB++KD3BGzeTNDHNsHB769RMXn9doc63k4Wsn3hzJCk5rXZ2oD94
L9ct8ldWNZsZ1S+uBnovkkqTmj2Z8XyN+c1qlw1aV9jHeFH+vH4RrGnpi0ExflkbMeoaj58PWjk2
Vsl48IYODwiRrxKjsO1oX90Gy/s4ivlsrw94YS1XDBQjUl7TKeidD4gyedom6aCEplcm2PcY6SFp
bXn11lH4TCuiBcQ5oLstFHiAXas6/QISyU3rk4fqYWhMlPjfPgqiEWCegLWsSKvzuTRW63T6nHth
VObFgygn/ZRAGXj7KDppErGMh1UPud35KEMzTPosGi901m5MrzftDzujY/7muQBH48usbN4VMH4+
SpIKp2hBiIdgRCJco53plC9Z9vQ/GGWlXgFcZUZbdeSxseZY01aMXdtX14trxX48u28lrTIALEmu
BPAhCHRuM21ijqjKnFiEi6sjlbEYCx2HYtn5Ls/Q9fOzsxrscoEie0WHets5secO3aPe8cIiKyBR
EaVd045MD00xVVeLHa+Iprk8tChVvFOKonyndKa4rlJcRV21cI8Ib8rbKoqMuxnKj3YyZ897fPN6
08/lF64etWtJ+/yrFpm5GDVFUH6i5t6ACEQcD27qzkqsf2W7EGDWkIPBco7CwybKd9FDHJJcijBe
SuUGKmp6GuYqC0c9FTugn5fXB3Ct55yP8IhEaTMU86xL18xAhLpJ+YuudfK+Kmt3h9NxcRTCSvRn
kJoCtH2+bB4VgGV0ahHqao3OlBbX16gj7PkTX1w2Wn1g+Fc1hG2kl7pxErsVo7htBXBfj+ITip35
3agPeyCKS0OBQ4GlsB6+F/FyrHuyNBCC4JPUbaDpgxsUaAtirJDvIV4urR0XCURD1NM4fptL0era
EZ9r+hWFV87v3WVMToueRIfXN/bFCREic8ZXeMh2H2S11sUjqnBhLJzqGkA1r1Vsl4d8LPqb14e6
NKEVM058RsXqRd1usHQF5scswixvs4MeJdYJJZ23cvv4LsbaSkObgFVDWu18y6lRgY5GYtDmiZfs
c1ZMT0Us9Z2w/+VrTwixChNAfCfF2JKgB8WUiIMmIiQ7Va6AVGTvtTJO/GRQ5aOjAmB4+9Jhosyb
x/4mTts8KrBi8qoFYhp2dlo+Ev4bd1wTe2H6pQ/k0LB1YW6YawPmfOnsyNCGNOcDUb+Zjuj4zqFp
Lt7H1+dyacetxpP0H6nuc5mej7LYEjBIO4rQQGn4EKm5cgexR7muSzmeXh/q4oSolrDbAAKwM86H
MptS03KPoWqC0h9l2cy3CfC4vXW7OKO/hln/978CzgY3k1R2C5dC2el3amLdK6UXX1VKv0eLv7Tv
OEBrD45Ihh7W+UiRhokjekNkm233NBhOeoVC7ujTZ+qONrIGO7HMpYnB8fCgRDAH1vB8uHnuFrli
hsMFw+RPbZ/VX0rRWflBJNOeCfpL+h80EsSK4eKv9rwv2nJdRrd6aQbEsxy0qGZquD8B3JRfh8G5
UiJrCtUpLa5SkgvKk1p9k9mVI319Ep/oJjbX5dzmP1uXf3rzHoJNv3rNcplg0bpZ8mFccOAeBjt0
ZF8cCy63D8ibGT/fPArnjR0Kfhw6w1aSwlI6mWuRYYdxvOBYzfock67c0+y4cB7W6uFKtaOQT0/j
/HuOdSOoJjEXzc6r9bIa76JaTd4eWqz9fl4TQIYUerehxRRVboulcyiWdACBNqlHu3G6t59tVBtW
Fj4Qg5Whej4Xa67qrKTaEKq6nG7dGDq+iOM96YZLK7aqmlrEphRgrc2KJUCikk6rnVAu5uCXoysA
u3V7Of7Lc4YYJ5kJjxYLhiDf+Vy8GESNlsIyKfVlOMii9O5og7rHPO7UNz/CDIUKxToKmdZ2QqZE
/1hRKzusnMk4qG2CDpljvpnqsc4C6ihvJFIrL3rFbaVbuWcwilSB/MUJMmuIISPQ1C97BdX1C5zH
zOtQBBQroYWTutltyqSMuh6zp+fe/dJnSjjE9a/I6e/kzEmSc7tTVrz0rcAfAfBGAwne1uayrzS3
L5B8YHcr6gz2bhxRI3SLqzaPk//HoTbvsdIZRbxMrGJcqHqwUswf3Vq33uVY7B5ev39ePixsbu5c
GjPwvF/wVzTK+VIi4xuOifVgOc0vI2q/Rq3b+jg6/3p9rJdnah0LqAItRcqm25KptHPHa9ZqYKJ4
tQ9oszn27RIFr49y4TutdXaiDIBiSMhs7u2+nzzFMycnLKMOimKNMH0wjEgUH2Q7uDun6tJg65tF
g5Q44IUDnarlbtpGthNGEeLjChBRYJvLzyHneL0+rQuLR5BOgZMV5H7dXnvjKL1mjJFznimjB2ru
DKcGAODO4l0cBdQDAe6atW2FOJramZo6XtwQcogXzM5MFbUpf795KiSePEbkU7BPnjlFf4VNFJvG
JNepLmhNByS27OR1XqIXtzPK+qE3FwTBLD1h2ljUhbex+ohdnTLKXISOJZb+qFbIAhbjkH5soEt8
GssUtdFan239ynP69D3Y1Tw+ZEs+xUFlmcVw8IZiTo/6aMQ3g2VUnV/G3cS2WlDIMFHsLw6ZqF0v
mGbRU3MXg7i1QeOkfuMIhPHhJrX3ZpvU6RWbtXpIhFX9wUU3NsFh6H1/3TqV8nOyQTYGNGDsxl8A
AmZXzWgPH8tSLCKAA9Tc0RvKhutecd1fbatJWPJgMe1jLQwjQ1evlPMN0n2uDNpcGu/HWkEdv5VO
BjqibIAnlRo4GjBJmrKz+Z8L3a+s8BYdZsoJbQzPFWFqD/YdLg/VIVbb6GvrGt2hcisqOaWnHywz
0T8Ohhiu3KU0/QyR1WAa2vKYa9oQiMow/SJHZNDOlioYZ3t5yKR4Kgwx+UJNsnt7bL33c5G+PXy3
EGugur6Wi3kSNzc6qjOiN61WCS2vzIOmrtJTXCLuEOX2z9f34oVrguR0rU0jILHi6c7f+cEVxhyv
ualqTu7BHVTlSCkfyTQv3pPjvXCCiSWpcqJBw4uvbp5F4aadqSaFEqLRFh1RGq6uWINm53BdmhBc
Ejik6/qR1J1PSDT6olRFokBUbeaT21eIYdfRN7NTrcPrS3dpPutzS6EQtMLL4oEhZS5nW0EaSLqH
YUwyxDnLcdqD1FyaEfUWgMWsGnSxzWagTRVXXRlHt45TlodFtsVnB5759bI449XrU3pWxt+eG3oA
VPwovKxli/PVM2ploVDdKCFmJHc8Hx+xaH/CLiUPZD6nvu3E+EMUxUel6K7MQXlCk2ev/HP5NwDx
pjvHAYC3dv4bCJrqRgPFFBq53f6xRFd/g565ICkKKjcXtudrohVXmUS5d3T15sHtOy1IeYTenGet
pHFqzbxsa715E2lHhbRQzdVEOCO3eos/fUSTPtoTGrmwjWAG0GoAhoLOyHbDVhN90SH1eAwyjG80
Kp7HVK/Hnbz5AoiRA04zjUydyONFUNoss5LHbaXABdC1Wz03u6c01sYgEeYsD6ARhptuULSHZMbt
ZKn+i70zaY4bSdP0X2nrO2TYF7PpOQARjIgMaiMpiZkXGLU5AMcOx/rr5wEzs0oRZDGGZXPoGZu6
qKok0gGHL9/yLnp/J5ZKfnh5fT33rqR7oDJxUiWvPptR22hcYwk411xo3beiiJGRNZvqAj7+mQ2z
gnpIKME0rGXr0wVkmeUYrELCxyKOx40KKvN2bbi+TQyhXwL3PPNGQBUowvsrauHJcVOqFsewWNN+
i3U2SISe812jZGtd+HyPMfzZxkQ+Y7XJRmeCRs7Zpsg8JWeEqPh8w/K2clZJZpGFWZlcL4Nz6KZg
n+n+hpD5ehpTrLjEofPnKex68T7HjacFu6FAAU9GcVUWxR8qb64y2WxlEexToVXRrE8bZ4XHpJZ9
4VBZP+qTR39kKrhE82i+n34OY+7klOu2OAKLvO8BZYSUKaFKE0AUFn9W7uvZi2zYtXdMmYji5Hl8
VcDGcMXSiqPlJEiLF8Z84J4bLrSOnzuoGIBj8lFnyz+/0IImRSIYPfSj7uNgFRfZDs1mCB+g73Az
c+NhxGPH/9p2JRJYLm483usPKGJ7Kol4t9AjP2+F5jXstDSZxRGSl/E9BQ2FYXoLOOrVuxbhmLVK
joTnejCffkAKsIjoL3zAZPLtTSbx+argLF64uJ/bSSBHib2pqlGLP4tE5kEbjaWKxTEfbUFhoxoA
gJhzOm5efptnTkJqAPzHQJKB5RGcpWGVVkMN1u30mBuFZ4cLjn0fTYRjRJihhANedAHNEgqz97IP
+RgkN6RXRb4Vaqp/vvwoTw8qwJpoJpALUmt5IlcJZjO3fL2SR9OxDr4v5A45CrwjRnnz8kDPQLxW
/jdrhTOR9s25EUImc6X74JuOskuQSEU8/qGFOb1LgcgSqpfasKmQId8i2q6itiAAZCpmxfwbybWe
Z/ElPtxzX4HEdOXDAT6jWHIWpy2A8ZylEeWx5rN/bOpGvKeYUr+VcS+BxlTzoZ8L9bHJe+d9qaPD
BROienVZkCXgsuAg+nJenKMlvcy3pKfKlLvd6H+P3UY/SKPEFu7l2X/6mclYSSkZh31KCHy6f4I0
MNSQuuWxgOGzHZfB3dEDmHaVjm/eq4eiWr1Cw2l/wxE/i98yNITpkJtcR2LWQsup021l5D0AJ/Ni
j/yxb3VysNN3XmP5VcwReafzxN9La5pz7lQfvXjo6s0EOzDeNhnh2FF1nettUmQBPhWjl9Opr9tm
Ctt2zArsKrPgt44SQRJhtubdLmljBLcQU1SyKYQFex5Oj1ldu7DppxDpGZzltGmoq51bqd6MpJiT
n81AbcNAj/+r7dZZjWXi1N/4Dt4uod106ZdCGkOBYyDbNgySbl4+tGYtYEGKrjr0VrHc4u5icc7Y
3vBFgWNVm4GZglzKIyVhiV6VEWb20v8MjHL5TOpraBsREJMi0y6LYZ/OAf9O1ZWLuUJWiVCvDKfZ
lqPR7aWU9RTifllu/bRFwb4ql/FL0SbOH1qcmpB5Z6MgmZckzLiupfYPmeKHc9UltfNF5V39iQmc
jkXtQQsrJ1G+HSm9WFtkja0EddVgGm6NMo7FtipHrYmaIG2sMIkRIghbRLCXcLA6+Afx3NafvCqD
wbFUzlJFYzEjPxNChLN2Ttoxb6LXzWrmoqIzffCXCYsLV5PDwyzVmG+qEo3jLek0Xd4+QN1xO6vC
1Y429sb+2zxNk9/4r3LejD0CEOXGWnTMdEahsn2juePDaC9NGaGB33HQIjmMoZMmx+BTb3baBCM1
C26bxa0JZ5ROMdYaiu6mmz2dMunkjUeuI8cO/arCi2aWjj9+j42iyt91OCFgM2EsXk3V2C9xdigM
4weKIfntYLhAZDNRdQPhjoh/x0cQIwVUELPuqkVyqr5qSllUV2nai++xDEj8cYWAP0zj2ciiuOrK
L1yqiDxamekl+ynXnBoCxYIbij4juXg0rKCUO0wxWBJjoJw5TBIB79vrJujl7mxVKuqCwfYA7Sq7
2SLPaGMHYSajGy1YCTihLendbHKzqGFkzNrkRF5STogPeWVhsgSprIJ6zSvyZLQpzTANWp+PhC7N
sl3mid8WC2UGyCBobb3LtGXeqp5kPlKTj63LnJqYU/ROwaUWALasw4oA7H1Rwn6lVoTs2wYMefJu
ssHxhUHv5e+lyXRcOe6Ui0gfE9S6VZPwZv2oyi60l6S6Q3k3xhQR1dWfo/ApkE1TnXdhpcXB+1Jz
8IdADNK1QzfL28+gFDGjcbXEynca4V//wa9zF7NLKxivTWM0gyigQ+KG2hx72sbpVTVdq9Zwvzye
iP/ntA3/W9oCoqi6GiX8a1vA6AepxUP+H789DA+npoB//ehf0oSG8WYVuKIU4iDzDRPlH+KEuv9m
VfIi6aTB5/rrVVFWrUr+6z815w2+TNxXhNBgFtYE+J/qhP6bNWiCdgwL5BG79ip1wvOrEf4XmwXF
XRS4VgLkWU1o5CgzlJYu+yROY5yUquI4LFl67SWYsPwyPx/+vJf+tRQhqS8VXdJCoGmriRl18dNb
GEX/TPC3+r6Xs7cdp969C8Y8xZg4Vz9ePRTVJ+JxZO24F88bMkFTDSAUGUoFyxzJ3mcv5ligVFk9
vv6tGGgtWANTg4HOovm10a9N1QDRTBl7w465ZQ3MytIajOngpMGF2OIxSPz1vmcGWUcMgmUAWeg5
48MwJg+DiNzc202iHc1eaz/Rq1W3M7S6A+BP6tJVGV/h+yp2ajHiYwAL63csjTyOTyGyzzPl7s3k
teUxEUzI1sNm5ifxgX6EJt28Mjl6fNq1rehh+7IKa5/OTGEIlVoJTyuEG1+h0Yv3CH5V/8YoAK/W
MgOsPCAkp6PkWlBThLTMPen/gPNVhSiP9NuPLy8o80lBGwEneqPE8BiZ8RnOlXLKuOu7ocnSAxwi
y4DsAjs/NIMB4P4EKzmJelW3dRhjJlqGRu31LZZTZrxHLnD5DEXuU5Ho7r3lt40OYUUTfYRZQ3nj
m7L+kmtInVFUy5zD4gFBxauq+SrGTuPyaByct5fJp/jH8lutbLCxee9jlvODoK0syB2CZUGcY0Lq
nkgCw3GnHu0+VIExyigeUIPZ6iLDQqhBl+w2nyyE+W1+k7/RdPwaNqWLn3kkpaY+9AAAh9CZl2bY
OEaLaosYRj2lgkGxYJNmuTmGnWowWQaEhnmTBtcm3ZBSVnu/EbPxQNvVxA4di6nfx7TBvDsJUILw
pq/esnTvYbaOD91sT9Mm9drqth6TAtaCNHJnl9gN1ugBfZ8ubHS0nCFUr07Ooe92rJzUjb27oML0
IZJt489HKDqYiiH/pEdB1dk4wot6KDZZn1d/xJPfOaE01ZxGCZW9m3J1VN56hafPu0x4zjaQc6tF
hl633nvyLuPeVvH0CZG82o56z2+9rY05+U+x9GOGY2TeQrFI3e5LOklssCnbxcfYm42vC6w47ypo
c5toSKXJLYef9Q6nUKwjYJ2NB61s5mU/FmqUe2dANCn0Rlfqx1GOyXDlOpp417XLpEc9/8e9ylDO
Ch1i32pPQEfNojb0aYr8NfYKsV8v+b2VHztI2Zmj9DamjPU9YvVejfkSB+nWy9WCVltp9ROQ1Lrr
wtystDtH9VqBkbJPACiKFgMkeE3xu6XBboj6DBWvq0y4cxCKxKF21nVeUm2zKZgJwYdKZVuRS/1K
aC2W0nwcL95MRdx+rPxA+2ZP/r07lbF5pWyVosxtx5kR2WacEcWLWf0MUCZ3CVv8aQillgKN5OPL
75M+YeM1zlo1hspbCNYsn9JGBIKg/2ZrBnFYluu4V1e6WX+3NRSTrrtl1qEjFUzNxjIVqAs6kpKf
z6fiCz295ktGFhSHvZl4sQyxhMesShodRblqKCNHevVPjipQusWcWNM9oOnO/c1HAP++G0bte7Xk
hROxiZ28DKtiWaO3PBjyUNZGW7ybJ+n8XtQafDsD+tp1I5fO3fW951y7Y8sDK5WYXzQv1t0Q36UO
yzALHfuor8f0BlU74IASQ3NsBfPAp+Yrk/xdknW8Oj5whhnSxo1/VslC62dyBwNr9yZbqsNM7txc
VSj/jCFpCkHh3MymQh6raO7sqRpvkw6ThLBOKKJsgLj1HzH7WTLaj5ITQhaW1W8GtxixlI+XFI8+
IZxg7TMZx8rOsK0TxdBm6DApvL8xPP/YtlgD/ln3eVUg+C+9oU8cpF/0mv5vGC4Ca+GwXkkl/zpe
vK1/fEuJF7891Kniz5sfIq3K/6h+EkHKh1adBJH//IV/RZG6+waePuZdQM5WHWuG+stamr/BRhUc
PuBMj6iK+OOXKBKCBvBn+tyg6Wku/jOKdN+AYFqBHTZsGHAX6Cz+z/9x4u/cnf3vX0O7Ncg5CUwo
oVE/AxmAGgTh1vr3v7TtBQpyttBUvpfoSwU5UiAmzu8HTnfvk49axi8T978TSEI/ITqnkAaQA+rY
WSCJx66BdoFe7t2Z6noK0jGckhxTM3+8ZPn6JDw+G8o6fbEu6/Vsbudyj7mjt8H2zkWBS4839Uq0
e/mtntAGwfJSDHt8I2T/6DOejjUaQ6o6qeq9b3bDHnqgi8peVetXmfKtWwSsjO+QHKYHPcYzss3b
8p1ahP22GhP1ttBj81vjWPnqcRgsYTG45sFSFCEi3C3a7VD6RgXBekCiIMg1uURtn9t0D8s56uHc
cvbOs7e3vDrfWmnqfk4NtZ6Ac6B/MHHI2ym/GuIdl3sajr43H1e3gCsSTL3h1EA+KOQmAtgwFCL7
9vK8PPkEZ9NyFuCVXLGDZ9TVfvJADQjNz7/mVWaFfUoJ6XGoV51Q/7edPSu9DCWqX+b0iaj+9gE9
/efzVH7u7zzVfcNEg+uDpQTnBqv5v08YQ8eifvWYADHD+bKePf88YWDTrlnPahpOQYGd+Ld3vf/G
YwnQ+yPnW3WAecSzA+U1Bwxx92OOaoN4J5c4l3EY+pxAqF/kYUka885cJvtz2pn1V1/rs1ttlpf4
gmtF+NcDjfECMJHoNcGv5xA9O9BqJGcRnFH5gSDcikAV+4iXlSWH+D9ugGcOsicNrMdhIN3QgGAW
8Q8/3fJuGVfEflp+0H1lb2HFzFi760Z7iLPcfk+hmnajI7StVZrDtZW01l3utOU2z/PqQmP46aNw
HaBus7Kx6YTTcT99lMV2SaCaRdvLxsJwVvhLkkZghCottKvAnqPZb5AyEo5Dmqu5MtejueGKCylb
TtCNKwPHoJenZz3wTj4CzwLeAntqTvpV3uX0kQxbJT7uX+1BBmMbeqW1fDISirDGoos9KYr7AS/V
NnJaP75wFj/5/IyMRRLuLuvIJLKnI7dWA1i5kN2h1xp7lxFGb3szvYQrOb814R+wtoDEsn/Xu/js
cpkmo1YaRdmD1NNbbHDRxivqez+pfrhIBF/Ik9fvdzqZoK8JEFYzCAiC57rKRmqDN9Pd4YDKRrFJ
FzFfSTUR86HoeqFdaXFWPDMWRR468rzao0Lpr+FAaqLIaycj4LOW+qrUhJWGM3HzcZitlPYz21bf
1JB1h2hENRNT70oOh4o+TR51y+IvKN1V+nVP8HyfDz61UNm13Vs/KOkuJHriU3E3F9zixLJUbaR1
zqhukOSXclvjKkUKG/fUX61sUkDzqsn+Zld+DbgO1F8VjpjDiTBFyvPLPDbDiCeuJy5s7cdq1vl8
r6gV+J6cguvxdxISjcLMRoQq6kOXZ8tqQgwh4cqFl2tFwyJFEtrdmmvjND3FH2ohyYlLpuu9bo7N
baONqGhldqfToxrsj/gsp+9WbN/ncsiTjKpAUn5COCf/LdCb8YeXDb6AxMwbRZOumi8EX5iKtWlQ
uHdGA7ApmkRh+MdGtaaz98Chqq8m6pRdOK39SIRJSUTHa2JPvdg12VDIKKNLgKKnj4Xe256dkmxd
N5mPuPJkXx1W0hJKqtjoZwp80jZZDvU0bAuBiFRiNb2x9Txzsa/HOivyj+Dl0++m3U0PYpxajjjM
es3PhT8vzsdB5PX9y+fGc0vdpZLIeodywP10OvXdUOpomdryMNmNudXn/EvRUPL3apL7149E743Q
d5Uw8M+1cjI8Yq1x6fPD4IHRVKM97Cjjj+E0iGX78lBPj6Q1SIcGQ8y+1lDPDsOmCwIB8rM8VJC/
3ybVVNC98C6J9q9Tc7ZqaWdgSoprAQSXc85JNnjd2s6pDqY/+ptudtNjm/Q3Znqjpl2RcAG8/FbP
fCrPIbIge1nZFOfSDNhZD8pJ+ubQOEl+j7Lokm0GOcudY1YAL18e7JkphARITRjxDwQFz/12h8Uo
LdrpzWFp/PspttzDQPhy4Y3WcPR0Bql0c4Gu2CewXuc92X7Ai6q0RMsMOuN+8VKKc1IKDxJqbidv
jXLUD/0gzLd5ZxVWNCa6vER3fNLaRwfNe5TxhJJAm+Dc6Q8tZru3ay5OzMWTu1prlm3sxWC9lqSm
wd8tiC3hCdTsMC0oD2Lwhw85qhiX7rdnpmK9RFdICTcOorGn+9AaYRAgltEdoF1iPdxmJZ1ZimRt
H8naHKlxKEvQ7xXd+DYABedvcNaqhwt3+dMlxnSYgNEoEZMLn1vPmNocNKrL1aEu6/qDn+vDTV75
zXU2V8uFIGrdg2ffnpmHqQ35ftUJPHvhHCaNliWLOtid0KkRl3K54n31ZuNYg/U9C2qkzupYe4jr
YrhEGHq6upljKtTAGDEtAxZwOtuakU59oU3qMNFFDSdLdpESVn1heT+NWRgFUNfqC7FShc4iI78Q
gyMdWx3KpHwQTrMziukdim/Bhiv933mlP+sXJBGU3M/PPIrMXDyaOihL5ffItCuYVmK8fflYeLpA
uKcAI8GjRR76CVoRRqo1pHrTH3B+Lo+6zDxqyS5+hn19CbLxzDeidsOhQsePsOB89jw9GWpLiRFf
cakByvfMsGvJ2V9+oSejsOeA+4GMg0DBDXiWMWdLVnoDPj4EVAZFAh0ZaOJ4/0IV5slKoLXDL1+l
D2jwwHg+XW92ngap2Y/jQVI1oMdm6NuyTw2ivTzdgSAzw5ff6tnxVt1NUHCrkv7Z+tb1LEitwh8P
8SSCm8odxi1Y7/r7YCZAAYxYuBcGfLKbV2NmxiHlXEPncxBjq+XUzQJrPDjIv29TARBhSe+n0dhR
+n9vxFicF4hMv/yWzw/KObUSrhj87C3L0mr0enH5drp+H3hLVKZ5G3Z1sEIc0jL0VPd+LMYL0erT
7G9919V3ldbsqupxtmQaHM46s62mQyv0K38w9M0y0GtCulweY5yTb7K2Hu6mskwFOMvWvnEb2/4+
xc6nl1//CeOXaAqYI14sXJ1Q9c/v6DybG3PFNB1Eabsbv8IJK3Rw8UmvemWXv+V1ll2bWERHWap7
uxyfAgRiFHIYfoWlfWyUCFqNpfYxScg3LiyI51ZgwLVOrZWEHQ280xVvTL2PyUMwHfp+mCMAZV8b
esotNE2YSuKVRL91IgJCSp8blJzt8Y7/JYdqitYd+zSdKaK28ft+FPE+xpv8Po6d7y/P+ZPzjysD
hWWCFiAKVB7PIQCxglW+9PNhKt0Svno77YzeyA/TYLrbl4d6ejIx0mr2RTkJ4Oc5YHfJepya5DIf
AntyvniIgz7ItnEu7KFnXgjQxAqMW3EG8P1Ov1NimFkDJ0inqtJnH8o6944FHjUfzKErLtz4T4fC
o5ihYGmxbRCQOh2KVDq3yk6fDn7mjdssxlNsAsoKvRWh6NfOHUNRr+dkX6/f85KUaGPDm0xnOlRD
M9x6eTx8IcxLdy+P8iQBWAHGfKOVqM3hdo4Vr+n2Ikco5oOxNHNkNn72SaTWhBifpV0Zferua2cQ
+5cHfW4WIZtw2IKf4NI6u+ddnYYuzn3zIRXK2AaqFp8HZh0ZeLF8enmopysQCA49DxfwMVWucy6P
oO/bGfbEUKmS+1xV6Xa21SVw7bMvtLZpoCeB03hyUvSwWShozgdb+nfzLJJtE3TA7Uor3bz+fXxw
nUBACaXJw08XYGrmnoc+23yQU7tEuNvHoYWD36tPvhXBQX7rQd1ndZwdEWDP8skNyuUQz/5tpeqD
CjIjLOfmZ62ZlwRon16BDMbWRRqZ1+LVTl+pzQ063HO3HILeR3Zy8hbvbiz4h2FeNGjQeprdL8BI
bX+tfvTmherV01Oe4VfECrENqOhzU+Wicju3ROLhMPl09KPabaeo0S3t0AQmXilZOV+Y3Kdbjldd
a5yUm7lUrLPjqvUWlwJO0h66OU+3CtjFAXVE8xg0WbOXnZXtfXcZP7+8bp5OMj1jDHvY7tQv/PMV
as6llykX96G2KHBbN1KtAolReG4S0R7ye/goaVKEXi7Nj7JaukvO2X9WYU6SpfXYRHocS1AAVNyp
p585TuiEWZRyD6LrfS1KlcqHqG27sdsWCSrW0dg7QboZhmr5hD9040W62Rtya04dqaM0jZmmk1Vq
N7QExm9JX3R15Hq5eK8G6QA36HVdbhrDRxVFBUHXRs3kTcWqUptjxj76zQ24d0dHKazTf0pZdFin
GG3WhdIC1BHJtB+TNYPqik3vJc7OVZ3dXKVLHdNI68FRg551h2JvmIPVhq0xuf2Gf6djwJhXGIOW
hlJapGsZYIiFkIlnLgeEDXtTOZ8mHfvJEAJfLjZWnBs6Wr3CfQimtvI2/QoTRfLVLvRD22QWIUAK
Ka3tejPfSk9OnzB1V+5V2mrGH9rYUxxX0yL0aPCgXYVSZMsQWqgE7OC2+l/1goV7xaeI3Y0OKuMz
sU0aAzDQSNjUnC8mtUiNwK4RddNGZrnkd0Hjl92Vs+jlJzhrvjjMfqvLK8Sn059AlihB5sj6BjCN
fbi3o95qdehOfpCEnZu131271JNtLu3p2PtyEMAbPIB4yErLt0PRL5HpJrja9kT6/ZbeOpOjDyAO
sDSazHsBwOoLwSEk3xSY4I1B1ZQn7YLsmj5JcjvpMdVR37BTFZkj1EAgKW3e7Bwm8qoKuk7b9tro
6KERUJDEw8nOPpqp0vXfNdsYtb1RA0YKk9odE9ys8iwLrVETKkylUxeID9igZoKZZB5tilY6uwAb
K7T0VsRS+wheois8PLgrognUbflt1vv++7xinsxkMhBdNdVgPHC5QhEF1pNuuq4ALNU+AqfmFrAJ
kugWgKpkeARX0Y5bA/upRefD1r0hzFcsVlZmwLKwWAKiZQPC8TdyWqFb3L/J7fII6AoewV31GA8y
CmLf6kPK5gDA0PEADGZNE1Xa+hEkJuOh/WGvyDFYnwT2ltECKJt0E7fAiuNW8D3BnFkYND2wRHDm
RBiRkumKTouzurzxHiFrWW/VCNquSDYHSBsV9+UzSWy8B7AE4K13wCeGPTlMjYnWCoqLNVbu3lli
u2MrwLMMA4ACacjRZgHCj6fB3gZjYf6YB73BqNCMXRKdZgGWnEzTdNXU9hhs5pzzKTR8kf029aua
QuI26i3MlApRIDK/L2NbDm7YtohDl6nZ3md54HwGxjfAVYjlaIVGQjAbpZWmEasnMPM3aERTl5k0
kxzLN5v8D1BQxdtE76s/OiMHilZxPd0gS1FVyPHy2Rm/0wCO+06ZbhSM9kNCDbXDxsaTd6Oe1D/0
IXGv7aQZkk3ulv197ywiP8wxPdWt281yAwMD+i5FoqUFVBbn34Fi9/ntCF70kzPL7Ds2OMIKZ9BU
wSGnXI30hhHfeFrMsaxE2qdhZ0zDt6YAs8YGLrRvgMaTnQ8cMAGc7gKx88VgbxZHzD7GETbk6HTK
lu6dHkzCogRmgZK3KhvCgIf9ZRBmZqGGUMssdJP6DFWj0MDloApX05W3U+3nG88Uyx4jsbssU3eV
r4Dyi8khxi2XqcUhrWuHo56t695lTakoSapeC8FgxlYkLJDpVa1196aexcBT69K80tLAe7DzZP44
u6PDCrVUuqzYiuSj68vl9zgOYpxyxyG59noIb++TJeWAz0ZoIuNkDZvEpx+y6cwAfqWxiBiYxGyw
bSrQrP67tARY9meU9SpgwP+b0CWuXsSSuHv/0bd+Ah+4fijqvhSnIPe/fupveJLzBnujRyPJlY25
Uqj/hidZbwjlKEeTwq4wd4Kbv8ED1hu6g8QfAQLFYPrgHfwTPeC+4V8bK7CAhjRZARzBV6AHzoN+
OgyApcGBk6RZFBLPQg27aEbN6oW9C/qljGLl6bsR5tkrQ/G1dIglBmGcjjcaugSnAU2jU8kDy6jt
hjxfV7kWbzyHiu8vc//hzwDpV6jVebTIx4LEhjAAeAv6GOdNY6yQZOnmQbxb22cq9IGDy33Vu+OO
4334CnOnBpec1MUlXYfnBuZLArnyKE3wx+nrObXZIBaha7tGL/SoK9L6aAxWvumqtN+1fjBsOj3X
P778tufB+Pq2AZx50vlVBdg9S2+0YszQ6UBPsaNxc6t5QweXhwC5tgB7O7L6C6N4Amz7dXbXWPvX
oJTxVtnZtZAOSxMFzNOXjBM5LwI3xp0wgDYMdfejNI3Pedd+GP38Fi2C+qrIxoNdyAtZh7EWj85H
5iJAsQqcHi2qs+JS3MyxLapF7CUOi1/1qZ03cW3M21E59hWGmsl2KvXgSrdEE6ItpIeqqIIHOpyf
4B+0DyMkLv1CYvLM5KM/hhMrGcJK5z97pKa3Y+JMS+wNMWbsmHLepmmnkLmR09U4rMfvy1/7fJ+u
s4+4EKtrFecBZ386+4hbJBp3uNiLxoc0CFMsqnJEf/+dUegDspKp451X1ny/KYuJMGRvz4mIoGG1
wOHJN14e5ZnJY9JMCplrt5Ze4Om7GBbMSIDc6d4tYrDbmV22tFIrcY1n7mriJ51L7bZnZm/V1LXW
eJlNY69//0vFUJ9xWmoAeeyhbRbvUQbqf5Op4d29/F7npQ2+EUcPO3JlQqDPfHYMUPVfuQh1utdy
WW31RDjvZjwNdibtmdcfdWDO0Fc0ETfEXed887fG6EuwMfsMdvJNktT+vg70aQsQKsb9tHOcXe80
zgW/bvOxkna6FQnt6M9YKyMcptXZQd6bxNmNVaBwQsG7fWdag/k2I1nNyUBb7bvRddhLjU6gYtAm
evlDo6+tHTEvyA6p2xTNFjSGummDVGLfQD27CS1UlYONV9JkDXNCLhEFgVbdqsXt24gEyxs2/WDp
88ZyM/stZvIWjl++PdrHzCqdQ9nazniVIWt/g4xJVUep67buli6k/amvSwcCeavE7frYNR2yvu5C
z0g8PSS+Dr4NFRgS0rp6bGAaNn6zM7u2taMksOKfY8zchsTt8/DOrO2MwyVWpr3pm07rNpPUknKX
lLZ/bS9m9pFunHdXQOupIzGIcdmUgyBl0pQ0g42dxwbSMEsyNUDGOqvZFGatauCr3lhsLL+rb7yk
7dLIm8tiiEQZrwCe3jZgJmSq75KNroCLRKa1eMlnu7RzhXeoB5cpKwYf4oad0K2XZVw428Kutfee
ZsFhdWiY9GEySiwkR66ohX4B7aeIow286ERF7NoJOCcjbximPwo4CjMPWVRFJJdRyivLznU30uck
OfiThyeXY47mjd+J6j4wM7lG/073rRda34fStkkgrD6dv2gOll+hnTdYVjGdqkCML2vv6kq3/kDS
C4TSuATGnevNEq2qwNQ+yDarHnoNsQ/qFtV817tCfoi1odu0ajS/ewNSziHIwx7xJwc0MBKu5NFb
JLK8d01GMLCG1tNvODLnBnYipQMUaubbRvlk6O8T0SFplyCyCAlJOPNPhH3iOEycxezDGSvkP0x9
6t5RSGn6Hd9CG6JkoG0RjaOTf4OHWC/XfXKNlLu9za3cmK/6Is4PQnXxCGO1CIIQE58WJg5UeyPU
iyb5MDnVbZbHABy6ttlTt7XcK72ztPdZW/YSzzrZfPfNur2tDQmmSy8K+4H8rbxz0rwOQh13ZRlZ
aZ5VUVpm+D6pxmjkVZmOOArq1phtfJnN6ZaYRn7A2Q0ug9emTrXzh366LjPR4g3dDgoUWd+6IL1w
Mv7YwXZ4P+dx/0k1jpahm5TaoAe9bGE2MlXqYVeqe63QJ7md6sz5ZsVl2YfkcrkfwZatsy1Ep4na
sCKnGFLKlCtIDtudEh8hF6uVxdK2MxIO956I9S8ZolHvUOE14lDz0kZsIS2xIydLqbfwkJg9pylL
HWZ273ytfT0u8Z3S/HTTJxJDRiuzgQ5lKQ9ixxXAKyS5gvy6s5X8rCELl4eOk01UdYvaOPp+m+Th
4E/QRhoVH/2W/gc53DwkIQCKtDtmne6/XdWHte2YwWPfOGnm/jSQJ7lLjFm1e4zlbZ992xZUvg0z
zX662JF/TiSC8mGZBfz+ly+MJy09GkuP+Kg1eKTnc47dbWium0Vl0z4t7PwPVxbyYOa6t3da5R18
dGmvchtGmVW05rWvLS40JS+5irG+3kAkW/ZIdLR73Z0uCSc/jfUof6FsjXoQmCpykdP70rRUYy1z
nOx9Qo6jiJP2PnUtcccR3H9KlNT29aCJjVMT8gwsqgsR39OLdL3TEFphv7hArc6Gb7QmdlJqWHsK
H4hbjdkC870036VY4e1f/gRPIwOGQiQH1VpqveZ5k6BLeh3hYC/dT+X0nROj2VSUNXevHwRChg8m
BH8lAqvT6dQdlWmt4H38dik/aBgdhbVbLn92qv9/Jv6f6J86fLh/nYd/+QGM//iQp8VDqR7KX/Px
v372byi//cYkSYQT+6jqu/bw/s7G/Tdk0+TBuAgi+bKaqvyVjZtvOFbozAJdAoi3Gmn+Mxm33qxN
LCIiUE0oxRBi/vvJ+EpVAhBM6M1KCUBJnUt8jhqQXaqrOEwX04CWgm/c4GMVvypMXUchiXJJGaFl
rXjGdUv8GgzrY5FYDkIvnZjafQEeE8aL12yLOvMvhKmnrZS/hqKaS7OUDiZ1htOh8rj1xmQOnF3n
q3pHfE647wc5lb+ua6Il7b2r9WGK/8XemSzHjWRr+lWu3T3S4Jix6A2AiCCDo0hKFHMDoygm5nn2
p+8PVOZNRVClaC67ra3K0iorkwIxuPs5//kHH7q1+PrTF/ALNGC9jX9L1R/XZsFxp5B9yNw86leJ
fZeYeycWTAgRfk9mgxmg1jffP3wVhzRIJkbMxBCeHxXitpraY1gO5g6arwWY7xTj5z6tMcH4/XUO
t8S3u6Hsdi0Y/4SzkXly9CTdIo0bCMW7sovVTaWAKbQL5ngJ9KMTL+3wUg4kV/ZCZm3QswGl6LgP
LxU7UkNVIOxV2GQ/OoMbBklDJCSFYnhiY/zVpXD2RN+xhqvDYDq8lDp2q+t25eyidgq/aWGBTZ0E
L91n5AMkH3qE632tJ8qqlSEejHtcD72fvnunlsU4L4q7K6tE7kZLcV4KDXu5uK/04sS1Dj++v69F
h8YoHc0IAvzDa7VWpFhdYrk7ZktY4M4w3e+rxk1PPL9fXwbEi6aWA/t4w6hrJ41yxJG7opgKJicp
JXkUnlrF798SD85CX7TSRPGIOroZfKfLEkzehbpGwLfP3GkJ0rEfgjpr2vHjT47dmYkv3/lK6Dj6
JNy0T+A2OtxSzKhENPPgV1p2CpA83Jje3g/qFbBIdnPERcf0yVjPhFCrKNwtRotSoK6xRMqUbnwO
R5FdTbOGIQ2CdyY2aXnKm+/9S7O4JFJqUuKBtN7Ejj99h6M9Ec0Ude6O6olKf6R7iURlnwBZ3qFm
K667whHQYiCEaMeXaWxnaBv66p3NoLy+zHExaHz8hJN0qxohY+za0CP64HAahOc0NkolvBis6zLr
+pu5Rt7gG0ZGxKG0NTq7j2xn6/NnhA2dhm1mlfkc85/NpVJ0kc7uTp3BguuE7PoQMxZ/SOt2+/tL
vYFW/x4EP64FLQ3cAuhw9ak9XIulSf+kwO6Dj9up/Wb1PvDLvl57SVGVWz1x9RUk6G4HXPPxlM7V
m1mvmDv+/vd4v4rwkOEkwnsf+Rw7w+GvQQp31NpqFe5M5vErhFHuipqc19paPsqx4emyoaJXdHjG
4KZHx27HbgrLHTyaM7A5A2Z5mtSu8UCMT6UuvQFNhw/3zTpuPZPWeckx9UrR4s5UqlbZQRDOmiBu
VLHc4huoRV5lyW8hAMm5OUXxeBFDQGAWS0xttpOaESoQp2YYMmkkYUgjyW/4iVSFTukOJW2z05ve
mJvYj1lhXvlVbNW1r/ZhXz+LsUuzADsHptFGtzAdTQodJ1EmjfSwH3xtMMs4Lta0LHAExjGHr01M
kVISllac6c70WJdpF+C9+0S/eyrN7N22sGoLGY+QxQnSax9XEmE1Km2f1eXZ7GZxYFedBd1LP5Vg
+35bWC9DRcS+QwNpvf3zn3afdhGyxG6tPNMnDfpOMcnhm2vCAUmbIQrGCrTCIJLk2YyKYdMyMroQ
eWT5fVe0uMaZc/MsuY1TxCaUJjzHgw+J34uE+tVoeNUVHu/7UT6PU1Wn7RmPN6/P2rzvmi1glLQv
rWqeILDkyPg3CUqCbrWOXR6ENqQbkROe7nV4z3VBo9iD1xSjGwWFWbXpZh2Om/7Q5SUUlyEtIq+c
6vm1zSAXe7MxZLpfrmw/TzDTuK9E2BQ03Lk6M/6Xm7kou2/KDFt8t2TO0noM7Adl55hZqvpK0YkY
ZbfBuav3hrxVQyOnZDfqM8Oq9F1CDg5gVuHovReVph1eChFC1ShCY3ot41ReKKnqzFhmh0sZoF9L
00D0tWg8y5qcT8pgciJ142zhfIFRzezZchyvkwEs2atJ+9G9sjSGsyqPR1zORKYyWB/bxuGvuGtA
srT1xyLKgblKfYLbw3hKjzdhVInebyJnPscBbnyq7QzfjNiwGvw5usqFvqO0GE3OEj9+BSPtlzwj
gJ50BkzWNiLJ4dPwaydb5Fa9cqOr/MstngaGX+J+eCUd4qkgu4jG9MA9IQyNRTyMQd5N7fPSp9LZ
gQcubA3N0k3BCEfz24A7R72lCATxTJ0OONasUw26E5okDBYT0QpPjwYxbA2lU6tti0LoyzSkZK8v
sbUwIzeo6ja2NWlmUOg48/lzPeJ+ksWGLj1qGszymhKjZExbChOvIZldp5kj7vMx7S9VkbFxICmU
8XaGFInpMz+B9qAel7+iMhItnI62vrUjsTj4scqB3l1JSbNzQsVy/WoecghhteZejsRy/KmLeMl3
bZQ6T01rz8vZJCZ5G6uF4uzAq61ryR+feHOZt09tX5sd3CursTfjYGlVMBWGmfmzXqhYGwjZl3ut
tPCNGBJZfcYYEad/NZ9tjklFK/1yKMV3VIPDfRY3pvBAr4qHudVyeY0ZlHLTMDjEEXLAxXprYfBY
ri4yFoe9XUBaa+2mRFsrBdb6fQuVwyAyHKysa0TlF4gb8aLBD/Ai1lSUpRwyRnJtdoWxT9WhNHwr
i+fEQ1pTIQLvpsn2aOHmL1E4Gq9p0uZfXI2ikSefTfvS1PrQM7UmzfwoN5/zNON4dRezf9JTCNYs
SyP/K674twJVXYOb59TFtdhdrsPZtXaZWRQvZUUcuZYoRQHRBHdUyPZCZH5HXmIFMtil904Ha43o
kjZ9qod49RASZfXollPiBIVIBcZPMxNEf3IjPs1FdO7gM2dYIdK52mnWYEy7uKtGVjo79BPeShr/
E9Z3HMhOj6OgicR8NasO+C1O5H66xNPoDYjyzkgwy0JYbHZU8HjBXdlYWsgwQ2TCxJKq0olNQlIr
TkVzqn5q8AX9jvehiatQxtDDzzld7Y2yOB0x69r02DNHgdaDtOBek2Sg87YU0Ou2JbUzjWDrbdym
S8tAZQgJxytbmnu1h1XrF5BTHit9dSlWSuhD1Jd2UGYm1DvIRy+xGzbwxcYUMwvH1OLrduojdqG4
je/ggvXxLqkn85w9EQGeSGwWMtlzVrydbGO8hyjQFv64cJB7o1bGhoc/HUttTkEL76BLEskeQTUL
cqc07xt7dfnp247p0Dwt5l2C2WUZ2NPUOdt26WfVYzKxG8Jc/6rIRDV5FqhGfTaB6ku+WH22cZRQ
fCeV22l9WoZx8KBphajcBxWXqbZbimdss/gdQRZcXDgJ51Q3RL7pPHJlXp5ZR0DPePNW4Wa29AzJ
sL6UJd6Qa6Z2htwOK6p4oVaBTFUAdFOyrJEMZb2HA4qfVDvlMayIEQsVP0/K7q5fKrbraWr0qyYW
7MWmZTaOR9++MirZkguGAIoZUF2a3Q4B+xRuMjbT1ifLWTAIUXrGD0Zlfm6jSflaTEtxWxru2Pnl
OLa917qWrLyyGpErj2PWvCaqOryq2kSyQFN2+pe6SaZ8r6pEHO3icawvdbKAUs/oo5pKvTWY9Fih
lfReXpfFvU7R9LnIyu7JDLVSh9uWj5/CsGzK7RpTfJ83k3jEQDexvXEy0KO3c0PdnxaLcm+Hg7wb
y9mG8ddmkDXErEJu1PCGUthubf1ywKPwKdfS4bUwJaTPapRlHwBs8rTatlnweMVwamYSJJt9NpTT
cBPzoT1jw3VFbZDdMeRwpsCcC02cySpnFIbRFGB2aURkAeqjpX2HjRvSILRyerJWKAzeLqeUslgM
tnqmQhVNijShZnWi0XatO2XddZiHXDuylErbLUlsfGKjCIvAiJlp4jrl9MluToB8jbFIrA3SbXfx
mYgnw5kTDUu07XXq5n2ZdGHiy75pe7xtdUPhq26ncRfGDRSxcJltB2c2lzkLLYdy3zTZILeRlkgW
EqgdLmARvGx0UlPjK2rR7vKUhNJH1Jymhm2Ga3S7KS+dLrCj3rogoYPph2FiI7Ypndlo/XGuWD6c
G8wJZQ4vzp/0vJgDxjDuY2tKi2q7M1MMvvrKSQNjYepILAw+jr5mVqp1oYax2u9MSqCVj14XKSKt
Rv0iqJgnz4XX8Ip7WFL4fNJ2dIlSLXawQk6bxQtjLX0p3TD+NmdhP3iTlo/a1u7b6bLLZ82Gsqf3
VhCXoVKyrdnOg6y6/jUes7bfRSjsTOz/jFTdmLOEHmJMKpTlBlrnPfRU7WIIG+2WaDNYyqNo+zO9
1vpyUzh9k+1HI9RfJGyl2VdVOXeBk1rhucWPOZdlXUiGo1INxZXZQzncqPOI53GakhjNoumzCxUx
f30ryXrOfKMVpOiqdVWcTU3ILtG0Ke6TDCvVTSLM7nrQk5r6iF/6PIoTKegiUM0xZ+zDK6ftMMFt
p2F8VC1UH3s3ihSJmL0dv/B1RK9YAJStJ2xzeZyzIXtmlIt5RO7IoqGQK7tPfd6qib/KwtptM0yQ
jqaFWmeDVRQ1REENbl2HlWE8lDFmHhQqqfPSl3OfnLcwSSlhk8ae4BOCLvpKiy31Ob62Jm4bzahh
HKE75VelIgbDy6s4fVmGmFMOcFB055YMi/NJIWXLG/RQGJtIx/A/aE231Bj1pqa11WVkDT4sAoKq
7bTq8NU1c/vOlbXzNRvn+K4rcsXCU7pNOq93Fnvwh6WuywDLBHP6Fum5kkL75qluDPrpcqOOeCNB
rnQjZ7ULzj43Vc7YkfKljE90ZGJtXw9bBSB3ahfoZDoAx7GIiR4fHnqiVmdlGC97XcwQc21isX29
jjGBxkD58wRH+ZNNMtL56l64CYnxu0xT1/kBsvz/kct/I9aDxgL0+5+HLv/Ytv1r1/ZURct7x7b/
+aP+mcFgmsTQhKwe4AIdCsv/zGCwUwIZ458xLGAGvxqD/MOItP9YQW8GLZBJLMxDLBC9f/2U4LkB
c0DyYEyjmYSOfoARaR1/XusF1qRi/jCi6WhGDzt+GeJN3UdGfF7S132qVuO/Koo6CBk1k0/UA6s1
YL1Yij8jIDnr3mwDUwqvEIIIZtJBjskLZeBUqqmPOKn/VDd29o3I6+aLUPsI1ebqS5hEVv0g38wK
0zfjQrZ7mjEJRkD+iZGh/nfGaDwP6ySeg261P3TFgq1IXwL2eSFFFS1deq0xnKftW70TOXmhuGd4
fN9l+mqu6KLMoPcratXCnBT/Rbz2c41b0L+h4MWzvqlbawdvU7u04evoGyRL5rlS2TSqDkqOO8Es
wNkOnA3RXRg6URJgTJCdqXbpfHb1+aVSivJGKHEn9nRImrrRmq6fbwghEy/5iCOeJyYq6h87wIeW
3f99ZmQqc4DfL6gKB9z/uh+KZ+yzf55hss39+Nm/V5Bq/QFEwjASvTd5SasM7J8pJsNK/l+GG+sX
jPTy3xWE2TZgIBZhbJlUJG9T9X9WkPEHA04qJ8YjSNl0Bu4fWEDv92c0yiTbrOY+zEzN1Vvx50FL
F4dW75RyLQXa6gYb+OI+GceJpjp2iwdQGuvMQId/N6e1vNbmcUG5Ew87S9J1fvisWJnV5JLxuBgv
QZM9/F36oU3x95+HnR1PLMrJrPD66OwuNXxtLAUlXLvUf8GHmi4buGBKAOcLCXcUy691J9pp89MO
efvjkPqZRMv07fjwst/c4nB90xByQ1M+/IVCXjVX6wyU8irkG1OdQEXnlZPTruyccuXpVDBo8OR/
o++0TtQVm87J5kvnjeCjGDo3IlbeTzamMtlEtpzTIAX93g9vJKFFkRCGjDfy0JRrAqdfilHFG3q3
fACYN54FZ6EM7Df+ESkI3xWdZBPcg5Po1oRhZG2zGOB4pGJen9g9NU18G7+Rm+wSCoo31ejkEXmt
FJ6hLopzHUIVNi6tGwfCml7RJ7h138rLcWVQCRInIr/TEgpUs5XtsBMr30quzCuR4scLKwtejlfV
q8mba7XIi1xMFKSfzdC33Cmp1dVoDlYXBQ6ggjCmeW+Ns+n6ou6hgL2xwcIm01A6vLHEdCuBMaZb
Ch1EIcgLWAllBZmOD4UzrCq1lXAWUpt9Mt9YaCiJxAM8YbhpuZvrf04rYa1lKsAQZJxzrCKBrSyP
PW5+TN+Ybv0P1pvZdC/ODy5cPFRfhXS0u1mWET2KUoetF2ahczm6IiHNTGO2cG1OMpZP87JWmvgt
i3STQ1RKNyRSlGkgGa5pHtIXJfmEUFyo+xiDZXireH2QaSHVxUadoueuR+xxtp9j4LFL9CvgHl1t
jWXggmq0/gDT/cs8mcB1UuvT75ALW5W2Lkm+rUlGJJL3ucoofgUcA6PTZY/pPE41Xu3o412mKF22
yVTMJYORA7oLElEp48YMncXYZjh1uZ4V8xjwqimx68rGanC23Ryj/zSAmdoLzEGLCBAKq5RLU5Wo
F2tXW0BesqlkJpApztrjYg+djTUJEtOsVqbfl239Otug03sb+hFwS5vO5bZ1nAGut4iUYq/UNP6B
i5Hx7FVtkUoQBLP5DDOvAtDFMf+pd9IkO7M4enAI7kQKZGBIUNVGKexhCxVUPgxuJyyfT1hepZUc
9IvWHFrb14YYeZAN6KmAM6UR9jsZj21XQ4zrP+WZbCFHOh2tupFm8Qt5AFZ9PkUVkSWGGs+j33SR
nZ/FtuzrgCwLfU973te07UMrcaiw0+tsGPrvDfNuEWRYtSLRKQpMfSZgf7B1qMOkjGignEElnOYv
7rj+FqoCOibCI7MLCtspOPjTJbyxzcRBjoqt1mVh4ByG1KBpv1hTOt9DgR4e8fOpFQ/mPN8dPNW+
5jM2U7LWCrPPECaZAMid0WlFMOuJdg3LEkczGS44PFMdaSnLbdaf8zjGqwchYym8WNM6vpIiTqv9
iiJ+tWd9ioNSho0MAIHGm8gqUusc6dm+jstyghOZGQ8dHW5B9sYMFJXT7yPNbMJaC+BjCMKeoqps
gpEsvBhXbKejXFBiho210WCZOAnHunYnepJNoqTWc4pv+jdyTfRbXA4ZDmts7ptYqzBxCRd3LnbT
HLJgVXAKgj7aTjEYIFVR7OMIT/aAOmpt6YVOq/Cy0WyDvQmkm/6s8bA2OQZin+Oy6LptZk/uBQLA
ygwgHzrYbpcTEtJB0fJPTjOKT5ZVFH3gLpb7xM4tX+ZJBQtNMdtsSILkyPZye0he6rxabkBfCkmc
SDHgBGkrtnmrYRWQeWKJtWfmNJRyGu5bEVD5kuFp7hQT32Y5pr4pBrf0YcvEU+CGXW/4i5x6yDqZ
6VT8PMmPZ5C8nU9xlBXfbdnZO9yt4r0+m5yjwlZGx6/NCXkenCJA/GGlRmz0ZiguScJdVE/2WeTS
9MJW3i5jmn2hfOz/qmNkQkEMbPy9je3I8czWFtm2DoWpbBt+5g5j8C7ZYPIf36DkJTRJQ3f+lIkK
3AdlajaxZvnPBgY0YMLcd/Ur6HMTbtH4QqG1Z2cMAVZ6QBpLuMvdQLWwnOuIToAeHL0uN2nSZVjo
4/935eZVqfs9/t1X4TwApnZ4sNnMG6yGhj0dpyiQvJQG5Qf7qoVIsPY47VY2edhLkn3iZIn22HhA
YdXe6KwY75kvUFMX8EV1RFK7El/ZgiHBvh32HypT/1+Vxq0zexqj/9wdXq95LRSz+TOlaXJczb79
8N/VrGb/8SbwR14Ei27t3v6pZjX9j3UmCjOITgErpX+rWfMP1DfweLA7YqyP58f/dIPqH9AKTHw8
3/7KIA+ez0eKWZs/6ie0gUIaDhk3i404ujU0eUeEFAVDsogTRD/Plyn6DF2h+K61y2B6tHLZ5xHO
wDaJIvnUWT1gSpZVkAiyXpB4b9CEeXZj5Qs5WQY/toRKFpitxmBryjP9ZiTlIWN11uRYJcvALl2b
TX610Bx/ownWb5LRnFgTsPbzHc5syddsmKzrIQnzJ2RQURiAbLfhNhlt8Spi8gA9MSzLTb4MmgiM
aukeOhLCbhrC3b4pPRJQj79367MaSHsAr53b3jeSqJEeNIKqDUjXMc7wOUrZOWrR3plZI7/rFYXi
WYlq5tOIVnrY6Tm7UcDY38pvu0QnEy1hdGjivRtbzAsSpffNsrdLb2mLDvCqSClBSXm3xB4gFuuk
NLWk5wjH+DxPU45xf2NWtxCypi0KDiZFAjCz9WpGoMConRMxdDQJ/yXNYtEearNob5O848Rv8GV6
WVoSss6curCubXQvDLnY8zJP+8qjZcTdJhuZG2QIRlasXXUAi4C6Vl5+ctFuj5inmuVFE+f8xCAd
5sElIy/GJcgasDe+ShIlK7fU07pJiq9NIWgUBjEXYwdZ3FPQ/y7bEOuN2RtwbDq3mti9MQdXfaR2
kd9wgZWA4Cjfh52RTsoXh8lBsi/DtPtO2SlUb0mk/rW0FiMNBsTT8batZZ6upJxoOzPfvOyyOGn8
VJNVfCUJdEGKb0l2Pn2smCxbWhOCtU9jUgc4GTBSlQ54mzVZ+UM12M5XmPCWvY2zVNy1cqXr8wNI
P6wCQTCHpk2WCDnR8S0c6fFZrWz3T9nOabdxI9TDXpdzfvoxNg4vTk5h56NqHBn6xUvielPSqtdK
wRnPdESL/BhKvepn1qSG53096qupgy1usQspns2lK78S62xuMsI6GVhToIb+gqxnha/dyZtslzyT
voyz2sehV1ziq0x1X3U4pjHCImXPn2x1Ur2xkYwaFX71PQupCgNSVGeOgKHejizSJ1fa4bmhL03h
R5VW/zmbo+hONHHriv8Xf4QLDE2chhxoiCYbX7C1xfuJQgEDhYCguVP3i1CWbTSs2XUIofa1bpxy
l4GP/P5SZCKvzt4IS489v2asWAo3cSQRvk5Noa08tMb0Cb56j1bf/FNr5fanTfoXDeraDx/fm8C3
jv/CliJe6/DetKRJF7s35T6H4eJFdmwFyxzbTNjyL10Z3//+aoekj7cnyWRMo8GBEAfVdL39n55k
25i1ZWfNvCfPtArI9iYkLumbE+/rkOy3XgX3n5Wk69Buq+8oL4xxdVFD49hHWVl9NythBNUsSeBr
wvwsbDr9K0YX5bavllNe6StUePg0EYjicQSyQmw5O9rh/fU6jBLTTqe9IVIcFTrZBQBkXcCvQ/57
YVe33UwB2Fl6cmMyqTqBfrz/UEFzbKCj9YTUOcYOL9/mcy31aRqh05YqPqcKXjLocrwylCL4/Zt8
/6HqGKYwfdNx+11NtA8vNSdVr2lD2e+LfDA2PMl8i0tDuQNgdALUl/oW543sxMf6xm89fL5vcLHK
SsShHYH54VVdutg4GcWwn1EHsh8rVsUkBX/cxxDnDrxECEb/Fk7L8KXHX1Kh68imBxDmPAlimDvp
g6CLHQJB5wOLg/zKVa+ldczLbDqirVFmagTFw+ogL2S4TxTmdMMQz/3SRJPNOLXXl4F5kbgf+sw4
y2pruCGEvcjZpDuScfB8yG6byJWvv3/Y7xcp+/Fqk7Wmk2AucLRIJ8OYJm2eh30HeQi7UTM/T8ah
vhlTp9q6Q96eWEC/uh76WfwINH3diY6+I3OsEjwQh2GfFBbWNIZlX2K0GAekn6ISXgbxIf3PumBZ
MpDU7FXcugKTh68VC3BRmmY/kj7k3DIosK5cp9c+L3nqfIhA/XYlw7D5btHrYrJ8HFGnEpdEfWF1
+xGau58QR+5HltH7v39fbxOpo+/UwP2ElwX6tzriHd6QVmoh4rm83/dhDFLCQe83fLsekR3zRtKp
EVFn3c3o/3Z9n8JRhRR6EVJFeqReJV7Z9q+gFtAcxxEPmCT6LEX0GbOmyLMANk4s5febFsIywY4l
TAGN1Dk63tBkgyc6arfXcU3f1jGoRMsw02MOisQxLL+3Wj+f20Xs+NMYnpKgr+/26FG5+OvBnedp
UXsfPaoEEKF2CFfZ53jB4yk2W4SzKaDDvVmceC3vTx+DNaSj3Fmph3QKR29FFn03hoWzV4nQ8KK2
S7dRVIfb37/8948Tow5kQyi/VItNau0vfjrj+MgXZ92X9rFNiClmd875xGl3ljJb33bdmH02Zt3d
u0WRbJkqZSe+8PeHH5mStFbA30DygPuHl5dFOfbCDO19Ixfzahmsy6Yeo3OkC3JLcdNs5SjEjZ6K
Uy/y/aaBPScmJoQQAXQzrTi8sBb2VOMydfaGnX+Nm9VySzKVJ6d3QaSgnqqUfvEyOV8hWJuQvFH0
HX211my1mcFoY68kmb4ZomHad5yKJ3ZC/Vd3xeukF2WisFash3cFrtYMg1S0vaZPrtzEQuVEwM8f
jA7rfsboaNWHwDEmCAymhq2PO8evnO+V8CNTLE961k39OSfl3ANPi+LBgbIDH30Uzq3EyjQN6mYO
78O4aAZfGo1mg7/lpGY1Tav5pokLEHTI0R79oR3CRxAxGKKLMw/KGeN9+9wS/VUecahBtJs7fRvR
LWSbUCgWeE9WmbhZCcuJvJ4eLj6xnt58tA/XLt7uWIQYq4iOmu7oHYDgLCXML7EH3Hb2ZUyChK/F
+V8OzizrA8r1+zTuh2oP61DXmEdME5sbERWNl0AsKHehUYz7PIrhF2cyDc/h8JTOie3t/YKAGs9E
jTVBcw/Z+vANEovYt6YZaXvIwYkFpBtGmCcQ+kGCUuksjyjdV9+rMW6GYCJz+pTA5d0Gx3U5AtgS
qAxXF+XD6ytUT3Ha9um+lfm8y9wYNi3Z3r48bRL+RuY+eCHrPTInQJ9mAKMcS54WZNPUXka2d5be
fTLq1L2uNLU5c4YyfR2GuNj2MaLukYTCy0ZRH2O3WQKM8buzVGSkkFcfTDXgwIWxQduEz+3qN4TR
6OHdAy2CI2AusM8djDKwiOCwy+vqgZzLP3+/777bENYrkbeG37dqmMQwHV6pTdoe8naS75mKLiy+
hTY6gW72+6v84m06OmfHOoolXeLYl6VmJGfMU0hU72TbmPTX2lWljdLXtXy6/P2lfnVDtIKr9TPY
l6sfbT1dnuX6ZKUpjBddBgrbhK84tX2iZ/jVN4P2CqEh1sqrJP3ouXUlViwwiZO9MSvtpsiB6fk0
2iv4VqPvzqENy6fLLnNmGzu85GBkMxmDtF1kGClG9pkG2HfiVb47QnmVa24A1Ac0pACBh6+ydMa8
dIsy2Y9T63zqIVRu8rQxd1nWx0G/WCHggNLsVDXpoIwS+/37B3800P7x0a61EB8UFv/8/eH1zVRr
cIqbkr1YsKQgArW8TIeo2qH0ac9a6WqbekhGbBDH9L7VizjQ7MnapFYhT3xtv/gEKB51Djjkkmha
j1ePOS6GyIx0j3Cx2IZNovoldfuJ+313xtGL82ejgLOpi7G0OrxdVzqVxFoj23eNpTCPlaGvF/g2
iGrqOUqMU3XY+zZuvSB0GwO1LgXS8W3FcZwNS2Fn+9hRMl8VmBuV3SbtL+D0FTsz6qNdVE9/6cQ1
b3ukN2i4Vp8NGG9nrjXmm2JoQ5/6LbkiucLdTrr1V4YC6mpKQmsP15xDT1ONgN09uVwspsvNMI9n
+FbkFwLyZxA5ab7rhuabavRranAirn//Bf3qiSLE0wCDMe5F83b4RG3oBI6uTPVeDGm4kdLIUVFS
cTmISLaMsMsTDdRbtXO48QsQemS1tP1suSum/nPRWS34c/VQGfZaDoxsQbyv/TCpm5xJStkyWo2r
6MLBCRqH0himgpcMqDPgIUzxLWD2MO6Yozgfk8Ct60iwI+MSSpnAoXQcpDbWmjnA4G72+mjKgNf+
XaWewmxFntrF3u8YXIlnzU6J/JzD5vD+o6iF21H2zX7s3PCKQLvvRt3nO1mabQBlN982BEfiGmq6
Z6YtkxM79ftDgc7FoQoitgezvuOUCZIsqg7ef7W3hSQbaGZm3MxMu8YmK0/sCG93cvSmMWSz8CCD
/QZp7Wi7DjM1dEVoVXvZx24AVSLZkj893o1unfsJSaf7qp/7m6oJST4pp3arNCYedVWjnFliyS4I
vAE6zUz3OtEzDYlvbNyUSTFccGPZy++XwVryv/tdUXtTgK2hqPrRxoLknOmr21V7S4/B+sN+ubTU
Zbm18aS/JWlb3AqrGk9c9M0k+uiqa9mBWxmEUXwAjr8Ftgickbp0LyC6nrkaExVozvpGi6PXiAEw
FfcoYF50j9gq7UeNv1l0Bi6KkpdXkdaGO5xQl88EsyWB1sdGoNKKb5qlKphTV7xfpy+fta5G9OWW
/V0phPTssRFBrCrGVRNOzXaoJ3FWDulymcZ67JnS6VGhF/MGSmF5ngOubsKCjkVjLhvMuWFcxpq+
eOgC6p3U51O5P++PEcAO+t2ViaStYuTD1bFYHaKw0VHOy3kkYC6yHY9Dv/J//7Z/cRVqFRBXF+Ek
S/HoKjAb3T5L2pBMqSi+tbr5S95n6f3HL0Jn65or5wznx6NPKtNkj89ZHp7zzebbEj2Kr2dJeaKJ
fr+goWVZFEP4g6z0uaNeNtMhqGlGGYH4E04jic7bVwUE0Ngk9Pvthj40NP4tt/EgDvo/jpfX673A
QoWyFffEif59/dXB9OBvNiWA+vJpeG2Xu9duyPt/ZqXrv/l/+g//6/XtT3lY6tf/9d/P34ukDDA7
bJOX/ue5L7JTrNyZ1v70ht85qj6uTi63z/Xw/B9+9O+hsW7+sfr2AKis7eYbVfhvCqQu/lhNWigU
aSY02ox/KZDqH6uxxRrepuLSRxHFJ/svBXJFSCjv1gUBFfJjHMjDbx9jPOBoRO4m5q4U7FCSD1cY
inNdLHj8XDRuGJJSLpJw3sHzOYXVvb8OBRrEXG6YK1IkH11ncBQhW9FejHNnfFvsxd05IoXg9tM7
uP2xWf5MWzw8Trkdql+gI1jWYLsIdI+WcmqSLyvrorsoogQZMOM1ZQMFRjhrCnMaNIhLtoaGM3Xe
duoXpAAfVWHzCxjrpQmDtViDx5MMe2T0iQKzI4OqnoJhTpf7bpDNRSw15fH39yrWd/PvefF2s3yp
1AxMM1aHiKMG3XBlow25Pl6MDMgv4mTqLxO0E5uxtaYAxtC0nbIlue5qLMNoKKMLK9fC62HRQ99M
bbKyGrf40gkjCzRjlN6CcvKCsXn18Pvf892rh8xq0NXDiqftxEnz8NWHpl31ZaONF62W1tdJJhHN
q/V8wvLxsHJ9exgrPApAzhm6wuRHV3Hk3FitMV5gAT4k/ozQfvHUXBZ3jlSMVfmWiL+3wP/oNHvU
gv64KMUbDGaVNf7u1pDbYPvP5OrC0Dv3SlrxfJukRGaO6mxcaVbXf5pnE6rZ5CovjOMjzLPb9mIg
hHeHH05+OSzyY6jR378Stp54aaA7+d/Mncly3MiWbX+oUIa+mbwBEB0DIimKKYrUBCYpJfR943B8
/VtQ3XqVEYyKMN3RM8tZSvIA4HB3nLP32lRVTu8DHPJG6cb1J7Xe+LPQ+uowTdq8LyxUGBOu37eq
tx00nnJKt9cf9Onm86+h1zI156YVinK2xbVOrRkRQr7Qiji0mXqXvnTNmgPZQdS7PtSFqe/wksHm
APNCfebsPVcXZ7Al6H0sWvb6EWbCEqRn1qMHBH2P7avXcIUu9o/rw16YyqtgnM9lNti1WXp6c+OU
Hnre9iLMa9v4puO7CEcilzfXR1mn6tl7TTkan+hv5TzjnY7iVrMde5MiQh2X3NqxV78miV5pgTUp
una0piJ/SUAuJrtSQZm+vz76pafo6ZTVCc5etURnt7bQ5yaZzUiEcQy2aXaGFkmdeBWYvG9c58XX
B2QFDfW1g4944PRCMWfFZZrlc7ioSfRTSSzjCc2v2Jjp/AuXTfNtiqUmDpn0yBUdZCNw0g9qWORy
fC1GNf3YmeNwf/3yL+wgGHRAPPHDAEyde7ZyT51EZRVzGFO6P0zLrOxSyUsr4Fi/Vl5mfR3AGhT+
WNb1DyfX9eD6+BdvPxsk7gi8AGzLp/eEWq+aofGbQwJsyu98+chdb5qNL0Tc3wpDu3itNnUuihqc
SM/zpBnFaXELz+EAoSLAqj8WPvDm5IAAv36a8Uc+FIidAzcz6n3dNMPu+rVemuh0hgnQRp9CCeBs
wdAsQFcDAYBhTAF+u0CF3UPEzu86+d0cdR3/g5u7W3Y+nPfXRz5rdP5eqwha4iCOSJjS4fmlN2RI
O5VklhuNUj8l2RzvGm8wXwePbPYUJvpndwZkFuBeB8dWeOOjVzrJPUrR6BeGowoF66J8Mvl8/xjT
G3tKRtMNLNnE3zCNp3c4Tv/saP+vX7z+Wg5QK9v8bGJIvs+WfrLFmm7Z7NppGTeGkv6YiMk+3Lg5
630/W4B4KXW+fdevCA40p3MwTfRoKZ10DlV260e1VmKwDKLZwbwiS2L2oFgIbdwCWtEeqmgaj7Gl
6Ft95W1c/yUX1ls+xxDe8FNW6MrZNddephqZWs5hOjbTdjaGbDfmUXfjlb/wylF/4RTOcodL87yL
D322bDikzGHbDM22grX0ODij2NJySG+cUi4seTofaHwKMOfYoN8lvGZtbCpVzK2V/IlgrX/BckYk
iHJJ17J7EusVEVAYQQFuJHLRtgbAzzxA8Z5+j2s7rwKdiXk3F7lQbrwU7+82yz6L3irfgm1z/tsk
Dbima5UpVHtn2TZ50R8MpTVv7C/vX/rTUdaD3D/azA0eaM1NYoFwvfteeePL6Np3vZi/dGaa+S39
ViLxPl+fR++fsL7GHVCJ5lPLZPzTMQFBIzsp1+OCUzqgCXrjq5lnq7LQjeaf/8ZYRPzQ5EUYQqLg
6VhaDD8rmlrGgrkTqDiAMCuSIiUS5IP/zlAOFaq1bwbk/3QoI3WKKta5LBTkykGCPD7YalntZvj4
N7alC3NDQ84ID8yh+v3byffPp8bHjJzLRIhQS5N8xzd1eSywLNzIo31/rOM50ZziO5R1B6376QW5
UsLgUGcRDk7W7oqq9r3ksSEEzJ9r0pdMMOmb67fw8nWt1jsbfzbXdjqirbSIoQdu4SDY41LDVT6Q
zZjdKKtfnH/o+VAO0vlmKp6OwkTQy8pZRNiNqbWFSDzDOGvcoDKAfPz5Ba0dF+c3TY/N9XQoVHNu
YiKjDnEUAg23ZnXbxsWtEND3X1vUJ8FurhXr3+X701FI8nOaqtZE2JrTMVIsQkxEC+MGtoNPNtit
i7o4HH0X6LVUA+E9nw5H4Lox2iV7Xyoy934cNIEeUXd+TaqmHPICGvyf38QVvEn0A5MdT/7peE5t
p1kJXiDEqldGPjgHI/dTd7wl0NXWB3+605LS6a3uGRbdtUp0OpAhO8/AACXDNGbXxbu0VEiTCV27
c3u+sMA0tAKsSe6QDtbYk4e/TykGlfIFu8Kfv+Kr7IuSEPETJGyeXTRyQA3a+6SGfT4j9oraV6ry
1u76nb3wJtBrcNHmIZ1bPfKnF9xGvdRHGF+h2WjZXWEn9pPOh+Kd2bpNfuMpvj/e0uiGHcfBgYfJ
kzwda0kXPc7jbgpT0FlAszJGyN102dYoFTcFintE3ZYYabcr6ZvsrD9TUKxHttMfcHaxRTVqUQVX
LOzbydw52Zo7MCnzR0j08931+3phHTu51rN1rJ6AuDj5QPmjpr2PwQLRJ7kbN+7o5VH4NFpj49di
9ukdtTAqEY8rplCzsuluMNr8XslA9F2/lvVtPnspuJb/GeVsIi7S5XjZySnMXcRJDfPSF3HMwkK4
ZlAl2rdszDwwAfaNuXlh9+EzCAgc3/i8jis++597nKFwGjATClWmYmA9IN9wE9la9LGJ6/inok44
0zrAdX9+sSvh+vcMpRR7drEJ3mI5uRTxvHIoXmUxViFJgUQHrjArlDI9QSF9/HGJlPpG7/XSqwjF
kaYpvUfOKmeLqupOeHIKLhem5XQXx9OrOzVUCh33JuJ1vYjzJ0rpjwO8zcaEIeH0zgq0kpWZUhki
D3Pek+M4x77WFerRKD2QZ9iWgqky+lAUwIbSukLR7CbePoszMgVm7Jxa7LmEMkjy6TXcuNHStTem
9ruIg/VlpW6G/n7F+nI/Tn9jA/PGJuFAhApfAZh+yvIed+eucfFKeiQobVz27g1EnWZXEKUbChnp
R3cxQeTwzwYYsXVgqQ7Gl+sT5OJjoshI5XRFfbhnZwetLy2tG9UpzBor3itulnyOcodAFYy0N+bi
xReAqC7GokPrns9FWaouCRXcAmehQLtL57LEgW7GaGpdazDuVVuJRJDNSXvjfHRpYPY/vvQQuiFe
OZsfLZpjE58RB1ngq/kGZlb7wepiKF7lBLswFvmiHcpGv3WAvjQved89tnrOf2gyT5+5EWVlX6Qq
5zKpZAkuTTt5NAc0GpVhy4MNT/GGQGi9kPMXgTI1X9e8BBTtz972eKk0O3U9Pn4gP2p+Iyq+fWRm
Pl+fM5eH4eWmwoFG6rzZCG8xW7xUcl09Nthc6+fHno3nxgJy8e7RqObQQBcLyerp3cP1NS2NoNSs
KUP8VUlsCq+uk74VQtSvxPLcUs5emiUMRaMKF47z7utAi7AUTR3jwYVL4MRYw/AQR6UZKEh456Aw
PAo0Rj3cmJyXXkDqsYhiHDYH57ysneu1J5IimUNeeHdrV3mzEx4N+IWgnhtHsIt39B9Dna1BSUFI
nFVRlXLIJwoopjdYv8cPIFvv2sHMbox28X4i0vv9VcJcORttIaKza1omY1/l9kFUzbj1ei+5m2C+
bSWKDIx1VA631+cm5/ULLwGlbU5/GH6oM5/ts6Ys8561VAmXvqbE7LVzMfudY45HJyrsAJBr8QKQ
Nl/5h3RT8LUU6R0KQHlUFgj4AeVgjzy7OmMRnKxxDFwvXuwdjx4jvD7Ofe7zbT/97c0pFEjZuTZO
w1lofQC0e1mZpnMyBTJR8hd05Zrqj5IT2dFJjAonmWkV2qYHdRYHOXI+LZgXK/qVuSL6W+d7mzSe
xE5fATtkqAwRdA1+k0nkfUJR9CBqzeyxpxmGWFQSKpX0/CnCTL23pU8ziaa5TJ41CXZ1oyUmcfKE
HsOQdRpLl3hxRgxsXg8xzG8KvcNZjwG1uTcoVn6dc/KrZ8Te2Gx1V3wtxtLusBB5xisk4UY+VX2p
fPdivYECKJr0LmuJmUZA5rqZT7M5fXDTkuxpvYDZBxA/6vWdp03k3AJCqL/C/OsVMqZalMZtm6Ix
rpq+t30z0yNzM2XgMnB/Aa3wTeH2d/yz+q81FRqKk+gAo7idBG1H8zB6qsm7BV9AFtyHfJnce5ZR
D2xBPI+fEiHjrya2jZ3m9bn6lPVwrYBLZGWLgWRkBx21mLpvgsbhkNYZYFIXr4kbeFLP4axWrv1h
MSNwNKMg8GevmklnfNDsHjKMmrafS6M18H9M2fiMycWFM0OH7kXMRdwHS6fW2oNOp2HvVgSDbx3q
+CrfVgRx+viCp8G3nCF6rUpNH3zB+VcLCDlz5WEaTKmDBxhxw/CXCiuwAQv8Ku2B8lxXo9Zje7TG
e42SqRkMIySMLYLXXMNquhjTtm1GI982kVNzt/QEqhDtV/m0mPUkOMZCfwuMJR8cWI2Z+7k1If8c
jLiqf5ZgFOMDlsP0SMsQJ7fi1uovzjGAXhMrNqOdpmjRi2qTUM2JpSWeuIZWv9yXtixejGmgyV6J
ZfTn2Mb5yz9WwSaoVEbte2K9McJ+7mfH/OLak6rvClUaP72lS1O/lEzUIEtqACS6Is2vVbWILyRX
ETqumzUYPcUABVLyUq1cMbPdIhSviRUZPOsRTqWTwOUy8+lAQB3gw17YmrJpZlu+pOYy/loauis4
zhv+nKMI7ENJ55rDJgaa/CVRKDTB8Y2NZyMu2juATMqAObmXy0fH4IeTra1N0KzbPv3iWBHQ33hQ
MrFpljT+3k22c+QBJ7/IQB50Ts9AKJ7txUrwsmdDV2wVzZo478qctLpqyhfveeGHPK8yPaK8pO0e
e5LhQTBRDMUuzUNRd/NMOwbMeb+mfGvRnGytwibzbiw5ojMpCoTOXeIN+gb9AcjfpcuXL4aKkCJA
RujC9DRRWWxzap0/MqgfREEDn+wCpzelRa5faxibAUcz6ZwAk9/iulYElu94eLKjiG0GJGlvbUZ9
mTaYcFo4wkYe62T7aR3lEN2A0LKecPxGzpTo0aqNQ+DgPd5otdn8NUYz9zLvnO98zygVruZshBFD
NvmLrtYJS4BZ6L2vdkvy0bTx6vlw0+rPixtjfmhxATSsbpVcDc7R+AHYBYymqmVxCyx77IwN4V7a
MxDdFrMv8Odi4yV5/ktfAHpik53M1Bdq671WdVwDHujy8rjAxCl84TXlS4yxNMWO0raGT/25exlh
PpWbWq1a0AWV139tKTm+xq4TqVscv1q9EyQWugHpGzCSm7zrUTTHOmF76ewp7UbNW93dGEW2WtCY
ilyNZ/WOn9dVMfhKMdnyDjE8W4DTtNoz0tLlWzrTbgIwWiMIGehXvRW5TqToUDQPVd/FX2KtGJ5a
XauSrdrPM9iRcaJaXcw1+CP2jYi/ZZWEWCPt+6vuyLkDCVVLjpQFzTcfrwmA67lMC2jt0u6sp9wd
ZHY3ZKbyUJUxeBh3VhCAjpNizJ8QHEi9DwylHkIzycYkQERrV0GzzKn14KleiwvfLhI8OIoH9jYW
RdT6LlzUYWeRCAGAy8U645Dt5+wQnSXzB5goqF4yCV/V5+wvDbobkE+6vssh5UnQ3Wmlza99U5rL
d30oigcIxGCVbHT0bwBexQ8aL+pXV12xJTgzRrauwWSdt6oBkGgRj9Ezmn9qWK3ek+hYatCmmY6L
Td65PpufyEpYl6BkzA/RpI8/+MMgJvJxeJ5GxfjlGAKsbFVaK865la56zDpnKWJfqXPVCDoVg/9O
Ler0S6oS/Oin5DxYxOl2ZHEgu25KGLN0xBE6gk9Gj+hayN/AI/wwpqp9gDMLkKgRqWy2GY9i8L0l
j6WvzE0HHnuukFrLaZjfkgHpEwyocXmrHasFSGYvsvcTwtif26RqC7/OCWrea6OmP+qFpn+f2ywj
yhGW88RGUU/1oVxaCv893N16x2vsQUxKFfEQOV71nFMN/KCWU/YYo+dxP9RWZ7yOkb7apOraeSW5
aPlptY58UOPMY0NW7I70QAdb5ja2ujzZI0yGBcv2yTY0LFM+vq5KCDbRTBpv+mgTtbgW9yqMSrPq
+J1rJf3W7M0eNWcl9V9kMRMPqAs1g4LatAB+8h65ta9nEk6+sEFL8PrBHILF5KgfZEVg9I6Qu5jW
8NS12wLQQ0CPSrC2y0kJoTNL5FTxYhzhTRQvqtuvRmrZQt0aRtp6W8tovM9lD952Axey+Q5+W4g9
2wdEnLnuIjuYI8XklTJk9lfnrGc2OzfTfde2dNeTxgLjPFQU8ja9vXA36Ev1AFudQU196A0a7DIL
Cr7PKaN9BcAAUUQYZSl93FO8/LYzqz/g72fJpnEbOohQtX65FqW5Q0ZL3dqoXdY9wGgAZ6FnTuW8
YezI260xMCe3Vq9LaxM3GXyqpKzGA2E/It/FLj7ygPMr+jLesiLfFljn4ntQfUvnixqxP/d44MBg
C1245FH06bMpRvOpnmNT32WZqij+7E3Tsl2GciIrwRHGJ72a0O/SjQQUVRPGEAx6bLypA9KaY24q
w5NuDBwisnEenrsJPx4H9k5qR29JHKjuxkxdHOPS+qh71dtalaB1IuepPDZTo4qgwNC04jGbFxKZ
6B92KZFFm6GVzVvX2G6NcEbz9gSVxi+GQB6ytSjmv7JguezhqN3YeuPSekkyR/tVJC48cp2TFHRh
NxsOnVFwuzndMRtnrQRpNFbrutTqcTUEtHHrR2Og0c/R0Ejvh9LRCMFt7OSYza6X8etLi8DVQoA3
GtEhP/boe766fP/Ua8Gl+YKuDgmT3pEGF7RZF79EEON+EEsZ8Qxcp/oo0iUudzkS3J8EJxOYZZKZ
me4qJ8mfYAnLuyzHSOFMRfyY53l7/x+D3Zplokot5MzhHJRYOk9ZlxuT/x8dwOwBxf4UDkCgICe7
9mOaRePH6x9Dlz74+A5ajbeoEJAVnX5C69VYlqR0iNCNQesIYC0AVMnQXBIVdNaQ9dXu+oAXRIM6
HV7UztTFVw/kWcmjgSupTOT7hqneWDsHAdp+sJ3uCbJi/EYC3rIVhvMylPGhWqQCV9XqvpSAK+6E
XNbFM1ruRqeItqLzYNfotf6zwfr48/qvvFS/QDO45kaj8wEEenpbbNByiw5gbA1LnYLMciy/Q3Z1
o2Z+qfuC/gPoJo5nihjnDQJPOO0wGSaCNeFMOxPE44+s1vpHRSGzt7at5bM2p9UO6El2bBqbQ3Y7
LlN34zP8Un2BCuxacKP+hejn9GLZAYTnrqKyZDFpn41WsxwzM5UfNDpeNx7/pfmGp2UtZyArxqV2
OhYZDpYC/5dqs+JMKHDNGICubq/pC4l6Xy3xcONrf/2WPy94ISOzLdNc25/njrQGWJJW1BkXN9hi
CCY3Rjtl8LZBAFKmYwYrKvDyqnrqKqfXA9WL5Y0q1aVuArl9xGIaxOmxSJ1eMmeuCO/zQMmtUUFW
OlauPI2mmX0bDTm/GpFaVVs7NSK/VvrmhrLk0u0mD4MuLJ8BNNbOxi4WOTcEP4jQS7RkD6S9+itt
VTec+Cz6RHJGfONaL463MqFRr69GkrPH201dXiczzd+yw/0BIWfX4PW+U9bMY9MVz9ff0oslcxc9
hYMYkul0XkAa5pzTYolWLZqHGUohYUYPvREPsCWd8nM9W4Y/qJpAgS1VFEu68jkasdLIGBi0C7fa
7KR4HRwFANb1X3Zp1iE35xOdrzZ09Gf3QSGTZHQzPnGXxe2pD6jiTu0U42uU5/YTVe3sAazOsHUL
q7xrG+9mhNqlyhrlZApcHtxsyj2ncy6PSvynKsI2O3aGrTKjzO4bPXrCTG6/zW2p7lWFQPUbC8ml
VZNyHmIQ1jPjHUIYTSxaLLtDx1RoJEpXSb0FFdrdmGOX3ifcMoiL6ZLgNDm7tqxLjLaZGGXNm//o
LrLeja0EKynabCFRwKjvxFLRLCjt6IZ66sJKiX8MssvqgICecFZwbnKS4enLzGGHAYDd0rMCyyQs
ayG/5ca6dXEoJJh0IxA4ALA9fYKkIBeG07ZzyG2IvzhGKQGQsWxts0of9n88WxFhrsltwANx452t
EpYcXLRfqQyzaFkLah51m9EYqQIOyqh+GlO3WgUwKnoAXPIDSE1PJunm+o+4tBmiwITpjEOJl/p8
zsbClVQCOxkWNnxpv5+hAXFS876zcGgwEADG/63KjrQiclCyD1JlZ91QH3P+2CrCBxhrCcwggzMA
vsTTW6+qU+NqMauKMuv5oQVXc08xrLix+V94WfBoYHPVNH0105wdMZAddgon7zm06qa8yzloU+1L
b1HKLkwjqIzIF+nE0F46Z4tUTrlUVTfOYd1ZNlD7qr/vOcx/UfqVRHf9CV54MWkToo5B0MoJ79yc
nJvEKZL0xdsxOkOQpwP6QkMs+VfOxfbWhVbt+I4u8tBtIV9cH/vCgsvACDVp3GP4P39dXErti2lM
MkQ73vMlAte93tJOVwlYMQoYdyOdvbdJaGD/+dhOygBhxHCrVXrpDphss4juWCfeiSs1og5ahbTh
MC2a8pOo4QhuCLzqHknM6p/LNpK0M22nGn3FVLxb7ZSLo6Mbp50OLxET/um8pS+duZLyTZh33tRs
46RXxsCp5VJvtVyX7d0aefOYFT3ZSwbc8ltq7gszej1nsfoj/8K6bJyOXyLZwIAm1RCoSLkZVCd7
dHrb+iPL8G9Ny8pcYHNbD6y/Iaj/FElkmUhQh1tqSG5YE1L+pOSUkIacq5N7Y6gzu/1/jeWuBLH1
ea7qgdMrmsy+M/Jl0MJ2Ub0X3a7M54j75w9GWW+Xlb9sCicODFgtAfupB+cggtlo9VBubF2QW0qD
4DlapiTQF5jdmk3HUKOi8ZHib3bXVKI9kDW6dhBTbYJsns8PVmvio23dfG87SQP3W9O3YPmrHQgs
cZ8vBV/X2aT1xY0jy6WnxwZAsxbUCvaZs2ZcJqWdIIZQw84aU9J81WlL2bu4scq/HwWP/Uqgg5gB
tvS8l9l1rN1FNqqhmEX1MCqDe4C/fEtI/P4YCgeD3JRVV0Jj2D3bp72kpU+FbCeUHmjr2dPKH20t
56+NrQwPKjrfv6+vPu+vCtvfCtiFkmNyKDkbbxodotBMcO5lhvnHsRbE0+bieX/9G8OsUT6cKXE3
nX+VglaVlknaVjjCKdjJdhD3i+H0L9dHubARcyXMA6T3K8PjnNRC0B0sBIwuYTWBfURWUvcA3ocf
A0jUaFOIdNrUHJo3q/j3cQ2iq4ISs9stgtT7h8hnm26vohjoNxyFTl8+1sdE4f+MKMryepOpuf1D
OlW5mkNoQ/mOE6XW4fqlv98t6eIi9EeKj/oKqdDpkCnWLYr++RRSe4NzCwadFuukKHcwMbVP18d6
P2eQrrIrgyTArklF9HQs9GRaOeoI8QH4extdbQRBAuTkXR/ljG+xLmFwitdWI0oMYKznp+Upj8kI
VVCStnOtfI260lSJPhySw1wK507JNGPtmRTaHtxW/NmIiSdUFI/Sua71A1/KcP9vKZ3eP1igKRxK
VHdV2Znn09iwW83p6oaPI9Fq+74ZxX6ZrHzb13n+qHR5dONccuGporvnLmvYyqAKnq1s9De7fkln
9BMJOYhqkQ27qu/NTZpa4sf12/3uoWJ9X215bHQYp9k4Th8qIYAWTBXH4G6b2nbShLPrpzTf/huj
4B4CbcO6AyXkdJTEovOOZNQIMer8IgCB8u7UzDcG+U0dOKmccC2cI1ZEGfIaPOCno3CMAf0B+CuE
GBRXm6nJZblTahntHF3vs4OrdE23H2LPeVhiLXsprcYiRHXqAVfjX0u+1MpQg42p7Z+oBGBuKrH3
t+msm7ZbkKaXO2abERRSWq8ucbm/2Natb0nm2S+0LJZbZMkLT8Zg1pEGhHWJTeHsdWtr6qr4FtXQ
Q1q1G1TFhTyV/Bm+hrcNSzy6KvDnnN+Ry519tcW8g12eemo4UTa+T81ZW4Ma+v7e7Np0K21BsMv1
ufBucoN6wrJgUD4kxohSz+lTSiOiM/TU1MJBi5M3SSn7qVRz96GksP71+lAXbiG0y3U+MMlXbfHp
UIPV5GYTuVoIRGjNdSTvUBLSvL8+yvsVi6LJ6qAnXQy4KU/rdJhooGcqZG+FdmMP4RwP4x5OXHY3
SbgiflKliHDBkToxsM0cEKVRk++4NLW37QpF1/dWat06Wa838fRV0HjP+ECmErzuRWeP1VNbA9qo
ZoU099XMT1U9+kRITxcTpeKVH1PpLrSWnPbt+q14f8MZ1kWphOKVUtL5dqSmc2+NAErCUcumxzLt
5JsDMOdPWwDr0ZYCIdYQPl1A45zd7xYyQtMUdsjLc9ep5HUoVhO2mqtssqx9vX5J76crD5REAjTx
sFNxTp4OpkZkOrv1ZJG5WaYbw1MKH4wBlIyImJLrQ114aHzH8znEisxmc84WiiP66LTanbBQ0Hb+
KA1aa77WLzTFNTeFVlh7Q5UemqRzbvEd3+1wIHm5StwM7HSsoutd+IfFbJwSJ7eyyAltvjGPlLEc
WlQwmPd2rOIpGvBQ3F2/2Av3lRvKkZDiG/+df/vRMG5S227c0K5HsUONMu6iIu9RKnTjjRVnff/O
XoZ1R1jLRdA/WAdOL26wC6sBR++GiU1gmK8lVnewR2cy9zWJPoeYqJqH0oCRpWed2Nd1od4waV26
VmTSa42Z70lMHKc/oEwTupSj7WFPd+b9qLTPZNQWh54e0fWbemEG2bwaJk0RFiS8P6cDkage29k0
RSHnBuKVhhLBS+pO1pacb/Mj/0dsiRNWjM31YS9cHwpdFj8ILLz253ZQhCBFmbBlhslsNyYgYXf8
qvQFClexpN//fCwaf5gS2bEArp1dokhiNeHAH4WZbs10w5v60DmYKpTOvnFVl24mldMVycfpGo3Y
6c3EnoXIqdWi0O7q7DWXrnbE21/sK4Bfmz4bln0Te8mNA/2FFZT7yBGTUACsxOdrwFIV0M5nBi0V
QyeuiDItOUX/8vD9EYnof+UL/RMv9H+u8or+PyQRAdP4rzr+/x5fc/8NU9b4TwbR//tL/00gIjTx
975pYmrhsf8LP6Rb/4n1YzXy0JfjvMw6898Zpjr/B7AQlYj/bpr9D37I/c+VfkiHiawZMNGUUP8k
tebdSo3vba3u8DnCHIFteDordYN2UZKpQJ8LguclUSPHeU6HTasJfVPFlrv9w/eNBgvpDVSuOOQw
5NnaxbqRJ03nTMdu7rs9qqrlfulWZ7scyxvNiveXRnedUhs6dZq77O2nlybGgmO1kguiZOZxVxLh
7JepR2HWaJetikDmxqX9pmWcbAwcfXHtG6iqSe6yzw8SM5E8tKcT/TjEBSc1Un+mezJZdfuQAHZI
tnZpWp0/iQRfqALnYhf13Wg+Gg554MT8VLZNDGuVk/DedDqx5Hhbil0ytrheZKqQNRdPyOYCJ8vN
QIx15ZeRMe5IxEoILqMA/M2i+fO1ifv5G8ByCnF9NFgRYs3OAs7ZmRoBiTP/gDmqy89CGaXmu7Gr
PyduSfZ6GXlJc6hLicxQ2pCKgmEFV2E/yeevRTkI+yUdy7bcEmdNSHvB4d6fLasg9qBV1lAc8kem
g5cuM04AxXA5/YP+CkDBI3dSB0/pN7EylR81M7F+xMz8kJ0rCjClVOGY1Qq8GI4I2yHNXUROuU7N
uvGsNX2u6+xjVYtqOYzrZAZPqZY/ZLTypCjjUJzJ4hKfmhW7qKbrQZpPUpCihoSbbgmRQTz0DfAG
Z1t0U/RBx+yibNGbILwhJxztkd8SOgMZ1tvISngE3ht9fKD44tX765P/3cmBqbFW/lb8Ioe/8240
PteSVJrOOBaOMW+zee63glPpWy71eKeZRQkCatT+6vPU+KuAW3Rjgr5vF6/ja0DGPCoinFzONruo
QCSXL45xrPiQ+4aCdW42aMPiQ9oIhPc8SzVwSmP8aHS1cewNvQuBPiNfm00qsUmkZJYvRzhjgW7l
8iaN5v0LS0ADrypfpyyHqJtOX9jWqrw4Q0qH8tBFu9QiOLci5oXnIhQu+46kzHHs7mu3mA+WVWsv
tBqg+jpluXHaeEPa3YdeFJ+moZeBoivRjdv3bi/lLL2yI6iPAeUmbOz052FiKmfXbIxjraAyX5jM
d4RcyBs1999dorNVBEcIAiG2ET5tz3usOhpTKGGpeURSKzMcGKWIgiZJ4EWaHSo9L26cY1l1drcv
7XKafDOPDHEgr2T6rkc3Di0Xfw0bw9q6wCTNvDm9aMK0Mk8Kfg387fFVURuv8Rd7wCWiF8Ps+iYF
smAex9b0TaUw/SJRCnixHLuXTTUsTOnrr9D74izGI3qTYLS5Odyns0mCUtJcLEGCrag6oiMV/Nu+
US7TK6eqWhLpaOVxgDAt/ohlcTh20ihezS6+adVbL/z0MQGYwEFGFZ8vAdpppzfGw4xoouPB4RB5
7l2PF8A3By+7yyju3HgI6yWdD0UdiqYSGwxv5tklGxY2mpbG0zFLJ4+qTfTYFs1nsei9b07J517J
x6CezBsT8f10B8oAjYR9jI2aMtjpBVajTERmxPZR2moRZH0KvWyk9n79eb6/jXRljbUEzNMEmXBW
U8nLQZ0lHbWjcNw+mBs8JYMZW34zu7eoXub7+wi5B8IEymRyuZg/p1fUm3rZwn9zjw08wmnTKov6
IMAfUQmrpo44oFLLnrrGKX/FeVF3vqMOwvOLSiq7cmibLuibPAtmqTkvBezD756uxK9p25ZPYkaU
7Au3yD65CaCchIoUwKqVQ1cQwJWlyNydXgoEz+3ihGprldYecJDzwywaszwYFfrgu7q11ccpd3Ai
ea1Dm8us1NTZUMBOP8HfmZ9qkRbpLvJ6Pd4Waj08uV3kjawII5VqGjwOy2Ibo3YHs3jnlj3KgD7W
0jpoJ9c8eBEg7y0y49669VK+X7mZJzabC21Cbw3oOr2zc+bxydZW3hFSLqVze5gGSNqD2bxyiC1f
c1UQyaLkKfQQi6R6Kyjn/vtoZThqkBkmG1XPYYvVi2HHKPgVrfRbkIrf+7GKP1+fbxd+KZ9BVMFp
8IFufHco9MTgtKKKjuQ2kQpaW9ZjnJNbE2sDBpK5LW5s+b8RMKcvLx+WmNrJUecNRul4ems0bGux
PjTRMY2zjGAowEZMl9T+4GHaeeX8hHEySjtX3+N729dGPhi+Pnj6w4jo8Q0Vv7cZh2n+GdVz+4wV
Mk18ggnFd6EnaJrUgp5r2i1dYCIWd9kgu+lO73JcGNfv2/uqJF8J8MgBO66wRRRup9dRlyTwLBzT
jlU8aX9RSnY2nWjrz42lJQep1KSiDTWOwkGxiLY0m6AjjG7XxKr9VZH5eHf957xbnMCzsfoi16Fx
xKt8tjgNsk7ZBvU0rHQzD7S5H2kZ6+mth/f+qk02PlYK7Pl8kTG/T68atwuyaTdrQ2Ir451ijloZ
JC4AeA7gk+Zg9DMQdXC7s2Tngtx/sNBaFuyNU/Lc9p3zk3+//bsi4zFUizn63lQmlRQwjfPD0MMY
PBLprSR74CoYN9BIKtJfyLvgNG0u8HYUDouHpkDEjVSOI3HQpHyM+nqLRHkHIDqCyeAwaf2SQ0Pl
T0mUyw2E/GXeohfsftKvVD7PfTs6+xyvoeEXLZ8TzwUo71clUnnb7MFcgzVatW4DtQCixgKhaw+N
N0+cl1tpbtO0irZulHsvOImITnOk046ErnTqccAtk+zLAs14wGmGJVXtU5xKNLP+L2nnsdw20rbt
I0IVctgCICmKlCV7bMv2BuWxZxq5kdPRfxe0+YcgSyy//2JWo3ITQPfTT7hDaHkJooGjWU1f0saA
StmB46r9pQNt5c+5Y61twKifQrAwGcY09gAFQ8zwEBjm9EdlUjVmyM0g96maooE2iBT7tcaOnSe4
kNmPVmreFNiDhWl0g3dR6Td0Mk8FZ/HZxEZGCVThlmI3tKP3z2LpEuyw1GFdTbGKqGM/l8vXMVIx
Ei5iZr3+ADtzCoZ8aIZ9NS7i46DUuLtYdlJ9SoEef9YKBCECGmHeZzHb7s8ogd4G0wCnYb/PE6K+
GFQhAmfET9ujiH6Ne20mdUb5KszILZ+cvOfNTYtsdyVmw99VLK2jBy+zEUrtTWPpdwgNGtmXNnWH
r6MWZXYw9P0kQ6VosX2Xror2mIaFD0awixJEMvbisF3U5AkGqFLvJPLiypMjathhbWTIHEZSa2eP
s2PB/JmsQtN8dOK6mtxaFed6nHF/Jo9nedF54sdo6okekt+LJJyUxDJgAo9u5xd2m2DSEznNb/iB
DnoLhlFJv59UY8EUWp/6Q1Ezn94VU4wbQAktL+Ufx5zU9YrHueDi/JpUThkdgfTLZE+ZnCE60coG
xlivwxaWMxpze6PEAT2I9UFmPgXiaPrWnM9fjFZ6SuAmmMGGpHQRjVU7cv4WtSJUiJVq90KPNe92
iTYbEzCYvHs2GMp99qpUU4Kh0SF3wPuDsuXEkrsVSZ/hs64XNnXQosYfp5YeOsyT1EsOhtK058Sw
SmzQZVO5VI95Y0B2aqP1TyJw94w4IS6l1GgD/QRjfgVxFEsq6YRmLE8/12EGF/Z3bjXmfio0+cWY
lbo821Cihge7musX+MjMaRYZWfgtRu03i5YgJzzxMGfNTZS6YW3m4ogGf9kGAlXOD2Y9zFVQi8V9
WHQr+ll7Ivk0Tg5cGcWOjkljtq/vR9irZImWL5NVcBZgIGjhb2rFODHqwsjs6jTPfHF0Z/rHDp2u
Xdb01mHJDUbjvYIvtjfea5RexXYaYjg+rOgYMjX0ui5jbp7FBLBVVVmo6rfU6JS9mOt7093rx2Om
RCMN7gHsjyutJbuc9LGDrnNSU5Rq42hxP1XeMB9KwYxJi+G9sWFdvsny9f33+tYFukgIMGNkuMdl
QreNO2xzkZawj6JJAZo8m0r2Oo9NC70Nlwt/hsQu/YZOcKjSDcJtXjoP5N6/FstNTl2UaA+GVg/4
xlvZsR+t4SAxBDwV3I9HW6b1IcME19cmBdJprN0T/L3+Kmt/kE4hmD2qnm0RMjljIslx+Nm1yE7G
vBoTAuu/c+O+SRxevh0X5LRO1YEE/DrJ2Xz8OkNE0I2Xk9k4pDatqHfD0PUfUryG981iVg9O0vdP
7STi3YDJJEFDa4+L4lQHJem1XS1jM7CMZj7Wwq3uJEFXySNdvXVGQFGOlhwYz8sfl0RjFi2y10+0
bopz4cJgbZ24fslkh6EyBf2dSdN19Q1AZBUbXZWeNO9KnzVp9bkAs1qeBovWC0ZjCqqQjebrAP4Q
wlDiY6u435Slip/SPLJ2aWzpB6Oxqv37m/aqcQUGaW0Q07viHqdXfPngmt00njr29clS7C4scif3
m9n6i3YJMTord04zTH5blx95jl/vL31DsJO113AAKFp1gMxcrm01qdlXs1qf6Pb2jLwjfT/QqXiM
pWUHoJ+bECx272MA1O+NXDoh4lEecKnC2EcwF0N0mos7r+M6LQSSReMdBA8VMnX55n0YIyXQUint
qUEd9SlybYkzrGxOSekuH+lFqX9hOvCqgWz+LBEd2wNIVR+6uDZeWxv6zftv6DqUMWllYOZQecGh
2qrQJ1SKEumJDtk43XnNs7qbQ1vMrhcshamE6tBjRu7hKu4e8rIu7lkHX1c4gFDpu67yUoAwrlpE
gCImxURigZH5UO21dFwgETbpHu26OPYXCE9hoqTmk1K4xYPiutW55dZ4ns0q+eBlIBhoE3tkSKNN
FTY4cwBPHlasGrvRJxBNaIDVdBw9KicfX/VmN5bCuxN2HPbQZdRhzqlxsBkeA1/xNgcbvbOyQJH1
TflLHuBD94ds9IwAAv78VIL2OAJuvAcDu2p9rEFudf/hOtCA2m/uOSp1zxRJJumWpfGDbVM3FGWR
PyiLrt0Zhdx4Puwuuc7XQSeMkfX//2cen+gKbFJDkyep1m3Y1MxfeqM0/dKq1XDCWZtKuHV27+/L
m4s6DF+QeQb3s1WZUfW6jASFxSlztCYspa2cmSdhloBM/440KEK/uNXu9JPeaAObT2lgVkOb2yR/
YVdePiqw7mju9aRieKyeZKmeybL6Y28OcMSNugu7eSQHt/IBhx6B0nXqdBxPDY3tYlT36F2or1QM
JKM2UgHa3CXfilFYwYSuzL7KMN2JQSmHstEgaCO5cRgZrT1LjHcUVYbGqL32M5TbIUI66/3X+Ua7
uHwyZBsBxKwuxCu6fhMIFUukdq0XxmkpAKvA9VEPeWVHYVNR23iZjJARyo1jFiGQNg+qte879Ghx
jczDcs6UBxRcZ7QqnOL3nETdifz0+/u/8HpDY3hDxohMKEAM9tvlq7ea0anSpjNPTgOTcKk6uRfW
FH/Av1i5E4GvbmK21TrYU1VyKCYpm7pcTwDODINlnbKl+CHH5RXpRdePZeP4c1LfuYKunmtdzCXW
AzFbeX3rj/nP6UmFW4O84p0LjU2rMac4glGuHgwo7Xf4itfZ4dtatBxASdLe2AqHWYPX9fOoWCfi
6BA0VmQehtrOwyaJjAed3B8flazbx44Yvzi1PodIqHv+xARgP1n6hEJDgQ6ALfNz6gyNbxLaHlsd
Ed9yTNJgUBPxYMMeupMYrVvvYmvyq9H5hO+InOE1uBAxmZhaPnew4TDnhzy2rAfQM8Xh/f11FVBA
gtFtB8b41v3XNwegASA5TW7hrNln7g+MqEqv+nvS1aPVeS9IJry+v971Nc+CLAaXByQrJcmmrVko
tZ0k9eicICd86NMmTCsksDjZ9XD21H6fmO0uQyNoLxfvg1OOIqidu1TG27+Ca4ka7A3Tv7mcUK1G
6Bkk2SmCLnmUqdrgBzFZpynHpA9zYd514RWASkUFtccZjlIvppAxO0JVztB/ev+l3DgMoBZWrBwW
afTut4chU0yri6SzHoZVBUooD7iRlAHaGMqd731rqXXKA8qJQI5i++W502UTp4pDvxw9DFBkemZT
lM3Trhwj7c4GvhFPOLJv0uvMl0h1L5dKq9JB14B3nEvEXuijuS/oVNHu8bLlU+PU1v+wHoGLdBgJ
gGvHM5F1nS1F4p6yKc5epDPGH0YPUSnRyDh07eieUed1JYETEn1S5pbr/UEBd/mAeVQtOTPb9Nw6
U/TY6G37syr66GNnWcqj5J0cSz2LdxG8RMpK19onhtQ/OBmU+/f3z/rRLkMF9zLWWWC7GG6C4L78
IYVW1sPYmOkZBqkarONCvJOZWby/yvXWYRWGVyxCbX9VrdKaw0tJWOm5m9pp5+reEvSDqR1IVJs7
S71pVG6fiLQR/gtZP7KlmxNhxHLWc1Nm57q0loeVNhqmiErvDQnh3p+bCN2TRo47pVSqg8yMv0Sd
On6bp+JsthDFICuX31JXT5/wJNODIXJl4GAX+DiKXj0kS9eHkLjlDyqhe12Q64hKXEM7ApgdSTwJ
+eXH6AsHEw0YB2csiaTtL61RoerUxDsjTpedaHN4JgVQw92ffx3a6ZxqUHyE102OFmU6Yr5al53p
/HrIk9hJiOY7On51kv9/LrXZbpZho4RVj9k56h1v1a/L/bbEPyMFZv3w/lNdx5D1Zf6/p9q8TKnU
skniJTurVtWd3aXRn426b1/ALZtYJ6rznUe7dZKYheOQiXso2cnm0Uqn4l9Gt+48iV7zRTqyqdAB
Df+Hp8LaYEW7cphU/XKLUK95qezU7EzvX2GS6R2mzjlrif2E8mIVvL/Y+oq2RwnXI5Dmb/yu7cxZ
gfORYo+ZnUcQrYg7DvMuivrk0U3Hexvj5tcCxAFNgZmW+aaR+Z+kTk5yKgiXGd3e5UOepyE2H499
rFkBIKF75g03YwQRh0sc0J6FCsblW+wHTItL6D1nV9bWPtVbJ2C4cjYxNUJaS6+fR60zdzXqtA9t
O0dfnCRZwsic0No3RfFgM/B58tAEPGAW1B6nRjbIVZnNh1Itfwzm0D0MqfEBElHc34lutyIEcJf1
LXFdIaFx+cMr1co0o8jZ1G1Lp0XLy4/IsET7Mm5RJ411bXgcYF7c2do3Ps7adib5Ys5Hc2GzatfI
gQ4Cp3bp8nY3t8ze5VSJ3eJEgw/fLrqTadw4SiZKCnwYCkYuu01AsmPXnvqco5SMkxcm0kweJoau
d57qxu5mlRVNA66Z3tEmyTBmFb0kTcvOscx7EP/O8qjic7srFuee4Pd1U4Zaf+0Yri04SEzbYxtL
s8hFPudnT1GKr3OVKDYyn5X4O7Zn96+6zrErGTw5BX0lGxwPlBmon+NWI8ktU8R/sX6OtcCxm/pF
c3J8sU0jkZ9SG7ymVKzl374pvQ8ydZFIM6Ti/GtVRv9M2q79MYGfBwEzCo2PTJDyd32p/zmnS69q
vZJHvDR0qT4YVZsEVgdCcByV/u/3o8+tXbeSlphwU1HS475cKp2UOklVNzsj+vYlM5IHF80F9CSt
R5Hp9zbDjYNFOMBCgnAApmwLfKnjuKBjWOb497pyb2mp+kFzc2WXKmJ4RK/npxZX3Z1Yfmubw16i
q06M5TRvopDN5tZAV+bnWonyMI7m1Yk+Me+scmubQ8BYXyEtNXjql6+xjhG/7foqPyeV8WEyFeUg
lGbxh1n8OQ+Qhhads3VQBTN7WxBKy2uUccDGUVmyMSxQmtzPRTzt/3xb4HUIxwpbJsD7m+dBcTju
IEflZ6Qwi3B0cudhHLTJV0a0OpBp1e+8v1tfCW1mvg93O3ivzeTN4aKtdKHkZ0wykmAcWtJkulZ3
Avu9VTZ7gZTBiHvXzs/IIyDo6WbNzuzpqL//7m6tsjatdJoDKp5+m1UcwSPGFc/S1UkESI1Jvy0Z
gr+/yvXBXQ3suCze8PQkYZc7zpqbBeSBmuFEnhoHgBP/onKE7pwn8g8tZdGdOH5jOW4KnABgUb59
ocvl7LLERCRt8lPnrYJ8ypLvmsZVIToibhtJwDjvP96NDsDKq2QeZpEus803O8KtPLzb9SU/DVHT
AHa1luR5SCCSmmKKnuJS/q7E5ISVlhRHQCWMRVaDdkXVx9NsgDd5/+e8fbTLLA31OnOldkHO4b/N
bRlBs6IRxs/p7YmWU90KA7VYDflGjoRd+ugqFwLPvq742SkQHA5T6+l54I6TYDRZecXvpuw9MHV9
lB576Ew4jsnMFQF0NM8JE0/OYQerE8xDP6f7SXrsHdfozCbQxrp+aDR7+mWIanxRDTR/g2ky0orN
pdjt0aiT5dVNhvJrWSm00pde+IM9lA3CiYP2mHGBwH5VpkWES5pJJ4hRg8IHAPdaF3E5o/mg67lA
ezVarNBLUn0KK+Ho/8zGyCwJfD2o8XYAH7CXUzRJH3Hs+ofdjKDxraqx4UzUFRihXOcC3StgOuAB
AKVRDrldIi1klYP3D1UPxN+2UY2/60yt1T0Cz0z3y0iCRsnxZx7ubNirU4isHcSjdaRqMnTYzm6H
wivTWZbpaZg6E6lUJQ0zL787rVwD4cW+gMVPh05TGTFQCm1VJ7A5XjLDRDcIIdBiNzcaJsxWSbrb
RIU/CBBOSFFXB720cJaB4nVAUDq54xVwdTbp3qzZPPc4VS3x4PJsxq0sCTpMC3Ea1I8K+cSKXWJ0
LEb70bK6Px7irGjkFYaM8A9Fy3YS2HvI642a15w6vGLD2eU7pkUECVeN73lwXX9FktN1ZoQ0BeFn
q2QgpdEWy2I3J6Tpf3ZWhhjVAnTn/cN9PYDngUgQaImgiElHYBNrsiKuXLEszal1I/e85HXUI3tM
+OF+jZQs0MH2Db5BS/yvDiF+DvSCIjTi51X2MzIxMghHktzf9MYBggpdnX42ylx+vvMr1xBzudUM
psJQA7n4yWi2Azusq9rasXH5LmoJ23KEiUijMGzLn9ro6Hu9lVGg5X2M+GmPVUs5ufk/KehFxElX
Ea9a3Eu4b+w7AiHxENw++MjtsGumSjebaGlPUdy/DpnZP0d9+9WqXeNRTeP8zo2w1j+bx4f7SWca
I8vVuWyzy/EhjUwlSbqTIhv7oTTS5XHpkgl8YCrzVUy/iNqgIiuKA9ObukPRuIt65zdctxTR62Te
jECYiV0lvenLo4a9naUqq5SlmVvOEEalOf4e4TK9jq2Q2JQOXvUXnAyt27dTM79QtiXPHozHc5og
Yfv+hrgusNcfszb8UEJc5Q3Ww/OfMgFiUpV2aTSd2gWkILEY+fAAte2s8TuOzbd1NDQHC2gfw7fq
AbK1FzXzF8de8rC1ZLf4wqM0eGkrtftcqUat+ZFIGJEuWV7+VDMVXVa2t60GVRVnXw0E7gMTsez+
Tqhea8DLL0u5hmohBo+AheEJXT7HanujjZM9nGJzQIC8iP+Nkw5l3KHXwxj5ad9UF3G2DZ70/Td4
vaWA03JJ4I4IkJtB3uXCxHS9EhEOQI5+xhkSlbC5M45aBsYuxY46qHKp7mStLafJvfPMbzz+zUOv
yTX0QxVw0ZXgDg1hpVFzboVu7GkFW1JG+3gGNzBFjfqqu0l8tJEuOxgkCIXvpIPyRQG69jAtyqKF
7tQljzlD5egohducm1ElQkXo22dHGlfjndhz/YWAJ6GQw+EDbMFmu3xRfa+ZbS7ROENtTFmT5sxu
g7EYSAB1ZXRFCG6orHxcuPAAbQBnDPv3v9T6JS7fFkx3ugdU9rTy2SmXP8BL3BHdmHY5iWyQoeiZ
/3kqghTCqu6cqlsrcQ0QZSnkVsLp5UpimfqJ7g5SY4llPyA/3O44GOKgVZN5fP+hbkQTi24cJxiB
WAQLnM1TIc9gltlcaycnt6JQ0Wr8EwDp7geoeU9m0lkHMCTpwcnGc9apw5OhDeWHUdHiO5vx+hzw
O5BuXckMDGCv4EZ9Hs1Lh4KJN7buQ93EAi2TbghbOfQk98CWmzqtH6l9aX9JzBr/h/eACBlNrzWw
g7e7fOfOarmW15Z+yuK4/gtQfv1E/tn65aJY6k5H/bzb1/THuoAMWK34/uTPoa0V43cx4hZy53Vc
7XZasdS+ZOkg0NA03JRWvVnGyG+n86kotWiX4DjoM5j+7VWZ99kxZi9Eztr8KLDHuJeIrJvrYpsD
aNJgNTEe45xdTcKX3poq4OBIuJaa+YDdg9jDKlEDy8qWUBlmZ+9Gon3uKqdCaReB2bmb3S+jo7Z3
Dvx6dVz+EMLhyttH1/AN/Hj5RWDFamCRe/Ok0KvcQVp5zcvintH2NcwNMgo4W6jR9GdctMcuVxE2
LidxnLrsf/BQOwOVQhEs5oLCxAgl4KORzOWPKo6ir645NJ4/FMzxQMK3e2226o9aP08eI6ZK/WMt
j/WHeesrAMjD5boJAtKVhkJz1D1Npks7Xqj5efCa9smqUrhhXtyHf3oCsBdb8SMrUVW1+PSXb2Ic
+w470N499XL5DeL02R09DFeqhROHR7AeNovVnlU1cc91TQUJXyF6wY+3/vj+D7n+7kinrIpGtL9X
EdrN71DrrlbjvvROg15msK7tOpxKeU+l5frDI6rDGqTa63TF2iJeBc44QhSGfqq62d5ZVVxiMdHl
HyHNlQEKc86pRp8mnEwsOH1Lq1FfLHL1ZYAK5mdD73ypULf/42+AOiFFDbA0iEvsy81HhzswRFEh
rdOc0dOQo67/zA2LPiWv4eCqLfD9JO3PYNYaX9Aoh4aj+R1ExZf3v8E1HmYdl1CyAj1e87ttZ362
5BAPiWuc8kzYv+NykrvKq+fAsOryKAfdO2ipGR8qI9V2aoIU8mgPNYkBtheumfwba2p79KIaGTtH
po9xCiOjLx3tq9OVcbggorJDRVm9s3Ous1GUGSysuunQrVbzW6CwMq7NI/yiTqqoht43vAGLKzUr
+vE5KnvnB++3+zmnhfeJgI5BWYymbP5WLUFuUHAnCZZknVIWthC/pmbS/5nmNv/d6binHb3E6T9B
z1zwU/IM0cOkUBuahZrx+v7Lv7U1bSa0kJ7XWhBq3+VJdBuRNbSlrJM72eMO+4f4aW6z5aFQyi50
B1s8OmgW7yxF5qcymtvQrQ1l76Ac7Y/FPHyvIKa+/5Nu7QcAt7TLmRuT4m01uCbaiULXF/s0T7Fz
kJMhXvRZQMPUI9xIzBhGv89X8fxKZ2RW2eWy4wZzwzLVlW9ZMxRPdbXy1xrUns0ap54kr5MfvVdH
TxMOcb6qOD+a1EruXKNXmRQ3J1nFajhJUU2P5PJNGhhfAKCvlJPeKNkB56EM37ExfQRidK9beDVY
wFkCfDrUOK5rMBCb2rC3ErfRohR1oNX4SCtK/Zg2rR2IZiz2tJ/UcEH36V7AuOr9sCpjBeRMzFUq
bAvIw4ev7Uqn9k58/BwmdKz5mpkWYd877iEuO3dfu2Mb1ogjvczeoO/t7B5S/E3M5uKipitJOUya
AkGcEnAN6P+tAbsuqWZEJE6GOuWBQefzGYua5SU1lzkQ6tqr1QY4Y1E87vpolAE+VfNhbtiudloo
O8XCglQdphxQ3ez4dunK59ZuWt8YHcVnJK0+Wl6aM9MwjFXSPzrEcAB2Nq1Cv01x6k6npgwSAn2Q
tOoQrkv+/f7+v06T12cEN/R2FQNM23xdBGTa0rRG74RwXPXaLZPzYKyGPVj6AMSaRPvBluPfk2nF
e2fQjR2spvyxKjvtTr5+dTm+/Q7gfKt1OhfMuuH/866LekyFNpjeKcoifQfVz9h52WT8L6tw89Jg
Y99cwbK0xeFFtpZ3KuiA+6MSmRhi2vcyjjWl3u4bNo0BrWMlt257N5M6dJlCp/o06ZEMKDTdsFNM
O9RbXWFcQcf9/Y94az2gnZhSgKBDTn+zT50K2yFsudxTW6Ta33GEvZYVaURU3fM+6CJt76x33dPj
YyFUQBgHngS2dJNbQnujweFxOPUE0619LkovcPsq/QJtA2s53GS65wZbydcWszrPd41GLUN1SqAj
5TN012Aqx7mhu2/CTTLhGjh4dWjFz/dfy60tRXeTo7tmnFw6l1tqriTQqV54pwb5i6AtxmmnLv10
5wZ5q1i2X5tghSoWi7g0PS6XyedqoZVv4gEymxFCz2Vq/oBV2gI/yhbwE32uYoaU4I/4dztDteIv
kE8N40mIRy52cN96lY33RpnX2iwEa2pccl565/AQNnct1Q6Wgw6bsIJj8WNFN0Pz6afyGbGeWfVj
c/TORtvHCBKk+rKEPUZraJ4sk4JugBEVh0KbOh0mmZsHQhjandd24+OstiYgfGl7WFdScBoq7q7a
t97Jm5NyZ0YR+uoerlLvb4EbJ4PQTcJJEwhCi7WJbkrkjJXeuJx3dyj9NKq+y0hLfM2Q3zVox/dK
zBuXFstxYUEj4ep6+yb/CWLA4FFDQInl5LYIIM1pbh+BMIiHOCt+aEn0VHXtvCu5uIPBAJNjUmz8
+fPS0qfDQrsdFNKm2K8yyJ06QomnoWQwk8WudU7HBGYBgsUHUeB1+/56ODddx7q3OgNYMx1b5C4v
d7+YVBiVmHOe28ldWlg3rlmhMxFFjLKy0vgYNxDNfSGTfPBttKz+VQynwnuq0uNX24vdxFdaLX+d
VaePYVw71s705K/YsFtBFR4BkygaddR9j8a87pd2LCq2jDSBiYhe2ceWw4PiDTM+ounZYFgbDVMV
uJnVHzwv0w5OoSqfFwTXMhxJ8VMI4K6Yv7x2issA5g5ysvUopsl3Jk+e67bQnxbTmX7CTRwHf7ai
7kihxXStGMoeC10zL92wnhvnbxTs3S8xdTyeoclY/ZXNUceoMvHolK+etAE94WYMGreqcWQaajH5
4EqtOMBZsWRwZ+bDX27cL/xd0yEboggz0JwF60G3nwXaEU4dh0bqCEo1BMfyYBm7Rg21CNfhYAYj
861itDIFrZImHxs6rIbfe72HweEwW58a3F3toI5FehzbqfwlYEyVvhuX37AefvBSfQxkrsnvXt1O
x8jK3BesMsUPB+fKJw8/VfrbC1oAlpL8sntr/tepM/GPCgZ88AUOivEuiwD7jpVRvsYqPMXaswWe
wdZ64WnZMs3I6Tg4XpeANMoA9q32+c7OW8PqJuyCIGM2rzGXo5W+Odok84CHKo52lGYFMgAtpsiL
GYdN6VpQWtFPMCAU8760k6ZWMHb6pN9lrrG8zFGpIOfbKfcOw42YBrqCnwLC3OLO2ZyFbMTaZIw7
5RRZRbZn38rYN7QR4szYLh+NwrS/ljY67x5OQt/7HlUp5N3yX3klGDfrQhCQWjRWH7IuSe61AW9E
QrpuEOpWmWuaF5u+G1qRY6w1gzjDgqs/FfUQJaGaqstzzuBfINjgcUDxtIqgwBew08N0sG0R6Exd
O19NLaMLyjaSImgzV9+13BYiUGCIeYGi9Zm8E7dvlDf0SWAEIIJFh8jeXN02dPsB2iPaln2ffoXN
b+4cb5ShWlhi//5GuvHRQHRrLLQCRdE0uQxgU2bbjUnAOo2zKXZJPDGHMdv5zirXMlOoxnMIafuR
3TKU2DyR59XMvlqEM2XeLB8xwyuPpecd0ljI/Rpb9vookaZTMRTTzB5GBjIed17qeuNfnhhKRh4T
lSu4H2QFl0+aM31CYKUQ56VQ7J1T6IhUFK4dDhMnA5pPfFSHrD7h/DiGuTrJhz990cjkoPsFaoAk
FWWfy+XJLLxcYhe3OtfKwOsaQWpc3wOLrcd+85BcUiwBB5L8e9vsQxLIbobYFmd2tXZsYT0dQJ07
IZpGI4ILxXxslK79UzokJwoJG8hKPCI2Kptca1jwHQV6D/4e529pd7+sWWkDDEWPNh3U0FXusLqu
DzPrMbRBP22V4Pc2XzJxcw5qlMVn0j/l0JVW9yjyZC1RdfMrrYd7lNxb63E4qDHWzuWVRprIpLLU
TS3OVue0vrJM39Ja+x3Z6uBDhxjupFFvPbjtNyRpB2QKGg/7iPXI/ieNmhyIiVUTKSd4Ss4Jhnj9
HTE291OZUHXtbRSfVL/vccr1VbvShiAxsl7dC8T1D2ioZ/KxjZBajMcozoIyMdpXBG9w/xZOARc3
mjzVH0p9WiFkFiV8kwyr0DkSnn3bvDRNGh/7yp1+EpWnTwjiyS/Y00MQ6kY0X8JBdq4SNKMi+mPe
9TGUuLEmp/cAed95D9dBkG4fY0yuOfq5V5MbGx9RlCNr/AKMCEfLZPid9pbzmOj5nULprfO8eeGr
CiGyJGwql87c5QufPe7qAd2Yk8zAFDmzofyI0Yn2K2SQ4jxXjqLx6FooeouIYCs/dThT7b1irWLm
VBzh7OY7nAphbANTCWpO4AGObhJopXavgXsjkDLTUIGK0bOA7nOFPWpUhJLQC8RgVT2P9CSConPp
wuF0di60tg+SjkZhmlePS77IJ1dL5Z8K2QFKMlZTLHzV1obsNvMwi8yeRqTBi1FL9mlnq/BAPO/O
17/1oNj6cOoApgCz2rb4Fga9Qw2LFNmS1j0n0V9qPDNEH5Egou//5BbAEqq675/pljbHecKw/o8D
9lo/QkCifEY+e3MMa2Qjede2Q2t0LneiLNvHynDv3YzX9+8q00frAsYJWIutfW2NV3ddTrF7qvCw
D6p5LIO0Mu9ZltyIYLTJaPgwN4DIbW4idGuAdiS3ck4yGX+gmfdxqnDVMDnyvlEju/Tnb47zRMjk
YqAxsEkE47RKrUUM7gmZXvehl6mxqxTrrj7w9VWHMD3D7RVj4UBjvTy11aAXKDTU7ilCQWQkyT15
k/Z5trhw6MCsSGwr6GNrfHn/4W508Wmp0BEGQ89Q4kq8w4O/bktFd0+gK7DAU5byq6GCPA/RsOyO
mFz3IjSabPzGOAXlMWqsFN900YG0VzVl2rs45+BlD8rzT/00OJj8KA3mGb0YWjGXL2SUbtnl/YKQ
vqJotBPEHMBcdu/kMTfCMg133vrKJqHO326lJnZ6mdjuyRzSwVfg5B1yhjC+s4z3yvkbGRsdNnBp
TCbWgfHmBKaRMVWUWB7GieYTf+O8FK7anST8XD/qa3kmyuo+4rbzzkH0YXfnQ1/X9vgKk0rBh19J
DFsIT6/Po5XnFe0MWGGnXmuiQ22IJABxXT/IRWtRanZ/t+CyzpmNvHLcV/ecNG+dW/RQaaa8zYu3
8Muk1aQ2TXgj2G5a7JyoV55GiVfcoDKnnPr60/uPfCsYMS0GKQD6n7nDJksf4YZFccTBXYZxXDUc
naBdKjf881WYhwIxx0iY2cKm5KgTEY9Wwz5FZ3B8VEp4sjCT7+XbNy+Q1RKLY8r1cbV7BMotokJi
+FQNHIdOYJUD9QBK/5AYPqCpp7R27WBy1PJBT5LiMU6m9PD+k976fByRVXvAozW9La4qvfbofBAq
UjLZB6PTfw1qvzzNKqIOdmwa+/eXe0u0N4kMDU8AtG/zfhMp+4vMMXZxWomwFjwBlJT/SlnF3/lZ
+UvvdYbmLwsN56BwnL740DRSQ/lSMZD71ut6UehRKekLtmHG11kbei9cYjGh8YHD/GfPSvOvwrTm
bxUkmG8Aq+cX0+7Ed693rB8Q+Y2PSGW9Yiei74sojTFb9cbqECm6A4QSWscAFcounlWvpN9alVOG
f2aWL86OQ6R9S4EOjszeTf15UiUtMhNHF99OCrrHWlaY98LkjXPtrvgrD4lV+pTbXe4ImGJ9tNai
Vt90vmxn9euYKtZO94YAWXS9CZc3CLyltfVfeT6pvc8zAnRH8S+Xh2IsVJ0uv9JnKN2WabZvVLcj
bTarcXiy9W78qDaq+tXspWuE1ZICQncC2xgSx4c/rUsEEQekJs14muxQjIhdPrhNAzDAGM3yk8Rn
5Zne6PJNhePzoLVFhTgVHS3MG8HdWr7a2+p+7hb96zDkoO+7spGgdSDA+2au5P++v6ludNJBThIF
KbkYxDFov9xUeuyUWSoI+Enn6i+GPmhP+MxpvgPJZW9rkqsWAb6jQHUo0KxY7KpkdI/IOIiwpwjx
GymcFwuZhz8OI+imUm2CViaU8Dkvf5eKC89SMfs5uTJZfC+FW80g5l7mdA2mXLVvmMOCXvs/9s6k
uW1kTdd/5UTt4caUGDr69AIASVGmZNmWrXJtELItY0zM86+/D1yuLpPiEa/P3dxFR9SmwpKSCSYy
v3y/d8Aqmnv18TBZJhoYA2ho7U6qh9oYsqu4ELBcu8wKZLcYgeWO2tvJnvPrqJ0FHgeTdR2pUe6H
llLdhhqOOGmRVHet4mp/tJqIrhTSny4gXM+PZSoh4nrgsaPgemZIQD55sxRThKqqBXe02iLZpQQJ
eFNFVPrLK+I5xsBRy4YKtwqFAkKa4yeiKkUkwaTlITUNso+Uud1AFe73DvQBIOJO247NmF0oO54f
TRC0USLQT+RLp+I7HjSKQtNtZ76GKZ8whKbNgEF9eYk6+3zDxs+J1gGtQTCqZzydUpvVbC7j/CCy
ZPa0xtzNOWKZSYZbxZnsC3XyudEgR2JdCCcHhsHJgxwp+UtXx1tm0LIes1dMvvRCw3tNQwMjRbN9
+Xv7fjM7Ph6wgDSpJVjNvDOnX1w2cf+tk1EenNbADtswcrukN1JVd5WWTYoXIle9q4k3vgrLFJ0T
Lz1atqlNocZUVVr4UJhgHlhj2dxkdbvPx1KM3pgiVPHivFZus9TCk3sRdQMsnpqPLWxbZzOqZZtv
rKUJ8QBv5uZ2yBGIe8jyOIKwAB8/l6qBAntE9QUwFlqpVw7zSJt0WRTgsvJtGenKvTp3xE/kLrEf
3kLExMNMZdQEzti3j2ZFD8ZLtd6+FxpHboA6x8VmprXmnbnU2qNY3OaxC3MXX0hhVDczZvrFhuJu
boK6HDN1k+e9iL2srPD9NVkItGSj/l3fWBqih3HWG09OTNo36mn5GvG+Dd4ydM6dpdg2aR96Pdz3
pslRV9LQKb1KXTqLbjcCyl/e9yhniMSGV866YU86fhMmJdYXs7fkgdZi7GvGMgSylMuF6vfMS04d
ga873xAg1Pco459AKA2uXtVDCjtEwNz3EQFkvtTz+nWfaIWPYCI5dGZyScR75iVfKZH8typRKNqO
p6a7EwV93RcHNcKZCdl4uhGdulx47c5slZT0eKESnIMn/ykQDN3LzWH8FocZN6ctjqnJpuhNTOn7
+N/YT1aR9ir+wToFKdDxhBTFSrAMaopDnITLLuvrq1zvx4NJP2lXoYC68KWde34CagI+qDSF4HUd
DxcXrlRixSgOpFP228Zywq2JK/SFBbgusJNtBCzh71FOACBaKURDyIlJodHZhLyk1/0ILa8dbG0H
xNGSvKrF22RRon/jmwNlBvXC5odb4cmR3yYFPCDXZn203bt2TvuN20UxgsXhUvb8ma2Z2z16ci64
YNqnouuM+I85hlx1mGTv+iTm5Ij31cSfYj2EmSMu6cTOrcmfxzs53hqcM+q2Z7zKsJL7MSH+wsmW
5TBmWffrJynIHZgqQBCH6Wk9FxmxCgM2Kw+GkpKThA22bymJc+Hqc24pMgDU49XGkqbH8VKshyG1
IEyVhzy3QqhgtrlpuiL89QXBKmAafEO0y04JDuBCcVIXWnGQdG293FDGK+k07+pQyX+9vlq1cbC2
1zxuGjjH8wljp3NEqxaHwcq/aqmtX3FXGj3byMSFl/jM0jsa6WTPiDXgxq532J6ivLyNhlYhaMku
aZwbyS7Keuf65bLgzEWZPU7lkgqbCVj7tNuIJ2DZzL1SHNI+cbYsu/nAZbnxCxv7Iqrffktuibgr
bbX0pbD/qNJs+fLyZzgz5+/SfMgwsB4xKDt+urRcEqjPVnXQnXzYYZHvbu1xMbZTKptdVeOY/fJ4
Z7YwsF38ktYzlCV6soUBvrmpW8f1YbVW8Kdy0t4ovRp6kvoFfkOm+bpMxCF38Bx/eeQz8CHsPlSN
a+alTkPqZKplWduRM3T1wcyN+E2I++rraSZyNnOk7mf067c6aSaeJUAUs2oQnyUh2oe0gpic2bXc
m3aWXCjon+NspuPiK7pecFY0VT9++nkJctzMVsFuM90Rb0CkovqYVeXrVEuv0xLxWjTP76XqfHz5
WZzZI1bIcqVf4uWDP/nxuE6rzFMatuUBVFM+1HOf3OEuXFx4n773PI/PK+ol6IFUMTTInp/31jLm
MfvEoS4Tw9kMRk8p6IDteXqx0OSv0NdPG62ZJ+mnSlkngItJn3ujznqsKvVzqtX259ig6+NB+YjN
m164+eh1Jkom3+noCgZTxNXXx+lN6YIxF3oStCh8ADgUY9NAmfqE/C/zR4gZ+RZDMnDhOGos9TqM
jexLiEblNtMzyCRDJyMPilBmeEuIrZcXC0M+WNKK37pDP3zEU6r+EhIKbRK8oNSvl0WTN3Y/1W9D
Udlbwib6mxEY6DpDOD6yijXxmEHMIpOnD5fGa1p45Jkm22+qmODkzCCsX9yarA+vNqwx97ntlwiA
inTRfHVsuU+PvBh/wPSRlqc6c/RkDxN+1aVN/kYQsRhLEAjMw2Fj3Q5uRBztUCvqfd+pMb72pvKO
p2EmvtGmyTe3ruIhsMJU/z3XY5KmSIO3vuhktHyi9pdP0KesT7+6xvjyIYXiK70y3E/bSHG+NB3J
eeUhJhdw0w1ht8GzWbvwVj8/vo9HOXmDlKQbYcbk5WHOkR/YvdX53CayLckt5YWt6/lLw1DYNyIf
xMhcuCcvTT1NeB0i4DlUYaSg1jAMv8K29sKEznBcsRPknriSJ1HInwaV9WYfJ1Ysa3yC8k8wLesb
Uy6Ynea18z7sZMKRPqS7aDKGq6VptECoqUUEVFHuyCdsdkZcW3u9spZADm56of//fL+CFkr5wjEJ
1kEJc7xvTDTMQtHwQodZrUExmyDCT2OJXkFp+j2ZGOl1qxrVgxxFQUpJ317ogD4/PRgfUAi+K+0W
dvHj8Vvi5ocOdOVgxp3ztci1z9aYLrdLI3QcSzWkcyqOV4I23oVv5blVCOMBT6xZDtTf7GnHI9tu
nBlK19SHYaxFw+YgxYLxMiYYkEIwY5icKp63RKI0v1sQfvNA7evC2pEkF12TSx1JrxiACD1ieFSw
aLQFeCkq5b0IneSBrEnxu+iRm3u6NbH3VPbQ7Z2iTl00c9ZCnu/SxJ9y9N3wnWsqEazFe90IaOEO
OyvvYhCDcDupsnjoU2e66aKuUD28083DgouMGlgmOUdeN3TC2cYLOjxyWiozu160pvikVk1zxamZ
cWVPklr36TFb76BCZaMvjKV6LToSKD3TSYS56yKL1M+SA6oPxqIiviWqNHv2RJ/oZdCEVovkWyMV
xh8F/QYPI7+x2Ew9LfkAzt/0Ta+M6Q1AdmV6Q7PyuHo7sy6VGc8v0WD/XPuotvExxIHz+OsaZRa5
Zh42hwIEad/UywAHOTT3vVI1QVLkvZ+XF+E5iz96ctx9F36vOa3c3E/967PV69oVC6szSaqNXrvK
JnMRyMB+GwOb53lhQzozSYhVKyMBTGllOB1Psozj1uoqsz6A80+v83Yg8rk1BnrZq6O2rae7Pmnc
4OVt/UzRikERMfMgnWi2qf6PR7UjPXZMOdWHtU58Z2X0N4q5H946FicQeFF1NWmkWZKANOK4VukD
CLGYL5TOZ/Zi5s1NFCR6FR6cbERJ7XRWhU8E6sml9TU2Bd+Ow0tc8fNztVGFQHWCvHaKdLugnVgV
qPVhosP7TpiDw2VgHPbgCWPAaZCh44yWGzFN0yYrMmdnzv27l5/3mQNuhZxsavPveOXJlmeMS6Yl
CR9B5JPuDSpLN2ucr6YcL9EuzggKAJ7WhYsiH7T3NByjcOspLMkXOsxxVRJ4CyvrTQdYpHo0VZrF
bwc4ppusStQsCEHt/SVV610S5sNXRc+RIExyji8w3M5OH5okhy4fiKjl49UG0Jymqq7Uh0Udw80S
iQeSnKJbzV3EhVr87PRpd9t805TjdKiOh3JR5cOfrZrDANs42VWSiAskgWZ2i+1bS4KrZoxe3iYt
KWVVD+u4jdO3lQXRYWPz4Z2NQqV/iQH3fYmdbiq8auubhpIYSOv4U2XaYiGws/lU+lD8sVomNJvM
FtHveqPlN04u1btUDFnpGYkKJSfllPGUqNQyr1Lqqd6QNNPfCKSYu2HpR0QASvFH3s85ijKibyB+
hohjOtDvf2NzwoqXyk8lbIf47+PP3ehaGQ9t3hww1TG3SW85gVJqBRbGlbaN24hEsiVp9i+/LGd6
RqunBfApGj5aR+JkuXQJufelOzWHcMjHGyJKzE+tkdYPq1bDb+qQfqjlzjurXq0ZuoGvVcVYjNU8
4U1slYSLWWm1t516DiR4ISmXunLAlce4sH+dkb9xK0LTCJ9rNaU4JXM0K6mhF6I5uEmcXVetkJ4q
lOhqkHb3IcLXBUt4831bEYkUtqnlzbHbb4sRX62Xn9iZMwuDKagr6yYHD+qkqLUwFkMY29aryz7M
USP57MZFRghYltAhsC7Ub+dGA5NaPbzw76K6PV4UIoxGagtOyFIx6rdxVvfkHBGfDnI/+r059Vcv
z+7MMbGejLAdVqtStIbH41WpNGZ9ZPPMxhq9EZFq3lQM5ublUc5UxdhDchDDWKNkP1WlyTzRRogV
nMPUZu9bguU2CBjFbZIt0zUyEATdixx8Ux2WoFLHSzYqZ4rio+FPdogFdplLinJ96EotpwcUvyVF
7v2C4gqF0w0c4W+1K97++pS52a/tCQw18As/frB9UvBAbbs+uBKKfAloe93rtTiEcZPvlrDrvJZb
7tVkLcPWjYX26/AjsD7HAUxMNBjPEnA1I0wKQorxyHHLyg+rjh5avfZHZsQrL0/13OPlBF7bk+y+
wFbHU1WSWWnCSTYHzVWWq67E689z1HE+uGGW7GU1k0uY6t1GquElot2ZAo8qFpUsMCs40elV0A6F
HaZT3B6K2Y6u+qzVtpE5dtteN/uDObT1lTXKi0TXcxNGmQCDkG0Uwv7JeiJ8MIUcXLaHRm+5DDjS
6N5gmFbtXeKbSRISBLRN6XSFXWJxNarj5xxi1A4Cw72w8iJIW8W8joZCXI+OlR2M2FACEIf0vSOK
+cKZfaY6gCG2xt+u5gQUgsffTRoh3gTnag9DYT0A0k0B9YrjEwJ5iXt75h3HvReXJKTvOHmcHsPh
sOTNOGrtgdap9raJq8RLDDX6gyC16rqItfRuzoecJmk8XkddGe1eXoRnVgJdeDggWFiz5k9t4sx6
oPwxy+7Qx3CDonCYt0OVVZ5aVgpwsYWhuY7fxsuDnkFMQbWgNKzwJKbFp5PW3VGyW/J4LSRlhGJq
OTkHjUXaElmGRBelftvkS5BnSXcNBYIzs8vnQM9RlXSyx0cKy9kfuen/8WX6z+ipvPuz9Gn/+7/4
/y9lRURkFHcn//vfb6qn4n3XPD11N4/Vf62/+j8/evyL/32TfGnKtvzWnf7U0S/x93+MHzx2j0f/
sym6pJvf9k/N/O6p7fPu+wB80vUn/2//8R9P3//K/Vw9/fO3x68yKQKsb5rkS/fbj3/af/3nb/Ch
wIKpOv/j5zF+/MDto+R335d9F//j9WOeyMeieyzO/vrTY9v98zeg9VerhT8ubBrZe9yEf/vH+PTn
v5iv4KmuOTD8EGgK/4Lcvov/+ZuivaJnKvD+w/JjpRytPap2HZR/M1+5VCv4F1Ev8B7A4Prtrw96
9LX9/TX+o+jlXclO3PJ5vu9eP1e2fKh1SWMORZ8PasTJy6t3OeRNMlr3TYTwwqvjXpVroCyR5sQE
jQYsLy8ULZITj/INoJ6YgPL3uFdiY9Mpdh/6fWfM0KFqtArXVh0XXAJtfAK8RcF3xx/HMvsGo24o
926shdt0MAttp5pjO+7V2Rb3ZFZnArex0Y0CC+YM8W45m+JN2Bfx5MObwohjHk2zDuapsH8XCKgW
r28GTMRBZXWUHYTLXlmTNmV+6ogZyTVN0XozuZXbb8rUVEzPwJY83LZdboSoGqSZk8zb5WT6xn1L
6n2Y5O110jAe8qBYA62BaOtrdloj1dUxMMffVIWx1kyO4gQpZHuwNimKxu/0ypE+QoEJakZpz3wm
W4nehnlsTIdSTLr20KaulfrqQibQVlTFQMgvMdtv6jCfDd9sVCMjj2Oxao8o73q5GsWSvtdqTvVN
oiZJ45WynnaaHvWRz/24UHCetYePXRwWnxbk6LjkovP9FmkEanqq6kTatd26+IphoEKhPVuh4fiQ
cCA6krqKkNuZ8oZEXas0hsCoG3sJ0tHU4Jy0Tv1likblDhvn5CGJK7PFe3ciCjlZvyK/G2FV+mZk
RR/Dus1zX6slmlcjHaLHpbbrwiM/iZQgsuvV1DPbUBWB2aeK6pMphX0il9p+CLLEJNEPnJiUsZbm
h+uRKighciwlqtREFL1CFHAbPyAEBks2rTgpaDuYy2EpFzH6dDNKgR1eOU67Io2KIZhwUOu9XChD
u4EdMpg+JLNAL+cFCsVoTFs9bFpnS3dvSj0sv+w7EHCAuQJxcuLBhpVXud3EN7zH/dfGjd3Mh2Wm
krBOxI2XqyyCrhL2bafk0WHgaoJXGleXyJvctnpfam0c5RBFayvdzLLEwGrC2k59N0y6kgV2Hcpb
VIwaaW66QtzgUrV6heIooydhKbBrgMuT+GEWVvmQYqDw0I6h9TtsoVr43JLHHVnE6biBVt+8nqui
hv9YkwZThrG5eFJp6qvUqbEPn2bs7vxKZu4be+ybZMfaLntU6Hp9GKcx4eNKmTt3GIElZAKJxrBY
z/2Cc6VJEuvOGpcCPgENkdFTi1VFjWGD/r4rHHN8HXO8l5470P0J5KwIDp8xFuEmhtFf+iJxNdqG
S9G4eBTPaTx6SzNOBzz/+wnpgw7btyDx/BfLDqJMORZxUaOxgRTutBOA1DEp5DDJfdLzyYsoDP3K
mT+g02svXGhPC5x1JMADqOHgHziDr7XaT2QgI3HU3rAcuR+5Tt8g0/6EkwiZXc388NM58mN7/nk7
PjfQqhxeD3pkMc8ANZi/Gh5PxV6xk9EPQ9VhJ8YtE537JTbcaS2DHyHGCJwyWDB8d8Q6ntM0ZWoV
FTm7cuGKG6HCXs3y9qNbddN+wKdpk5vi28uzO70HwkXndoYEGSYtePzpbVtdJXShach9GI520KPg
32v2cMnk5fkz5ICEuQVQx70I/tbxxDJV6ck3t4v9UudJ4s9jl18T9qDMgVGRp/7ylE4LUqa0OmFh
W0vuEK309ar908qIRNNjf7KU+woOHdiKxSbnNVrfXrW5i++HnmO2YTRCy3dFMQvpm0v/q3IjPgNe
7lTD+C/gzHLKejcbpphNfbm3yxzuoGxwW/C62rmYMfH8ycIXwAcbNvQ5zf1UY5JA0kMCMtN3r7NW
r60tgEjzhyOdizmwZwazwY9oG4LP2Lj9Hz9Zk0RPjGNkuu8K4tqjuE0DTM0IhW8u9v9P8RA6aQ7N
AtVcX+9VIH88VBVyU9awz9orciUimG5/r2kEmw5WYnwMXecSp/rM1OBecGWmlqc39B3v/mnRdNaM
8U3Up3t6OOMmX8ax8EKLbNFOFsqnlxfo2bEETqiwCtfcu5MFGk+x5YaWlu4hnkath2m19Cl/1ft4
iMX7Xx0LIM2ELglWz1Z5aq4nnF5asjLzPTCZcd3qJCElY628xqlsvPDePbsUsSUbICqWAJJG13cq
LckQJ2UsjHzfVA1nVZoa8nYq69K80/N20b2kDkMML/XQvktlqrT4DLl0YfQhzFKg5TJ/13eNZnta
2CbOBTTv+TMHJCfwhbwcSmKQtuP1tMCRnyNtkXujreINbeT+o9alcvRSEeubl5/58z0VYSPESocn
wXZun7wmCh3nboijYl8tOJpOrSUCe0qs7YVRzg1DXMQKFuL99Mw8AAiEdpvU5Z5wVALhVauf32cD
DDp/lir+gp3dOffSHEwkIXar1v5o9AnerrZefCZeys52HJi04yCqdElA6ZuaXqckkixZVQPkXGbH
+gB+1xHKlHLUellVRIdOrfhpTVHMYttVVfuhrUs3vKLz1RRBCMP4TnG6yHhsclN7LaPMzYIFWYqx
g2Y112sib2958dJUOF3WsIyuZqlQUY8IyZpNhcVJS30cGwRxFj2885burCCgLrU+YS0iOOAXCCAb
k8//51v5S9fnf3kpPrpIv3jJ/v/y+kzXarU8+9fX5wfuv/+4fhwej+/NP37vx71ZdV5xoOnYgKwK
SAjE/3NvVq1X6C4APdcIGH6Asf66N4tX9Gcws4akuNITwGr+vjfbr+in4ZcAasO9eW2b/sq9+fTI
IMCO+xr3b9oH7HmnJPSsMqsyRtR61WMa7JuKmvmJO35sjKTdmUZ9SYt5uqOsmZ6wHdYgBXBWUIHj
HYUmazNxh2I4Ja/JGFnaK1MfLS49RPX99F2cKUGJReOP/YwIQBNbh6MTgRISvGn995+OJ6AmvS/Z
Cq7sENyejupIK6KZ4+Ej+7DxdXInKOkyipmzqIaZmPW+bhEANfnkN0oe5zu3dpwR38wOSgZnKswY
R+s02xcK8koStPP6a5arIebLK3JIM0j0XxazhszS2/gvcZdR1gxq2ScycJoy+5oriW14GYAbeW12
oVuMP3ffTMCJ2OMogrA41Thde4nVKfo2irBHIkvsyyzD5q1W13YYlFkcYRWVZaRyO2Wfbkou2tNO
cWXseHoo3EerychxsGtdLzzc2fraA0eXb/Ws7b5kEaWdp4kQvMLU0ECh/FNoTOliEkEKJCd3dGsX
FyfpJZyuegLR3O0k9KW6ytMxfBKF1j00KTw/T2uVAUkNzdzUK5DxP2HHpJcefLn4DxgLTXRTxEra
EdoVFc41Nyx78DsXwzCjCCdYeS0NFL/Iqv5WWkr4EQNDrrVlX7bEhCc9pt5CT7snYzIsoJGyM8wA
i+vI3eBaC2jdUiJ090vVl9be1VpSOuexypJ3mlSmp1HWlhE47dgXW2wF4vVuGBoHbp0tIECPMZyn
4b2J0GyREgWLXdvvkyY1C/LCw5SQuyTl/m87TRd5C76Ej8Ieta/o5oz3jgJjDreqbLgasS74YmSk
W3hNH4HI9JmpD36qNfUHUwlHkNVByRHTNdAWrmD4VHtZzLoTaI1jf4lgytVe0WfiI652xqcYola2
bacMogUQrP1ZNvr4rXJxsnKUCmvBpMcVxxPqPPWemQmr3qiZMRhX82wM94jGzAwzdA2PMTtHJrqZ
0g7whEMhnoLCAdjnQCrjJEgVh1WEr+TYeDCgJOwbkdg3gHfmFEDk7N7q+RQVm8JpnD/wD06Qvi86
8EzWms4U6DBtkgB2Ap4jvSF4o1pF9Pe2Ojs08xuLhe2qdV57moXDh9dmpRCPBVXNuJEuIY/fVDVP
1A+ZoxXlk+4q4xOCSPHOEmn9RNebSINUbXV9X8DdjLj0qPNdbS9N+VqElSQGSBntz4sxYgxA6EQn
NuVSJPVDCXTS3WWALNmfran/PeEAiHUiFzlZ/vUJd/0oPyenp9v33/nrdDNfmZxD9LHAb+nycLz8
QIVV7RW3gtXmGYYfhxnj/HW6qa9ofNBOJ48Ec0cuYauA7S9YWH/F2QA5zuEeiG8WHMlfOd6IET05
BEBJuDCsDv2A1twejONDIBpKtV5cp9gV1VR/tpbZepwc3CY2A4qK204jEsufwllh69HnzvF6Ga75
1lFZ1Hhbmtrkx3VYETJiWD0a3WUapeeESyf9kdf9HtOvYvRmnWzCmiDufdvVw5tGcZolMIZlioPW
LfTfI2fCzifRdRzsrXkqNXwrYYV6opqMR3Zvg/IznKXwFSUF6xyNRL9tzFaXQYFBkOENE+ZkgRjQ
bwekr5AvC3U4xZVPsDN4eimHBz7C9L4p6+YjHMFxCoQuzQOSKCf23XQO3+Q2CfFAbopoA2jc6+0p
UqrP0dg230xdadVAxmalehEVASAczfQhyMk7mbxELVwtyITbfXXRNN82RU9s4ThUXUVwVWFew8Hu
yXgqsUi8ihxrGvwh4gbjOYNuV3s8nuMvlZqvOkBZtKgx3a7q3rb53OxAPxAgKwssxcXHj2M0gxot
t+3j8NcY7HijgsGfNGPnprRmG81/1Jm3DdGTYzDOcqnewz6kqWjiTG1u65idazv1XI09kaVT6Stq
njs4MTrtmyYsNDUg3rgrtuEcTRF5qVk436aTaOZtV7sdZI6mr4Rn4HeKS/OQi9yfYM+3b/sqSpgr
6UGRD1e8wEUm00Fzu1HgudKlsU2edVg6zpZ6Q1NAM42FcrsypQQMh/y7mwgBhM4mNaXYlFyUnQ9u
HqO3UvnT8c7AzD0Hc3HVe9XM1d9HGeOhB4/C/aCnZjR4zlTjpZyFqCiRO9xjstFUXhuFThpY9AKW
XdcPcpuGZZXiyjcC7OZqVe5lE4GWZxqyEK9lZ39aeUYOdjEoD+mFdLnuz9DHb8ZOT+4gBCnfIkVx
brI57j9VpmjjreYmyV2hpTLxe9WQb9V+GjO/Yh3e0DC0ERQgzfhmVJ2lBKXl5u9hBtWYKFlahS9l
OPNJUqvRb43J7j93daiqt6OccmMHeF5YXmau8txEyOQR1ihxWXmhL1erLXPrlZzbH7O4sysuLmlA
kpQx8d0koblhYxnSoExKqKwOiXTtXsgYYwbb6OtDO9pwQZ1l5s+5FH5fU/wjPiy9YsVebY5oQ9MF
51+vNIzwW64oYRDq8/QuJN/uIdTN5gmMHTvNIpvUliKqm1QQ6Lx3ryI5GvonuiASS2LQojeweZgk
5peBrDKnv18oE4lVonvSEeI3lI+YjA93dIJwqMcdw0y9IU3IQ59Cu3zdan3yhvBjJ6b7kyi0XfmG
3mhptJiPeTHolr/gyL7NYCBTlYhBe4IC0YWe245S7BbaAY5fDDXWjD9t8GfK5tMLwdqgJQ7PXmXy
oI+nRXPWRlU15lO1W8w52ZmpPkN0GmiXLBLHpsWoPr483umF/HS8E5RTLmAsc4XLRMZ1ew/koHmD
resXYJbTe8c6CjgVSAZsPJbkekr8dBXoHSdJ0nGudkVdu2g6mhyOcYdcOaDDZ+++T+l/S4bfMCMy
LWQY8Efo+ELwWilQ/7p8uF3bwP+qv3zuT/3da17VytxKcSegpcya+LvXzFfJ7Qx/YihSq4nDj6qC
QoQYbiD5v3rRgFU/agoqkbXngf6Nf6QNTdvjFzrNxwt2xTrpNIMd05IkjgnDr+OlpPTlHKlmXO9H
KMKo0I0BML5Q5+HCkj07DkgYomM4fYRvH4+TkbaglaKu9waVta/FsbmJ5XTJA+KEOfhjOqulJ05Y
6FBOp8NdjyolZZihqIp35kLzWhlRie/SMBoanEr1+VtE6+DOXbKBGwfRO1vR5P0uUvEYvbD5nJ3z
Tx/mZDOI2sQlr8yq9vTalPe0VuV9V2I98tMiPLPFnRsF6jwTZtIYqp9+g3bNoS5lvRcmJj5x6bh3
aRxWl3wPLw1zMpmy01SKi6LeF7YYtkUn3auYzMfHlydzvF//+f2tHTD6UOuq/K7/+Wln00eCdTua
tnvseg5WN74vGNIXfb9gGeL8mnD7z9HI+KU6J4wPMu66z/40mhPl4ZJ2suPK7XJdxKyryr1M6MS8
OolmXNDqHtfuf46G6SI2dwwIG/KEFghprDPsMuv2WtFWWVCQd57uSqWc5rf5gtuO3+ZGWW3gHEfV
JjcgQ/qTMuDI//IjXtfD3zjS948BS2sVCiH3hHp9MunSJLdyTsue4h6fGh/uFGnuNoLy3m+60BCf
CfIMI+KYsNW4++WhWaLweLhfrfr1kydQ0lZfRG/X+5z8Mx60Fe7saYIbX9UmdAStTl87itleCl86
s3TZSg2ocPQDcbw6GXaZSLgZecT7nOg+nYPSTV7LeNHfvTy7E0HE9ydLx4rr45roDaB58ia6fUFe
WhI3exG2Ye9ZkzlgYS4rY96YtZjfOAO+4R6ElhTlasR2k0gsa7wqkt2leJizU15RWupIvMy+Rxf9
tLKzSBTmkFi8rQNlLfSRwsdsfg5envGZUVYbf1LD0OMZ1mlnqZkrvVdID9obOpYEsI6uhLaEu5cH
OXF6Wh8r9+p1h1tvvqtw//gtzaAMhxir1PtJdNlru2o/93WNE1fkyNf0qcvCx3SqtLejsXTwDVBM
eToHwWu9HtorUh3AH7vWtg5JjGPYL79MXIlhn4I+4MdE1/74s+GT0+IRDxSWVmP7rqryAideDaIt
aVB5GYg+zU1P4M56yY533W6P32J3lb2I1e10JVycnKfCkqo9Qk3fm6WpY9ycLs11tcz9VSU7SRcl
H2c02UMHiUnvPr/8jTzfQdg9VhHmagW82kMcTxqrZu7+UIf2CAPse7ubrAxO96yRTmGGXHcLLU90
AjUIur7wij3fQpEv4O/IOYddN0EuxyNbyBidqOZEnQnhuYVI1mtv26aY2+1UJg2+j26WhB4m9/Nj
WHdVsnaT3Obh5ek/X/WA/cycIxfPbHqKxx+Ct82a2kGW+6gL5etQ4VrMBbHb/BujfIec1jaiUE9G
MQoJ+ghLb9/XU7ZT9Lq+G7v610Jqvr9beJ/T615VXGxeJ8sISc2q/YZuQilUvrZk4X6DRzigm1UL
6auarH65DuThrSIHmkSUwqc5g44JUDICrMNr5OodN32yi5OoubAxrVvCydvBKGxI9PMFh/vJTiwH
DMk6clP34CylX0ZWTy+hh2pShsq/M6G1eOeayf70XTj1007bqCifUg7uvTqKfuv0Y7E3QJy9l1fD
2Qkhu6LFS+OaaR2vOc7sWLPpdezDlEovSgDkBnMY341N0m5fHup5CcY3xPeD1yb5t6jLjoeqU2ED
jbPwdOg5o0erRodOPVm9r83CPmjAh78kY/uxCHFuhjgPQ4Exj0fUyZHGcUyUe/zs7D8EFGmvVO3k
nURke2FhnHt32TR5gCgjOBtP3qosap3ZUmcWhq4NGzvG6TC2hl+zcvpzQmuHjtYg83lGSG9RNBmT
GSEKMEX/YbUQeTdEbnsd1ap49/K3dW5hwAtZ5Tu4ND8TYQ5KZ9VNzlAx90w/arN+M2M9H8zQdK/+
n4Y6NR/ikrjUdCmgpiEaK4Me4fMHJaYPCIImzM8vD3bui8L1g/eKAxYbnZMFjyB60SYtKveWhCqa
xcLaEQhxyWLk3FrHAQIAgKQ16OCnl5qahnJdpyUleVWFB8PMCtMP3ZlEsKJKqgURt4M6/eWpnfvK
SCBD70yb2qRnfrzcU3XsnMKGnFbOAM1m5MZXsEElsHuWX3iXzz3FlR2JTfAKFbgny334P9yd2XLc
OpauX+W8AHeQ4Hx5yByklCVLlmRZvmHYss15BCfw6fujvfu0lFIrw+euO6KioiqqtpAEQWDhX/8g
QNAzcqzPmbtlU5vlEnRN3574qNYffLTbrlbEnIigFeARR++qr3taYV3L99sTnRVmndlupWstl5VV
RmdRZ6vqArdQIz4xLh/UWyOzYyByWY1rji8UTr7o1sLt7kwlSsRcqZriC6/Pe2incf4G5DzaW3NS
noXuwo01DGBhlW3bKmufEOCbXagqN0MSqmU4BrpGlLjhYM4lmLeu34Bv5580ORXt3oPpaQQDZMIs
bEvH/DlWiRR8bvRU+Ofg1GxI8gENr2D9iIOFy6iLc2JqGptKtrBwO7+rf2JuTqBzDA/zsjE8GsOC
HfVH6nb0sD0pm+8k0NA4X+1C1c5RZVtt3BQhCcTrltZtjis77PMaIUBQz5PSwoIq6EdKFwNioTKn
X3Y9WkWAHNnst73ez+OmzTWsgzB5FY9pOycXXdOWD6XVGR/dTpAqkNG2rQOLmMZzrNhD5XYl4Gjd
z7/8eO2gTr4lL0ZMy7l/j2yZLNfUTwLHkYStxt6SpkGSGPH3BtClXtEjIOMZICLfLk0niYYqvGl1
aaxgKbR9TkAjFWK8m+aIi5iYi6beqExiGGhrfGhhNsO1CwxsCUaSkEz1fRSyuMLrUu+CDJO1Ht8M
YVyaSZJfOUUsLi05oW9JGlo9mowTIh6nzFcfxJgvpExIWT7WvjNpNHF1t+QfjocDHpPsI72wSJ9w
HHQCG/rjTCkt/epmaeN0PEMtkfdbuiq0wLLKsbxL5Q0VARMcUy5Jo4Pxy6yS9CsaCId7xdL4+6Ec
3A3QP+U+tpkSu3yfBt2Ijf5tpWEe8aGwvOw7nI2uC3wvVxrxPeTXnntdi7WjKQ2vCXM5Qw7QdC1W
50nrRV/jfsGRcpWjyx0GxvlDBMvi1ww4jIIABe4cxtpo6sEixsXbOkRr9JhvdPPDMreaCeFVOmOY
u2N614NMP6X9XCOy5FxcRc26fesWzZJsBOEa+yIRJpVSn5bXylKTtyli1R5U3g/VntTVgVRkVeiE
gY1R9XlcRGucod00E+Rko+HsUjoniAuIj2sQFDhtGy7cx1WIWkuhgRqHnDi5Okd+3TLjl0u3gHRk
ddRdmhb9l73pdDRhCEmB6cU+ZjTwMfAgggKAeUtArGtWh1gTLU6waAKdRNXGyY1Tlv1wtVR1VOJY
0RZrNjFg3znU37zcGLKruYHFXvPRjhcU8cSGjR0hvBHhfvrSJj+IVOZPFRp2LWfRpJgbRKj1+QTH
pNyKqEHh7uqFEYWpVZVm0Jt61m6iMpHMspt6T7pm48DuaFli75SzGEkIKiZusOgrbIyq0XuFhMzX
Z4vbq4+95+FH2kyx7EJz6t0uaKvK+zhbBdQDx1W8qcpQDa26gQYagWiyYUIHTY6B3Zcs3iZ2Olgg
BeEyKHm8PDs3Otj+AY5gHB6t4/RnrodkhmYZjn1BBcmh2fcYXSRhFy/VDzGhiQ/wp1HNNhejzEKb
9sxtOq3BYabZ6R9jw1L51jTS9mrwImZ/zPvufM619qnuswxbpqqbf1hmal1DUq9zeqlLyTNCPHpq
l2TJziCFeOfCHKNym/S+92RF8C0DaBgNXvhZ02xrfBkf0MwU4gISU2Tu3T7JfuZaV3Yhze3RJiTO
jJyNlszuA9qhqQ0VMihM9ADO+O5F+Tg0wp12icjG+y4S7Y2RRe0P4mKW7301Jl9EX8s8RC/SmqF0
e4fpM/Ki3ExCn37Vc+ZicZLq9hPZwPFjlnuTH/Y9Eukw78WI9mWK8/MFRBVSUhd7ycUUFeonyXkm
wRSmDQumtmZEV0s6WMMmHfXmIdbi/kbHJCDiC8YcsWRvePBcLSo36TxV5TYbvMxeLW5S/r6PJlVP
rPbGakv/22R2tQhnuykvZISZDbhj0h5SXwzGZi76lvSgQsDIMeiDpls0veK7USxr7m2bMbOJr9Fx
zvFxx2OGhjVZ0W3fl/uJgyQKRIxQZSu61PNX4icfTyycsdkAhQ0XdDO9J3wyxjP0TEQmML95slFN
X/+A0VJa5zi24CSO7p+jB+PO8aOdg0UQWT/RSYzT3PiRjUn+2bWUjk07K/qcm8LAYbWUsgs8MXLW
+W2qDWHsR7a9SaNpRNRVeDkKl9SOv0aD65obw4MvENCpNM8KIP2zjtP+O1bd4+fRLJGK1qx0J3Bj
E68U9l+CqJcxzb1t3LgEHjGpNxHOCRceZwCBd0ad6lvN52PeJpYeXw3VlD6kupj7oOpE9YUPwcSs
Z1ZRsrWEtFq4WGX0SNwJTeWih1ngLSO3NzKIFu9EufJ2sQIEid6Ca9UxeJFldlyJyud+GLn6GbHg
xI8KFagYWm1BMlVuxafsqV/Vt9bKScERe+0S0mU6qm9TLdZKvXKqc7fU9Gsnu2qacLUA3iDOO0V5
foXNrGO5OkIHSIgoz49QVnzyG63zqNi9BU+nEONA8yDMiKDSJOnMsK46Ck87j36qHCP2TnOnP9fI
v2pU/k/j5bKYMQpYxTD/fd/x/z79TJ6zlv7rn/nTYPS9fwTcItQuUFApRlbDwj8NRt/+BwegtQ+G
BgbSEqLU/2wwwsllYJpxVA98VmTS/r8Go/gHcAa8lT/E/7Rey/+mwcj/+8XtYGU9mTr3Au5YhFpz
63553WFbsiJ78O0dp3XvbRwjJlNUiKm+XfzaLjfJsvg/atWxB82Nlp+RCTc+jqQf0dLGyX2POWRm
bBtq+8fIIeNm0yZ6qWFwWGCT8mxer/9cWZ7rvH5fvZ7dZH7/ViaSzrqO1w1dqJe/NXEpypposHZa
uYz3tj0IWKS2t9H9xfg5jKN2W/ld+USzaPo4R0UcxnmBRBTiA5rKsvQfh3jUQ90Z8zlYyqwI+zlq
f+KBj21pp3vYvkV98bSY/nzl5DpFRprEG4wo1KXVUXPYXY5WcupVqBdtcvv+w716D6AR+EKsFsx0
utFpvHy2WYBAtLO0dqKtnzSu3E/oKKdHDXrKdvCzkwnMLKDnt0KI3lzJVtI5Frjwvo8xuEhgOokA
ytpBehFXGt7kgYeVySYR7ZIitk3Mqywq7a8NTrwbMTXubd9y1R+awrypvLy7dCvDPnOsyLt5fyLe
/GHAaFzAgYLc35fKZ4idFAnvzJqsnYUYbOcXQ/HJimW5//8Yhb1+pZ+AYRxPt2tWg6cmg+nG1fuh
dopoGyMZPeE5eIQlrJMMVRETITbdNZrvaIOv+ZgwxW3NXT1JeeBkVjCbCvJj5n44AVu8njYs2hCa
rSTH9ZJ/hAtKeHdLjexuh3Ivv7A76VykXIDu3p+21w/EXMGYxIEWcJ2ryMtVWk1G44+dNu4mN4Nd
CA546DVrxPs0Lx7fH+rVA/kmGiWaoCtMTBDP0cbUxnGuFbbUdrkq3VCviX/R5+aUD93xA7HrwdbH
1ZeG6xpVsv6KZ6utTTIqF8j6OxqB6jIe8zEcFqv6HCddc/7+A70x1NqPQKaKDIv99miojACMPOv6
aScj6PtzjCgh6PRB/wL5hCis9wf7raV4vlfyYJ5lINhAS7VaWa37zbMHK/FiShJAhp3lF7oRah38
RZnU2ZpxZkcXFNPEQdMOzfZGrzUdqerW8llKt74bajO5lphGMut9lPykMvRvsjKJxIXAIgQeOwnx
Z6k9UMUNE7L4ELnJvK0n0mZDTy6THoAIDDOQwNI8WBgaIKL3CnnlJFpORbkU+q/VMq7baHbhfjIn
gwAc6eUAF26fu0MweXZ8o2ej+GnZU7NsTS7CwD3YjW9qdxYiWJyomsO+ddNHjarwoFdeX4XlHC13
Vm/pHlTVov/qjAk9DGVYVJeRLDXSoNupuxlTMXdhq1hfYalLZ78ktj/sSfhdbjyRGlw9hozsHHe0
FCj+bH3ii8t/VnGFI38+6mjHgQKrz0Ifuw8OHpR9YCp7JZBK4T7AG4yGE+fe64UDwAr9h4PBXy1c
jnaRYSAhfQ1PWWOSzKCdTXNjtZhuz1lxShV7VASTVMNQLsbo2JXTJz82DFIaXNhYWNOOS7d2MfZM
TzS2y66qOo1bpVdfaLjmfnp/rb7xfFRB7JAYamC5diwHBokg3C4hPtjJNX2bxgPtWJ276Zk7ENd9
4sN4azCMgVZ+Fh01yoiX34WMZZXYFuxeVc6YeEfTfM48mJhdZKduFG8M9VvQCLDLi6MpezRUjg1k
3MZqpzQ/2We4DDw601yeTYU8leK3/qmXXzvdd0IHSIRZCfDHYlxsNkaTLtC80+xs2viq8A/N5C5n
aP3Fh1rX5gcfH4k6ECrTTmxrbywZkHl4cqtd8lqvvnzKbGxWtnc175AdY65o1rB0sNftjevC7d1v
vUz6z0kc03L+21XDN7GeRqtNDAZTR7Pben4n6mHUITs1Ymsmzk23JOamzLnSvz/S8Um0klOgIKJU
p9iGRXD0hA50ztyJ/GUnBvuH7O1o12sqP0E/er1YGIQH4YSA6fTKiI1q1+l9Veu7Om3gDnfgRf6Q
cDvXB/cvK6zfz/NsqKNSoZYOFHMUqLtmNHAE526+n2nznFgXbz4QVKLfDoEeu8nLdUH1ueYuestu
ASoPTLsfQDGbBnmYU5+YuzdeEPJFRAxconDn844eSDZkUhhtqsMgt01iWbibNFB6Nu8vg+MKnWkj
PgfxIoUCNcNxMedDrEAs5On4pWerYbkDQ5s+lJ5+7wzSrEzFSXdiyDfmkO4QlEw+ar7qY0yCE8bR
UZfpO0+K+xjD8Au3SL4KV54yn3xrIEhfK1eFNc76O3pZpZJxXhEI7VSpuiNBbjiMhOnulZuo7fvT
+Ify+HKzohe6alHhF7g4Uh8NFjlCcxWkSw6wvonORzUU7nYsNf9uaURPLkxTDNEmyQcB3NlSmG3n
rrMuaC20PphdbvS0hs3itnLzXtLfMQuMhRDEhp6Lw0hQeIY0Aqck8XubGEgbg9aIRLExo2JO976l
IoD5IVJGyM3Afmqt1rqdhtrSuGcVGSoDUvO+z7Ysu82ocr360Aw4S68o7fxol5BKwnwu/HFD3qAb
03HBqilMh5ZG1dx0FhfgPO16pNjSLwJDTOMXMLPeuRwpu8Qmnwy328P/F23oT5E/baUU7W7RGruh
65HFTybp4M2ZPqKsAZ+f/Y3S4gRUcOVHoyMokqtqzjBzIhSQH58k9qXX6ia6UaN+QiGOk3cN5/RB
Vb4+htpE8iwaDEjE4ewnsxZKadIZKdGg7CIM4Y3QhIVN0pXINcyXh+gOZ6m6D2aYQk0Qz9Wwj6Cd
zKFnieQ7vgwV0j5D5tGZLqU6ZKlrEyzaxPP0JXMG+VlaPYpBT8cHJQuXblizI5NxKrfGIKS790E+
mx0OVH320RJ0QcAavHy+V2WJfnRMsAOiJsax/CYnZAG8lCvCfC7KvDBDYhSH/tpuVUKuagu4CWYr
MJEXcZc+SMIjrWCK4qjaVfZoLttKoU3ZxzhhiZDq1XGuPKWnMCrLTjTf4nIZWlqNg/tzik0zRzQR
1UhwSm9K91XaG+FoovQQ/FGcgpS3NW3ZXlfw7e4nmaaP2QjQIDl67nMjGZ507qnwJLtZv0RsoqOt
n0RM+F803ZOJll74jZfdolJb9EDkyTAeTL1s5Fagd6OjrTqu3DgE5NlmgNipb/EmNy5jW69AnJdJ
swOr8mNtW+nEduMAEMVfdUUDJCyNuCiCpo/zPvCncfg4LB0xC0vqTg9ON62+x3E674pyHqdQk04+
nHmxNTxmKL/usHFN54PXQNTJAyVdaZ6VsdFMB2Y4FTRcydK0VlOnqbqgT11xvlJQnXuqT93rBfnr
lOAj2Lj+t6YSo893Uyzew1x78Rz61CFMxaQleKTTUpyC2qGvCzCdae4WCqq0t8SsTkOo5GTddVEz
08PsXM268K1q4qqn2d0hLcjmCDXC29IH1Y++djMYKHe2OtqeOmgn2ovbODFQfjpTQoZkIaX2vfaV
Wd+CdNrT97kdnH5Tq6ryL/XMKJJDn7fujpqkHQJsYpOvmSgHOoc+XWN4EqXzzXeSqXvsS7OzTmzm
v7lGx/seRC7uYia4n3dcpFnmRAbOItTOFYWz1dKieKT1oD40chLXyIn8K8UcWVuQrBmrqri+LjTT
xAqjtiEHmCik39+J3zg2kaqvcDA3GCgWR/swLoca7pf2shs0PnAoAo/9VJ/i/L9xar4YZP0Rz+6h
GTeO1PQWiieD61gAFQEv/dWiblDLHYnX1alZXnGB41l2V4MrABekRcfO8pC3F/zZxLLrTJQ3Ac6k
q77LTmfsYmxUkoE0ayWDQRTxvVlWWG6qAv9X1F4g9fQSkyangdcWt5Gh5xf5uhsHnZVrP+m3GBdL
y90ibFuvJT7e6prH36/kr0Dy/50WF//C4ryt/x5Kv13dGlfU/P/cDsU3QPL0DWCdv/CvckdY/2BZ
QQlBLUlGzyrs/QOs44fyD3oBGC86uBFWNxSE/6kHRvILrwwv0pXeSDm4Euj+le5ozj+4UkHWAg0i
KWMtFv8GWkep9GIpehA2YS+hbrN+W3pDxT1a+5VDfk/n5ock0pY2iO1Cu7BFR0gOn3R26VijwsKA
a1tyYTmVKIMx9vIqtIQ1Lxf4lw4qFO7C7txrfqUdFExKpO5liXcv1oTOsvXarP0+RXaW7KYpnbBQ
GEXL/h2PD5qYE3djGxXtO/zviKb0oD88UQL0X2Zryb6lbr/kARo7KA8pDWaLVrvvX+R5mUJL7jNM
4qty0pzAsIY4D8q2sKtDZltly787A6lGOBR9QlTstHAK4Bad1V3u2QQ+VuR06FpR7R1gl243N353
pwkDOZFU7RIF2UhI+ybmWP1J/hHchQrjAG/jzgZ9dOJusabR6UuETTZkVzowE53DIqcZ2CYEfmFz
ruEb6VYydoJJZM0YwudbbtIocrwQT/ixCVSrLVdmU+g/bU26D+boGp+GEp+HTQNLtw8cSbLHeQ9b
cztbdEX3KIONL/j1WBBmMJry2KeS8c6dSnwmXTHonwooG0PoYmQozzrs86oAa4LKpULU5uY8j9pc
XsxkfUbQWZvYgrPjRTdJLZYy7IaITMMBL3eyUJzMlvAg8G9H9uzGH/xJmw9ckKyNayQjtPlF8D5I
P5abTIy2Ew4WrhVhOvs4ipILiutPT6nhbia4MDDnnVIT1I0CY8XIHzMjXEbgYZqVmMNQarRyCq1U
zy6IDdHKoK5KFMM20V0/htlNtG3j1tVHXC/qu6qdjOpT61jzt0To6a0rOuggxE876R5TsWHc6Quh
AmBvgyUDs7Lcn4hfHQwhxdLEHxu6KB9Z2Q359rocxjBq5x6mv5EadTiIaNxlpH1jT+/Ongo1Z47u
dWj3IdpifU2gnqSHTN3jkVKpf6BBfiFde1qNRTr7rtJH42ubWUnG/9qADjmmJj7aNvnvOFu2TFhb
FZJAAHOKflmRJNZjriUTDScy4j/jp3QzVlZz37OZo7rHVMkNfKPv0KiXMv6e5PQzfKvD38hBQX7Q
x4pC0U+LOT+jNlNuYI1+p4dNvvaeuYxcgkbHHVaD2FugadAaZ4NV6hpwFXWFvas1g8yZutIoPoxM
YTHqQoW5H9NRfSX3Vs6BNrvOTd1O05PmlvnVaOIIeTmbGp5LbW1SWFnOsuSbLBu6PakNU3KZ5x4E
AIkjCqMkYwevoPCiHzE2riMBkwUg62iZvYkzifJ/pahWcMgwcEYMHK/v2ARaZ2ztXaxDTApzQLi7
qaoHk/oOTewlEGhR0gSLsuvCnz0szxxd3izdDGtCWlAfYAnk9KTzCXVS+GyPv/5zND9v6728e7JL
0uiEaISiDIogMOfRLmkCitfCywp4eZ12n1dptN6lIcrK6FRx8BIm+zMUJTpYAbxODCPFyw1ZNoWH
m+FQHOy60Q8Zxda+KWR/HvM1wTBJV5MtLB2z9m+DLddnhPUDVxbASnD+HA1cCIxdvbI4iEwbtpCn
poBYouhEMsNbM0l3Zs3VWRNIj6mr7mhrxFyNxUGpyfkBP6MMPXNpv0Q4D55IQ1hfyn9VWf/OJI0M
lFu0aLgov3wgfeAGawuGioDhdosXw33y8h/vr4yXteOfQX5besBeFdR0Rz0MD84SBMiF18Vav57m
QSwb+sNzqPJ8TPEtZSM7gSq+9VzYdxDOs3ZN/GMGupSGI9VUFIdyXsrHaSiWCzebTq3Dtx4MCgZr
HXQCZPhoySdNarR1lRaHZtTdHd4QVegrxb9J3cf0Idc3fz2Ra8SDjrpubUEdZ4arzoPWlyblAW7V
HC5L8VmOqgnQYKCtzH69P9gbHxmqG2gNaC5WNPOoS28PztDrQNCHyNuU7lzva6u4FQlE7cYkB3f0
cDvyKbjfH/WNF4fUCpQD0rYHVnv0aSuf2LAc6PmQa6X3pRkjdcaqpOh/f5hXnxjBJ0BXLnTqP7a2
L9d93GO10JgdqJXNA9Well5hJAqrJm3tq/eHeuUmQ/lI+Aygow4dCX/1I1hT87LJbTU/OnerrN5G
s4C2MHtz/71p9ejcSJf+QyzaAb7abF6xysR1L5r8W1cnnBwwjs/9keickibXJ5k0zqGIZ31HCF5a
Bhan0gMpY9aJhvf62b/YFvjJIIgGl1x4VPRRXk5P0Vh6rQ9SO7fzsubgzdvdFFX9DhvBbqcVzYCd
eRmfWalMNvmwfDoxY68WAecIrpYOqCI6VtzYXg5f5VUL37wgtk5r4UtzWGmbnibMPmrq7socqnab
YMW6T/xVFRZTIUjkkWlt1lewL6pvFUA/1JBids/+9pdBvfrTlzfQTbBnvvxl8ySzWXhzfBg1U2wT
ysuPRQvmrqBDXi1J5e61lIzzcCmMBct0q22CqTSoL6Gb4B5DPTsE7pKaUKyrZjgByb5a1Mg26Tww
eY6FTP343Gi4RnXKmbMDnVbc6PJkvh+60QkpbsX5+xMh1u/wxQpBWw3TjWgQ/D44pY5eUaQpciDn
vDqg+6hsStS5+DQPrBO+gDm5JuTUXsDWi+JyHiStHDnP7lOud73aSwxn7UOSlIl9ZsimvRuGWPw0
2nG5GPxlmUJI2VglmViw75zRLx/7WgPHwlVsmDZF12p/p5b7t3LBUmdlYwE42Ou8PsM2ki6OOqz3
80PFCwoXbTbOO3aHv91yfm83Pi0hsBJ2gqP9tDVklq9U3gOp0fr52ObuLqnMnAJ5sU6UYr//1su3
Q8dSgKqtgpS1d/PyiZaFRK0VWjy0o53jV4gRbh/odjbnAddtBxdQo9Hu9K6Q1xBPu29OKfFsmVxP
LSFNyG4IRpGq7wasl28wfNRtlcOMpa8vk9vMmcHo8JjJz2rwRw/EaRK8LjXgJerllnzy7IWYScob
PttlKDycdeAq37lpn08bFB3QqWfCXok4NnLrnMojITlgpgjYYZSIHAOye35nlAvVbtfgEs/et1rl
Q+2eNrpPjm6QlZH72Zg8VBXQXRtrI+GE6OFC0q/a2TH+BuepzARZY02m3+BFVaW4UTv1h0hqsgxd
s8MgR0vzQgS5iV7hUFc99oeaqAbsdCCOh1wiBSV7vILXsZPdcd3PbvDvBvYGgYPaD3FfdIFjRwuW
UYh4DZzgZceVGZlOtolssSbEtXjQ0USpTxwpr/ZHyIwUSDpn10pHXAmHzxds5EmLYzKrDvZs5F8g
38835pz4J7YT8eoUWIeBwrba+ti0pY9WkcHh64HVVwflcwANdLCWsxyRiNyJhBjhgP84PvpuhCQY
JBrTsHzhmw24msjsANDAlT5VKu430GOaLtRdAwzOl5rxZBitSjF/Gs2feM3iO83tJ/7kRR2GGvkQ
ceuqpNBXC9ry1xI35XcMFCP7vGW59Y/9qCc9UALZ8+ywdn1K1f96GwU6whbGW8tvpP1He3w5uhXR
glZ10LRc+1LwJY2hM+nGVjmaPZ+Y5LcGA8MycIhh8/aOw88yoTnKqNL60CWwcfo5i7cp0eu7Iuf0
fX/PPrJtWfc5Cjl0zmuWDrjBsdjZxSmlAEMpIQwP1sda1f2+aE156SqaH4g1quUcRlq9ibSpeDCq
EatJoxDTTk94iyd2w9el8yrm5TK1onj81aNJdjM/M7yUOm/hiOrDpih0KJrm6nPa0ShpaP799UxT
O3M0cmvkHkK9/vKjqeH5d7lyikM9pRCpYkAHmgYdCnpxKrTzdekMBYYPh3+hTxXHBFcxeWUXWao8
EBLSbYS6xCYn9EYPA7Xe1iFGVasOcTjlUfPWnPJk8H7wrsWpZl1rz86xQuqkduB8ekA3kAXJ6G1S
p7BCo7UeUC6d0gW+3oSQCFEMYU0BNwDG4svRKp1tsUq98kDFSjCGNEE/wS9OHGWvv4/fBxhDgIpi
eHe0By0dYNgAF+VArEHGfUOv99no6oHP6zwx1BsPtJqJg/+u/BB9xaGfT9+AASHWJUNzGMt5vk5d
Pz6Lcu3vGim/P8JVaYuUcyW82Md3OELUDc1Ky+Ygm11vjExaldHanVNtY2onPrI3nghqOfsqk8db
Oh6L2DZp1OPYHGIxVbt2SPxdogp1e2JfMZmYl9UGr/83zRdtuYGJz8uJm0xKiChzmDhFtQlwQoB9
aRRyO9h1EtaJmDFPduu9n0bOdwxlpx3XD+2qzvoM3yhZbXukkZ/f/1FvrBsynTiJsQ1B0H/Mi5Zu
O1SIxZpDV3TclmgVBDbUhI2Ma3/3/lBvzDLbKY0G6jr7tfzXzHQMEmVUH5KMQNzGbvtN1hLE8/4o
bzzQyr5ZaUVQH5nvl5O8gDJXCy3vw9IbcVjGRLGXYvH3EN6cv8afOO8NGh4cGCvl+WinxMuGICWz
aQ8QO+WWos0PS2BbOJjqFIvkVWsF0YwDK8tDDkAL+tjZhYYQ5i1j3R4suTgoQnv1De6k9avpPUwn
bb6/B2W2MN7en8w3Xtkq2LbXDu6aKnf0qc9zOmamMbUHI51I7MKvaKtpaDn/fpTV/IkjbmV9Hp/t
RaHAm3u/OaD80j8m2iI8VHrcaLbvj/PGwQ4VkuyJ1XGB/etYGl7L0muHWQwH30uHJxj58s5UPvbW
qaS9HxSiafogpaSqgYxH+Qkio13tKactsfHdLv/2/u95ffyh0eMcgp0JpAhF6OVSnbxZRq6qhwNs
juIAvybaajJT2xKGRBtGAr5v03kTHLIhsfy//k7Wihhj+hU5BbtYN6tnhyCMxU6Wsz4ckO+2O91Z
TUlMU4YtVIe/fr8MZXH+USMCCh9T26Vw8CGZnOHg0MLYjaag3e9qf2dzsR4YjEL7EZeaVRlwDDlY
eUSHr4nHQ2FM5aXmLuyucrLNu8XS0lOH+pEN1O/RWEsOboUOBRp00JfTN5p2JrvRmA6jI6scPadS
ScCB2F74qZ0+JG6naCIOijZWD0Blb9EY25/x4TQ/tdJBFivKHpV4QrKRQp9//f7KevXz4NEAva+0
ZnZ2sKGjrclBmOslutceYtlHXGlhJ7ZBqnRnZ6tx+YZU3/jqFrB+9DOSt6wLDa09KXK9n/4aLczO
m35SeCWo9AR1EWiZiXl+CK6/DGcf3hUnIIEzR4u+aexsyDX8oUhA8LugHLHY3fLfv7txEe+8ordX
epln36PVxQzdl+n4a4FOhE99VwkZODmWpmR0ZObTjCexvZXj3N4vTP81CllDBInqaShNbkHUSd6b
/m0GWOJtWxhKuBn4pT4HqLmG4rLLu+RQsK3mn6oiJSW0VUq/jxFbloHdut45VBnPujLSRv3CBtB6
QlyDWWtReojD4jiaycsxCxvZgK1lELlbVCjbrjZzeHiJ00B4S+oR7z5kj2ino6ltdrlZr/fQXr/v
zQQMQWtKUGMWWj8H0NxqWEu6R4bgXEUjzlVF38uwIyr4MOuzDqDcaBIym1vdz7JukegnOtS/Zeod
fJerXtmhtCdVBHG7DBQUStTFZsCq3tjWSSzSoB4ltvX21MfjNpuGbg7GURFvlwrNxKp3Fkjq53wY
bvzIzVZTfKE/an2X/jLxGE7QBFigDri75vl5oZHwFpKfQ24jplYXY+0VHWTXtQkTLzbq17xPxltj
MslONJvEulMRSv/QwdX0bPQNEqwLy6wcUkr7BkilnvVo00fNqqZXuHOQF+FYN7o1wvn36KOPH9wm
Me9nKIQJXs+eTg4kFxicDUqnpk+qaJwHNCbtL63SEw0218BJPMtq/GJJs/kh8L+waV9b/jnMWvhv
fQPmOJRF+b0U88hsVZCRAtOo8qvM7hLzUC69M4Paqv7r+x/n8bbPFyBAJQx4Glx6nONYEKeWfmxE
7XDwCl8d8hyRPA16475dekx6x6i+bjsuwPSHzehECXZ88wFdh5HFDglUQfCJuxZPzzb9wSznbmTD
PwyZjO4QBhKlXizGXukFqQ8EPZy9/6jHxdg6HgxytiAandCT1t/zbDxQmaWz2I8PlBbaGRr7LJiG
JtnNhvzx/khvPRk+lvYqK+WMP7ZWVm2TEj+pT4esd+tt7iREJaRzvWuMunmwYCacqiWOS6Pfj4Zg
1eB1cnU4fjR30JfYrdzpEPVJjI+DLy/cEp3+UEf1B8/D64OlY1+Ui0vIqRI+7sjFtF/YMA+ZgPih
4BR8MDF/OvHDjitFfhc1hc5RS/0CHeyo/k1Sl0RHE5ZF4daKaE5z2cx1X18lTYmnvZONt9CIsxPb
+qtB4VAL3O7s366DXHFevufJrjRrqHMFtSPu6o0+DCKjwvfqfEOORnkHisUNR9OG/kQJ9WqBrQP7
lDC4zVKjHmsV3CRNLSdN1EFOeEAEXmU5OHciu5KppT++v8TeGmttaINb8oTO7/7Vs8Wc2DikwrZR
B9F6/b5JZoxuUJkXjxAtx/37Y73aI3gu1CVwBKhlqFfFywltCC2vxsZeuCt12PdbTp/3H0Zv0kkF
helJQmrW4wuLZLDVQ/aR/G8v+YSm0a+lirLpaCIYPEItlmLBmvU/2DuP5bqRLV2/S89RAW9udJ8B
sA23SJEUZUhpghBFCt4lbObT3w9bOl3iFou8GnbHrUEdI5MEkEis9a/ftD7uQc0sb525nTe5g6/c
8TL/iP/3P1IkTzX7ywNdA6afhD/fPh5JfdXXQbChf0RKr7nRR1bg8c/+5PSR5EHjTUeCFTfVq8dz
/sHpQ0a/6tHwUkOkBnd2bb1+cvp0xPL8dkZ/ZPDZ7MaVKPBvTp9FZghsPuTyUAEpS/8o4ePpGbf6
ScI3ZxvyV63I/GnhDn7kDNJFaIIhfrenVJh3w2Ilr3Arjiq7X0tC/nY+ibS1wAOrKe7J6THlAcY+
ErZONzTx90JrCD1KoPDHkW1DnuOoxJuD8UK+suvHisDmuNDnT7UhpuRgaWRNNtkMQ89YOvkFqnQ2
EJajT2+C3sgC+MSJ/aAFprSjsZTk2kPG70hwJG7T2OTC8/Mt42gULt7k249m1WV3gaayi5GAZ2iy
nWaboYgxUAmHOCm/j5md3PtQMy6oM8pPDaEJNaEfFtx1mzQmceY0tSJ3wPWKMez0yj83K9y4wl4f
5PvWbboU7xHT/aTyWIOWOwd1vxFqKBgBQcAVxHsM5bmPa0W2g/HitGe5VtfaWwvnrisd9e5Hx5dU
uRoGMogJrEo3vvSVM7W341wxKrOWonpMl6V2ItkYwUNcWS2ZI+WIUVDEENt+/GVfX/94Sr+ymZ5u
EfotYkVBzeA+AOPScZw0GrmpJjdWhrXTPVWfpdyyqFoDWv50FfYyOBXcViA0TI2fHoepTeKIZ0pv
Z1R6cdlMg/Gm0Vv7lWrl9NDFJZn3CuYBm35VIqwfgF8OeHBvY9XweRDa2urarhZtN+N+dZkS2rER
Yko/xxmfFnuaxt3L1/fMypjRI12mMMS/+DRIp8n5WPuT6+9sYzrDqZkw89a6d/r4gAfg5RK7YAAQ
Gf6wLwd3QPwawNXiGwMQf/LeGbVvLrUrnB2qZnOj5kXuss7QX1nl9LPJKqiRQMqQaZqcViefsgTE
J8n0ydkZODSHWpL59wMv8Q6nqPQVQO50Mx6X4tRktfVfp5W1bAVp4Pri7HSSz/AqWqY7fIXUK/X7
aanJKqDsyI/wDcfK5nQ8lIy1JSzO7B0IwMpYVUp8iJu5mMOuX4KvvtMyCHt5fzxzD9fZwRqKzPbE
c/jpzpxLL8AptHR3sYMJ6kic2g6ultyiBi+2f76UafDhoICkqj0dJExuLQxPstSERIM4lzV0TfcZ
POcQNF9e6rkbuW69dYzA8Oc04hYfNBiEdFk7zqsy8sn9+ZK0GBHSd8XXs2q8V+7iM+sBo3KCwFMH
eDt1c1B16bSGZni7wp4xS+lsmNFGIZF8i35jJd5r463n1uOzafJKM9vhK//0qZkzkX8xRfquQzd2
wSo1KmzVEjw6AvIRV/Th5fv5zC4BA4PMZ5LIwiRo/fVfzi87d3PONtYjCLa+xYIOV32jlp+hw+Wv
HJW/zbx5CTxUCKvjtkXm66mLvYHV74QhWLzzlkncJZhlYawI+yGJyr5xMDUgs4kEPnMNuUKN6CRR
sCy9Fsq0ydJtgQdfddbVseijwfaFE/pDkLcRwhmjjVKjX4wwaGdt3Ih2RCPnGIk8x63NwEAwc9X7
wDX6KRIYbCk+m3jah15hQVZeGq34xuECFIEGzjpkumheufLfzxgeJXmjvPxURtBcT24yXPi2szVv
lzmq3NjAA5tq7h9ffpLPLWKt0278M9bHefJVBb2mwcMdeGfnKC/LxuXGuSSTvbzKWsP/WncximG8
vX5xqLkw6jhZRSZtmWNOHexKOfcHZPoaiNKobxdnnK4liqyDrTx9641m8t6bXh0086r/9gMAwtO/
ARKAyvPVfXovNatBrtl72X7JunH+YmXUttj4Fd5wgA4v94EW2FdG6rt3jOS7ewINSILy1lCoBPu0
CI2XuOpczZjG0DjGSJFWIfV9dYyXmgbJHIEXQjxypJa3FULYm4Xo301i1dr37BhUJVFKpmEdTB7i
vjXLqkUN++CpNeBKt+bOhns/dhelHPBn6PPB6A9JDYS4cWC/5BsImJq9VZi6LCEWhBsfm50Wm3fS
tQZ0zH1YrZlbfhfw1+XHJC5cg2XodhVDB+JTK2vvDIyOL/O+m+6LNc0LSl42RLO7hnzl/iTKbVFo
xid0XjFRqnoLEFY0aR0p3KPVJms699p0up7Uamr0CQXDYJdbbazyfud1gxqgYMfQd3xcTz4S8xB8
8cdlTMhzE+4ny0ODH1bocC/mpPStqMIKLyIJpPuEcWGNP2M8Nk5kGnp5pwlMKTdeqbklkVm1rHaF
mnH7dNwgu1gc8Df0rBVn9qIBgfKjm5q/9dopeEuktrNErg3XbSXCLle2mtuBGBVh3Q21bdZXQ6xX
InRSJy7DGDOot4PtDVqkVfWj2Sbtlxjw4kPBdwnaQxXjT7sgvq03jW0MH/GrwgxceUn2MPcopSJG
SbMCOw06olfHWVy6droaJVBTiw3DntoMJ2SSOgyvviIjNov7t/PKvQh7lKoZOWJNJ8Nidpxbrrg2
NpXRpJe2KwQTMBdLP/oMNTdvzHREAyuHIbgD8RfDOWaaMo90Yaq9WxCFh7WHaFSIIRVyaqLG+jGa
gCnOfSkcFY0tU8KQoYD9oMsWDYgcvOwsadxs1zltKw8xkhQtzMda18PSGKfLvsxkEBVV4D60CT9M
6eB2vSGzrvqoFmoQr+6gWNULSHYwmA625a02HUp/FJG2ULSuv1YDu/re/D4lP6LfUOfIqzKmPAur
quIsbYLVprcwcK9IMk9Wm9aosIFM0RZXYVB7ZREFqEBi7MRkSqC3bjM0TitT1FHTt+aNGvMAMcUw
B+MOV1z7ZmlHke6NKe/i7eBZMYw2bhhI7VQYlE5BXdthP499EAZ2OmYbS2l+G+pFXOWRbbTV94Lo
bu1ysBrhvmHnFtV1py+B9rbSGLVGWHK7NvLEYUr2NGKqOgtiQbR3E6xmiii5swGjbgD9qGgXgCmc
Fo0qCXMoaf3ZkkufL8cyQUN4F7v8yashiM2boCnGEq9Xe7j1J9v4FtdxkQAo58bXuNUWN8TZcr7o
k7G6ozlKr9tptKvQapp0jsgy7xsYc7p7ByN0+qSLxKR+97mJXbPqTypnJmcyRptd44g5DdnWMgx2
XbYs0/ecQJpHWVnevM15jd7Y+dgVZ/hxmC2/mbJzO3W4kl0H7JVpJ4tqajbcqozUPmexhksCDQUD
ioxhz76fl+Kb4M57+0UvEuxz4lbXP2djNmiv1HG/f63omHD1o4PgI8L47ekxDg29nZijJPt8bhhK
JJaxc9vi/uWP1TMVB7XL2pfBC6U6PQUjWlX6TRMsyb6wTPHWrqblYsEqKyExNKjeI8mL20iUdf2+
8bJ7Ixa6vR+TyvpmLWY2XHTEgjxC8kyqDc6ntbuzQKYdWHZmgobI8uUlpoCD3CDgJTSFUMfknqks
fZ+HifbnuDKUFuIoiktzkxftR8PLs2+N3csb0kGKuwBL6ldQkd9vKtgbBTiwJrMC97Q41rI0zkeb
AMt+md29lRNMOIqqfSXs4NlVuKnITigKARufProuthsrU2W6T4f1kOrLNNKN9DVM+tlVAqpE/oH+
cWrWNjDlZs7dEMbpN5hiL3kdzXbRv1LOPLcKAYSrtxmgMNf09FqqueQcdfR0X82xyb86P+KlqF+B
un9bBdsVMpUwHoI0w38/KbKnJYgTu+FQq8jv3PYtQ7e8gIb98m5/bhXM60GBQWEhl5yUZgRvpm2e
a+lew4+Qgy/QvnSDbF5Bz48qkScVIBeAD4oD9EBnySZ4esuUZrnQzgn+0qfK/Y53ezsc2sFJTYS4
aeuE9LfJNXTkCYvu0fHvkhx79BARrPapnJdh3mqp3Zzp0vM/5a3tP8og1b5Tz8oqZHyHN0VVOqo6
18XYaVjxel6NrW02k3HtNtUWj4/0xmog1HKQawHaSogtqEGnkWQkYSj0H3m5DCiJA6N43+a2W2Fn
4U1vc2WIrwXOmwZGSPWch8pRTrqf0sHKIqaHCeRaq86MUIdy9C4ZEjI8VAsQuH35Ka3P+vT2IeJb
VRjkXXi/2Yf5g4fm18i4fZ0R1rbdnBd1rt5oTfFn9k/oB3hSeNutBqjeahB4csbqRW600GqzvVO6
OG9UA9FdJsLdPMiKV/be6TCHpQCX2eRsP0xXT1nTde6589wH2X7qqrMhdZPQmZx7uoAbWbvXo+W8
crI/cxfJ1YDlTi8AD+UU3NO61Gh9u8/3To57KdNs9bYvYz/E0+JPKWhcGpJ3dPJseXpEy3q63/MA
n0Mia/N9W5gl7ixixgPYqt+9vC2eeXlXBIU5JOIS2qsTxEvYNvCwOeR7Dd5+RHYSyQlG/5r68dlV
wO7cANYUZMG1ufql27eWQU5avuT7DM7hdsZWkDhgZmAvX8t6aJ5scdjAcFxWU14YaCeHqrM4XZdl
Rr6fPE66zq7tc1FWWEwEttYPoen006M0nPKAKb34/PLaz10h667jh/UVO7VGbQitLjzB2iB53SaA
Y7PR6Hf+UCSw7gnQPMA1UEoWOzkDUSU3na55hB+S67JBa5yhGOz/dJ52XAUXLRzrqJGolp4+rbK0
EjVVer4vKgw1MG4ickHpr0kRnrljUJ9IAuPdhWF5ispg5Uj+QVoWe1Np6VlQjaDJffnx5cfyW9e+
UgEh/SPsZT/w1Xh6KXNmW3CIunI/dPhWwRdbwsFyKhmO8ZTtPBxrHo4L/tGU8H+xSwh0zl8ewG+z
xIjxofha/kPU78+JIn/Dz4mi4fy10kQdDMAwPThymX9MFFEp/uXx4eBXYQasRIlfJoqruhM2FtvG
YOy47s6/B4r8PThxooNgVsAZHfyJScgPa7VfDxR0BZjKGQGtcoDM+VQyKVRXZ2PZwy4bkgTHMAIF
+A9XgOjcIsfyscuC3BNsl6xZysPYG1aGnJJ8hKg2C6m2zpL6b6wlqMWuVLk9bRfJKLSL/Kqw2o9l
Ey9fJmcyvnfM/ko6/cZxN7krGzvUgWTcjS4MbdOOARIvvCMXL4IhAckT6GABqTQY0N1UZtal70aa
boWJyRQbUTIjkw7NTiPhvK6tLIeDHk/VwUXZrCAytXiDzXEHFyyXiV0A2bTeuFHLYJGaipWTIosh
MewtYsfA3QSYVPXQ/mot2WS9VpFqUUu/CmEr2emWFMM52QgcuYl9mpa82zaJLm5ED64CdMzAJpJZ
ar73J4hSmGktLYOHxmjGrZNIQ9/XTqIjH8Ki1Q3R5OQpqfVl7V8vy5xht6Br3QUWXs0YEj3SZ/uu
KoKrMglkF2V+ZyyEDanurI1TW4WFF7T4meCnglmKJc4rLKPnrZ9p874TlYBu1vXeXYFByK1bwLNx
xyy9zUbyWCIN2y4/Ao2y2q3K0lpsxz4xm42mmvoy12RSbpg9C/0G27ps3Liq8/KtrQ0Fm2EO+vZ9
nnqYfIheFUM0amVygZeIfwl5N4uy0nRWgZ6uv7F6JyhAQpz0W9uZ2ltlxNXZyonMQqvAugj4rlLX
2ph7REEUJbqz1p7x9cYTCWRG51lIevwoxaKp35YyyEf6u6SeNvjJLMveTSqqYGiH7hxNra0u5lmh
iLOQrmGcDJ31NuviEYuRJONJV8qs08jP8jYIF0Lk1nyNZVFRYhptvDNqSuhtNU/2QxPz85D40JQ3
rcrzZk/ORjKF9tDYTtQMBBeELdIIXFT0Uq+iIa/Vl0WocYk8qvX5yvAgM/I+5NLazuTGfxUk2F6Z
1eJdiy4T9/h5NOZOG5IFFGklplZmkV8FJM8zyu5t9UYv+uYmYKwEn7L1RyOUaq7uwfORPJJPq+F/
5+HBs7HSzHmHtY13JYyme+eljg0o1jMTqtxlftsSSNOejxX5n7Rac/Vt0A3cQ0qKsHs5xQxZZsOt
m51WkOGEz1c1fWwbT9733WKeJYZAqdLUKzZSFEZzzS7Rhk1REbcZ1jQWww7dHDGQ9YD1TwIL81Lr
m+yhEcFgh0m7dA+Z63dJtJhuSuRMJaqPjLr1BWC1tUtQeUSS+zj2uuux7zszclNCGjfOpPdnI8LL
8ZCJ1eBEZsX4BlhGt7a9NgafzMSXy9kwLSSDtHmdfvDgnT7Oyk7u4t7JV3vFFhpoBwzA5L5qoddS
Biq5RdswUu6JGMhUS4nq2ht2G1xwDIppX+tBUezgS+bdtbs45rgd0DvfDqSzjFE+S4dtVkp4nI2R
VT3ZTfpcRomcphs9I7QInVuQcFuqEdxoMMcaN0BX4P64pOM8b8s8XdJN40jOp1540sAEzuF0EJPP
RvGlrc3h0llUhwK+Ofcb57sPA94ZwF9eAcDIXpF3pZrSfmPaY35wGQ7ocEETMpww57Hexs1SJ1Er
GPZHTllmj04/zx74ZVNbkYeEOoPMTFBLxEtkvbFSrKUvsdvGCc91y/zcdBcso8dW6k3EuYOhERNh
OBejMvyN5lZl9r5QeM+ENoEsa+qQxNS09i1mnGwy04WYGWhXszBLdalsv/rQt9Arw2kR43uR2vrD
kCNKBcDovcitE4W5ZKaajzEWIeV2SvO+frNWYPpuqmwIxmIGkd90LXZ+225oHbTzdSk+SxjTpJBZ
o3tpSD/w94sxq2shvEWeaXCtP6vAmcs9eKX60vVSDy6SnlCcQhZuEBmNwA3ISrUBtD3hz4dC05pr
jVuNcVE7ye+C9HCTQY7tQ0Su/CXd9UXjsFOnfLjA8MZ4X6cKdxyEHR+lYsK9xV2vE2Fh5paCEcDA
Laxh4mI77s6mszFmWNpbyU1CQj7mUHunKUs+4QGlNzu1OhPsciRH623SeC3cFoslGN9KTRHYLKzZ
uGZYvZvtMbu3u7UZ8jGw4BsxOAvX7qXiay7yYdq0vKl9KIuED4HE7JJEumYY305z4ti4igr9MHdJ
r11ptZntzKycAfNjS6Y8OysBLA5WsbPKyI4jW0k/cAwhSA78krsxQHueoSkCsklLLQctaYwh0grd
TLc4MgE7V3IM4N7IwbqtJgdIPEX+6jPEaUgLs9txBK6rbTShABJWmI4mlHtXTdNlxxd64atfcZ6o
bugWZhWz/26JTb0Dzs3yfDMNqaw3eWx4y6Ziwn1ede38uHR91oVa5XjxRYxCiYAthUsorzlfYClt
7EpLVRIYNqhrOjx+RniYUKc9p8h1mjCt1/YZREH40Es6zHuszfr7WVfbwi55DknlttUOC67svYIE
gc6RhDo8vwqdQyD3nfmxHXNQaqTV8IH8piydKBZNl287scoT4YeMTBUWs9+kWYmpWas1+baI1fKB
8E2y4+Bp6d4Wv4eJfB2iB72LepycIFJYumub3MYWK5odqRAKlybfOsevAudSBH59OVLWMJOt8tyY
ARiS/oHckHk6THPd+pEz1GgGlkaM7tsUuXe3GWitoMwrGPG2PozzlgE75h2a1w49wVEjOuXaWL9n
zNnb4Jw+NuAU6+YqOyvLSSv3VZ0YTItKTJq3dacBX/dJ6WivADWnLYtPPjMSFhuawap2MU7Qk6yG
FRKbyjqrZ7bNSqnvrwcpijHS8M+6sv3yp6bpj3qWF5mN35b/861hD2Qcof/6x+5mXe+/f1v/r//8
uf7aJDz5H0Q5ZoN8Nz4KefPYj+Xwr//kTyaPzfo7/19/8SdR8YNsH//rP74+VFlN+Qm9/9vwDIeR
FuGfnQ23q6nh+dcyq77Ww9f6+T/+74bF/yvwETYzKMS0BTrSvymQaL3/4v+3bOYvqx551Uv+pECa
fyG9WTEBxOdYxkCc+rthMf+ioSIQHFtDVCZgp/4fNSxP8A84MJDCVuhhlffxM3onfXtbOqkda0N6
0GUm35aeQ7jf0I+vIEZPITBWgU6hcxUwmfGQ+y1nRIsJ3iNCiFUamBKmGOzLBhvXM4Z78o/Qth9L
0TRCc0NzBrZ8+irMDfERdZUelmUlTAOI7Vp3wl85z5JXoPLnrgqutA4Yvxbjp2oDHb/iulR9cuiA
gc8Y7AaX5uiVF2Jw9dtfttf1j/7xn2mIP64KDgPkQNgoYHsrMPIrGNbqKYWlkxyS3CM3Tus+1YXM
di8vQnTJ6W5wAKPA2lAaYCzFdO/pMoYz9Dpj2fTQYr172aF/ThIk1mT5Ee2W2xuE0SQ4jKudbth0
5sI0mvN3xiQRFeVe73T90jc7XWKQB7sqIjqvzi4yH2HNpgLdftPgS0crWyiiLFvpIRsrsENMaHuw
WYwyS5NXzhjzee2G2GUA3nnW3Yx446JnkupvcJGMiQFchmk+SDKrMLdZlGnjNjKJItQQdvkh4YEN
lXWwGFlklsIy93jfWcxfHc0tNsrpcKNQ6JSryJhl4hBEWsGmmdvUIfLDHqzrBJMvZqurn9cWY4wE
fq4TZPabOm0CHKQTJ93w7Tfu7ZwUDww3Lfm16GPjhsCUAblP0hpqg7dFRQMIg9Y/LKKyTHK3Shs5
kqyVc2Z5UxOHhkjb5ky4ytXOfIuuOJLIKsqwUMTjhY4DPSUxNebzWY21RmT2Zj5CwDD1h3SsbTr0
NPP9cOpT7UPCsV+EKZPv79jJ8YSoOazvQ6J5aTSX+fBZz6tu3Nmr06hPDGwXTdyme0xw3G9lGQS3
xC1kXKeP0DcM6IrxzOND9pBohtFjVklnGfaxaXwFYqyrjddWidr43OhPunJIVcZiX+vCVDiSWYYd
e7jh5TnSMLeQzd3cSPeDNk+yvB7KmE9fP/XWQ5r07mcRKHpgD/um7yODLTPMcMDutjoZRGnoFLgs
hdY4ZB8zLU2Djee63U3uqeXaN2PSTmk+5LmHEkWAYizaBSWUM+/WGQtcF/g0xGNM6GYir6pzaFtO
wt2o8LgLLgrOuW86tKppS2iW7W4pd+Jlb2NmIy+SNojvW29CL+jGrfxkNDaElbQitjacwZfOY0ao
uN0obXrLX9cnu3iAmUllg/12MTn9h9ptxzmc51RgdiKqoNsYxkxHGyZofjGSzIEQMZePg3ZvFDNF
mFOuzBDgzERufMfPLBLbWvEwkyv1ARel4hJr15wa2KyTh7krgvk8xYLmC/cnGMg8UaW76dwBi1VF
B3Er+rmWm5HIzGnrU9jwHOoedrTWDbW57a1pRKDWKJ8fQSd6u++84NrGqkLbc6h2+tY0005j4Iwz
VSgNn2nptHo6rib7VF3jpG2x1w4ejbQX1HY5+VXbWfS6vimpPZYowytbXFXd1Kxt7tSV7/Kint52
XHsWFbFdfcyJKRr3REDNzhVvwXAQYDJGlLmy3eh2W+lRrXL22UA6cE5BOusfXE02JE4Tr43mHZSq
iaZsMVSYkZCuwlFrNcbHZjn4byHITrfFZIny0OSa/gWBkkjP8Jhjb+qJ5lAT6Eb9Lmjgg7FBB49E
4rRm7m0fk4o7aQ1vYg571IjHLONmjTW2jgnH3rymHatBMFIfjynINInNdwzKzLcYc5P3eIxLbtNp
WGk3OntizMpLItbkvXlMWZ5cj1EdOATpy6txTRqNRkNu7nJMaG5kNiQ7Ziu5jILSHT81xzxnvRW9
CTvFHortYq2Zz0a2tE2YpURBp8dUaM+FXxXZC+EfoZxMkqMVJuukSNOZnC8kiZMtjaP+d3JzSzg0
ayjuGkJdYMcIm4MLyJjuCeMKTKu8zdfoas+azM/imGcNtwZBjtIFOdfApxYO9WY9f0+PSdiOnYqH
dlnzsfGVoDj3k2zuttXo9knoHvO0HfxwOct7K5A7vOPJ3A76vr1nNkxHZ9a589BA1unCZu6ct0a6
jJj6rAHe9GS63BDIQa53gjGuuyG7UDPeKDhS9dZalhS/ILFmgnOaCzMSa1Q4jZuCpNQWJIjnVVN0
ezxyi5uShPEYfg+QIxG9+NDWsz2HEt49MQ/HbHKxxpQj0iexHJdg0svVoDx7o5stqFYWJ8vXuC/9
22oNPZdYxSTohRZSSwO1JphWa5hpccw1xaUu+OyYK0En6RgYb9NjCqqib7jLdZP0qirOslsjjpPL
BAZWswV7Ikc1OGaqamu8Ku9L+Y6cq+XOKojJ2moOwuutNdHfhu0xoXU+prUmnJmfzLEd7isg4sPQ
Nd87X/o42dL+5PjnD+OtjVWks5GeZn4kZNp779Vjme7SSZUXsRoRjpdFYqMUbZ3sMjYbUpgnvnk9
n5BGB3k0sF0JHSxs+foiIrklqFwbdwKG9udCdxmZWXqfv8c1LGiiGHJLETX2CI8NdSmefMIkNRJ9
YfmN5At3T3DupcZLhCmYX5i7YcRGFRzLLr+bORBT6Etn+Oyg64XbJc2vATkKhHo55hCv3NsZsZgq
jNBK4+JT0E2csVrf1ysXjlCCukmiJjett/MR1FmHrvrqdZ0f0mTI+g1wvLybj2AQ1oAAQ7Sgxgfy
XsiJJtKPWtE7wkjdEVKy3QWMBWQEqGmucziUxRGCwvR+mbfVEZpqLQ2YKk8So+ZFQ6wd6hCj1A7G
53Tjih7Ot50lyF84G7x6lx1BsNRKsjFqrcy/ZfYITMaGAzKrjvAZbQJQGpa2wUV8BNiUngO2YdgG
8OZJHduN/gjIMeQFnHPlMnLXA0IY8BAWyd1kWsYjJirJB0TjwHsxP+1yJo6oXzwoC6QaLDA9woLD
ESK0V7TQOQKHo7G+RCiju+vyCC3WR5jR4CMN9XlFH/n6AUSmR1CyoYZ6aJQcgSoHUEtgWnnZ6ZOn
tnj1NOeiqR3KsGL2zbAzi4TShdLoOlHEWBG6vkKjYkVJG8ra+9hwxo9EePfLdjoCqpkbQ79zqjT9
2h8h18BMQV+PQGxzBGXLFZ8NjlCttgj7Fqo0+G0mvSulD8477wjvlnZFOAwQFrAv0TfVfabXgMH+
ERjWsYC5sdSEBpFT0ER14GZXwRFOZq8sh/EIMuPyLe6ryfeua0Kgr6YVjQZL5l46vNZEuhwB6/kI
Xi+OLb9UQwCk3Rzh7foIdVtH2Ns7QuCGEkWzt1ZkvD6C5LyB9sNSAUltCzmKzyQvynSHRR6icV+0
Di98VTK7mCtNORufh5GHVQB/EgeRtoNjl0/J10XqfR0GXV8SVZ24QGRCokVH0VnwgqYJJUCarpZs
RaGy2zmZtesZwOhbNtsG5BK/d9VmCjpzwrSdAEBwM9xFIoUpfR92GbBDFODeDPkW9254w0Gn6W80
fcYIW+W9810yJYPDjq/u5yLxpk8qgICMxYI1AuJX3bKnrMtEqHee121tEtzf997YqbNeVxAiGsJB
i00bl9ICvCuDK7ut+YAqRfe7E3ng5qiPJ/la9OVvkAksExzzbNpuyAy/6UDaUW/xsTP8s6k2/ENj
depQ2uPjWJbezh5fDR172ivip0ETDxFpTbPCpxpfjaed1QD3w1vqKj5j1zU7qi+50S0hsC5NX+O3
rL3grxNIlgIdQFkb8Lp7YA5Pl6Jc90QmW/9M90cnKnMxHUYh0ldYNL/fPzCDVbu56nbQlZ0AB3yg
8wCyqH+Gp+TnITUuIBs3YdyO74i4T/5osWP7yy5DfoeNM/EQp0PVsi5jL+sn78x01GVlGG8IsfSR
I+UfJi3+MwNzFoOYRpsNVgEmgnh1vfJfem3AUr22SkyAc4RKW5fMzBIOZg4VgD82v8I/efqwfiyG
f8lqIAB3zzwVeMPwhlWNp+4hd3KT5ASFmt6qm1fun7Fur7/3xHEZa31cPsNurApOyTSQruZVi9Ae
fD6mU1jWY8/nzSzaBprt7N9kuVt30egrSKaDperlfEnSEnWKgVKFVPf0shtcm7LR6Afrj8DLHz8b
rA4IUqj1aMVPsA1HrXRYLDwPOSFX/BBxoJ/p2uh89nOxQJUywBNeBjqOtM+nt4NUeAfjXqy6+Od4
u355xK3uxUPdDeUhG1xx13tGjNqVeW5S9fVtOrbWhesgIwj7oXE3Nhzx93g4decjVvrnOi3/ObGo
55obQ8F7+Sf7fTusYBJUO/YftCZ/PUZ++cGCYfAdwXTvIPoe8xgOzshfOH+Pq/x/8PY/ftJF4Dj9
M3j7b8LJ+38KpeGb8N90E9P+C5cCStS/M93/TTcJ/lpd7BlWkWxMzinHxE/01vgL35OjtwAcItjN
Fk/xb7qJyxSWHGT6+JUU6P6RgP3pV2V9deA0r6wrgM5VzH5yVKU9pxgO4NNhRjNNr4JIRQ50d41i
CPjLPXoGgVzpMydHiIuEacWpISAzHFx//Zet6Zcch4wDh0M6Jstb25DVHhoJXZ4c9PwiKOn6+Pat
tAsz3dMh1hc1st+vzNBw2ont7LXk199fFZc8biAq7I35MJx6t9HaWZD3IJfU8Is+2yjwQybnxSvs
uaefuR93GFkqikq6ZLiIJy+k3hvMnYKkPxQjNuzQKEBZFvJK3tCN13EYW1599/KNfuaZrkTYgG84
jruQ957eZxVnXgpcMxx8zRiuCPQqd9Lqi8+lUObm5aV+v4UUJXDvMSXgEq1TppvbUAnP2lSDlNRI
QFylOTe9qS8fXl7m9ytijmuQ04FPDl4yzskVScxlJ7NRLMM3BOTB7bfZOMoNYzV3+/JSvz0u6h2u
xNKxiAi4qJPHJZXfQbxv1KFLZhDJdkpo3Aj9GVMcuYKp+UMGJ94/fFMxZjF8RLd4WTx9VoFcBkPp
xnTI8TzCP9BqsC0ux1ce01NUntoR10Dme1SqCJaglTFB+vXNE4tnVb2DaJBjIPnuZRYZkJrZJV3E
zBmmkDUtZrIBoA3e0aKDa7x8T39fHvsKJg+YHzBZxILo6fITtI9mWsoZtWQjv+sEE2+HtFbnujSq
MwmzO2G2mzufjDnT9i8v/XSDrle+Lo20HlkFHn6nZcvQMKhVfTYfsPv2NlQt8gBXoH3lAp/uz5+r
BEexrwln6jTILy1SYQ4VM4VMGC7llx1cWF0LItPTbL18Qc8tBQWcQxvFHVKOk/1p+MTSz502H8zW
grG3LGKLQZkXCSRUu5eXMtfX6u8i58dl4RzEvmRSyKt30gesoYqF3ubLIdHlsDPnAh+sqfO2DKMb
hHjZcjbXAoGdWuwdg2t71yYeWH5tySIifzGLJjLbI9W4ib/VcVA4m6a5vTG80fnaBaP4lE8yAOEc
vDV/QXzTwQFeGbAdFd2nl8AIz8HvlOeDAuvp1hsEuoCZweShhMdghB6p7nb0f9k7k+W4tSzL/kpZ
zfEMfTOoHKBxpzuphpJIiprAKIlCd9F3F/j6WlBGWInuTHqqRjUoy5hEPot3CThud87ea1MT0ejn
GDA7aeFb5uc8h7i+E+pSPuXO3ORBIcz+SR8Hrwscd17hiTq4LW2nMwIvw5l94Ud97SulA4+TmQse
k/XkRRtDplPKMqaDa7akTY19dqWMlXN4+/d8dRSaf4Agkapy5Hj5LhZZ6fEIt/tAqpSMatQ4IQXv
z28P8ptFevrGqeGqvHIwkwSwvBzFoblQYWKaDqmTrgMF/F52uxJs4bvYVvGDlqUxdCFy8/iOLwWh
Bv9d+2jlDfm7eaeKGP2PXZFv6yQKsQ25Tl3QSamv+bHocriFnp59qI3O++p5Q/5pnYDVoMMaOVxb
sT1EMpbDLSVsceHBXnt7NNk15p5jU73Y/vkfpxeynNkYtrfHTJs/pZrdP4t6yi78RucRgeiSNwCk
SnECUfGppB9dPWg2JPcHuiKpEriIdtB7UvHc93mji6BSySOlGNNTuFOIQw2bAokcArOGMM2imFuC
O811+UGCiPia6qlFCrJFcyXQDVQRfupilQzf/slfeTMauAg2F46z+Dk4+/75ZjTK/c6QyfkQI5fa
FbbaXotm7qK3R/nt5zv5sDitIr+G7UTM1Okm5hSrV8Qoaw/raKYcGkeD+Ld6Upcb2Qnd85VZQXvD
tUtXQ33rKvtmotZUnTMnHv9+wuIy4qkh+qBHOAUDFDFamSUu5MHx8DVXhbj18rL7S1gLe5e9kYMA
UsAXs093lcrQk3nOM3lADN7u3FQrI1hL3gUb5fnmzCWAMwhLPJ49nujlrxdL5HEJYt+DtfXXOGgn
6kc3npED4yyJ6VxohN6N4LlCN9ftn2//qGe7GU4PBFDAVDRELPYpJNYEriALzIoHrZpoFroiLqJs
0U2YgXl2IYrod9nlxQfEYAaOLaRmG2n+1DDKaRtvXGI4B+Lcml9Zq5vVHualsoTLRC3SN7WuvCKd
E8+7kbdWeQSLPQ/QabXiflwacSUrmsm+22mJ6veuMXwqh6RtwjaxisdUsZo2dKamuesng44sjV7V
L9qYf9tKFgJecKtxf/ZZSkzzMuGQnWAlUVerKWwiMU8/ZU3nkRGS9aIJ03FxH13Ir1NoJ0b+oPbo
tsMFrYMbCEKzKOcmcv5RJ1byLRuN5HFa58wNdUspfw4jlXVA5bq8Fp4QtOYtQXhQgpA+9ORQqWE2
WPgHFNX03tMHrKgQp7F89mQLJwCHNc0TO+1VOzAtAPPvLQS7eyvzlAaj/9yT3OzVqvFuzaziOW3m
+jlNoREQGTrr+7RkSdor65KieYXXTmSoSn//Km9ANOEYV9Q9SXTUpCmxi0NZZrRnqPkTylMBi3wP
TbZ/RKxZz+FMKsDPrG2lDBsWn6sxtjOiPmnj/yTXYd0s5N7yrnPT5bsJQxVlhHQ4bLz9eW7n4tMv
ZrvZbK5qDTHLyV5WjuOc5plhHZRBvTPMEuRoPe2VoknZjHCuOU13Yf0/m418o2wwFHD4Tulfbv/8
j13GyiyXHa21D2RaTIdqRYoatgIIdaa22TVQA8xXqpKIa35jW1w48J0t5Kxkv8FemNlw5p2JAM25
EwtN8YMAoRYB/BXBUMY/3n6nLy9YHCoZhLsAMby/tzf15AnZPcHe4kM+KDVt1LHCYuG3jT7cmEXa
flTLwr6wwL32VOZvByB+CaIfTtxYdLAJW08nlXygtXoPZtgL+ti9lGP16iiU3XRWQrYG62SUOS08
ouI99eBOxfRR1p56t4AM+dt9h5eH3g+kFoqY80NIvyYp7JBCO6SG3l7lWx58H6+XojK4v599+JpD
JCa7AVdS9FwnPxKWe7RI1qAcjI4CQCj0Yfq0Vo1t+/Y0ieVqdBq1DRqvrKuo6XPYyCAH8udRAlTx
G0vK9jAOfEp+Pq2Zh2DFkg7CHtYk+l1mTKRaUQ1fnXmx1UAtConYuSxhtugyGTzQImJ1wmWp5RNx
uLrjW7CP71EYk6bbqSvRs3mKwf2DjieJtTqtlS0y2FuuBqEnagDUQHtUCs1DFjHHKnohXYJdELrY
OMrELfH/z5ER0IhEKbbzpsL9mg65+hmiC8KlWVuRW2XOaoPAmghL8FWRdgisDX1GjgOk40cxmt6d
otgKeZo2DQTfBRl7045Iu9CZZ8XTVKcaFh9UmHFgrPj5g6ykeR5ULl4MVEVld1eTLSz9LkGB40vS
lz5UC30tjDDKZ2VkdfDJulHnvZ3NhhsM0FssyCasHL7hztxi+2GG7BAD7V7DKpH1HTFgeKzstuBN
N3WphWuVlWRHU0gjyJVElCUYyAIaQ/QfBoif3HW+9VNHyHTcIJNA/BZ3+QennfqDbiToi3SYOeuV
Dltp851DS/HWGRnUgnqmPEoUCAhIIEOP+9SY3a/tsCAAE9JeP2Wd1d5m0mzRwwGgrIPVVLPyQ59O
rJs5pGFMbfibjFDiI3hEwSDTqzYe1Do06eR9EkMqvpVwBp/qPs6WYOqMRaBzUqd7dCZtEWqDOa47
J9VceoQFJUW/dwxQkRYeVehIntWj35BafSsxQoCrsdb8vtO6YsaF5BIxZcplsUg08Or7VpkSLQSB
52E40GZQ2m2VJh/yYcUJ4emKeOqtRcTvtEQ4aeTQ6MhDR+lKrEKehyRm0daHhfy5X8tECIQfT7FO
MBk3kGOX5PbDhAEdBb89uI9VOy0PECvMr8j18i+aU1toJoZl1AKHKBRMH+kkpr0xO9nXJu2dKhh6
C4l5NaZTEbL5ktK71Eqy3ugjp6S9YXTjJp8XM5b/Dgyl36UZ++iqYzgJ4tTx+p0nIKMEeFQAI4q1
yQcfLiBb9dCa7rKbBGnDJf/7z2ZuOp+JUJh+WCm/GEHCQLZ3yuxpys5qkoUZ4Hjj13it+iyIySi/
L1y01gleHz3sKi+5zlpblGG8IocB1p6W35Bs1uxUi6EuQYGDaghYfJMbxGAjwsNC7x8AcC43tNMJ
flya0i0CeKZY+TK14fwzTVPBz9ouWhcJTzHzHbszyq2sSGAxVFsl8qfZSvVhBZbNw6WFfGyww9+V
Sse0LV2lQzCkiXpnTaPYiaRjsoyASpDdlYv7zm4U8s8FMiAfF2GKPEEdoQKN9qS6e1K7rBsOhmNg
InK5Vfu5L/ypm/U0EJJ5d1CLKskCL58QW8JHzSgKjE2x/QKzo98UcEZp/BgeFkZStmlsYwcfSh9r
FGQrOY0jWdMOiXeU3Ta8juV1IIpj3ZL3Mfws25/crhKHQo9VeWuJNnlvp2ZrRRW8icG3qoqiiY1n
HszSNAETgukg9Z3rVdYnOMsj5PlRzZDfVPp0hym+wwLp9R2ezap/n9XKiD/EdabHoZQxSgDSlt8T
XsWZLy9MkxWv3rxH2BPg2cZjHpfoAJOuP7qzQ+rU0C6WEmpq3FgREzC1Q2d27ftOr1kNpoRAv51u
MYYfF/n0benbUtuZbBsOFHs9joMir9xpS+tQdomplh4Rb1VaRoslPQCeuqItR2Et0LcqxAbZrmzj
Al8htw9cI6hgn8cSzovv8UBekJmlfp9hLKmieTbLDU2fV7eLua7jfmzT1PRzOmWHxh6BuMts5SZc
khgMMkN2zc7OZDUGZHlp/G7jiOIzLqZiIabcHWSAqrL9WapZ9VGWBuLNTsjqoBTIJ8OstPkczIS2
eEDDPjeh3jKL6Z3UmuXD2jabzeo3L4HG1JFoRQaYbUQCZC3cMwcpVZu2KOtoCruEmyej7UVmO3vv
mrYx9XfpCqPXn3FMAc2a9AddIKIgHrxH5ypqgiFCdFDp4ie9SIZozvmIQ4uZc7tVBtPDHHfzGJRT
o2Mdy/HLooiY052JbgdCkjspV8IYR3e/Ko7JlCN2PLvqEN7bZLW5+pOlN+noj1o1/qKeuX6WJvu6
783G/JEDby6iYczwbnLJKiyuKqyCbDOD06KATMZ2Z8/mmu9Szgx3c1tp03WKiPM7rXcW5LoU2x82
THng9t3yfgHSBsYtdYgw81hDEAhbrXxOsCN95Dzf55wjMudubrr0S6NL0GjrGGNeE6ZTPM+FYXyf
MB79RIem3thuWedXqTPkwl8VpfvUq6OJGEQh7IQrmsyjheLdr6Sx42e3rAqVBIbKLf2inzUmtSar
2ziZxB0XgfUHoj35s0GW30Vpp+YPU2K4InRNaf1IrApR+NinVfohaypUai6rfx8qS27AHFl1cHVN
Zg0fIGd52p7CNN6/PE252lpVZoIp53hTRYK+NFY8VJrOnmyOtQzNdlyxcw0DRVOngq2L+g3fE17k
jkt/O3JXsl0ZB0hRUpRRzmxszuHyVzyNKquJaDapaFErPztz0O6pLWGNiGuUMntoZK0edVVRvpP1
5DlXo62rP1wFtY6Px5tSprrGdemLxtM/lPaYcBrxRuUb2zx6NDE3GKArQzlozFBAdxAF50/SyBUz
bMZmlLvEHvrPaSK1j2hlJ4udQkGq5mRTdd+5Zu1E9M4zcM2lBWOZNRQTN5w7EpkGt04PeVFqN6JI
0WIYs8yudJwXbWA0WoelnHrbe0TJqecbA3brYMU5T43AadbHXlWMLwvqKBmM07reqwSiNAEWB7Lc
vLgWXyUHqXccbjKVOe6Ov1bXitWdzf3ZoeLs9beG0KYiGk0XpWK/ulhsU6zx3hWOeVWEdbNO10CS
lMdirpJk17NsE3ykrM6XpszrOrCSeBAUSwhCMgpAn9dqufQfsnpscDuqg3vdNhxYfEE6K6juwsRi
PE8NqWl5JX4BdGx2WoO5qiasimxEV52RD1SgAR2KMEFM6Lfb19O8y2ec+iEcQyP1McA4KrY8YEqh
xXng21q4yo2ixVCG0IAt74dhEXdasfIrEGoHEc2qOpB6aEMLg7Wj7WaMqWWrHnBSmnzGJg95LNFU
fOprlfVz0gdk0fGMx/8b8ycnRZWKA8uo12bf50QdPyacHLE69CTisJTP3gMWMTTxdtk0H3paAxWE
7yK56+bEaCOO4prFX2rLe0PBxrSTSiHXHdWTZr7SciR9IYFE4ku1Kf0D0ytgZCccy8k34XBUsB4X
ixWx0gj6HG0xfEcMy+nKxpHxiSJv3QY95PU+GEu2zWCUa4+Pk4iO+Apai/vEtj6kUWy7Sn50dEGQ
itLACgzqkSp0gG8/jwMnSwZjh10//jEYnHMibKPygydpKAUGyXJPquoi9p/76QP0x+oJGZn9BT23
fktQ3pL5dl8tTyNUcbh8Qz0ZO10a9ZfaqSE24g5VInOjF86UfDGEilEp/QS/6LVWtD0WVZVwK3+y
uW0Enkc6YdDTXEr8HqWyHiSZiSOiF2PmhLAkC0CKY49xs58NFDae0EBgFypxhsTKeB+bXFAFd2ar
/jxk7tT/9bVTN8Bfozuj7bQRWl5WJUAzTE07S/dg21xD0J5YOzuB7vl2ZeC8GLg14b2NsgW87iwr
fIS5ANew99jE2IQ0NccIC/L4qkyZe28PdV7YAUyta6QKUNehN3RS2NnqgKZYF+w4Zl7uXcqs/krq
9THrcI8riaU+Gxmz/O1Bz0sEhBHwcjiSoKHigv3yLdaNqFWWt/jAIjsFjSrKQB3n5kKd/Ly+Amtw
Azjh8CMw/lTVkA5oHzUjjg8p8Mb3NRW2H7QPgItN5Xzdeom8UM955VXCpUULRSmcZJnfDY0/KlbN
LGPTYgYdhmSkCK/WItoCPb8QIbqGntbp1/U84Vv/+3eJqsYA4UN9gm79y3epWv2UxnMec8KmVOXi
5917hBj+dUFsK4FwSycEFd3bZqL8sxq3ePpimghXD8YqfnBInKO0df+6LUfL5Ddsi7IYurrTsnSp
UnKmAq8cJmq24Wrqyk4Iu7hQ/X5lclFQ3IDUGq1Q/vPyUVKAupT3UuUgTT1DuGeVO8Cl4goR8ve3
f5rXPog/RjrVhKhWmzQJ6vOD1xgipIxSXScUgQeCf9xy54w9DiZBtMOF7/68ZMVr5Itnv9oMjqdl
PuRCbZNqvEYxZfH3ChPgdxP1vQ/r03yYx65dg8mx22MH6ubCZ/LKu3U3BBAaDrQVaDlO3m2emRL4
n3cwqch9NDREz1DFuTn1qnWhof3KGrLFFvGQdIst7zRhfs2oJpWjEx8y2cU70bdYBaX91x099GU0
/MmsQIcGBn574D/mdObl4NikqRyUqrGwO+VrqNqjvHr7Q3nltQG23lJ5iXeh8HAyygD0xE6WLDnG
Ri8CC9dLVNadcVMLaX58e6jt635ZyEd7BYvdYDSiek5/obgqgUvHnscDGck+8whfl4NtvFsM95Ag
YrgldQSroMIhzldjswvfHv5sTaZIun2bdPTQfvxW+v35PlVllibH/fjQJwBToSa0u9XFwmwu9RRs
SJj92+OdzQXG4yfclHbYppkML38/zerLXMYdqyMX/oNmNeaPQdQZzFyJ6aNW4neVLqbH3B4upX6d
/abbyJuQkCQLurSnOuvcK5W+6sz4AN2nAJaOHxcMYB4kYpke337Is3VmG2qL8nG2uHMs6C8fsueo
MlczG09sLctXHJnlbursdlcuCTXJgdosiFKlurDxvPZqOaKwfxNcgFjjZOPpCo3TvWR1g8rwIDyW
NWw919o4/jDqPrJz5j7ozksBoWevlRK9Q+MbZTkiJnyqL58VEzFr95JaBwSkJMzGlMoFl3Sf6XWp
z36+whDYtlka2I1c5Cgn345DXo4yV7p1wBnNKVjifM+bi2eh8wm5ZQSAskSmiM/6VKbM96Ml+rC6
h3aU3TchUx2CVm4Va4SPKc/oFZTibm2b1gzjVhX51azl5qe3P6DzJ6X3bNFpo81GyuBpy2ZCUT7L
rnUPZGXaD2NWZveiWC6lu7w6CrhBlp5t+dmiqP6c+9XY9k2D2eAwau54307peK0pmbx/+1l+Z6u9
XOFoCaEYYQ/kP6i2Xg6jz7Rzi5gTrQfASAZ6ZeOCpck3/Rhq1/veLXn7NYOTDXoHfSN1O2Nxnwf6
Dt+yyUsfR8rmVEgXWd6klGC+V1Qx8p2TlKsWGkZh30LIcX9RlOsuHB9f+RAM1igAD+itYFnoL//u
mbaIS5PcPWBIaX7iLXSUMFbJl/RriN1zQB3PqX2umUrKpwHWdr/UQ/L89ts7m17OFqO+MQFdhMBU
BV/+ET0UMYX6vXJonUGLCNmcwl440O50EGP/F0NxFqC9xvJBD/TlUHOu4/W2ZuXgNLELkwZ2DiAw
Uh/Bl4dvD3X25W1PxVmPnGv2nTPHkE2JT5AoqBz0dgIaOJGpYqxqdWGveW0UesV0CkHIkE62/cB/
nBXIIisrdiEWxJlIQwBlghKC97eUVUobyMk48Jsox7k/nYyirc2KDz3JjxgEyZ4WrTjmo9SvSbGh
bF8NeUQJav5UpEP7+PZbPP82yJ3m44AKucWYn5pLwOOhopZTfqQWaB75M1EE96y79HXiStm9PdjZ
bNj2Mu5RKGW3G9WpHN/mdq9yUi+O62zo3zX6c54/Snu4lppGxAn1/qbaC4gXDR3UXkIN4mbhXvhE
T39Rwj7IxcTtgxebxfn01mMUTbHItVQObtIO7xtXTsDNcufCo746CkdMziibkPU003wdZkz3Gi3m
UpHZ+7aWzTXRxpfmwOkL5VmofgNhBYcDlPx0jUeLCLu9GJPjSFILdK3VRibHCcUlmSQWhwWUXZAU
BA8T/6bJ3bR6l+bHa3/B5i/Y7HSYAE7V+D2bzLCWeXJUbHX6lo+N+2hMwIrAPfSFtmls2u7KpnSt
hcVaUSnGeRGL6O3v6vQj3l4DvyY/JurPDWL6cpIaborqUI+VQ4EllOYUKiRgEiWJbVgevOwCM//0
ZLaNxkWWhMUN2MPK8HK0HtSEJ1c1OSKVrXYFx3sXI3OcPSaDAuGy7bXkcak97S+FHtuwqHVQ0aKV
wwt38pDEvyA/whR/7D1WIktf+ysX6Mzd71f5V9an/5JG9SeM6j/epFv9P8ut2i4L/7X16eEZbtX7
sX/6H19Is06eXkvv3P4N/0ZXef8Y3Hg2ZTOwKpa2/4OugsKrazoNA44tXGf5Yv9lflLcf1gVfh9i
kKCgItb5Z/92P3n/wFZGkaW6/NRU8FCm/Bvk9fE/j0MwwP4T7PWv//4nFOn0Q2VR15ACcjXDIMju
cnKFiOPBXUjOtg7SI9BFKeOZzt9q7kaQV/7W+Y7Wyrtkxjidi78HJe+SKh1yRN04GXTu4ei562Id
SstY9t1S/KKkLaM0q7sLC/nrI+GJpA5IdsWpw7avlzh2W+RruqMQljnOD+hWINYkFMP/+AheeZHb
1Hpx+qT+ASCZK4rDFYX678sZny3VpI1m7R5SoSsR8hblySy9OBrbbkvpNLr92+O98sPpUE4RAm+m
XmzKL8crxNhbZcX1oTFJTlpoCxe+MIwkytjAb2KLvKjaU+7eHvT8ITdg/aZx5nveFM8vBx2dJB9F
W8SHOlUl4YlNdpwb6KFGYyJdj6dLnuXTHRKvLQsaI7FHbhi3k2W0nqUyLTlVg9pw5aGZqzqsiuxS
Bt+JlZWiBMNsRVTKg+zCJHG9fKyFhjd39pWydN9Mh9hWfrVl+6RmqyZ8p5K6b7v4c5olTIq4e78m
TXFEwU/kVwmIwEIos9drb75QrnzlXfPnMMGhlXGGPf2BPQCdNpaa5GjAp2KbntIr3Zv60LS1jKmS
X9Jd/jY/vPyC8YVTFoX/jSeTosLLt6D2me5QlEyO9IW6ejdp2061LEV/y/UtbfymcwGZlk6l0pms
+mlB/Imt11d7z6Llt6ZOcrUyNZRwEVL8jPMNsYrYUaFNldK6i97+Fs8nwBYkxI2FFYRzzakYPhtz
RYMBkR6BUKnhZM76UcsVkkfssQSev2gH7oLh22Oe/SYb64+MOlL9ILthGH35irBKOorlSPuQrBkZ
gvNN103fgX39StP4ko359NTEyZOxXLLqSZEh3uBkrLZarGbEMndY5GzcSsVpd6leTvsar1WQNwY1
fw+udafQHrPXi2yCs6m3DQ90ApkqF3e+wpePivBpsXTgBIdKJ4YlsUYvoPdp7N5+od4rT0mqAnsQ
izMF5NMZTkSkAyZO9w5izsSR0i4GjylmrfVxyhKUXLrk2lpWpTZB2zXLc81VPkFfIe3vDVnj3136
xw9C0cd3qSLLJ30qALDAUadTL6eK/n2LjHuveAUkHd0th+MqQKKDxXI/OIBN0ZVljnbvpSA4Ia0Q
ORm6dqG8LzxDaSPPE853mtjIsCsNNevS19VO1Aipul43vwBGcfa1symHnIrreq8NuXMFYhBqzUz+
j3EllFK9SpphpebYKomBbmt29yRErelBsRCl3cxxn6ygj2ZCyyaoYSjZZPJBn2PrblpmlG2xkYPu
jYHEhV5VopzXswKabCqkA3dospKbgu6Sd2yB4HR+01jQiUd3TB9bC/S3PwkQyFYm1V+6XjuwY0UN
TNpcSlNFy94oz1ZdoO7RPTItfLfMh09iLb3rRNOV9zDs5o3A59W3o426/v2gtk6Y41dGqaNrt55d
PJK5tl9ipx99fVmrp851ku/zbOWHZXExGS5q19ohOD9E2yO22Hux6vGjFZNMCE3LNPZFLyRYtLiU
yDAaET9QBpvuql5OOw9xxqU44/MJzCYNeYzmCCVaDH0vv2qEKGaeCpU+hZvKD0NfTdE06MqNneJw
9Z3W0i50K7Yd8cWiCkRkqyRS/KYpeZaBypVcH1tSQg+a3YNRShPWS0/Nd8JU/roH83sok70ZZzmW
+W1G/1GGMFBCEhdIhR+GO0i7fppRBbpZYGLZuLAOnq2921AWFyn8MujKT0+NLSgUDr3MWgXdww7X
hE1YZIlUIYuHW/xZyKNVcf/2UqFvPaSXr5KYO65UVBFps9Kzfvl8kvc4dPGaHle1kLu0ns19YgOZ
qRfBCgiI2FdNoUfTOlbRoMFkamqTVkO+tB+pa5RocEf9eor7YW9aPZGNFUkkVlPZvtO3Y1i5sEBV
C6Ad4QT1hff128R89rcDo6X+iQ33rB2hFI6erSD3j/oW1tDiCg0gIPVRDymv0KyW7IfS+6ha5Qhs
0oqPtnQ+D7oUR3JKpygpZ/eqJnTyCS9Ufiyx3ESdl4t9u4J2dtBsRmY+F9GWHP8ZZWAc6ZmzRB6N
Pr9DAnS19I14wCKmBNl2onj7hznfKbbAkM3VwO0TKMPJIS2Bqrwu5pIdWXanaFXaBWeld6mhcz6R
GMXhBE/MCLp/76RKyukLK4hjZEfIiAtu/rLAhmSQEmb11uHtB/p9jD35tZisprYVRFXs0yd732LO
o17PqGZiwvXIWZ3KqLPQ+OLr63xmbhapHAtJH5ZyZw8qNIMCTbuyxvmOQzPye5jbUS3NIeIkLSNL
GcyI3WgMrSFL96vaW9HMzYePdmp8KJ7Ue914wXKlkt7dL/gVdW2M2qLO9zq02L2J1j9wtKHHJaxr
zwjrv5HY6kSK2wFsmOuLB+LTqUbFi+obeheqcBwIT924sduo3ASBzQIDd5/5gkQXZExwpORNao98
kOpU+J3axEhwa1RYAYJaCjcVXILPdec4l8QOZz8JfxFhNdw8mP0giU+7vqqdOIWWOvURR1Wyy0ln
jAZ1Rl7vTb9EMh4dBSFzKpItwmX6BOJWDwcNNYa36eE4RS4HNFZ5VPckryzKql1JsxkjqjTLFmPX
ETaa2kgxC+Wm8PBLAJpLdh7cxL2s4n6/OgTFFv1KmN3Q96FXcBz2etoLCdhNHxeESo8GiikKqDVQ
EGxe+CJPP37s57ggt8YtWwW2qK0l98fS3rdtH6eeURznYbiTQzZdl11t7mpZlxdG4oWeLLOMxQ5J
iUyjF8CsPmnla5nZO7U9pMe8z3ArgHEEiyIzpMteR3rMvu7VBKuAAW8Nj0GK8GuSlvKpgvZv+EQG
6wVBpaM3EaxbxPOV2WFxgWSvF0MECte6EZXaSRxcuHb8BQkh0QH6AmkS1RDRuPSKFKK72zI/CBtL
NNq2xH5cufUBPm2a0QlbT32vCdRTIQmLBXf5sV6+xXkZ39pQAL+klTt/mZOGagYq5bkK29Gqv3iu
JGbCrYr6kaamm/uYmIDbaiDFsBngdXyocn3kf1wN6KxjEd80upN9dLNFy0geoFXkG0tnWyHGLfMd
iR5OD1Quyw1QrRMRe2assv2lo7QeZVa130prwEWQIRCsdibVVR8NTSGi1DWKOqTt5350cgJt27bt
bmStbSAuuxMbJ7hqoULb3jvYj00deMZiP9tFat8srUE6ge454iHR+8rbqVhA7ozCJCFjNtv2kOVV
crsqZn2DeBJl3lyqzjeijA0jcjj+Ih5emskObc9pWW880onrFX6uT/9Yj+yyS23fk7V7Vzqz/K6p
yvTJNAr5S6nd4ltrK9cEP0m/TVbzWh1LztUVYkFj7nOIknV9x6Kd2YFBldfASWCWZbgMivjQScP6
OWswCPzFTLRfgJj6Z1ZL9jm+92oOerdVvjVKa3zguG9vfpK8bfxBkIXsm7ktzFBWYPJISOq8B1dr
xBP+xznCUVnDrLbmooeKa0/Xq9FvfgbVCifUifdeVde/cpmiuuoTd7612qoGF9sPLtmuCShruFO8
/1JmC7q3MTXoDmVIUlnjWhi5pVkZISpY71FrjfIKTasTxrm2/WJdbC4hCeL9jZblarEjsxRNYqqb
SrnDUpH0AZpzkpPSTpO9T/mLqI8xT3EwxXUnP49qSQBKXpEl4vd5iWsTYSziT4TdK58UrZYAfrx2
ZfSYibZrtpA0ADPaYy402Nt20IhfgpC+ouKBpBURVdTdG4XIFMBbSTVGmdX0TdQvrNLd1Ctfi0wZ
xb5GAz0GbdxPd+jAq68Jqadk0nRjQnoE/dQmjEfHunXHOvGnVsE80ZUKH4eSkfu+ydzth9gBmUvG
01K/61JO0LleLxPoTheZ7VguWGv0Vhs5cCQJeNuxm9vcVxBAfdPZJkCroPHKwnqoUPf2egHNViBe
/tQZZXrLLVg+Zrg1hF/yATyPMURw5NCu/WUgZ2vm6qe7EkNJIj9pwIjvgarHT8RqNDcsEryFStSE
ftRgnCofbGv3AJ87/ww/fblOVv2WO6BlhXK1NcjUKRpUKc3ih00dPTKrKvvF54bNGyW4g/R7UGwU
DVXthbJXaD7RzksQkSfYncJV7/NnbE3lL6dnucK1oY2fLK+v7mSvmhMh8SoOE2uNn1Zl8G6pIciD
O2eKtpumvvyByE7hk9e1DHtIV0k34rRI07lQPGJJqn5RplB1lXUlMxVSRegmQ/qdvtOo7gp9vVN1
0d57NI0+rsaE6W1xUFlziRNfASCCysUgYX2loW9QmivRx0a2M+FfLMy+PiJ9TJ9S2x4f2iRt+fZG
56Ly5fRyxc6xnf+MjboGJ+s0v9BZhjWBR1wfjawsjxx6YvCqZLDrJk9K2lF6QT31yniUDRCDODqH
T8C4L3dF4jKnglC45jiY1MW2GkhUejPkYzuOfaPSzQvF5NNaxQaB4fkQTLAb01ne/vkfu7AoHfLG
vKU5KoYL1FPLyUBaHfnRrFCkUCjDhsLnFAjkRaERm3nw+1j6/9su/yLObZK0/7rtEj39N9ou/Bv+
1XbRrX+IiiVwfAMucePi25lp3Pyv/8kN8h9ur5Sx6T2gI9xQTP9uuzj/bI0CeiE66wEkiK1/9u+2
i6b9Q90AtS0NTBQFXLH/pu1yqqGCc0X2FAps7kybYvPkkCUXZaHsXXVHs8qf825pWNdKGalxm1/F
tGn3SmLO+B9t9/MfL+2/0abYBlRtJOwU1il7n87RWTUSrO12d6RNsBxMi/w17JL9TupShziOd/jt
8V55UOgWyEoIbeEweQq+ahS5OpXZ9MfZJuFnSLtqt8qFh6TxFI6DhsFDF/g6TSPfvz3y+WyFYca4
22xFMXaqr7IqDls9TJbjsplyjCa2gsRZja3KVwWZ7sl9jgXCVwHz3IxFXkRvD3/GXYIaRVsfIRmS
d2qop08OGmVdY11fOWahZzY6c4IJA95pybHzqGKwIQC1Bn3vzv5ASVdElDy8vbU4j/UYt3uz6xLI
znr7jg69fuHKfv6roLMGWMr/saTR/3i5kikuh3rXnSAQ42zZuU1aRNj7BHatVezXWIVwUddt2HXs
5G+/ltdGBjego8nAesA+8XJkvdcHc1FX/UgtM/uGzS7jVNa7V7BZzB3u7Omo6TPlo9q7pLU93y1A
Hf5v5s5rOW4kW9cvdHIC3tyiUIZFKxpR4g2CcgnvTQJPvz9oJs4RixpW9L46MRGtbk23QACJzLXW
7xhUrBk6cMBP4Y240UdE5Y55XMxpuBjm9HulR/EhHh2Skd12OrP83t8oK54vCT40n9o76pHVzGwm
SewcTYGhk2VIkvFy19wtBX2nM3j2gfhnDizSv85c+f2NrpwSEx42hxUikpO9pZrjBGKqcI6TpNER
MbrBAqf42jDu/Uh1Zz7w3zjUn8MSTkUyLfDNBCpgTZ0Siwd7ikGKEufYLvbkkLOW54HQ1Zhv5mgR
mLN3HtxJ188HzPz7TqdXm727LIlwZHJiRu5Ilhoz3VTaUH6SeY5lQp41TRH0xeJfuPGoo1iGiHlR
MIOJQygb0qRON4xDrLRK7Rhvut8+XqS/FSIn98RHgQXJSv7RID29XaVSV6RQ4IN4pBX09pKxV00+
ZlK9mmS5RmSeLtpFl6cMc21SPX6MGFJgbDmm7l5GxvjdcPr0wvToh81ENd/sfp58CP9+fWn0Y/wr
gpL27E9T9GQKYd64eu5RaNvLra8tHTYug+bfW5kpUyCMYrn2Eid/tZjjf3YHMeOWj9/8c5EXpbad
p7QAmOOBLkFjJdgPpPWwHA10mElgW6b+eUYYe862+nTgxxvH3gPQzdKZycFKfPt0mrRdNxUfIYE/
WdcQ4/QdGR7u4eOX8H4Zw9JZT+/V/8nBaurtVUSKZqbs84axYvwFgVoF1BL/SKtG7BLYeGf2pfWN
vn3j69UoJBlrr3Ovkx2xEMyEZ+YAR9TqhAEb6RhKSU/RO5W8AqTLgzmzvDNj4fcPEh0eppSQE1fS
6imcXkAGwuIsbo81wQFbD1l1yIFxbsv961XWageaOD63p9ROXySLzHTVHBdVuQGZTkY4Rta5RfF+
v1s1hUxobZO8eZQTJ6+LcaHVdgmFhbXMVz3RWvu8oq/EhTXd4Omg71qzwU/fl86Z/e5v90e/Ac0P
Mgy/npTlkW1iKFtk7ZFZzqrylOa21sb2zD73t+W4atbwtUGgBDT69v4QluKcOfbru0pSwgt11JRd
PO20wvhi9ulwpnz46+XWx7gSIYHkT26KphbZUJG2VA+DE1bKGAM++HhX+jqpwksVnbm9v72+1eOJ
7oZRK0Ds29sze2SJGK3w+tbIkmKMnz1yg5ZJN9cMeiIy8XPfYBp5//FH/n6wCY6D1SzscGD132X6
ny1Vj8qrjByjPcouJaNg9DRKI5HgUeOdW6B/u9R6rRXT5sQ65VOIYRkhkxrN0RbYCeTpRYPcJnQL
NYUf39PfXh3tIac+znhIUE4epePHwlITXnj6Yl27DTCcIkgqKKjwgwU7hzM712+I/HTrYn9kYLuS
ct7hfgWxtkmncT1HNqQ0a8o+6Emf30rPHQ6CafYOLbwf5gOD0YWd7dZyuxixJw4MNYDhbopXNfcy
V59iH/grkn2xw7i92UizRFnfZITXRFKc2d5N8y87LgAsdGaDXYOS8O2KU50ycpF23bHXHOQOS69d
NoW1TIFvZ0w6/UzzEyKmqeNJqMoqMHa0EVaAQ4KXMzglcWPDAEc+t5QFT3E3za/ekjkYQwq3tQO9
G1RNhNkI15NGy1GBS6w6ETYTyemB1Q7LvUti2adOXyYVKPRZfeAoe/nUFIRwbAgaYgrZgjRFpgEy
ji7K5H0a/d1QGf6ZR/G3DWxNtUSu4+MLduo/WOOZ02t21h0bdLMbL57W4GeRnVmWvwuxk3WyMi04
21yMzoHS3j7wJPYEqvKqO86R0Yd+iyADsQ7a+7rAVAW5etsKkkPI0gGJild7W01uuro/J1N835it
DTY8eYRLYNWnJqxT3y02xO3uKDWmsQskwxtweOeIwP1oNsl1VubOzWzM2BylUXQGj3938XUYgMhC
A+GyuPjJNt6kYwsmP4/HAZunPfG84z2DdsLNGow8EiWcg9NZ4gpLHe3JGV3z4eO9gX3mdNlz3bUn
1fgLCrHTl02vHTnNEpvH1YP7UTKrGgMCLzlOiJ0Gw9ZjDdOcJFM3i5aoEWBYtZ8WTLj87ZSN4yV2
MXUS6jggdRtPlA6T5mk2POC52XS3se+m3kW21DaeC7mLDB4p/+BtvTIdf/U2CoIQUCJvggxG+p72
ZCSgEVD9ae69VN92lt+/WFUMPkZ2JDE/Y+WSKTVXDTCXNhodkI/I1VHrJyy1YEh1+Bjmyh6ZhrnR
Ei5VsrRBnDW2j6GHhJhITl9tXEu3xW541Jy5PuhNEVPvRkYWhfVSC8bjxLUTnsOoO9pG45hQJQzJ
ZGyqxp5CvRWTtWG8HOtr6BpqNm3JXcAoOyJVVjRkoc4d8WhE8yFqXH3WZrwrTPdL3y/od5yYMzuw
JwgAOz3v+InwoMdvL40yywzmcpb1oYHn4u/xl6xFYGXO2H66nHqFkGjp0dVB6+m8+9KsmNurSfRP
2CG3XyTKQyhGno3FgS4Tss6wU6gvp7Z3f7ArlS9AZZXY1I1DyHeDgyqmVWNzpTw3/x4LDB63eP3F
CMuoarpwbMyMDsHO52gL6OFiZCEloxFSPhEfEYr9zWs979GG5OltE7WQ19J20cuyOjFjOpTPVWC7
VYJw3yYrEKp7FSivyuA81BXjc8F42NnY5Dh3Z2qvd4cqVEEYeO6q5PHZw9ZN/o+RqHJzmE/RqB8b
OGzwpXoMPxJYS8PC2frxp/OuQl8vhY05infotWiU3l7KXbX+ErjyaFb4xKeTrV80WCuHJQDRD7Z/
uaV0z88Q6t9vmozpqBk4n4Bg6XjWw/6PG5SKWEpAQf3oC984gIEXF9QQ1gbDKLGburm8WPyo3WWu
qPdTUcX7Gi+9jYf315mN6/0xz/HwWyPMIA3R5SnfUVjgaSQVmkcYzTp+SEXlrHYyS4iBWbWnzTN3
Be5aHR5hbh27u0SLkhs+tura0+L5wTbmy6V3cZqq5s2ydOkd6U1yP9j2dFd0Q7dbsrY68/Terw7I
wnSZ6Bxhl/M3bx9emfQDKGtnH7NEaqFvrXn3GoILU1PfPl4chvWugGUFWrg0UUqyIhm9vb0WdC6C
38h3ONKDiPjVNGP3NimgK29z1tInr0qGb9UUj8+zAxmH5nhlDyC1I2Ur/mFor53eN91D29Tus3LH
9rGt+Q5xXosviR+vAumMJcG4izVfYvDyXVbm8hn6r/hiwsbJgn5E7s+mlmFl68qOgrkw5hZVS2YT
99akQuGE0mQTdpDNEIEpzWre1j7u+ODeFSV9kujNkx3NoHvAGr0VeDhWMJ2MtOjR1LLWDZV0ajso
Md119npqFrAGPfZlUPDFuZ1NAKfVzKo4RsqwfpRwsq5wIUiyQJewKcJFn1InKDApk9D6UZyGrGwM
ontubJdqptkAl9v9de/kRAeX2L7d6p093daWrHHwUrlMdxBxOZQ73mC500Vtv+hVTj54PijzK/t2
dN1L2/k8jSX5jCNh9+lRKaeD11dU5qcBs45Lsgq9baFldrIRns5w0R9LRs7S41Y29Zjj4m+rKV4n
LAweQv65zHdWq9evKhptcaR6iZZNyi8y8PD+GbBxiNVL1jOBCjwvFW4QdSXpmGmaZ58BXeOX1I+m
fRrp9h5cE5pinLuioq50ksd+JvAwXNyivor8Ef+MJSHWsYQ9qe3htxi3ZS6nB6jLyc/YS7H7smMv
LmDtFJj41LjbTGGvqvlVTp13V7QWKWRg2vVjb+FJGEzUzF+L2FcPtefxKiMolnsIJxlEWrZwwN3a
ABGFAlGJrZE5EQ4+0INuZFxiNabHJG+Iu6S3yoPuJldmPSafi3Eoos00KQ66dFGouXAra39pve/M
nCElK6NPknIK/bmtLyRaOn+nm3Ls9xiQycua4NSSuJUs2TOwS6rdEgv/up+W9qYvoDHtdKwqOU9I
iLxp26XSgtQtclzIsEbit6skN7ejU7lERkPDLQPkDtPPiDkXaaak7d0psyQmxIqXwd3iRYGtHPyL
C5DT4hq/PE0EElskj99Upo7tXpqQmDrM8WNSZ86XRVQFY8J29F9jopCHsKnG/kefZa8V4sSXZlrE
cp3jIHNTW1Z8T79T2cEIqv2pNq3v86SGKkhhA10x/vQ2I2U2bkCRzHCSs0emHdqkOfeOpYxPCf/C
dy+Vtz7rhrZiSBfaj1mrjV3iLNnXxhRfoyhXt/hXFRucKLJ9NJvZbQPPswzMZhSUMgYH7W5uu8wI
JMHMFZl8Mw93gJDAWdyM0YuuoXPrYSN9xpcuxcZSw60Sq6I8Dgg6rXkRytGenSlCQM+J1twnmJs6
23Yh4S8cASiA0hs171OG89M8ZBg5Zv5wNfu5E++83sT7GFatTIPYr+sVekZHF8jSRHjqIrkzNjo1
1j2lIWEmlbTEN7/M/ZGxpIv/IEmO81dLlH6+0ctyuZPoaOcAjmrJtlR4xUs9jvETQE1WbD/eqX+f
02/aECAHOj7mXZjqgkCcbNR+rLyhwggLGkk0WoSwjM134WnZvTlUy07T1Z3vWOKljTvjDrosQ8Zl
P1mefMhW79JgXnrzLtaan7Sp1d0kMIHs60EcizKOHqKkwFdIpctEuRpV9tVsDdbXKEn9clMIyEmh
r9VHXOvEF3toSwiyWSvnwBnU+BKPeR3RhqY1o2cpsJ76+MbfdXncN0U19sXwZVG1nNQvOa7maVTG
+WWlimGrCTIdMyHOyRzfJZbgzECZRGzCqndGc3ZyGcZF1iJFU1xqKWTFCrLkdqw9HT4HLB8R/XTT
3NgVZj1cNDmu85TqTJb4NnYZDKRdl83ToXIJOIZVHoWR1OdgVh6FrKieqNXzm8z0iKMf5mZLfS3O
LI73hzhTdwY0qxM/cp9TNYBT91o9wcq/ZC7uwqB0jC8uOZib2NDEpWGxIxGWGseBjjvimVrlL5eG
V2qSjIj2GOBwrWX+KPQ4k0xIf112aWFgFw51YRxJh282LfSha1I35NaNqNTTpD3nxPW+SkLqsbKo
qZ9xrfJOamhGF3E5e1N2WdsaQTOisbaY5Lp8tKrffLwG398k3Iw1shMUnCd82nz6+ezJJY6LS3CJ
+bC6c96OnVvf5ZUBkS61RAiTaPxma716+vjK76t3nu5qNqYxoWIzOfnqlVdbgxHJ4tLjk9sntdSf
a0tvLuyqTC980ehhNdbn5LCrTPLtVJ+iEHUj/4PLi0fWyaMFtjLqhPnSke42IdLZ7nW5N7h4ta3i
2vrmDPXXamwa6ygcLEmJYs3DMsqr75Vqxx8j+fJwewmMDXpNXkRFLy4peKzvuSr8w+x2u166I8aR
XlL/RAxiwqVqcONXZp6Tv2638keZ1+OZRuA9QZMxKa01DSaLxdZO5ycN4wu8Rh3vOCZzE2qDHB5r
5leYW8NDiZAXzLZFtZEmBaIsJjCbTMzLvVOmfR2SWGRpm5FsbLK+BeNevggY8PkAnRyvBz36lqvZ
8jfDbKXYHDZZc7D1vO82nTsRJO5oNXkrg2HmOIeiVY/oWcl9389Zb1wUroXKxDUlptyJnT7HJcUv
J2Vd10HnlxRDUY0ixRHYU+P4MDKTqyecIze51xfPyTCOz73T9ND05tJ5VK3qmmAs/Yz04drCSnlB
VsYokuKL6tFI4xc3a4VLJ+jHhOzUXffSF5n5asE022Z6bX2JcLFIGI8IcvOMVmk3CeyPhzzzFeYf
ZYwZ6aqZSAOnmuatZHnuiLEt5CYGPsOYDmrrtZ3IeTmOVekc2rnDGcU25PCl1BZVbIy0KNugH2Iq
QLiaL1nLYXfm0HiPrmKF4EAWwSUGXy229LfbkleMYzO2+Vr6Zm5Gvexnw00sjPnWKuy7ukqjve7T
S0CC1F9JHlLfsbid7oaCGjzuC/2If3Nfbclnt1FoEilylxSagI05lHp89Lwo+omuArId2vE8hMwo
IwLmcxvREJtuc2b/eX8GIldl4a44G15l7/Tp9cisxOr9o9KFhe2T6wcx9nJnHtq7BCE2UkSxHvQe
HUgIKvDbh6b8IqZFEP5RRjK/aQesK0iXnm88S5V86UO3XRi7hTgFQ84vK/vgdXZ2RUq2hSWl5d10
bd19bRUEZVvG0Z4p8nQxayi3Pt4T388i10oINzrMGcCa3ZOjupwpMttSyy7bZhzDQia7XodXnOv9
hWmRa0AtiYU3HHS77p8/vvT7F8F4EYIKfjPMQ2m13j6hnuqyw2+3uOww0AySBWCQBro487r/dtz8
eZWTxZvpFpTNuSguh8nqdoUEiXZMJbcSt+DArXoK23Vc0fbxvPv4/n6byLytMn0MWdYN3sQjyz1l
/8RT2uN0MeeXqGzaXxltholSIopCvHZUyaYhZJDYckKp7bq4l0PS+KxrEqvaFhfMz7oovRtcYKdn
8qnWyAZPKXJabIIVAgzWh8usbTOm5vVg3muqGl4y0UbVJpEIYsNMFbO7MX9EpcEJXiaMYANo9dbB
XXLzS8GZ8WQ7df2CCHF8hWzr75ZoAO0fyedzS+euNgb/zh57dqJl0G/x+25/yjKj+aCHaGa4635a
35S0CDV4vy8yWmddtBtCIgcZKChExUbFqUNNHEn+yHxRHv75mDKXowcGKzW/ei2V43Q3i5tpzDzR
SB1HxyitnYyHkTMkGpbPgkPC3OdTbr3IvlJXgO7GuaL43QFNSUzB50DipKp3TkGgrFWtnUO3PxrS
WXZGNFdQKmFTln4lzuwK7yqQ9VJYLOHdSo1MBvbbJS9g2y3SGqKjmiczHH30UsJZU9M7p9qsRiw7
yOruP/0CuCjmlqt1LPFg3mn4nvSWaVZuEh0b2KPI5J3iWyUlQ2iRJrvBkh7ySqF/d0azPnz8Bfwu
9N98AeulkUav3Bw2w1ObNkPHZZJQuOiITeiy1xDsbbUqtnbOgJ8DNXCMK2nqXpfdQNhAgsBohuZ+
rXOoYaxDfOHHP87fnj5cXQp7ClBQ2BM826ujecLMJ4IbTG8mGZ7s6qKqwtarGxBImrDUcR7/8TWJ
m0WkiF/G6jN1Mrsthsg22skRx6FV/lbj697nmXPfOFNzhNfT7Vo9+/LxJf+ynqGIgq0h84LTcarB
ZAVIt+CAPSbIkbcFqsSDGutsh5X014+v9J6j5FDC2yBICGMgktonp4fvJaUmRSYv7UHPo5B5h3s7
5HJ1dKxbIE5E7Eds+vQjyaNWufPyxR+2JA5Z11Y+6hFxDlrO0IyPZSIkGyAsqGpRGlvqIzvedfqU
MQ+yk+nYTDXULVzBjTgYatu+aock31NJM4vqdHgRARYUPlGfUP5b5npOLPejivMvhj4dtbhxabPT
kuKl0Sv50yIWnhlpZDdXUhATHqIhQw3iNUMDFFlZ/sXHz+n9BH99Tqy7FR9nIdgnQ2hwYllhmI96
L0nEoWjs/gEeQB4yri4OZOgaFwN4eBgjI71utK66lnbUfXdLs99+/JP8ZnyefJEOMyLId0zyGQKc
UGT8aCj9GDz7soxEe5HkOU5uXQo1oK3c6Mauq/Jz4XYX1jCIbZRYI3kzmmy8PSE2fCQdmoAWQplT
XZmIC0jzQdOSkhwtiSfSJwKDDrT9HTv90sxfUmh/FYqIGvn8YvotapqymOOtUFZ9M/E2vLVRgE1W
mX25bBYTE6YNaQY9A1BK889WOen3gztlVJ7RvMidUYvp0RigoAE9ta65Ld25jEkitqfnMo4HceiR
e5FsMHqIBel0Oy9IMvixW7wU9M3allJxWSnUAzaI6EfrtihLFqIvm0esOXSm6Y37kJn27JMr4s0P
Hz/8d/vP773H41NxDFg1p18LvXsGdqSR0wL6Fpoej9KaIz2MsAnFEgpGiF6RwvrxRSk4OVTevHJI
z5w6fKgr6PsOldBHZsyLVMXlrHuz2vR20qmNYgxvIo8bmmdsLcprulfhAVNMiq2XIatxcFJzGAmd
QOERKGLBa2qKdHg0enu8haqWhsUwZ0jmtNSYN9i0a+6mdxdRXufsh5ik6U1phQUyhe8SRUK+UXnX
qy1nIzIwyy/6x34SiB57q3KKrZry8dUVTvfidw0RtppSQACxmSxWmEzStw9rngm5UXDVu7D3SNtC
UZbE2U7ImLAWH+ii3DAVn9D3TAhgamjOR2Psvko4GrL0fhU8G5RCfblZlGSykbDQIJa0nxI5hWit
jA1BBv3GS+y7BqXScV40di3KUVgeS6BaHMKhxekPCGev7X55ytQK1dQ6ZuyttXVQKeqR3HZxcb+0
bRNM+HAfpljJI+Akq3oEXg9gVurPsFKx95fi29IbTjgndh5UoK60SgPSb1IH2mzTWdMYwAIjyEE8
L16+xSzywS6BWNM5u0eqV3014KtUbeZ4wM36l6mPvXyT+4sGcaKBmWi3DyKCWlLGo0EOgYXSrhzT
G1JC1AGrFOsi6sduY5ekWeA7sCalwSWbCW6y4/neSVy6tzLbeNn4yXb6w1Ki8ZlIaHdeUjvOAtvD
KkHY9q72BgwW1AI9Nh0/OSlBy1FismDM+Tn7PeS10nKD1eINIO0WZKkPNG+1XicBYBK/YgUcZzkD
iqlIvyag6oJcwoP0mHnPhIxurMbcTzH+k5NGw+3Tl4ul32aGWQDn60Mw88IDW+9uy6bcaqn7NDeF
3Dtt1KGDQTplb+w6bX96sKx3kxXrCSyP1rtrmYi0m3ZcMz+Uyu1DM5TadVF4msNEfJ24mQp0YaOP
1UXSJ+beasY7/BWeMep81qoU5aG3FEgrC39f1/M3xAdHRGp0S3Gdo9H1YqAzmwlTbV8TkC5+2eBh
F4nIvBfJHvSqsvxAYfvLyZrdKP3nuTCXC6tuovs5BVE1uuZGuPLGSPnTItHzn7fYAviXiBjdDdYY
MSULSrCJUJiepIu+za89DuCHMW+DUXMOwjQfIq+4txdydrwIcosB5+o78NuRXIm9NXmvhECsoSA2
cTRu9HntVXHomEgir4eBYU0DSph0zbhpkacH01Jc+bHzYBGBcVHQECaVeNTt/AkWyY3Km4uKyCJ7
WuTGoWsNPXJxUemNsjtkar7RPGSdxDcSzBVLzGKILdnge2BuCJUsO0iF7A+PuSax/Czcq8Ev7ss5
ey0Jwdr41XjddMk+roEMcwcIRhdIZcfrKVk9ohm2DeFEysuw6StnR0AZYuskoiPp1INHM8SF8MAj
6dO2pkdMGfQX08yTJmgIofhkiyrRdomOEbuPndKdXq/wA4+wrFzQ/Q5PMKCB3Oiu0tKaX+Ajxek2
n+smZuw8MLj3HKxU6HgGhkuWTAhxMb2lgrzDkCggrA8vFGdAuUxYdVSB14w9T9nMBuPZcxL9lX2T
AX/FQPyL07ndp9Rm4kkglf2dgp3f8wGdiAeJHiR/U+zE7AIhEaMi78sWbGZnWLV5TWHfX0fYkF/P
8cKajDu7qtk/NNFfaJXbvBCkbQ9hMZbtj35CARJ+fLy8a69hcq3iN3hU5DfYp0aqzcqhTwdZXdLy
Ic2P8Rq+64rO3ExkY+0yyxXHCHhfD6RW/odH9Y/EaB+6+73xAfyvboH/f3oAAiiuneh/F6PdJ68D
UjM8Kvv54geiMiiz//5v/iM/08x/efwZ0LwMmCN0f/9XfqZp/4KjzPGBCmsl/VGo/Ed+ZvwLg4OV
gsu7BBGAyvmH+uxfELdXrj2TMyjW/Kn/RH32lqEK7AajGAmYZnIVEphOS+LEhb0gpk7uXS0lqK3B
hOfVa+ZlZ+axflVNuBicWapv+6J/X5Emn2EQZBAdPvPb5tsuajwTGKbtO0Lxjpza6XbgL5fOQiju
H2/iLwq3t1/Ffy6FSTju5Njx0R69vZSVNWaEw4Pcmw0S0E0NYjTvRAd9O+B16p+HSR+S/TC2MCjI
rELT/PH135Z8v6+Pxog3C6UVaqtx0ukKlUUEvybJnoQr9Ddx2XCJsv6HkQtcB40F9EJgMkAV4ubX
ivcPwKocaqBezcYiJFsDiPSISJ+YyX9So1D5h7dEZCyvjXiHVRbJs317KbTXCZBZl+79Ci2TTyLw
zqR6ObNG3j04roKjJcNuxGkM7tb//48bYnBsgPy78d7L4+Yw4QZBK+NlNx/fy7uVyFXoArFiQsiJ
MedJEyYxoSpbd473NIvozVUe9d+nhkFMnmjd+L+4JcQd61cLJ4lf397SyATXE/0U75soqb4Xg6Vx
NMcqPfN+TkBf1sKqaaNNWGXXeCX+Jkf98eiqyAEX6OF1KEX+5hM8ZtjUI2VUvatmZ9QCYv9yfadB
jT7gLtHKUJi+bMNhcGR1mGqT4tdqlyTe1DV0oUDHQL2EYtnDCibFYKR6F2qNLEMbKHZjJvMyXFqo
vWEbzUQxR51Tn0uePvFzX28KlJznxs4KVYCv+e3D06aizwWRkftGFeVW9to4fLLLUXxVWPZ8M2e3
ZYxnEaV8LIa0Wn75TA+bS1Q8mhWMltPeDctgxCFOF3R8beU06R7bvD7aYuIno7Av1TjBTx1K5wrp
urd8/nihnUA3v39+oA6AOiZPrN3TGXuTEgXhgzvu9dG0nj1voQkf+gbBW57C0A5LJtf+VleR4e/7
tk7UJvG68XsbFbb+7Mh8yu5SuNnfK2ssmk0FtwYL4QrOVqalOLCA3xCS5ZRJKineJuwYjbSxMGBC
2eteiiXX0k950zvnFtv6sf+/lvbft0Vxih6ElhZSpPH2tYgGc7nKBpWQbZ9V5OqNi4QW1M4Ub7Va
yju9LGyoOZlMRlLZeMohTCntHB3096bz9udYPyl8EQk08dewlrc/h2FkZdMWY7avsqpvQ8iGE6U/
sU/510gOyn1shiEidBSodPBWrlxfXJhNsZjh3Phrs5X7823iS+x8ZuJFd5VMJSI+yJLMTSqt+caP
rhWBXU1eBlOKGDvIKb1572It495ktTfTNral8/p/6P71cbLybA+ZPXudoIt+dSnD8Yoi2JlETEDu
MwLedyc4HEcOb7ZDJko2pcHbm88S0v8yGL57A+rzSgHS6a2XSL/VASyve/z7z8xvf/tjnzxuF9gZ
0j5IOqYaJ6+9SnHB6Ust3aPnxOA+tboZ/0G6VQhWC1//s+PGkbOzktaQByCICUo6gRXO1iwSNw+m
TtU5rntp8n00xtjcYRartaHngtV9kq4rCCU14gE9AGG9P52oJXI3EyR5XTTk7rnbUUEg3JHOt2Sv
ePrixY411+JdlporHj/+cP/ybJmcQ4MCZrdspsdvny37zML0rGZYPDrFU6olcQgDLnvKjNkJaT7O
Od7/9XpQI+z1XRrU8m+vt2RFUwNNZPtUi2P0JY5B6AgYzkHAMqvCSKXqx8d3uH4ab98l42lqUM4l
ihQm1W+vqE/L5DKlYz/UHD8JWqEnBA+Ru3xbzZa4A64s4PW3KvuPhcV/dZv+vee9uzJ1ER+sQ+l5
qtVTY2wXGOGl+zX11t4IIDwzZNfzJN9pRlDvnEq+mIo9tdw1qVM81lFb4IQQTz0CEddpD3h7+Ujg
Bkh8Hz+V95UBI99V30d9DCZ1Op6VNiBhauBDQJDlcNe3s2Js4HoHY9D0M2fDenSdPAYOBXoAiDB0
B9pJQeUOLmibb2TAMl515xYOYZTQJ3y1/fiW3u7V2C1wABFNR7XDhA1f+JOye5KONWk4cu2556Xc
W5DvXjC30wlkRoLzOEdxlmwJBoaTiBdR7u4UEgH7zNbxdn3/+4f4PXRdnRAQOJ3sHHLQat+LOX29
RqoQHH3ae33n4GXU2xCQGeCceZF/u2uKYzwfKMMBnU5OBrNCH0J+IvLFDL4EuFZRXRAHbj2WQpXl
1iEplfFFZe2hRvTbOp7k3ceP/W93vBIdgP1sHULlSeVSeUImrjan+7wmp9hgCvxUw3z+RidmXkcC
d7Pwf3FB+FwuWCP091N0rXd6dmNLT/dFq5prEen6J1FW8WvdZsYLQE1xJt7gb0+Y459oEUbLLK3T
LRJycLYgl96rNFvwo6qTdoesnxz5bOIQTRlf3QLxdBs2leiTaqb84uMbphR68wmtq2qldAHuUYrw
g5w+Y4H0KcUhO93bqm4fNT2+9qRkaDsQEzUG4L/+kzTx7cO9Lde+SIh3j4vRJnmYWVMc72H/gNJN
nOLeU1kA9291s4mqoEPYa+/NGgezAKcpLdr2WAGIgCra93bSlgjrhyqZX8csGr5atTfOoTvBMd9p
TuQDhaVp8i1y9J6aP2FaFiSEFhOIBeMfowNXH6YbmYvmdWyTBXNfI/dXDLSX9dbJIQGzCwrpf8Zr
IMkDGFCJFs6ijJCmoUUasZEAyttMFXnFO4aI6IdUbhFWbjo9AskOg+KeYPUhvzW0HtE8zPWLCfmS
ew2zHD40NldxGgzoAgzMo7Klu6kWqwoNWWTNZWzZCD9tu63TsG4ta9rFPihUoFuN1h58c6RbapXT
+4dMkvwVqIQ8lhtCUrriQK5Gh1jMjNEOw6Nrpq3TDNahi52+wWAXtiaeZZiBXHVTY38e9MrOf/lN
AWFOwrSL9qM7ROAioOXaZnGUb4Vr3HG1g20mqgcfYXx5ndqWiC+Jei+WjVf3kzoaFugRBoUVjPea
WJgSdzLNl4GbwX8MCHwuq73jRd6NKzBlxnwmmr8YbTcal8WMFPK6xtMrucr0JVnuMJdMiYPOIPFu
qtGIMETDjJVHBmSD6iKtk3zXpa7V4UfXDsPBjbThF8o3wcO3Y9Vu6xKn3ydl+JnYtSLNox0Wzfr0
pSb8bwl1OTm/MG5mTNeZKmtCnv7ig456zJHRJKqcTPYBlrgyrfEZnqSZb7HSUzFjeAFWVS+63m4G
iELudWY6KkOigZT+dcABtt6OWPDhV2eTJ771U621rixzjtvrPoFrvAN5V/pGt8p5vqiIEW8CVjS6
DTxrPH/bcHC115Ssy4vRQuBjGgum43Q4RiO5gCyI/cIqulMI5rYYkBv1hpoB21l/1HNnmwEooqbm
z3vi68P9yql9DvBxsVneHbXr3keIhDUvYVuPbmH6sPJyZPpWxQQ4SC2retT7Kp7D0hHeQ0nGlQyH
RQny6wpyi0Od1HJ8cLDPjfHacE14UnXnIl9WxWTjA6r/D3vn0Rw3trTpvzIxe3TAm8VsClUEnUiJ
lCizQVAO3nv8+nkO+/bXLBRuIajVLKbjrlq3lXVwXJ7M16RfW6VFAD4yrKZxxyKQPuMHrc07ubNY
pQO0i4+NnY6VOwHY67BnzQsqxMpkUS/xzeKTxps5gutc6/Z1KwjRO2uqDVgmVV7eNPTSOxcyCH2J
MKgLEGFJ2+KSHPWzR5EdxcrQABJ8U1G3/qKEpCW7skim4hrsFQMMZLlC1LLzgzu6ebmyh7dmfJ5T
qm27GqgNgqqiiARpzm/eaXqDnD5v8lbe2Sg3qlD+TZJkA8iztieDxHvAHOph1zmQNty+odbmavMY
/oyk1sBKWyraT9B8kFyTiwHPsBhEIiQnxU4/qtFUfIv75FeZoDrhSpKsvkspC1MBqaOsxhBIV/N7
vau1L9o8oB9tq9V4b2BULnR2HXiTZtk77/LKFERUqeAx2oVZYbmDMclU1lo5ugV2r/HL6ZVl9AMG
sn4MGIdpT18+/VL5XWG4zDXChwB+qqe0xkgZ7qKtuVh1x7eq1UJ5mEzHQOdkROTVnCPnm43B5yd4
wEAVwIbO7bXfZTFktawzUt7OdtUj4lk1Dv37ynwP0aOe97DFcQfU5bK/tSwgEq4zzDmulnZV/db8
3BldXams35YkW/TxjJgOjlUA7/KDOP+QgYCJkKloo/cFmiCowmN8/rVIKuddp/bS7x5FwvejbIzv
AE1kqqvJIQzZAhQu5LZpbH/FSlFPFFxaQiZyWVwZPApblzYEB2sYlJyxbarNXlKaTrynSFuXu5fL
8f/X5v+ps5PG/vfa/A5XnqRLu5X6PP/dv/V5QDq87ywhxGbrZGj/kYeT0XkTpjqwKChCvqCr/5GH
U//i4cLLhT4+6YIF5/XfAr3xlyGYoiLr5D2O9pL2lgL98VOE5IbCroCpYV7NM4DXyPEDzcpQBJAm
DXORsO3v527S9qUUVz/NJP3+6tu8//vN8dr/Z1E6JBRoFJQHLDoBfBCaEsehasXvEpSOZk8b8vpz
C2rSONi4tX5X8iBq3LJGxVXP5Qol3lyvORz6SsGuNqxbNwX2kezkKKqsi3zukkbIW1BsTBJZ+5HF
HPOXpCf29dRYIKehO02Q/OpE2qO81D/zLCVnOT8a5SXz/PdlJYYDtgYwFNk39WprafJsokLdNXOm
elbSh/daXyufp7axvnDK6tKB+6IwXVYP6NopC5wG44ZAK3eKEs5ftU7nwq/Ahwb7gnKhsmuh8Vqu
hHxH64a1Vr8r56jQ3EAd/XdJ1CSFmwVakR8sgIXTruf/Pl3BU54ecluaqp0W6oPvzj1itgf8ISr/
orXs4lfRB5z+DYzu+uD7Y0LqiI4tBCVj1L8WeEhkuy7Qg/vGaJroEFVG8lDBX5QuzJob7aLBZwVo
DQrXsONmW99LgdX+nno1foqzYKCJU3USBdvC5KNbVpLdknaC1/EnHWIllHpkfFVL6jEko5BKfQwt
oGt7biwvCpLsZ9eq9geDskx1mec1ZLKqq7rZDae8010f9hqkRyXzc7cvATW4BYj5wa0BLLxXFbR3
duVUg/Aos0F99ufZRAwavpzx3g+pfu/Uqk1nt0qL6Z7iS/QjyXKQIfATyIimQcbuYUr9+UfYN85X
Ovhpu6f+q3zo5jr9YOUUgtwkim3FnWS1MPYpifcNIh0t2OLCzz9NgmpwCBGIR4K9TDCw8pkACyiB
Wue7UarTZD/wG0M30sLA2HENoxE60+tNwV84Y+ZFagF5VOvqWMAFESJOnEp/D0OkCHfyoI3onGtZ
ang8XFt/5xu98ksoFecQEfv+AkcBFX8OfG/056KZ8JcwMp82uJULUAJP7XvMtoobC7BncttJeaLH
AtyS/jSqqX+ft33x3BWUoi+AkMn0c5E7ueeZNXlVqhrtVVzFDmuyMOrhW0nfKv/uVDPQ/QwNie4h
K9PJOESzFv5Wfd8SZM5m1D9UcV5mgh7cyLvS5k52rXbUn2Shnfoz5bGPCkLRaHX2pIyaBa6CQi6Z
Qxm2so0WilKb4LrK5pG8vdVdNbVQPrfkOdcPjp9K1n6YQ//JKAznCUwdVs5NU5oItpTwXuWLDPUs
jA4i2EX3HXBMVAYtLBuwA4J1fKkYtaTidFrpw2OkwT29MCeIFxc62gtaCJYly6/RggEP1rRRdu+Q
d/eubHfBj9xE6BeRIgMMEyjl4MEuoeFqsuC7IiXdvu/GkH3+9lv1v/axj7rdZ/vi/y92vE3BlaAy
8+qw3T+3z/9pcN89Z7/+z/8WLe//hajdc/6zObpa//2P/7lbnb+4GrlBwcFS4hIEz3/uVo0blH/j
OBSmDN2krPCfu9X4i0I+bWmac7TSX2zo/hFelf+y2Ia645isejB6QjBmYXB3zvBOXJ3/XhC0L6js
UpMBskN3hTtP1G5etcpMbNpIqnPT67JK3ucWWg7lMOQXr77NyrV6fIH/HYVmHEU8SCMUZhYFEto0
ZZs5s+GVFBV3dWSTKKs1dDCkgd8eicubnEQI1wKiPx7PkFVKlk8WF16m/jRj2/9cWE3hxnNgbxDP
Thrrf9fEgW6K2gvVxONIFYhB1WlSzQsL0ccci2g/GlANYIdPj5lkmDeaPCFxwl48vH2MSEvDVkHj
AfzDol7NjR73gMI0T21gPcNhtC/7Kcv3XdxuNaGPS3d/Txzkf0wvaDiSDS0+52irs9bJhAoHJXk3
ORQkuDDqT6GE364598mP80NbWY5UmyliAYwQwrykqK+XY4sijx4bQO1sQL17s2+ygzYaxd9n13+t
u7/0zhernmekYVqY8rD/lt2bJhB9Ya1UvRbocexWdpF9H5zWGHYTyOt6NyIxcRvkivFpGvJQ2iWj
Xz7JYQSGTeZlTZYXVMbdbExAVgPd13mlKuMD21ah3JJlvGC5EZvbagir74qv2j+KATQgsr5ygRSN
mhjdPdY6/bgxrpVtxrBohLHVdOF8dPz1DA0G+QRI3pN4b3nY2YaH0AfkazT6FhNvbaI0+WVD03A0
X7q9r86NCUyyRX1K9Xz09C9g0raXppTIG3XNtQFRqUfxknODgthi+Vlqgjq8Xele1ED3gW3k7OCR
piRRUXx5fuWthhInIBtLBb4kCqyvBtR01MUjaJKe06uIeOB5vMsjTfIGZ9iAXKx9Ouq1gvKPleEJ
sCPsa7h0aqYjCGnO1+iU6thXK9mHt4+HfjDGzcCrAGOJmvWr8aBUENK1lACMTgB4EzpcO0MO/b0T
ptLGSXjaxkIdFqMMFI+Q3BPyncex4M6RajSxjoCY2V4Mg+kAS5xwEwiUBmTnmN9IiVbcms0cf4wp
B9zTZCj2CI9MB0kz8KQoMLY4P/yVg4tzS0Nmh0PEIW07/km25EyBDyjJK/ImuteN0fxKnXm85CYK
QGJK7QZffj0emBP2BCfy8nPnaqpUtPgNT8Ewx63n/E741nc8sCj/Rz/PD25tBUHDY/543zHAxfd2
oCxJvRQYXoh2xAVeONpDi7DLxpDWdgQaojy5oaZynIg/f7WCKM+C1VcmNp9RZ3eUMBvIYXVKHzbY
YqavDAivZhIRHvoofC3zg8DJ+3LCSsazEAL3MgmzBixHtpRRT/q8QI7AHiKZRR+XV/FiQHoZp4Y0
cprkiVXvC2sYD3oYZR9njY4YTKDyJiZBP5yfq7XNgUwX+R/pnFiLi4OFKq0tC3S8l9GLceuyhZpY
BnQyGtjWrorM213HT2t2A+ZYHG1aYD2WVYKqY5wCet+Nk+o/y1Y8fz3/w1amFytuyBCoefGCUhaL
qDBGOx4zncxPbYeDj6XpY2ZKuhdaYbX1DVZ2hyMoPiLdBZi7PMe5wSkVvXwDWlAj9o1x8qMB8m66
NswJyeVhZTwNlub8UKlmcdOW/jsn8Xma1/gQvVfkKjWwbpsU3IHQy9lZtjSGAFfyLZqgGPQiMcDM
gMVOb5Ze8VLpOizwbSomxfSQ5ktQFUr9jhZZOofvZMUfil1tVd1DgqPg3hrzLffPtRlhMSDohkw+
Fqfiz19tuMpvUcaySsujqNp4sK6HS1nCS1DS5nhjRtY23OtQYsJehWoAgJtTRpGjy2vThb+vIoxF
7+v8EluLYtPw1Sg/8S2X+hrRMPcauCzTs+iGXupK6lyB/nc2sp7VKKQg/AMeEynL47FEzpDT0WDO
nEyfrhot/jIp8xY5fSvIIrUa6J1iSzGalCBR5qfe/SjPdrAxK2sHlICuKiA/cQZePsa0iRKcLjem
lwztLce/v6MSdDu1LQZjQ/Ssd0l38fYZoqzL45Sip+DhHX87NbajGkE/E0SEHH2eZioxQ2SjxnQ+
jPhrltvKAZqGGDZSRycAj1wKI/StUsJE1nhtlrQvqtmXLkK5UDdGdBoKiXpgzgJZ/eK8czwiFJ8y
yqusuTwiF+EHwfyCqLaDkfDzrYMiEukOBtFkc+iWH0fCqWAckbyDXKMO1cHMJZyeaaTsW7zA9udD
nZ6fhAL8CYKeOww5h+NQqabM8aibeMsOZvNpZK/BhVd8AKuKeuGbbfTmvJt4ROIghDBNeWARr6ht
wCDECxK5feDuwJ1DU4e7nuLUxpo/3VjUBPh6cHYFsnXpl2DxcEW8v2BpxGl4SWFdcp20kDc+4GoU
B6FMUYRBcmqBgbHmUq6bmQEBasROQ84g88AR3YAhipz6eJlTRQHkglwTutog3o8/W4xwYCNseDxl
1jRKnJbstkPQe3kcDRfp0ENFGZsaOs+gXg4K0lxvXyUC/k49CbY1XgTH4a1WUpGoHjij0kFx81rH
WKXpKjg5GKjYU7IlHqycnlfg0mXsyKhFYbLx8uevbpGihrLOY8rwBmVGSh9p+2fHB4WLpllyJemS
dBdm4noxsIHzEyiXoK+qW9Wp6ZM4lNd/1n3qKNiITfaHkbv2bpjr8QbCZfNw/sss2P+ijiF+qbB2
gW0CsHDxHKAH2dp0iQ2Pe6p5tpwuftCDuTPdPE5QD8XcFIoXazRFxwaolAYclnYKDdvQSPdt55g/
LcSw/tOZ/K91iJVViSAHeB2ApBTH1MWqTNIGmxdeQJ6q5hCVzRLe+phEG8ti5USEF0GZD5E1spol
gFOPadHDITC8hs/ACqThi7SF4qp07v8gFKc7JyK3F196cW70YQGLnlvGU+PBojJepAgezs78GE5l
6p2f07VhCd4pNQhuFLC4x6tdyAMicZqZXuhrs5tKSXobDdydIMfnPxkWUqoUXGkPksgfh8qlsraM
qjS9qpbHfWFAFExQRvUs6iwbN+VpAopQy4v5uxB8O8kBayt2GlXDRdxqremdGgzqHp0wze0HW/+k
6yS84IRmOgqbh9faYsSxQogDCP0R0c19nRJOso9Xy8Q7ZdYj41CjperFprylcLIWRWcXwnoS5T17
kXimpYUqr8ySV3rsY6sBgv4wJG9m6LDdYY6xFKmHseIXby6eMB2ufobhgeqN7kFvZe8kaAeP51fg
2lgMNi81HDqsoIOOv9hgh7rOmY/vthQkN4YM4dtM5HqjunISxdIgzbMWqPcLCpV2HIWueGeXNrOB
ZE1wn7VK+oMn3ZtTdRFFAx2LLB0Ft6WKWiKHA6jUNPO0qB/3NCNwQ4jldiM5Oz2HYXLgiwQ9B+UH
bsnFYCaAbaZR1rQWYdqgbKAEWLMqEb0ydzT68AGrZRMtgLGy+sOYBfOTnOLTDfW1oZVIfTO/sfKu
rjc23clR8uIAYIoaI68+MJTLTzzp+sTJ5XWYZV4OdfOjcoL4GvjdViJ8ksixXMjuabVovFQsfXHi
0zSIgyE2Ms+AB3eYkKQCahwn0+0Yt/O3Pk22HnqnQxNHPrMq7DAAAiwCSi3Gj74+F14FK/sOLrx0
MPikl7mDeP357bAWCjVD6iqsH+wbFgfyoDrM7RwXXmdG4QGhd9B9M3giyvhxvrEpVmNhlYGnnY0e
+XLGqqDuUUmOCm+2wRVNZhcd6C6rOOU25v4PhvUq1OIsySRpnow64QvOueXmyFLsrEEtWaTy26Dh
ZClIAsIpfNkYrMMlGW8cOTgLsy68xEgrF0jXdaL0qMO0kgKKBEnD8yM7PVlEOBuwCxUZbrXFhAGv
Iy0G8OghhDffxI0KOtgBBXs+iiIu/aOs+GVU/4ZZHJMdkjP9GDBXo1OH+2aI/Wd7nPr9rAPwTSmT
uhr0uwFN8Xi6RgG7/TZkqb0x1rUFQ/WJpIR8C1rDYhaRB+nwtBpZMHPU3adTpHqTJPeXta6Uh/MD
XgslrJFQ2+M5gNTS8WkyhQU0MT8R12f8PgFz46GVoO360XY2jtPT04SWCJvaoZFF+r1sdtZdmNqS
4uBR2CHBAQ5l2iVxcTdFFXoUevTt7ePCVYqWIw0FIi7G5bQ5T5syyzypN9S9jBf4pZx32WXbq+HG
JzzJghjP61DiE796WCQIiYJFDcU10Qm+URVCjVBBk75vHWM4KCWlMadsinGPkUbx/fw4174qOqnw
JUjKbTrzx8EtpXbUzA4yr+2G4CNpWP27zbL2QpWa8UaJe3NjFlcHS46CbBXXPLSW43izFAdqJ/Fd
y1Qu9hJA8Csr9+v3DXJHv2C2zfeo3/TXKLcaG+9Vcfgvd6ZAu9FeY0nCQDqOPGoRKGuJlVo7nXUr
TRAX9kOe21cqnd4nLMJtdTcO2pb11Nq5I9TATJ6NKiKgi7BzLhmh0WupN4WoM+jIkpPtxluah2uD
gw/J+5RiGuNb3Hx1WfDszSyi8An2WmOYHycOhweQ4wp5WqPcZEjGRBupxNrYaCnTmyedoNmwGBt6
TQYCY2bqKZIzX9SUjw81ROqP55foQsXr75tCyCXwuGbJAHU4nrkUrJQG0T2ltNA3z+pgm/NhSFoM
L7isUt+1YV1+H3G5fpK7+MaKh+GuBXso7aiBRFtWSmsbxtEUng1oMkCIPN0wcoWdUuoNppp+Mhop
vUQ0DQqMXzSf1SxWvY3RiyxxsW6BovLmE6UHGjqLfE3JOkQngxgf9xhmtocE/Oi4/Yg/AlSVVG8P
+LjG0EDxv8h2cVgH4KJiw873GXAuFWGlupOvykKTb9oyLrdu8ZUlABcHjUEkRaloLYtnZFy8SqaO
X2dP5rUcN+WdnhdbH2EtCo1+mu9k7Kw18Y1eHZFBIiV6FM+ZR/PoWZ/BmPeaFG0cTetBwI2Cu4af
uByKlqBTaRQqR36ZaCX6wFjv8n7wi43zXqyQ5YRC31WpMpOsgqg5HkyhAccIJz3zErlBnkud1JsE
Pc9dE1XJ1cbiWUlHeH2g8QoZju6XuTgXYApLsJEHXjpTIt+XGhJ0O61ui4tBLZqPKLlrn1UpmXdK
j26SSL064JR2tD//M1a/LCAeznvcv05edeOUl7Yes4GbovIPUpAH74pQ6jdAAGtR6KaS+JONUA1f
ZD2c+ekESIkDnv4qrNG4vMg1a6s6vRoFK01EmTlwed4czx6ogAbyPhdY1GfhnREgOAJWYxiajbN1
5fVITmXzcKRlSW1auJi/XvNVVUlKDGPFy5kVF7KZ7cb4hYDUkKvwIUDF183syn4/TkaL/lnb3AUo
/oU7R43g9TYAfzda5Gsjh9VItwHyLuIZi3WrIxA3JCWpbSPBPQEYPRySKNH/YBfy14tsktYGlYbj
YSNWDQKftyguLDD7JUhHuyFXtsqEa3cKSEDc1+nUcD0v36azlhRDhyqdV1v4aljZ5Eq6A35ieFSD
9qPUNjddr18XGlbNKCUK8SxnY4JXPyc3NvsC+NeJRARSWY2WxTBzNS1rD0h1V6xZaavHu3bYsI7Q
CMHph7bDYhVlM4Y2TprmqJ8Ww0XZlUj0VXRwYE9ugYrWBsTGo0jEw4M3/2L/GeoYUzeqcy8eSqhM
tUmVPERw7vxZspJACrYChQsoaty/i2SgVnHvnvC78fCeadKdNqjVbaXoo7rPSxX0vsAA2PB+m5kp
nYz81/nwq4OEo4Dolkz8JZiOUzRBdgNyIazAdofGfH1b5tq0cemvztqrKIv7DjGlslF0HquVXvQX
s6KOh9QYI9fsxq0LXNwAy9uIc0yo7iBViVzl8X7TspycVU8LT+XEuMuiqh13SJL6uwYDhF1Bn+6R
fbJVZF7dfyAf6aQIaXsAucdhU0x15iiRmMamxjUnSvXumYVaFYCkyI6BiGhfc7uHVVv06fxkor73
baLOBlwRSn71B1cHL0sKm4JFctIxa+MmkZhKZjVOOzeie4Yxo2G1W/pUa6uH9im+z4bATS2VyR1g
/e1oYdlWV9G0T5OgQfoT4b/za3RtSjlU/pYGJmdcbESYuNgsGpTBsqn/gpcgkpGO9JBI9ec2GUrI
u+PT+YDrs/kq4mIRAZRLJPiZhSfFmfK+05P84Gda5VZOY36UsmByR6Sfr1J0ZL/qIQWeYu4nr7Xb
Lc3ttQ9M8c/Bc45E7gQtzJnRx6yqwtN5Ru+HRu53RlNt4e1Wo1A/JhXl3XySz/hRWJklvHGP2vTo
lmnyVYZN/AdnAC3c/wkifsSrnNcEc2PG2M95hhr5h0GfGlfhnXcJEajaeBqvjgdXQVETp6G6RCyB
Bo0iU+G40TDo+EQJK9lpqh9vHJ2n4DCwV1y4/xNGnHqvRhTolV+i81h4fTc8KzP9SFt9dOTomyU3
h0oKbtumuw+RKsWj9i7Vhn0u/S7MrTrA2tkK+Y8y6otC0/JGNHn5m5JSkMZMg38TO2iNKn1SXneg
hDa+q7hcl2erqIGD8gMxSpP6eMAyrFcJHZ/MS7X2t6z10i6W+yslH5/iKtzSV1nb9RDgULtGpYAk
e1HgVMzRzsM6zD1QZ02M92shVVeDZM2oA+VD8VAUfjMf4oQc7vL89l/7oiSqIDRxncLWYnElW3Vv
o2E1iQLWPLuWPaou+vNYPQzysLEp1gYpbn7ZBKCPgtsiVNimaqkj34fwXVR+xelO+z3MRVe7lZSF
ng7ET8cEumr+ZIQWjV7RpeRcXYSdTAgIqRHn3uhH7QdUgrUDziqFO2nTltf82l4UwBcwPQKZt7RJ
8StLDQHY5l7bWsFOywPpwphT4+0tBTI16K9A76jfwFg92oo1HOd+VJvcS3pS7X5EbAA72frQZNK8
keeuTRltEkrvJvFIQo9DxcXUpsVc5gA1UKZGZqG0tf0QzM0h6OEMwPpL6ngX26GxUYtf+ZLcs6Ju
BB5VgCKOA8tJBXXe7pC+SXwuBFylqRTp89X5xb8yPDLel+e8aVOiWBxquTJKKqq2tNPGvLlqxhkx
3yCp6k9VbhSf1bx0wotaNrZUX1b2HD1YDYsHYQh7AjIdjCbTrERBi38CP2yVtu/Ztam5cRBsmcyv
fEdC8epjoQjEjfjzV8c2cglmSn6WeqNqhFdVP2aXhTO+GXMouMgWgCJH4NlArRxHyVSz0MeaKHFa
Zm6PGLxbW3m7Pz9ba2Nx4DChXgeYjZ7FcRS9G2uenCIKqJAfQOMz10h86/f5KGuTQ0eLw5BXsjiQ
j6PEndnJrURd1M+c+JEGr62hS1x3V6k0BRup68r6Iwsh2eEti4TYcidPJCjdMGDK0BtNeYtNAG+7
gpm8qJweARuFFxCaQQigvnmI2GiCaqDewvW2REMNaO3LTpTQjUnjwW3iMnZzWORuqY3Dxpyt9dQE
OZ0Z09ACAq18/DkrLc+bHhkIsmblu6Sg7zCX5jPKyl/sIbMgnu/SO8XVN47IlaUikF4WtQj0lbne
jqM6XRXF3TRStMp762I2JTwUtdp6e4oA1gYeABgRqAdLsKMTdhR/oc96kYWuijxDix+c+SoaKCtp
mf8He1kw41/QDw7dusWzS5L1MQB6lXoyFWHk1PzkRjOT4e2VoqMoi/U/oP5o6/Bc6DoG3Q5p1+Iq
DarWe/sSFLUbrhbHAvC2WBa9OfLTlZRdhpkoHgSwfuNxyA4qHOyN1b62Fl6HWqyFLGzKrDFyTtuS
92HSTPhmGV2zPz+g0yhsYWFXQxVTFEqXA5rySLaA4sEsgo8uBZX1lMM7//H2KMj7UK0XJQzthFDZ
tzjuDI3qBRmTE89ac4iEEcn5KCublo4XfFHBFgWQsaSYQdgeEtz3FC9AkjWXpvdmml9MLQ6akVx6
iRq/s/TksjEzD3rixgP4FKtJuw2+EK8NwEpsXXFovrqy8KbAV3uGDxbZRohYjd5fRVqLVKlVTLdV
hiUWU4jnY+LMw65Jw9JFUNTHRqBqv9q9bh1Qua+vVCShrnBUnN/JGFVc+1kSGG+fchScZWpzXHkI
uC3uI1XveB4E/FAbXZ/LLEswDprDdiNHeSl9Hz9EKLRwwfI5UD6mS3j8PWwnDjrqwpU3VkYVCBfm
QNsFmV3+aHu9eMRDQnkaFL+4rXVMARAiw1F3j2olLjWNnVMRarViGHZt3HX1HiV9FPaNQcM+cSjx
c9vJ4Zi21+gQjphFRlJh78K+EOZirZrUl/ow4aCatbrV7eQpme67Xg4D1HeLWPDF5Oo5Kqbi94xm
Li7lud9e42XO35rpCupppGz1hAIHPjMIuSpoD8FiSmx3TnMej3lcJ4cGRaIfgwUPbVfVfnsf8haq
D+fX88vzafEJBeOPFUV2Ap5pUUjtSOc6alaUbmZt/q1NreGNSVPGu0BRss9IJak/QmQsM1SxDFyd
x7YNgj26StOvpuuV22oeonu5NKdn0F3OpUqLYjcM8/zRT+hV70kjArRylSGN91bMRbqTU5jpu0qp
ux8RtMoPWjVXomHNVev6fYGCVc5T5avqK/PH80M9zV7AM3EhiYxC8HMWh52OwFMU+A7Fx0m2bppw
wKobR+gLWem2nMFOTzxCCc0Wxkc3bHkWGS2i0jlry7O0qsRMfsbUvc/qjTt2PQp1fiEcCHB7cR2l
OJ6UYy0hCJe2pYeST3sX+qW8ceKtRkHhkocOZCrLXkRx+l4d9cguvBTmLlbdhnkB3MB/9weTQxmf
AgZYMHlpGKzFpezU+KVD66OqVhTYMPUzijYZha/9+VCnmSWTQ9GCywjUFDC340MDnbIc9Zei9KIW
lbh+lJXHpo67Q2AMk4d2kOZGUZN/OB/0tLxPUOOl88MdCNDnOGiZVZMKjqH0+mFUH03SlcumKYK7
zAocFNWk5qIr6O45lmRsvPFXLg2eii+3BZgfDc2J49CVYzWSb1OeUpG6KS8xc08CV4kN630sG+2D
HDkZ4Pm2ar7ohm981WpHL/fRKPnezAH4OPRyy6aMC/lLS+/O3JVy2LyvBtQQdw21fHPjRDotLvFz
AYODCiB1PHkBcpyGIy2uAsDVCGo0Q5MFPbS8/URtKb0YynT8dn5qtgIuzgVkNn01zll6spV86Prc
uA/8oX+QkWm5C3DX/INoAvEIn5lVuJQaL1XfqOuO4YVJ3j5A2O0+6Eh3fOzl7uCnQ7cx+2u7F+4v
q110kNEuOZ58ZdbDPA859Oy+8D83oKFc4U+8kXuJv2V5iZDeUQYVXpSwc46jyPGk2b7MIYQUVXyI
xkR6TEateTeNUvDl7d8PNiLcGAOKzAnQyo9KnX6+TSiolT+d2s4vpVB2sMpxbM8eg2yj2rI2NJpi
EMIpAYJoW1SUHJQ/pyqoCq/MzPRd6Vuqi+KJdlDk2NhIZ1baDTiGirKOiCZQIcefUYr8XjLQ/fFC
OgHdPokj29xJ2tB1uw6iBJxbux5o2sam9qjmJu4/9gAa+aBVk32FAGa/6ToszsLlxAISJL8S2uG0
GI9/UQgRKGkzumiZ1jcoi2VGgZGThIGBJoFMOshWhatWqPr5rpXgnw6o0f+yyzlMUJ9UjKe3zz2p
ENU25OdpNi3SPSmbhqlLstKzJR8jcDMIPhqhnO4l+PwHSUnnDUngtZMBYXDyBVh7tLYWmyeehfab
yl6tKVeCSlBp/eSKWWB/lJrXE2T3LSOC04ikCyxtfCKgcxJ28b2neZycXKzuvG12foV6JEyOH505
feqmXN54T6xFo9jMO4L6CiDJRZaOrjLSs0NTef2s5rFr1aOBiexk/TSwFvs0xpL5/vwEnm4mmNGi
TQg3Grb68v1SohfJl4xruqOSftAbuXloyqHeI1fdfzofam1ssC2wU8CuBnLs4qlkao3OqW6UXgns
6RFX6jbZ+b6MsKvKlXtlJXGdvTlTgqYCog20GCIxJELHk1fVaCtHFZOHiEp0MEaMeOdx1jaiiEk5
3pJE4YSgp0U1nZEdR+H9gZ9MPJae2irtu26ssOhr5iH7isDh9IyUmDDBHUJXlWsVPTdNizcm8fRK
AXAlupBMIRyTJfIzN7K07+lDemGOEB2SxgB4cUJ6c3J7HGWx9ywTiZVYKipPgzm9z/VI28f43G18
zNNckCgQ25k2VWOhLHbAqM9RXY0jO0Cr4qtkUpXPHbbWh8Goiw+4GNcDKB1/3DhXxBQtpxDBD9GV
xMn4BIQdDvDupDSvvKAoqmrXNsHwoZDG7AuPnv6bGfvhwQfeglEHVI+N/GNtC76OvfiuhRZoid5m
lZe1fnpdNIZ06JD2enLaTXmh1WEKKTVh5QR0ZhHK6hLTMHqz9IxJCbNDkZSKOyqNvs8ViQaJbnf2
RZfqiWf12Xx5fvuvTizwb+ol/O9EA8LswSJrQVzBIDeuMk3+FSA2igxHC/0vvsCj8/l8vNVN8Sre
Yld2neXMUUU80y+7vW4D4k1U/+2ga5YrRRU4R5D8UFQ63vt9jrRFbjF5fV/nkINJwTvu2YvzY1lb
IsA3EWVi0mA4LR5IVjTDoS310svzLrikb8eJFij9Y03F8vF8qLXP9jrU4kbvJK2YMpMl0mVBjEUI
AI/OzSrd/3g+ztpyAOXK05KbVUzT8YdTjNoCetRV3oRC8r6Nw+xrHgT+KDRH53vV7hXsPh093Z8P
u3YJkbAA7AUiQNK6GJ7UjX2c6RxiclFNPzCcTSl/pjaVJbOyPKmetK0DbW3uyENooGEnglbDYs8F
ionzrcoKARUfXmp5bVzqRTDeqI1qPJwf3MIIWODXRWccRDFXAZX3JXUSC3hN9qlAeJWcllcOgvef
xs7KPEXum9s89TG9nCcVeAcskL3TJtb9CKncnXWnvQYdan3Kx6i/N4aw9s7/spVVhQUgmkeYLAut
gMWp3slRSpcMxF6WjeZzPo1dsLN1KQ83bo+VYjC5GsI7IiHlqbb82pbccX7pY+5JSec8KKUZHWo7
qm50ufJvQQ7YT0lTxRf6aNoe+DrnyZikyNr4FStTTiED2XrqM7zzTrxING0C2Qrg0kwBc+JaXVxM
fRBGO8m3xje/hhjwq1iL/DT3zdgqIoUvO2iSOzkJBrdVW7gz6vKH85O4OizRO6KQjEfk0mcOu8/G
SsKm8HBhbS9ro22u1CDyP/lhGW+Mam29CMiTeHoJzP9iVBGMUQvDdsGvjM3LEeH0Lzliwhv7ZSuK
+PNXxXutmLt0huvgdREkPWxyi4eRLvqbe1Qwf1mLQowUwOrLkn0VZZytRNMR6/cMqx9Qfva1Q2eV
w8bLYW3lG4ACaEaItwqeKceD0TOmplSF/07ffZwMqf6g0t6myxPuOnO4rurhYlAwwMJPAyP2ut24
3le+JeGBH1G5BrG+JE7UTVYjgc06lNI+agST3tnrGOdWG+NcOcBJDaFoiAcLNdbFyhjaqTTtBrAa
kK7Qc+y5OqSNbO/AjGtXfp22G4t+bVwgjClP2xwoHCzHn3XoKZsjNJGD2FaS5zF25Ad5mq39+a21
FUVsvVdrRPZbq65NP/fC3i8P3VD2bpvVv98ehF4fsvNUnkSn+ThIl46SUQRW7qmVr97mcm8eWAxb
ai1rQ6FLz2EPrJ7Ovbj4Xw2lwiQQUXaOegUTrps+bcNboxvNx/NjWamhgs7SmBOedpywS207ofod
zTLo7BoGxfckjvsvCj433zCsaS6tOI9cKXfi8mCFGC1MQW/P7kQHatcE/mTQjEzsG7mfime6AO1n
BwDkAU/x+ELtsnTjLFtbsTgIAeiipSMewMcfxNd7yxjijHK9o93ksx+4ZT7eqWr3BfnuLfmOta+P
eRBMHCKhmbMIZhl5DDYPWCqtq/ImC/4ve+exJLexpu1bOaE9NPAmYs4sgHJdTbLpKXGDICkKHkh4
c/XzZIszh4Wq05jW6l/8CoUiWm2yEkjzmdfY5rlstbR6/g1HpV5qusFewuZo9ZKxhxpEPEBK18p4
/jw2ihkQcmS7mNr1Rmp2a0bk11ReiBOl4dbl4/O8Ac1/la1RLVHxGYaRdldAmN0/vZ7kX1klgByd
DABCnA7RWk5QKawcLwGDVdvpyotwbKzdWAzGq6J3o40T7OaECIWotgCHIxG7nFAtNIqiBkOZdVXs
irFYdku2GXbeKErItwOTjMCLzrhclT9twziskNjFKwoimzvuJi8JBpR3MAh7sJ3mO8l86tOVN3wP
VNzG4rg5QZYAyjjwQbi+L4f2oBlrSA2WmDgiy9Rog/5ZQWR24wTYGmV1mkWLEi95wwTxR0pjv07M
5N7Em2CjF3HzORJMorNHdsfldjmZsp4JMgU6BXEpRrAYKg6kYy6iQxL302vMouJX2DC359wbiDJN
u3c3Vqa8t1crUzYn6BXwRGkWrbZaZ/faHMfQwJAw8l5WkZbuB1VR38zNaL8sE8SI8ZVxjvwyplTP
3hS0nynTG/CwKBisho6x1IxbBTBq5znNKx3q2W+FNlmfK/jjx6eHuvE2OR2BMIO0pfm9zlwaxarr
TklAiHq2uk96vXqlprr94elR5AdeP8ufRllzQdooiw0tA/JauEaDXmYcvVJ6rT1h3TPXh2VKxD4f
eifbeIU3J0c3huNLSgGt+YJenwxtVjM53KQ634AE0vjZHM9b6tE3DjGyP5cQk0Hoq8vv/7TnhVAr
d6KLdey7ap/Pwty7Y/pJ1NWW4+OtCaGnIdtYRLQMeDmQpi8aa4OBkrj07mN8+ELMajbi5luzka57
9INpkhrre9Mlhkh6rBqOhsrO6kT/YC92vMOGef7j+cuC4A6iNbczco2r0Lka8DWpWo2R6iEIezhJ
gVGpxj7ru64Pcs3F18PFdvju6WFvPUUiFwkD9WDo2KuLwNbVnqMlkYoWk42ZoMiAcRRbEh23RoFY
xfEluXlX4OR88bICR260cdICTXZDHw+JsxkQ3B4FyANhDriftTpH3oMFMuquOLpoTPhO3VevRyPK
Nmp6Nw5jm9WGOBMnIeBd+f2fFnhn50KAd2EULx9QVuhUa0+26v6GV1MVRHHtfkDNKQssDA4L361T
bePuvrEmIZHp6LDRnSGnW106SrPgvqaAZl8WaAdFD1MOKZLpfq77cePwvfFEL4ZarQ7MTlIjjeGN
whB0dm7jfDG40P/WIGDCdG43SNPyQ/z0QPvCxP6GPhZim3kNfL39MqiR/fzUEAggpS+QYQinr9sT
Qmv1AsNOUjY1ro/eyOWhkSLsn95Nt14NDhVSiBDuME2my6kYhYG6SMrzavOorBBCxIBusPLuRdIo
44enx7r1bv5iuktZ8ivnrMSozRZxRkmdqOl4epL4pkbi+REOlzYIAYmMQWtjdcrWCqwTcCgstjF1
HR+LzPyYzery9enJPOKLV7ciAE1yd6CaLnfwaqWpnTmJNBmIfdNufj2EXmay3lw7/NBkYx/em4gn
tYAXs6HbJZmFTWff1vU+w5jr3kGCvjvF4xR2h6iyzftM5PZwMBpwXH9jrXJUOtiWUduEJXD5gkVL
E7saw+K4TNHXGZOtV66WFBtNrhsnDOhFKk7gkKRVxuqEKVoVnKrBzeb1uANhK+8GkTN8tKzuTawb
L4x0eDl0On6g2rKBAr+1fqVCHBJH8MWu+iMj5OxBKwr2u7CcHembuo+6Cox9neUbW+XmJB8B9fSB
JO788kkiK7AIzYbAFVrdH3WO9mLrNAfHC39bnOWgJBPSOMbvhZlvbJsbcAq0uChT08UgIYY9djlw
h0NljW9bccQVJzuAuhicoLYiXNFqvX3nNkrjvHNRVXkJ02WY9glsnmbfG1NC21RP7Xwjtbz5yLl4
waxQ3kHE/vLjFIOiJHHmFcg0A+sAHKtg/aTlw94CkKNvLN8bZQDuC0qn8K1I+tZ87sTE3dExCKa1
RLV2mAMRgUb1ADrWpDaAm6z1dzaM3C+y8kCuviaHzKGpLzmeb8eJ9jNyboqFr2moGt3GzG6dhlQD
6IHpvFtQlpePEcZar8yKWxwHzStRux+wzgXYuVFGuT0KDHEUXWnor/kLZi8MpgOKu0rg/imWEC+i
dNL2Tx+Gt5aE3ISEz9zwqHJdziWzW5r5g4EsZOulf1QC/QnPi6LPeTiqz095ZLf+f4daPTZzaeNK
71h9laJmuzwR0dE1M+ft0xO69dhkEidp4ABS16wdq1B6QdmYl9PjXzrWItotQKYPf2MU4j4ZpvPP
usathm5elRZzIYvM/kDOLPTtyjW+Pz3KrS1E4wRWJP/CklgdzpRN4oXruDgCAvoMO/Mt7nNekDfK
gK/xFqrjRq4IN4xamiXDsCvRXfgXKrawrIR5aF/FLtYJSmHPb2QH7h28DAArxpbS9K3FJ3sFHI28
LxDgl4uvGIWDETEFWnIunIR73BlErC2BhGxv7Nlbs6OkATgQ+wx6cqtoKdayoY4Undsm6ft3idZg
mNvpVrRvwyX81OGEtEe2ZGt3XS1GliD8KnxLJSyR0+Jygks6TPHotOXJcVvxYGSFE1S5s4Wgl3/l
Ip5hFPJsqKDkIby91caiJtWoc28Wp1F0lXs/22q2x7veOrmxG4+HSG/Au2sj/1erFmNLffrqJTK6
lIUmgEAzhBbg5RyVAWR9m+T5CSpjA9fVjP0uweEyzdqtK+XG45SAFagvoImJiVbrBQKEPqa2m5/S
sPdcVMnV9NBMhv7cbUfp9ZHEblPUo460KoEhdtkZiBxkJ9ZTfC5HK/wdXdU2iCxcowKMvMXu6X1+
/QipdxEF0Z6H+Wess6y4bydr6uv0ZMVx89ZT1PFbWI/9HaQVbwPlfh2SAPoBtyVF5SDXorF6+bpK
a+4wNm/SkzaZU2BM1ng/pPr8MGA4/XtTGe5eVXrv3hvG9r4UXXaq2jJ5HYG52pj09cvk/IRfJnV6
5LvULz/IUFgtZvAFkx6L7qx2WXVI0lTbGOVq39MXIJmQTCB4k1SkVqPE6AF3wk1OjaorKI9M7tvR
G+YgSpb+azOp8+tqXNRnV4TlqPRyQduT0VzhElwUTihBzMlJ7efmXW+o09uG2vVzYXCMwji47oBS
J1NYPUEFCVQ3t8zkVCPjFmR11/s1tY+NJ3hjxTCMDOWQIZQPU77In3Jm1y6EFo1Wcuom0bIcWvEO
WL59ZyEQekiFE6MCHJu5b+pK8nYms9pVw5B8QWOm3IggHs+Sy5NOYgygO8nly5pZvc2kGHpWtEhP
XuuYWN72uVofCrNYXsVlng5+GFOf26Eh4ux1xYNQqFC+Xk7uIowiwMO0fDEvsYYTsDO4X2BfFZ/r
ilPFp72jhnt3MZKjpViLdcC/WX0TmmK4zzvXvVfGFrivwXoxceXt8B2IsIu5c8wxe0CnEP8hyFy4
CtP2zl+Posy+Ki4ymEE2NuN3O8/dhafjTJo/LzW2f45jtta+LEvtFEWRVh+URsEsRdDTfdMlgx3R
yzMal+kUpb4zCi8XOw0HufE+RwzRPttzOO6rpEXppprrWtsVWTZuHIJXORMXM4A50LI86+uUn5Sm
WVQjVo5okUchtLN+2KOtk30Z02WgYC3ZacmiqX6cVpjL9PlWcHB9qxHCUdalEAD2/aq+EY+GiEjb
UmRZhDg4Syful9JtHtyqHV6Yeaj+MQO8o37uDRvL7PpksgB7uBpid2D3AG1dLnh71BBJstXkpCm5
u7fbEuhMitfx04f+9QMm7eayxsqGIx9m6uUoVubWttbaySlZbOPBKsd0lE1MPTvAh2trH+4G1izW
Mjs1bpHED0Ft54AYn/4UV3MlE6TbwyECgojdvYpQCiMC+BIq0clT7BCT8QHz4Bxd6i24xtUVh5sD
KGiZmqESQHXscraQeRLbapbkZAyZ+5qyGeu9S1z90A3dssWvksfAxTHBYBRMJH8H/jdaf5eD1TCA
HWH0yUmZtG+Y9Bm+OWuvRk95WJTm96cf4K2JudxgSEHSrrrqyzfe0ldKZcenSg+bfZeH9om7pb4P
AZ4enh7qunBFDVjCq6RgJyAAb1UgCytEE4suT062U6HUrNeUY4clmiN/7hcbvKedtlSoVGQnQ+DE
SuDOYfi7mBPl9zHT3S9gft3PCMm5n+w5NlK/7JziuSUGPiJteHAKnNKILK0+IvBzvZiwwzsN7aAF
dsOdNHRuFkzutCXLc2Pp2tKWgVdM3x+04eVbbqYxplvDBnJTRAaxVaHDpY3hxga58X7R+bIoYdAo
l3ify1HQ9TPdJcrSE6zreJ9HCnMx1HS/ZNUW9eJ6KGpF0leIY4cTd03MKuw6Who31o95l2Vfc5eS
gmeI9EPU0M1+eildhUWSR4mMBhrxBCq4DV3OqiTaFEin6Eejsd4XTXQWffKW++hzPZev2kY8e5OY
EtomT3OOO471y+HUhFI15BHtiAO6ewp7rFVSSxfnHGnf3dMzu/EQeVVAlIhWWIBrbmUDBDKGZaEd
1dJ5v7jZcgd8P/M1pYs3rokbI0HroMckcxEp8nc5qR4OHVR4TTvmc2Fgyiv6wBa2enQdEGdPT+r6
QCPtQaAZoWJeGYnW5VBlM+ej7SL+W0VDF/RwjbQ8++amyq6hpbEx2PW+YjAuBDjKeFgQBVwOZhuR
rhLk6ceWY/xBTYb0Raduuk/fHIXaAZo00rFrDUzWAB4LqFPasWvt+VWSqvZejdOtBPw6eH1kOBC6
OpIHTT53ORmkuTHixUgE70BR76e0NM+9004BLGzqkVYTFvdK0mW/NVqffxGtiWfvUDj7QVTPdtJ9
/CRSo01ypa+KObEbweETjoby5OgE2qg1h8XyxCEXz1fRYyiCNqIYWlyUvFcrszXMUknA4xzduLHu
k7pMT+XcPFs6Wo4iczdpfk2cuB4l8dzMSy0Nq2NtvGtLsz+ES91sJDnaVZwkVYfBUUNdBpRCM/Ty
DcZhPblRnHEqWlj9TAZsNB+xoSggdJ8CU6shLitGR3jvDW/iCi3vYHGs4kXjTdERK6nWryKFBkNW
1y/Q0BvOczTVu6GAVegb1IT2WEx5xcYeuj4bLGlTSK+BAiC6l+sP7bZKkjYmSoxp5N0XKI743eS5
53gRz5ZM5FoCpwP4DT4qwdXqxlWmKXR6c4I4jvr0XnM7K9Dcect/9nq7SkwQiwlJMwpoa0A7qFqV
2r03H4soH30n6YSfF/OW2P6tUegFyToIvSgs6C7ftYiLBeH7eIFyFY8B9Qt9Jzr32fUyiHEoM6Gm
q3ENggy9HEURiuvhlzvBYTGNezcs7T/NHv+O0q2S35tlQcMk9srf8qrT90+f449wxH9FpuDTZFma
9otsp8NTfkR5/pRLL6ky2wtllWNVjyoy1/4ctn1Y7KwunaY9yBMZXsSZW7KmHeOIGXY6HEVKjRIZ
NK1p44PX0E97O5WWmibHzkhzfd7bQtH14WMfQ3vE4JaXpX1vEtEuGgVwNykjf1EojgajjvSSu1OR
XSreK7DqnaDJLUTsdQXv5DvEtpfpFA394h3F0EzZgQzY/DaFMfHKh1zWBpwPKjA7tTpY/dCn7bEq
wlGwAfPSng30Z5KMO75uLDs8RH0RNkGckuRksZ84NoU0AHmK2kKid8uspzYJiFKHOfhqDmsIn7Mf
LeM8lG9LKiqKgNWLakDqG3aXfbXCdk6PHUFnuRdpnNbBmBtWpzwkVjx+m6rELIK50EXtq3h+PM8N
VKpbEL8gzC3bWJypa+RKhGwBxl+0YsNy8XZ22JXnzE2SB2Weq60gX9ZLf1oif41FX0FiWgkq1sjM
NsLaJ5+ASzo2Fh4IfIiPnh035ySyEJ/sNZr9QY0gzFsVPZ1vYWaiZ1UTB20xry/34uOciXblMmWh
Ism+Oleiup14qOALwn6OXo8L8qWYoD8rXfhrEHQBEAemG89kV9F15jb6lBg2LTsNLUZfEWHyepis
+j2uPsufT2++WxMizYZITruB5GQ1IQXdMQx7ZO+Rez7ARlq3d03tKeVuY5zLaO2vSUleJQclEgt0
CC/PFzCSCJYogzhGXp6+S0fVjvypcOJzNVQUn5q+mj+hPt1ZPtUy58U4j17m4w1Qt+fQiovIt2IP
V/ZGz6IPwkkga3lFXT9M6TJNPtcs26j0nBHDo2VSPqM3Gb5fkrx/GeaRRaqLhD5WZ2kF29BrKuGe
RFrCe8zjZvroNNH82moQJcKuO/T8bJladeeMeM77ZS3iV1UbtWmAPI1h+0k0NNa+rzXtM0oY04jl
l1J9gmPYGIem0amauqQOKgKQrfiqQ9Bz7jKSpReKQrN966Fe7wrEFmSkCJPNUK9EEEoASHlLz1WZ
PHAuWai9pNK4fHj61V3WnP56cz+PIpfQT8dzGgOZLjN6YIQEyAXNlhtURa8fBvSj9m7a5bysWLzn
SW3h2C+jnB8js1wIpGSgul4zgnCijXIgkyGh28no6mkfcloHGs4Db91Wm0+1FiXv3UgfXkaDxl55
euY3x4ecSDINivnqThRmNCq1BlK0bGNKpWORfo6VbAoKoeSvRKvHqDma88tOGbyPiWi0DTDI9d5E
hFAerASUFmzFVc7Rk6VyL8rWfZi5d7YxLA/ILGwdaY8Nosuzleox6TWhDKoDtD8u32/r5Vk75Kgi
ccX1td8rsRfvVDyKLdhQmjOheJgWXoBQDiJS2mxTbrO9Im1BSaTiDwf694e4N5TIr8O29vb1UHev
RmtCHdSBa/har6P+m4hctKsUr9LvK210nR0iBsigSe+FP2u7Uz+VMQp+cCKIFfzWcSYRxHmtJlxo
JkWdZWiS8NAhGXC2lL5M73nsdn6q27r7MFGE2mqMyimvHglaNpiYSHkWkGSrw4qn7JZFgixQOAwV
krG5gwlq/941lC063fWxSJFGHrwIVdP1WduSg61qUP+XItXmYmkA1mblRVWa5bEWofANjAW3BHJv
zY3WMSA5Kn60tFdz07LRXaaQE3+uony/pMl7r1Gwi9TjYePguLF+NVI69ZEYjevXKnCdqEH2WmZW
Rwjf1X4YTfWgimGrFXN9PKGjD2jxEU7EZl21WvVFuEsfGwJ8evg7gcoQmNCGOarVoC0bPdAr5fVc
m3dPHw033htynexKEleq4Wuv1Souq84oUKsC+LKQeo1/Tkb0MSnL70sXfn16rBvPkdOPdh1nAbXx
q+eYoquSlaI5lkJtgojK6q4wvR839H9cOCa3//WffP0NzaomiTBpufzyvx7E9/Jd13z/3r38Iv5T
/ur//ujqJ18m35qqrf7s1j918Uv8/R/j7750Xy6+2Jdd0s1v+u/N/PZ72+fd4wDR90r+5P/1m//4
/vhX3s/i+z9/+fJHkZS7pO2a5Fv3y49v3f3xz1+oeLsG9VDKHP/x8yg/fuTVl4Lf/vS97f7xjnrG
+L1N/s1vf//Sdvw5zftVoiaoIUBEYhNRuOOXHr/j/kqBAVEn+nCgxaQKZYn9dfzPXxT1V+DXlBWB
WpDusGakrixer4/fNH7lrUotfP7r6ti3er/8zwd9/de59Neb4vH8+PofuP+9rhLkZv75y3qHP+qJ
SXSZNCaCVr/a4V5m1a6doCg5dx6IPnh6gTrlvV9q7rixDdZLk6HQ2yQ8Zy+jVLMmYtLAN3oUeZu7
Jea0bKcZeUQl0zbu4RujSEkVKVmJFghq7Jc3VJlki0n6196ZptLv5p4UTTPDrSLpZfkXDXQ4s7QR
EK6Ek0Ufgdf6c5xT5HXWaHnd3qnN5ARpg7vcmN0jcH3veqMBwsjcIoHdGBF/GA89Y/5DlLOqw9mJ
KQTy9e2dgvTv26JBs7Ya6t81fU4CTFGMO/r/W29sfXCRu0hcClBi7nyO59XiwOdxqE17me/6Kf5s
TuF3EOZvFxXD4CjPjj/toP/LQpRjAWLARU4qKa9JbnqtAYgexvlOKpkHAuGCvaEoboCY0pZq89US
kUNJCBP3gGVSGrt8eXNiJ25m6fPdmNtj0JjImSQLPa6nJ/SXKO7PkcHj46NsT20J/P8VE2yk46q0
ozLeZYuQPfJ2yd/GcxjDPQ4t6KVuTGjkDzjeF93XFPvJzqfKmFV+XMXVAYB0NvjT1Hu7WglNx0fR
DtX2qCPS6WrynGBQB+1BixbX2KudNvS+sKwxR9G2AJjCBqG5paTmbAYhXnwu3a6kn3edrdSQWsPS
+Rg7ZpMfojx1HxSjydLdHL1MnCJ808YKTudRpEY+tqfxp9rRQMt5tdGnQV4N3p9R7GXuoauizPFV
fbStXe0A/N4XdZ98mkStYl/dlJbfdgtFQg2cUbjXemtc/Ln0eh7FJJpu31hJ863Ke8XzF+aq+ki/
xb0fzkb/frE6G3VRNKdBC0V8eEdE3xsLgkOQR63W+W2vig9UvT0zoFs6174VRa0d0NRHPNfukQfZ
TaY1RT4a/sQRheY9GEPXPcwYUH5CjmAudrFRhd9qkVbFYVrSduT6TzLk0EUGiSfMO134yF3ZJzFa
7qceNfsPaWQiKKiH3bhXM1d50VVm/9lN0qzbWTm1V9+0UuBbZW6O2s5rqwHqDCbuZVaPeWA7iRMw
8fEFhSW79oWrdEHbuBK2U+Z/ToPwDqNRzojJDnWW+o3I1MF3Qx1EGgYFeYCvbPtA5Dd293PhVIEd
hV3uV0WK3UOqLM57dUmGzo+GWjf23TztsGaMPguxDPdqaiKylpS12R2oedVvxdAjEp3Nhusb1WCQ
X2eL3uycjHaZF1su/UBnHEmT3dHDIYc69r6kmd/5lTo7r1Uz0V+0nd5kd2af8CmLuApt0u7RVXZm
mIX7yczzCpMts+te28JqXy5U2b/ilznbTNJI3k7FONP0mYzuoI2T/raNUnjXAybchl+kiah8pdLM
j/3kodk72EWFzCfCi8jMpqEeJLbC/TTQvd6ldiWE7wknDSD6x8d5RN82gDGHEvBUC+rcxVSoZOdK
6bzxUnu2DgnOLmOQ5Vqy9yJD7LWsjML7shCOF5SOmQz33Kj5fU8FrvSX2fSynTpVprLX09k6FjaL
/zhiIpQHFk6MqISE9tesn9w/h9nssIUa4xYpbrWMDgg0ddk+g0Mf7rBumk0/aqLa8Ec6N9HOTXIg
VYuWtn5p51PuqwWVlx1CRGnQ6t2ugp2q+56TiAfhVnVxMHEwnv18VObC1+MFY8RsGhVr37RmtXP0
dviBMXtWoPdvw7eLkO/JcPD/4UCPw//fB3rHqqnK7kte3Qry+M0fQZ5OTIZN8qPYEhqLEu/4I8jT
tV+JKAFtSB9jIAf8zo8gT/sVpQP0L7keaH+SvBOZ/Qjx1F9pHsq7nvhPahWoVPWeEeJpjzDgf11E
qNY6AB6kS4bkRiL3sYodBhcmDkAZ/Q6Hnc4M0s4dviWzlSCkp9bGt4UP/vuw1IccDXJs6jJdhDvg
Sc55rJfR8cdGTKqvDZGeBWD/isQXaL54gahT/UVfxhmV5qjr0ObCFNpfDHUefdr+IgxysZitD9TB
2ttzW/7mKHH5Re0K/TW5HYcO968a3iV5K9QgQTU7ojBVtL9h16egU21JnWp7Ms1346DV30fckd+W
cyRCH21hnLxbN64cX1nIftGwszXqcrYxHecZ8Jfvlvn0wUES7j6vahvZ7yZcXnAeIMk2eF2r+CA1
vYNE2yk7xTDFNyiwLjQLlO7rUzImVRR4zVB+0bwkjH11coyvkzEpX/OxQWexjLvhNXfGgs640+tp
kETNEPpZnoqHkgaD4dtAiY29o1Vd6Fv16L0klrI8ioGz0/huu7yhqYpjZl0hyLlz5yyp997YeZo/
tS1Vyi42AFmOU43da1suquX3le3Uu2bxTupYpSb3XZ4CF84EllhpZxfRjpZMeec1YdwFpZqUryc7
qv/warebAn3UaOu1PSmGD4FPMyX9veCQmhpxKBZbQ0ar0rM3SzWbf1R2n/W7BN7mXYdRjekD3xmn
nYkv1qsG2tcbbikCl5jkpdzPs6V9zGbXeeWOQlRBJ6K5DxCJ0h2fY9DKfdqF9jmxbC7YiJKQ6idj
nJB5t/18H9EjOnTcWwIloj68s5o4Eb7LiVcd0tnJyl1F6JMHzliqrILOaHdNpVNzSmcqJUFhtEWF
Kl3ltn5juEJBJ79ItKBCNPddg6LAcFCcpDoBYwgDR5lN5JknLeSlwQHIWZidxj1cD+Jjq8A293Vv
rF/mTWFnB8fIzYchjbQ3ntI0PcL0pf3N6KwdEFujOZVDE6IAFJW4rAHAU72dB8P5NwoXZb3LNE0/
xSlV2EOrDYh46bqTfi1LBd3RrljehXTMzJ2SV2r3vLap3OkGpwmtXhIsilIklT/nJa1ZzynZbU/I
ifFyLjoNYU4EfUq3fCYwWA4FEQr2Bi0Byp3rKLruI9WdrXm4q/poptS7uFTyumIXugiWzLS19nL3
b2QJl6G7PMl0ylEAYMiCLLpJq7wrbktb3o76HfdzvEd4TkC9souNYupj+nZ5YBK0S541xzZokTXo
YbGFJyjm6ncxZ9AhHkMHxFhPrOWM+atO15QdJbgymHPLOJQ5xEUnG9M7gwJ3MIzZcrTFHB9+unhu
5EdrqTY5dfo7HOHyuQPaWk3dmAxPmb1Jv1MHI9w3cdPsl85NDl6dj68iVXSBMRIXz8QoOxMu6wFj
2D5ASmo+5opb791OOHtURNqND3bjlUgUmSxH0BYGSn255MxKpDA0vPlOaWx1hwvDhGxiuyXMelmn
eHzxKBVIsyeQSdREVpU7gI5cYrAvgElM5W4e7D+tttZ3o639/5BHFs9+rm3xhv59yPNK1qD+8fJL
zhl/K+rhl/8n6vF+BSQDWZAX/9gQ/FfUY/6KwDOgE9Cc1Cpk0etH1KP/ClkJbyuaexJ3+HNdS/+V
+AS6I1QYT1LcTONZQc96WRJtoVgFVRWcHmX5NXPIS/O4tIyxOnPFj/d2o6FxWOnm/SS3AbJj6JiO
vfJSMWt0t5dkvi/GxdxpTkFkje/4aSqyPyPbHL799DBvbGO5G34+WWQQyJkC8AItH1gHq12s5PUw
242bn0WW67siN4xzTnlgb0TTRIjgRAfNiZ2dQE92P0bjlmqRJmsbl+ODAZL2q+T/tHHW2LQiBzap
Kf1yzhziOIyy0x2Cdu2BnKY5xPHYkoy2w11f0X/186QLAyuN0n0/hfVBhGN5z53i+L2Xj/uyIPED
YtLcIcNS3C1WEj1P0EOuLrB+lAsl2NIiWL48WmAOZEnnVMu5SYXhU0OZglh47g4dyGT/9HtZ49we
xwJNBwyITj0yYfLB/dS57EyaHfkcL+cotON9nSX2IQyT9l3e5ss+SrTcT5I5faVhe7ybeCTv+RPj
yynJpw1CuQzG12+I8pQ03cFtAvTA5QdJugl7KsWZz6Exf1QE3TTLphVe1pKi4oYarljjluH39Zgw
tTTOVmiyKvfdavJeUo7om03D2VP67LWZliV8fp30HMLfG6Nt9d8jUCEbt+z6SNcNBpU9H9hiIBjW
QkkY5NSVRTv2bITUftDor045cOdD16tbUsLXh4EkZko0BvBPMLSrXee1CPsuSTucHaUvTiqecwcg
bVvaGPol8oRjC9osmZbkNaPaA0Lq8tWJSZkMpZq086CHyn3mxhr1YcJPkeL+DQllftERWt8j7qod
7XlK8DEaxJeuUoddT1v7EyxA92j1RKnDINo7F12Knep2te8OenzIe1x8/CWPw09Pr/0bL0LW48lf
4f6QdMrv/7T0nTLWptAV2jnTZHwL0imIGmpVPboOG0XRGy+CFQaMi1cOsm+tp9QUxaIuROhnY6IW
OQ95cUC//pnySbwHyXvRAfvKOQEgvJwQwOgZQRdDPQ8YCe2bSINRKeZ+9/Rju54Lo9AA4P6T4Ng1
oi9ONFVkkauenSzsD3NtLSg1NZtMuOu9yaPiDjUgUkJQXdND52WBxjJM6tlG5BQpwDlcvhZDkrK0
hPIQ2xI2nQx0+k6DFtXWPurtcV+TLL90vKoCnUeeu7c71fyeleUk8GFRx26nLAlmVlVhGn4ZFSyx
FolMMJZ9RjRrEytmOCup04t26MClNYWRU1U1yv63fjKxOYHX2Z1FKXr3FGVWL3YFLA7Pb9QpXgJt
1incp0XmTPsynz8IYbSk0EXdWgGuZnF/KJslGg81yfzdkMzJHBTNOBl7RFIoZSp2mx+scqk+NJBy
Gz9tY1EHViu8LczGrUcrAabANWjf4yN6uU7SSW+aaWjn8xJq3/Av6t/roJ3vUw20Tz+OykczsbYy
NPk3L4930IvADGhPoUYJVuVyzIhCUt7N/Xx2QqU8qKXX7tBxAiYTzTGVmSG+e3qV3pgjzUId2J0U
EgPpejkeeKVQdgbns2ZWo1+IcX4Tw0ekAlllAWZdU0D74pnmWXIDSt8soPYSpsnuuBzUFDp9hDad
z2rLo5znWvchDEYbG/D63CK8Q72HkhYdOWZ3OUqSo9LZDvN07qqmPs1NE75PRBEH2PpuaQdeP0Vw
2pCapT2lSkVvNZRlAn6r0rA+TwJJbDq2+SGvgV+OjpW9TL3JuCdMVjYELK7nRwxB2QH9GmqFTPNy
ft6cTJ4zGc25der5hCQo1ZXBQgtJuG+eXiTXUaE8JmmI4Ukol+fqfaG/GOtp39RnXZ9Cy8+iApMo
hb5JTS8jpD9iiQZnml5Jaa5QYky94OkPcL0raNrSygb1Z4KxNVZTrWTtrVf7+pwkquNXCboqwMw6
GsSacygSb8uG8dZ4qM0iZQAlidx1vQuREjdjYTfnhm7ZqXVy79RpZRkUfTEEQ69u2a3L9XG568l3
CHcACdFIJQm4fJX2LKyxr8ziHI9ecdfmlbmPlOH9cx8ig/D66DYSfMA1vhxkzIrCrMulOIfO3Ppx
WWsPXjQ6u5lA7I7DaNw/Pd71+kSbRhZheI50id3VNavksvXjKsVZ7yZKfnlt+XkTRruyiuO/MRQw
CtjuJP90bOX+/ClEySRzeAzH4tzb1ndjafRTVNvRLhLdVoXpRiJARErdHZQVTH+QNJdDebNe5VAk
6vMI3u6rMw+xERhKKWK/yqNhH1ZTmfpdUaWGr1c6hZWeJfSVPDL7HEKN3rr/r08e1idbkjOVwhdN
gcuPs4Q0/lPLEmcjd8JT56jA+lWr3aWFkRyiVCSfsTPydk+/2VsPQaZd/83emS3JbWPr+lXOC7CD
AzjdksyhWKrSVJIl3TBkS+YMzuPTn4/l9j5KVp7K0P3u6IhWdNhCEgSBhX/9A18H0AuaiF3BHJuV
qq48dEijqjkn09LDJarXx2Kx0j/cmTSpijrgjQRCQ+3a9HdxK7t7NCHq8fVf8vJD3VzG6FnwX+Q4
+41hnCcu1NgthHWhYLsk9MJrHO1zNCt38zrXN0bTXlbwXBKA2bYXDxVhb2BqpZOoDUqZkEv69Nky
Jo7GGsukHzEVVeWViiykJwG63xvRShYARPrHMqMwv/ECrjy2gJ3AjsFafHnzdYZudesincLJIJp0
0s36Xt36hk4ykE5r1X//9ixDTEOcAjGC/93bbE20LWEfREOY2JV71Kw0CRKzNk99IYGSCfZ49/p4
20602w6fD2zqc7Zg94U1k0wtDFfiMQRscLzYMJfQrOPuxvl55dPZbF02sTRgC9Yql58OPYPK0Gdu
fXM2guKWbnc32vaT0mkgx/F9pA23KpJr64cigf1Q3SAWNpLLITNSY/RUycfQylL6AFO0ejPEZF9d
lzEQa26d+siuAoLYuocYgPvURfA9Xp/cF2uHhQOrxeJUo/6iH3D5G2j9ZCRO89h10Vb3GTmZXt4V
mhdxApNTbn99fbgX73Jj0Wz+Q7Qxme29TVm8OGkvE2UM42VyzkuWlb7Mk1sOL9dGAZ6gVgcK2urZ
y4cqdWNxFWUZQyevCpooYoSaslY3ypAXK2b75pDZYvCGrQCV3uUoaKbsoYIiHGpGLE4YNaCoSTZO
ud1kbxvRfEb0KG4cbS/32s2Sg9Ywlzw6RXwPl4NmiTI0Zd5OYW+oOLyZNUE23Fjea2MySm+Isuzk
UjRxW4bpHLlu+7aNJ/Vngh/wLQvRK0sH9riJnNNA4QEV8vKn9EKZUt2QUygj6XpLUzl3tjI2XuXC
EGzSWv/9+QZvgjDPiFTxe+ldhSwj6VuWqrIU+vcGrOSxmYfhLpr0MVjSKr2Tc3PLfe5F2bLlXeD7
Ini/+Ji621L7pZYYiGTvAbRnas3MCvDTXe4sff5YJnV7fP3TuDYSWyrYFqAK4NPuFFW10qVl2aqh
thSpv07cgmFPFQdaw7ek788E/4stlafC6442EYsBPueuQspiY1gWrQAmQKiKMDMxkvOy6voxAWw8
jepiPDl5ot9HlakeW1cxPCUtxDug24a+cKudf+fRNzUSRz93QKySNnOMvS4p1SbRG0mShG1sawFF
hL2Noh/q2rplY3A5y/8OxbYLbEtLVd1t8/3qlNAP4iSE4kAikyZK1AXJ97JP09PrD7Xb3v87FCXv
dqIg292HpOYp9C63KhkKkzwv7dbkDyxepFfCvvBFBhtpbpYhjKb1XLbRcnYWt/2to/Pfn0AHFFgL
Se+e4F3S16XRzsRCj3DOXG7UU8+pfeMMudxun0eh5MJzk/OZLX3PGBFZEvUKHrxovZWfbqNnB6LQ
6lvTeWuU3XYj9RkqO+4bTKe1fF2iIT8tayeOS8YFwoyG8ZxpVnxvxYZ1bNLe8BvNysMlWr5Yk/IR
o4ciRJ35u/RQli63KIsdcLusoUG+3B8gK+KS5FRJmNWde7QXOkLNJNsb6PflUfPPDKMJoA+Gqx1X
0d33Gpu9HJukTUKNy9oRYdsQNPUHs3kUZS2OBRlyN16pfuU7oXm6EaNpo251/eVz0YwbelSvaYjF
HGIOLHoCQ2t6xDpQIaZGG05tUmoefv1aAJMEgoIhi/exVqcPiNxyH/lUdcAO3/1U5Ep8Wie7R2+o
jUFqSdNXNAy1rQHtG+dLfkiKFiqQu6j4qxjim0Wg8C0jtu27/n873vMMokPCdwcLNLCmfZ3TzvFa
9a6Thks6rQdMyBx/cDB6Ggu3PA5qpp1L3HG9qorFwyjULlhpLPym/JK1ggk8rCq8+qG277MWYqk0
HfkASVgs2nSGtu14ixUn3pab8/tDYamE9BKNzOY7snt9DfzuHg/jLIQigDmHOf9lWPNwqNv091IB
nieWa/YGGbJaKM93BWSTaMM0LHYWzmi8HvNaqt/SGYZNiVLy8PqO+nzC717iRujmvoUyeJPHXC7K
uWefXaosC52KSsObkQYnf4lSjf4s4CRXb8oEGhTuTRCEOhPJlyfSqG6DLtU2dxwXh3NPshIKvxtF
bHvG1A38UO6Sn9KJADcp5kb6kUJA1FHX4/rt2CsL7KquGYQ/xTRsvNaMiDZhL0cUSjT52y4SsCsF
3C+oyFBHH9do/RIVSdF5RuY0KLHbavqqOiW0sA6DWRjKzVJ+jomZ8lKZkOicNn36LsqHNg8adZP/
4pPmdbUljpUqcUkb8gJnSXW8G2u1+UQmifHouKn45DRdZx9l54rVy1olhXiVluvXyHIRl46dWn2J
RNJ+bglV07xRizr6lJ2xGodl5rjwlKafLD8zCpNuWrYmzcFI3Kn22tEY37ijAZSOfpIcrznVnfwY
j/FIEHa+Gn/oViZ6Xzcy88ZhdVlPbivpGf/dNB/8Ef+fy7e7GDhfqvEkQwXBvK+U3RLAy81wFlYf
06G8Rbl/ucNx3kFBAbHYEPY97Fwn7hJnuVaGnawmX81y5xBhAk27Gue41xfuy6OLoVDpwDLbgKK9
6q9coX+1tVWGowChbM0iPtWV/PH6IDu/quf5A+bE9wsshu9xj7C1GKlH9ILLkBzC9KBpzN8ERHmw
qiUotOxt3HbBlM9ZWJWVFqAHSB8rPXAi30WF7OfZkNE1bKIbLYVnUdDlR8v3ir08on7uLi+2oh6X
vmZWchlCdovUAG5YH9glvgPRnOIkFSdcEx9zjRzFIG6NYYU9nbtv5mpQZkzDRZp6mSLFl3ZY4+Jk
mdJ2uMzpre5Jo1aSo2ZOH5AJkJuTzNFceUBuS+fDymCDqBy7FnxMwli8up9gW2eGMZ50MY6hWvVx
GVSKMVqBVNUoedLKtXgQ+hwf3LxXYYnLbfMoJ736ESENio6ko0u0ctWoPLT5KnW8H0zT11ErN56t
de2TEOPypno231oyx129uJOy86Y60kWwCjpqnlp1+Ze8Sgp9+8jb8bRlSdxqG23MmN1pR9OU3AUw
epKpIYdefkrIBihIrbYN59Fpjh2XwTeIJHWvsMv1pDS6cjAiC1iw0qegX634jTrWwylaGiUsnAqA
brCc8wB0dI7bfoWi5ToHwFT9cc673m8Tc3zgupIdanXM/dIdig9iStxPyiRv7flXChE6QviwbT0w
TrO9a7GmY/KIL34XzmQXvzOpmz+ohpxpH0JhX99JHQ+4x0Gk1NTkrDWUEUqcHxFZ5EeuysSRZDAO
4bHSOLaCOEdEHPS1WA5rwXwoqxAHZWwx/bOdXmSeNuTyp605ifGH1XQLIk+jhXqjJUiOvHHk5nBj
a3hZ2QGHQAbY/PIxYtl/tG432m7vdGDVRlQd4iVfzpFarHQUS8WnqSqPdW46wY2t4tqom+AN6pTQ
MCLclQepPdLmKzIZVkzRG3yTlxPRB06Q5Fry0LNpQG1esfKulNTLt5D4Nu/fDV1THMj/i+8sDSo1
0y/fKKrRPrSJpnK8WcmtpvmOgLRtaUC5sJ+IzdnQP7E78Nt21I01YkubUq2WB9nieRzr6nJQsV2h
ddwbB1G08qjNpTivwKOUHSstMFKG0W10EgZQj3tKlGKzWFnrkfQJ65TxRZ+tibT212f12qSCayH1
A42l/b6bVAcEbSadTEJAWlW/n/DYajpnPFaydg56UUxBHS23ImOe7ZEvt1emyMbnCo9QPpD9BcTi
6lgKi75KOy/1ideBpgbo8OyMhnJC+u3gEtHWfjYl0WcxRuopygQaMkdB6yLqvj3q8ai9wU6i8Ht2
x8CZqltqvSs3YcScoHFAjegCyTS53I6qltiDJE/rMOFUOiuwUX1uq6kXmeXqV6ZoAwyl5Fj61Zx+
yS1xA154WVhQdYMbAXHSFXlRosZNUuP1mtShWOCtaVqxPEx5a98viAFgyq+3+oXP5/nunQhwFe78
LlgVZnWXz9vPtphViwal0OMJm4MsMSJ/qrWJgGRqoE9Cj2DbJnERvdUqx/2cdbXzrhdT9Q7VFCWp
UU/jQ9UN63cs6bXvmpZHiL9Yc+81mal/gVQls2/aXb94Ruson7e+yy10b4cRPX970Lzo6QA42nQI
dy+t7Lo8XwchQ0PLxEk06KYQKcyPq7TfNlKrz5Rz9vu0dN/UWv8Xj2H3fh4X1mGYuvrG/ffaG/z1
t+xu2RhXd6jfW8kuObF2CgcKSlG6gSZj5wRb6Ra0+7I2ZLXAy0KEjY72xW1xweGJXZNnN4XUjpJz
PdTVcgjapOpv9B2Ma8/GPRsoFZgIOt3urMbcU82iSGOsMjcOa9VUbxaoqH6n9BMKwGx8NJxuOBQt
sBsK0ZX/z5V+mpgiiI1oejSatTiW09TDD8kKbJXhlbc06ypviuOQ6sJ8oFgpznYxTMeV8+DcG6lA
8odtm8c5X5eoW+biKHUHjZ+q/FCtorwb5Zp8lnqNWsfK56AYjK+xu0RHiz/5cnLGG9PwsmLBuwdm
H2JpPn2aIZefjEKru9EiW4Z1lyDT6TumAmP74+tb9JX3iniKGECWM8tznxXVKwaSj8aV4drl7qlZ
m/oQNxmzKezm9PtDIU7e3iy1OJXv5QNxvqwKJi9VaMSdckbetx4YaQ2HqK9vAONXVpCJYyrXI0BN
SKC7L1Vd5DomwqpCMVhQPyzMvNhsJy+POHOcXKo3apZrswhHGjwcAiAedTukum0hea5tW4cOfmd3
lVXOwYyONBjW/JZ0/loFgCuWi8cHHAUw1N1Y7lAOMh+zJsS/OwqJ0euOZOpMb0eVHCjS2LUjQRLu
g2y61e9zYGyh0I2Hryzvo7ZqU8+dktzrZQcvOLatYKytPliycjwoEZ3b337nNpQY7BE4kum+7xax
RatFNzFJCBPuPMHYGOZh1mL9qEf4CL0+1BUsBIBIB9rhZGWsvTm7qCNrTiylC0tEHPPRaBo7A1BO
+q/OmGkfFivDjw6KZhH5ejybm4vZ2mqeMlY1Irso0u/NfoDPnZj23TrhoaqJpv0Th9j57ygd7K8D
Aoq3bJKfkZXNf2ZiWltI1ab9ZeLaYhwqW0JLaR27V4g7VjXkeXNn3ccKl7tpNGsvqTMt1OtY+4vd
epOaLA42ctgRpF8IsXB+KuR4B3wk81d89jg6lN7Wqbl7ZM757KBKAbnNgjGWtelNbhLfj5jXfYDD
FRce/gZlA9ATRT9xzUI6rC1VCp9kUuL0zZw08ojVoJ4iNBzL+0GzmsErqR/f6LErPq7pWprecxqn
nTJ3HtqQRjuaaP7u2nSB15hES4WxbN6Yi2clyft2Std3OMXZH1UFKTg09ozLaiXzpbxxWaZBybaw
Kx1w7CBmBqwQt9a9NRM9IDsq437ato2c0A0yyCyaeeuk+Umiy9Rre2whRZ64BbopeHOHTlUsLP1W
2JzUVO5dPbpW+4iXfK169Hgi844ZKd8U1cSeWk3W/BTZdcnFvyRp/E7vqDAOOspA96GHH3eeWtv8
OE59J3AWsOa/FSFQOy9Zm35Mu8z5sSzMr1fzn9WzypXl11cflxb/AQ9q6Pynnmni57AIcwpa043A
u/Rx9KCot5+yyuzmk8ua/EibCdIoIdIGvIk0vVNm08UPPbKVP1oWfO/3nXzSs1zVfGMwG+omaqgn
VRSAeotuzSuqTjPGfRBA/DAJq/sTL+csOxI3TICP1FPsUSsjJkyuK9TM2xhzDeBdo3fcdxfTOqsW
qWSeaiZ5562aHD5UpjY8RXHs9XoXBU4fr8dkpRj2yE8CrCssB1hI9s4Ekwek4W1PyLeX6Yp1b2S9
nXrl6saWV0Ullu4zd7kMHrY19QfbztP4aOaEoXlaHQEW1nqussbTdrtJl/rZtlZj8ib8B4VHm6y/
H2OT1OQELenntl1RbyqGs/ypFZmKVo51fRzzyXawNqiqNwnSVeIODCyywBmy+Umpong8AtXHTy2G
cZCZiYzp7nIQxU8IKJfvyqqkJ4hKKluCSKAbVLW1mj7etdWHLGsxCUiVAtsIsg+M3KeC1VOvWiXW
W2qs/JjEuDqwXOT0x1CI9p0bV9HTMsbWtzIqNMi/CNwy342IU20T0ABFSRw2DqQIiacPo5F6PWCI
6xlaZ8aPGheCwZdtZ2EeUerNwVJEqh5KO1feiCFS76tlHu/S2l2Je6jijAwrRSYfR0BJ/qJptojl
7EUqvXSorNEvmhb3TWUactuX6ySco9460kZeq7tkr5XVUHqbRi9NSoXm+ZKo3waoLqyAPp15VV3d
pXDFUuRxFFSl7aUa27mHdhFj9QH238+5nYxPFW8p9VSYPzRFMryFPRJP1fIQR/Uc4Ywr9T+canJ/
QmWJ9MBCEWr6RudEVrBqkQEEFi9udl4ipfFxGezCOIVIjKQWDDuYySbm81JM9cGanBgHhXX5kHag
lWEzYbfhk2NQf6Vn2NEjJfVX8eqKxoK3gEF/Fym7F0pY5RHBqQ5wOtQ1gNtgCW+e2lH4diqU5gz9
e9aRAefqD1ga0HfsJRWThz9H/y6uM0s/Dcqa8AsX2T7MsSTSTbcNqXnqEMef26kpggHztf6kQvf8
khnQUny5aD1NznW22u92wabl17YaG6yfRi8PNUiyecjLtfdtUWaxp4H5HHSrama/QxRceaZUMaDD
Ls5+GrCLMwOlaiMqzVYU4azJbvQGA9zmYGFhMuGEOE4Pa9kQa5DrsYKuMVIbnZhRbkt9t3LaiRW2
m9cZVp5z0RLrR3VYk4M7EjThO5M+0AlAAx+aTpIFZl/VP1xtKo5oBufmSDbQMCEYX6I/RjNr8E+t
l+xzodXLh7nQhI9FanY/T9xbPQoJN/YMG3cQLFuyyQgy+MUfZGyzeApLpQqImvy91CLODcKaxvfL
0rIWY72q5Nm1o/VdyruFP88mxz9gpt+0SZofUjVZ70lwKCFxNPBs2R6kNfubcC5+0IoperdZ65Xs
hWxdbteP36upmjvepAa2nFize+jMxhCeqyZdcVIJt8cnJ0mLN0tirvpZ4c3FHuh4J4MSA8zMywHP
3DvCrOpHN5vtDu2z05ZBO5rJd0Xp4zogVAJSPfYkGGvYgDJPs8ZZg5zVpZg+5iQ+zsBsmYRPAFwz
HYd61X/EVoEtT0QF5DmkYDNjc2QNh9eLoSsFMBdtXAbRPOBpuIc750FGmpZBexyS6AHmvvxCLP1P
g9vonZjzW7ytl+Wvxdm8mWnBnN06ipeVvZPVWV4sdheOc8sA6WxCsk6yI35Ly43K/ko5sHUtabBh
rUREzF721MSCkFAz7kO3m6LTQjV5XmrK2ESK6Ky2HKecGuOdCn/36A5t5RdL158Qx6rHfJQJDgKN
+6cRucON3PorzQbuGXyk9PygxbzALUdNLoiX5yGsy3z4OBaLdDyYc+TTz4mq3I1x1H2Z+lUKb8wL
TtV6cIef5dLwNiqORJWqyzEGDndIUgcjU1Q2tkjENxbGFeSJViFTxwUMvRUck8t3RQzVosZq24ej
zKa7CQd6/HW00hfqpPtjbVQhESrZaR5ZwUmPjFKZok+vL84dZWsDUpCLgAfqCFafmbmXvyF29TGK
B60Pm1grP+Nkg8tRxJH+Zxdbitdk7ExetOrWZxSc6adsbXGzggGYnLK8rG9qOl+u3k13bdJ+ZmJI
HNqtXq3X3NYSSwO0UetehC/EXZHFTmhXZnbXKLwZa7I5O+LZOGoyYutfVwLuxkEj79iJjjWGN6Qh
L2dhKtaP16fqGhaCKelmcwLgizXhDjgzIxPmHr3LEBcIfKJmeK1vo07JsIWaDDM0V7U4IWPPH6He
DWB3JbzqZMY9aVjRrEhLf4iaTvmrcdhzBGxgzJGM6oHaf6Dsa+gl4ipdnwZcdbD7kdaHKi9nNE3s
T9Vhokf4KYljDDvw0CCwCufywksaaHWw8aw3LZGTP8Ta5k+rbjbJaYja9NvQzOtbWaTY8QzdwBb+
+oRc2dg2IQlvCSkiOvbdfJC35SzTCHKJYTNxY9XIx2NYfty1b8qsMW9AFhtOsLt7WILeK181XVFI
H5cLNR/sTCsrpwolV0UPwinSYnz3QEneiXW9h5v37vXH2/7CFwMCyKBswjIbNfflgCCYSZUOeR1G
BE8/6MYgg0zr+mMOphCsOJjgA5aq4ZKvAPtrb929PvyVuxbczU1ZxT0LH7ntU/mF26cQ/ZUqSlHz
vFMXALAlQRP17Y09/NoHRwoFZE2MGGBYbe/4l1EaaczqoERw8is5+kq3iMMqQekdNZtvLJdtvvbz
ifQZzo7AzRx39suhukHEcIMYSq7R5FW5ax0dRGKesaDpoDH9rVXQzcpcjDde5LWVg6vyFgQFWRJU
4nJghCRRKXOlDnHbIKEiTpawW0f10E+OS92wuo81NviH11+fuWE/l49LT3kTBsNDxylgTyZuUK4P
uMBOYeyu8ydT9oxVt/NH14Bf5CWpIJwBJ4yUCwA5FhAuOjVXT1OuLVNQVY0eTpOEh2TqA9T5vHe5
8abC+nsxaipP8A58irnNET/nDJJmTtQkKqbpeaJibOYge3oSmB4WvmqJNA8WXe25nZiO9ES1OMHs
AOLDVndmj+zt+pvaiQIdn9S6+1TSn/I2LPkd7jo90VKjcd/i21+zX+npekAjWX/JsbH4Whvm3Aet
odZPQJfimxr10DvwBcpHisFi/twMg915+oyXC67ntTV4PUQq7s/5Gnfntu30H0q0pO2NlsrLF865
76KTppoC8dqrzaJGcbec3yGE6d3eGbT3j8YINF+p6fuGSCxv6sXX11/3tXOUBg65B4iiONCfm96/
fEi9AfdNrsMQNilMBgkU0/h1SY5brRbZk7YSKwLkuj6YJWh27BQ44cmR+L9Eql9e/ykvNw5aSYA0
6BbpZ70w9Nzu9cOsdEO4pq2ChzemSpbd34rke7n506RHKLXxVMGE9tTjNSWnMMUVKbQKRYRpNbcB
FpDIEXIBpasexA1I8ep4Fr7UtD0QaO3Fps7MXR5K0hDKzpwDRczr2bDG+SHTUv3Mir0Vz3FtFimk
NwUhLFn2rMtNAyY7zO1ODOEICZnrBrFbjVHcCpO4OgrMm633iLPaHvLvbGiTpZEQRDOhqohroBbu
h7dw6pebPO/qWQqwEcWB4S+fhVb4qmdJPYZTS9Mi05aOnKp5PDm6tI6vL74rnx7yUm1T6OJrxGCX
Q+EG32bkeo1hu8KkRHypHnt2jdCaKwewIXWBO0zlBrL9cm3QL0FTBi+L6GjaGpeDApXb2JdNQ6gO
mrwjvsShdoIEEHW6PCbcYG8cKC/nk/Gwy91S4DYsYDefpCLEo9vBjgbj/WFDMfQSE6vvflRu+TC8
XB+YeNAQel6FVCG7GwJcOABMgXgqH6L4uChV4bnaIG+cVVcYOf+wwFV0qyh092dVjFQ2m92ZYfS0
/pGOE3eQuF1O9IlVTLc1cRpKrXkk/Td/s7aW8h4HX9fLyOj9rsRZeuxyUzlUThEdVGP6NJSOERiw
VMjOSeZj1Rc5lCc9ucsbNcLeDpylHPPqQ1EC5N4oMl6uv83inCKRSnGzWtl9tukwumte8CRO11nv
FmuT+spG8Wgp5CEmMulRITvtxqJ/WSninbCZRm0OL5vxxOX6G0WDS7KSTaFq4DrBQTz5WofzNO79
n4yqgLlWrNiwZYgZIizffruE25o6mNrTNSQ7bc9xtUBVOmt0plAZMMMbrNQAcKriY9aO7o2D9crC
Z5/iPoHEGTb5niqYq0aJLL+cw86BpSIavEGRulpo+aZbjPqdA8l2MeWxtibepj7buJCXk2qKEZVg
nszh3OGqkMxkmHezrgS6WlghfrhOYMxC8aECYZU36p+LXhlSjwAG7ROQcvU02CkYFrXH22Fjtkbq
oNKk4K5F9MuTiwTrYIB7n17f/rYv/7LoQ9JLDxdKIbfqFwoyOer5amXNjLYro8tkVN2HpVzu0erF
9y4JMIccVf/ZSuL0Rof6yrpHUeayJxGIzHTpl7M1iyoD4etnUsXMMVB77FnzGKzU2b4AbDeMgFSN
Jnj9aa/su1S4tBMFBj8bTfVyUGuB+BDVrhpijWCek2XMg6Rzaj81Kvs4YrFxY7wrgAnnGM1W5AwW
+RR7NxSYy32j4MwMHtAufstXAdeqxETNAsa3SvDxeYAUJvOyuotQnHwolqm68Q283JI3NpMNwQJd
0OZhd/nQ4JgKGB5bMriJetAyVfHiqJI3tpTn9K/LleRw7dxEL1wUqCt3y98tE1o4pZjC0lh/omjt
3uD+TOI8lLigmq3mbjGn4zSL5WxhiHgflwthFnPRHxz8S46OkhqnaiiWuy6tPxhtmr11rfjWufty
O4DQS9ofPw9OLwvgcip6K1oLmjhzCDO2AIcAyVrN4c9VUdoby/vaSMw6AhO4Phix7ZZ3W8wiK4th
DmuHEokbqwii3KbPVgn9xiK7NhREZxa2ys3hhT4fZEdLehLhwj4bXK90aHi0Ofwzm+SWG4fVy6W0
8QaQJ5J5BTq878hjGFo4c6/O4WqNOJFFSn7X5DTKX/9Krz4Qt9CNYUa5vr+ZyE7V1m6x2RrYIkMt
oyOkpON8srCRPbw+1BVE+Nl7Aw8h6hZu27v3NDlmIey6WcMO4HSsHBXIt8zOWm3rj0Y8FZ/bblru
LWtRAjb45pCJaD7ADxMPWqQnHx0t+TQiGvrx+s+6MgOIYFFmch2kXttLmTkEzJx5VUFyXPcQLeA3
3TQ5R4WRb8zAlVcKj566g20KCuvebaCr86ab8kkN2zZ2A70Er4v7pLoxysuNF0U0rqFwwEhsYAPe
fXgTVjF1uqpodWTt26oZH63e/akWcvaNXLllQvWivmHqELZsSB+b7gvgk/dWOTAU+fpopN8RsykC
t0m6s6giSFtdDZ/fLvv7JE1WmlgYyr3++p4TiC/2QsbXbEjjKIt58L2suNYqZSUKawnTpS8OHZby
Z3tek6+Nbo2Gl6ciooVd6Ad6x9ZZKQvlpAhrubNHRTziLOwExYJDvGInDlEEOknKdT8Gc0+4lTXA
fYnMaPZjQyqwIFPdX1p6q89P8L/e4/+GzGx5Gv9/I07vu+x/yisWnNu/9l8LTtX6D7cZlKC42rFV
bRZk/zUeV83/kE4CgQzjxM04FaDtvxacivkfTmKQPVpeyA5BI/j7/g2Xsf8D0/R/smqoy3/Lg3Nf
2BEasonVXHxbuPm92NjMZXV1ut3ZOTWhKQdxaVoPdV7qre9iZsISEn3p58TXE3yRFeJeSxPra9yt
wjhPcTT5ZgsffUUIdjCkgTFglOKUia5ksIPJ6prVtyJRvf9lkt/984H8Goizrwn5zTTnNici4hQ5
ZrZn+gWSmlLF0ljk+dmMaXt2MJbu+zaJAqXGqbpGghEWivmb6m2HSlCDTwjKC/RGE2dvwKHCZRHq
MmYoBQgRE6tYzwMazFM5qcZhKvufIunU93NByEcMweJubjXTp3Wo+eY8370+A1feGojHZs5IIQW1
e3cxEy3sUGNa8nMRuRMkkj4J9CLWoOAjL8vdJIO4GvVHSejGjZH3OzSzwLoE6YZZvmHd2znxy9xn
6qwZJYzuc+2MtT8WHYyOCopwbSztSZ3a/MvrT/ryXXN1h963JS2xS+7937BqzOp5GctzqqrirjSH
zKu11fywOLL5nFq9GhBYJ24ssJfTy7WdOFCo/XiTQPS7fMh6UNvRxmHzbCqdVW+EnZUMmIKboW1n
d+a8TO+kBp0NqP/0+uNqWOhe3rS2m/Z2E9jCqMA49/WxihN+lyVogBzQ7k+jInsl6HFAmAONVV15
JO4MRIdsFBavjOL3qRs/NHaj/1gXY3wya711T2refAFTSuYDBn8F3f+BAFQs4hXF9ho3bh8GWc5/
07p3/uznXMe8Iku6xqv6WedCWYzGVxqBD01UVe+VpoX2nTe6iot1Y5+mQTukDmzAqNWtIiCvur5L
oCCNZ2VQCtefsqn4281VkzBqVFhhvbjquwUndwkqPye9N6a9NkCA1GULw9DGqZaAK6H7TeQqp0wt
0G+10ZRJ5MkyagNOruVT1RWhntix9DpTEgnslPSwApPUO+zWLO4rXp2MdYChizxxbdNOZJ1kCsE8
qfGAc/4AgcvSIFUbXT+fUvxM0TFlnfvFGdvlz8aWzV3iFJ3rp7ONQoyKKp+OnL7yqw7Q/X2wo6h8
5OaUZ35kLtO3XO2WD0jTa5PutaggbXUSJYCtF3lYpA0OoIuK4NgT3XsNl0Ugkzb3XaNsH2yMbUpv
qtRcolJJk4pQHqMt/alTzG9ZUtinuTRyGnCjFIunJqr+tbHT+C+xlro8Y/eaxPSNdfOp7OYkoslf
kVTUa6kM6QPh/7+OxtCwD9KMGomc6T2IbJZfkMo9e8lYFFhERY0MIG6Yx1yLyHFZy0yXhzSDwQBT
pdSjwBoT8IZ8WrN3+JRnRA4tmTUHkx61XBb0zHqwrJjPMCuGtSdKQhpPVoqZvCf4ZL5ValNJX41b
tz4DtVTENfQEWnix02BmWFW6tKEf5BASYMr27YEId0ML7MwlV7BGIOWhjRVhaZIu6zfxUj7CYC3I
R24bWf9jXfy/xcv/FC/cUl4tXuL8u+L9xCJ6kPH/wdLuu/zRXatm+Hv+rWZIxKP38o8xOOQOtv9f
qxnc2LbWCSXFJlz5t5ohYAVHbXY0Lv384Vn49m81Y/wHYblOE5peImXO1g7+jRyV/WnB+QDjA+XI
tnsjAdpt3LLthZMtcjgVLv25NILR3OQy/RjPeh2kpkEnr+puOTPvr0bPg26yTz75ra+yQ4tGXFRR
vDLoqHea11irdrbiwgh+eTlXip79XY9DgZseNrYqhri0i3ZHvqLahdVpKuH0mrVZP6eKX6yG5mEw
cCtC9v9ydyZNkWvplv0rz2quNPWNWb0aqPEGnIAAggAmMiIA9X179OtricxbFTgkXjeHNcl8976M
kEs6Oudr9rf28RnPpSiGcvQxqIgO6ng6kqY6Q+94vW1DVKxeHCaJXxd2t2cu/3czpc2JDtiH5wdf
iIWBsIGWFLPFR+EcJl1hOWOpsI3aZvb7qGmwTqf38PXzO7bYoVFOHM5twUxhyEilzvX+VLcEymrE
1+Y2t+V80xRDFvvJ3Mp1gCxPPZd7MwvdVF9wpdTNWTzHrVQ+JCbVBQzONETgsQq+EdeakGAYpwM6
10lUK9kBdWmanw2D1moHdaqHORjqARMtGuJJ9d3QyMkvEBAYA/IYTV3cpG8pJkadkf5cLIPZrUVY
zUjFrxfST6tfavT1IKp9HQW+uuNETM4HochXObCPq9JMbXrVyNMyZIJJc2lmcfaQ8/09RjruOq48
S+N93kTho0H5+FXUTffIG0+uaONopUuB2Jxd0anCpGUe9QvzkWlsnElTVdyiWGhoCiaLdVdNeVQg
0bWUn609KY4LQXWq8aC0yxuQp+lzb9e05xeQMCmpwVJ+KzIUumAXbUzCGDGAmrvU5fOCgbtmiHiH
5dZ4TxOXibZsMLLIK/Wseux7B6+7pcNv2DEHM/MaOaukc9yfeUSzqYa3am+V1llvwWgqnBpaCIKc
FMgyM3uwig2BJdfIfHSgz2N7qYWqcY8yt638quj6Oy3v9M410Zjl/mTr/XU6qMpFiBj+YDcSeErD
nqPYc9KxlLZMc2jpt6mmrsS/wZdgykTCDAWNiG9FtcRbc5B/C1OOEWjndXG75IP5kDqTroC8iJJH
5usd1R37Omx8pzYbFZavPj/GQh8fhVhQP1XkVJedmscTx6fcukumJYFUTXPkrTEeoii1UZgTjXV1
P9EKypBxtMa9ESvqCMmCPHNDToCtimbkLBArc57NUktuNQCUrpFYE8Z0Roz2hEF880HIRKo726Ay
JbIaq7gEDO4rnAz1h+Ysi7xP1JrRJckc6m8FfoumZ8Zt/SOSYU0neZJcDY09SH6Thonp9qIl4mxo
69YEJo1121oD45C6E9n+lEsY8TE1mdoBaUgxuHalIedOHTu+wmsOrbw6Gdjh5ZUlUEyA6/iGdB6l
xtff+MedhO2Djik9Yaqp9nEJe66VuUsRWW07pyMc7BUMovKp3n19lXWn/bNqs+4j+torIkeHoHVc
C2yhNcTsjua2ddrmpq1sBi06S8Kkb9L9tDXrYIjr/LDA4QmysklP1Mg+HATr5dfKKv/FvnN83KRO
LEh0dXOrDXa4m8yKcBfgnjeKsvxPnifDu1BdKQ/AM3q/Y8ZMYPZ6xI4Jnn2EJFpIZ9ooyydu6MNx
ww2tc/hUQmT0aMddfFHncZNkoblVu+p3HtnzZpzNPABwkEBaEeP116/v08thTmTB0KP9dpzHz1nf
MZVkm7ADiYctW6qDhp3trOoxHJkW45Sh9Yf3hRiHyIdDh3gXzd3RwZ3T0xioFZuMgIOLSdc5l1Lv
QbzI2SktySeXAtYC8QTjd5iwx09SzutJZy4dZGWbTgE8SOEpSQiiQR7aE0vj46Vg5a2NYXqzq/hi
TWP/qANkNG2Msm6i3eoFvVHwdsSQo7Q2Uyr9PYYx5zbkcKYQeXhcj+rwcXwVjk05KGq0y/TuIbOz
Cf81IQXrnzqRfX/YP/gz6NlXOAMIBGY6399ULJWi1hIR7SK97bzWWAZPd6ZT8ugPC5CrsP6oobCL
KB8WYDozJRpNaMrrqqJrr5IBx+Zz1Y+HDmiB/zdXO/V6HK7Xx6evmtajT9jQyh7q0RDv4nCwSQej
0KNAXG/zicxbIu888TF/kFwY6BPeBlTRXFKhOiaHDGadg+9NbLgmZrcXs6Rf4GJXb0zgtWcq1hK7
dphHN2NzDsyubdaSIV5dVtsxr8JcuTRYLwWAp50qyPGZOWN8rsIQNHOG2TdD81lNp94zU6X5wYBK
TFvQVi7qliz86wf3oeWz3gjdUHRvlG2Ju4+eHDwiJy7NxdrqerFcJMUcnbWhUrxSA0QqrhdSMhBM
aentEuPD5oNIiUHoY85aeY6TADeiUhN3mwl/FnwZFIHn3de/8MM5xJZM74LPj/FxlAtHyU4RJvaY
M269FUn41Itlq5bSGRa7D9GcHZLW/Kk11qHQ2hMfyQf2BYJTdusV6oBAhm3m6Lp2p5VOFUXOtjci
puKcUX9UGFdyh0zL3awtbwc6c7tiiJ1zxemS89Bcsm2mZIlnIp7Wl3piPNiQPKH28ibUC+P26+fy
QbL49gNXRS78mhUWe/wZV6Ouz9HscNGCWaVqQbzgKspcVT6aY8ozYZhnYGgMsjavyMMGO8O46q4q
Hds2N0WCfmp45biguP4iElwV8h572Ieq6SKpjaUK4WxbQZ1j1ii2ZU7f8+ayW1vq6kuSuMoLkTj8
TQXZ24X57DnBLWjhxrqN/7FNk/FUajr0ztbB0/osW+hKtkgRA6uI462sdcXfzeW4Ufr75HHk9LAV
jh49zaxE6Sipbqvasg6IhysschJxYlP75NvkMiglaASsOuRjJ3IOutxWI5PnmfT6Lo7p0neG2QdY
pRrbIUpTLx1FdgFjaDskpdEy+TYl3wQ8x00ahcZln6TGvg3NUwHTh1OR20erwneBdTmtm6PHPRtR
UdVzFG5xzE48wDH1uWNRkUtzmAdfr/LPL/WGziYK5QR+/2YxPEYWlCP0MTolPpT4cnsIRbKtkZ2U
gX04Fte7oiLOE0c5QDvq/aVKeHClYcThVhszESRaKu+wmTBPbGcfjsWjqxzFSUjIG/xtynA7IXC6
LJGLntXkQZs+kdQLOtLWiQe47t/vwvj1eggQzbVmpMOqeX9XNHycmeiWarliDnuT2RMwVbNXlXRU
G3GWVuBj//Yrw0BDRxoBsIiGxtEVtQkfbEkpwu0SZRFF+abf2HKb+vHsLH+zg8F3D4CMqyEWp4N4
LGjLYb6pRlqHWynsIoDmjvByTVo8qaL+4BTag5o42SZ08lPy6U+WJQ0M1FomImqEv0dvceqnuky1
IdxamfFDlLO8Xay0dUcHFsrXT/OTVcmV1vYXxE3oRusv+WNr06WMET5csbZzRyY9qLQgZX0wNl9f
5bPDZCVhETu98baPHTvyFlFHxJkAt2Rqz5nrSDYFuoQA14fqMq0Sk9E7pcTxDWDrGM/qCxTKGTsx
VT7xfXyyXlfLA8QX7Ob4zajv75dgZSqdMo52pcbcNnC+0Y9TdfCY05rOU6l2PMQA5YmJw08OLiIf
KrZrc1hTjxXIGv6wPPw+3g2lKp/3obD3LXUTKgBoMO3c7B8rqx98WcJg+usH/0bePvo+wWUjN+Se
EWMdN8JoL6n4W2TxDpNXPLEKeymFRzg57NQ21ms4pFL7G+4gM9STnjuZhzlCAY2npknWUSJi57Wd
aKdllI5oEmuYvMc8XYByDgI/zyyn+SDRBnpsaBYtbjlIv/VImPUmwe5h2jBSz+x1HXbFZdgkzmsH
ZxRb+sqk0kdhvHGJu5lSLyGNljjSWzDqpCi37yre05NWqVrmGi3s0lGv5ADMJaTk0RzCp1CiCxYM
uaNOrs7MM6iDOFbux0j0td+laoRzSZzLZVCbFUZdtawWuoeHibmzIKnQAUvN8DmCP5ZtnGqotq1u
lK+lIbIzDvaBAbWsv4haOaeoJdtr163Ppd8LaUYCgEVDomz2VbQFSVq1DIErOQps20h8TZFwknOK
vHtMs05u0J8yI0mrpik61+bO0mDKQrE3Oji9dIcmKfM0modgQjSArl40Rel9vEZenhIXNwkGfpTC
nGTuYEaNcuGp1mnjlU+2ADTR9L8RRcs0Ho5C9HapZ302wc+Am6mu5aZMN4ClTkUbn16FrgKZJ8PA
cIzef3jDaFUh4PaYfC02AhF1hdcs0Sm8z4mr6EdRdWFFq3ebEu9CJX1ixGn26xQQ5tcf1Se7M2Oo
SI1Wwy90gEe3UmBsHlPP4XPOximw7aWmf1AoQVwtw4nD7pPtCrELaQmlOB3t8NGl2lIRepHnCRo5
WLpW5Lxi0Pl7EVLhyVKMgyup14lLfrw7CswE2et/rGYX6yP+40QoEbrkiakmuxQdcgDNog9C1P8b
DT7CicPns0sReTKxw+wCbYWjkChPc+qDuZPskrTTvLmxjMCJLON7r4P5+/qdfVwYtEWQAqASWpXB
x2P2aZh3WmNE6S5uCXMJZhp4mcj9vr7Kpze0MnkZ6WPi5G1G+I9n1/RUwLWkRt1SJhFLzxk8VSQ/
5Skb/nmi/q2262X9Ut707ctLf/FU/8/1j/6uatEmUdz/r/f/2P3zn6OXyn/qn979Q1Cursnfh5dW
XL+sZaa/Gofr//L/9f/5Xy9vf8utqF/++388PRc0d5Kub5Pf/Z+NUFIM9IEoX9BW0+aT9fW0+vet
VY+/tH3K/+vqqR6eTv49/2qtavY/iOLf0ibimv/TV9X0f1AAI4h7G5Z5QxP91VfFqRns5RoSkNjJ
lBf/r0gMaRleQShnML6k8Mhs1N9pqx6H5mRyKjLeNahc687aunj+WBwVkgbCq0I/F6ISr5S4519y
VOjP0hCZB8kYrVPo5g8XXHcpIIjIw2HzUWR4f0FAU+GUVJZxnnWQk+IEIBHZuwTzfioCa9LyE1He
0TfG26WAAjAAFTYD3/YxdXGQw7amKeUQ3/X9jbYY9eNYa6dmkj+7Cq3z1bOKp8ndvb+rzpFHYReS
c65HyXSDe6a5WZAwnYDQf34V5tRMWu5sGkcbb9fSdEkKm3uZFWyM6jjynQUO0x8L+nQ7en1i6+7H
NCa6Y1TRfA9/LolSBagCYdo5r2KqHkGymNnWKRxt8lV6XicudhyEv12Nchy4vXVQ8kNh1tQlBY5W
6Jy3OvBjN6UFEqhpNHxTekX9tai01kTeDOcpjVyilSzrPL0sROiq2lzff33nR2tz/S0kHYitqUwr
jDAcbf21tNQVuI/w3NAb0zVzxlArIw6kubiPRTn5f/9qzFBiY4vyHDH90XOeR2nIw2gJzxH2q49z
DfLAyWpp3zeNGrlGZJzyOvp4ezpj8xpDSgop8IewWx4G2ZGaOj5oxdz4DIARrBol/heW1NflNsmQ
Nn59ix8XLE5YmGmjKqTFRKvp/VJKcow2pj6sDsk0Gi9hFktXLWXMm797lfWToybN2YZI4zh9yi25
VNp8aQ5FqKm3Dj3an5NQm91/chWMbthIKHMfT8xBC5rMCPXEASxZFQAkQjrRgBX9+ipHsRVLEKgy
4O9VtksueKxkaPIiLyezHw5OuViXmZw0wYi30ZkGQcnLzEkEea0owdcXXV/DH/nY20U5Tci01wE5
5zjfHox8laotw0ElFbvR8CPwRQxZLFK0xMdjPbtyRJzvUen/zQbQhyuvS/aP4wfgmSEREA+H2OoK
aFFZ6sstUDE+t/7E53Zc3F6vBQrlTV1srgZUR9dahhkmllCHwzx2DHbGfQqKNa/8AfSAN4XW4I0d
4zldaG1hnoxYtsXd9NyHReODC1N3S54WL6hEmczXpTjIgYyfeA/rYXv0HlZfbppUK3iawOD90+AN
1Es7D9NBsSdjXzOUdGkldhnMeVmcAAB/ss6YUAAV8sbJJcl6f6mklhqt1+P5MHZpvkXHDpEPSZCr
gGCCZlmJAH8c7cQn9OlF6WBiDU4pWT+WA6G2Qk4gLfNhAdZ1FsVlt8lqfTwkudNcWUvR/krtVNp+
vbg/e++IYGAqoSt/M7x/f6udCVmirbLxUMiV2M3UetCPsg/mrhoZ4jZtSqQt1fRSDXqPl1SdeUtE
PSKPTOFivyP5XaPGW6UYR9WVS2m6Gg2rL0+szk9e/Uo5pZGwUusJ8N7/SKNKxq5Gy3IYcV7azADk
/GaMupUQd0ph/rYfHi0z9F8GpcM18QBZ9P5aIMbidBbadIjnqAP4tpTaaxoPMMuUrHRACYIUeyq5
ywXWgwmUTbI6hWFVHaDcMjay44VtGhn/wROg6LcyudZZxeMnUA+UiwyLxY/zlexaxuiAfJe2jlyc
bHOtMebxA2AXZ7KKNhL/ffQAMBeVaZwm8yEEL4JjRlsk+wEX3SAdR+u+hPp4r/XQAlx7LtCZJD06
6ZE8zl3Hvk6MCR5PTa7bEpoWFiZ9JHv12H3/NuRQt6uC8uJBHbsMda7jYCtkxs6FoRbGgT2g9NUW
FR08Q2DuaYaiWbZvFyPiQ4VQpm6ctYwEu1J9raFnbhs55ZUlTYFz4Ikvad0Ujp8bQkVUnfwnef96
3P+xWw8ijUwjw5eetlRveiN8lNQz6mE0vCbn9qB1oph0kVpZDwtiOcPVpXxKXFGoCIrMmV8G03ga
Tmwrn8SQtN2Zr0VSz8eDAPD970rQHzmj1M+HoaD0hZ4rJc8NbcsvTOxXlHQxPdvJBlTH8qu8KOAe
o6ULxpoRmRPH98cQi8h87TvI7G6g7I4+Y3CmbYPbxHxIhnqvj/n8TbWS0CuInHdN3ZxoAX76JdP+
A020VnHpPby/8aLu9NJKU3Foi7jbo1I3b0aTxHXW9PSsK4QdaFKtbnQRfbNl1F3I6rtDjdz7XIK+
/uPr5aF98lnhzWdRsV+7kiS8739NmOBbB6NUHEhoCwALmeEt+EuBsZPqK4BNs2fV8wBSYyx9+mfx
TVZ1aBSNWfN6PM6CuVSHTazn+mXK+7lsG80JnDbPfqt6ER8QmYZBZZhzYBmYkIa5sM9K/EgvcFqQ
DlTvtRtbzbGnnrptBJo9UFvzqaxwKdVKTD2/vtd1RR19CQ6vl2QP3e464Pf+Vm3kFTR9O3FweN2b
AYC326f6KdHKms99uAp/PXgGJFofUCtaPSoUJhNxEHBkvkmq2m6aMsLmsFz0YEDCGPSV0VyPQ9b+
yq1k+Pn1TX52ctLyXOlXlNyoDxzdZWEBj6s5Cw8iGubtAj41UOVYclEQGEFL6fRGi5zsNmJb9xij
HTw7kkAI5Im+SWbJAp5pQReODMWj8DwHdtuNJw6NtyTp+BGt5Egas9R/+fjev4i26ct+HIU4TJJT
ewauX4zzTPMlUMtrlqHt9xhDBZR5HV+3OmZ7STJvG9bc2Yg2Dpt261Szk5Tqk9fGKPE66rNOlR0j
1lExVvJgSOJg0dd4GYgZNtmc1X4ZqeqvOoWMP4Wl3niiu6Ms2NZAPqE5eqWi1Mt53InkUurRie5x
ChpXF6bUigIRJyZ0x3axSoyP1G1h9YzFUHSbr7ARD/Mg1BuF/7HU6HckCP1tExscAwv7ZXHQ8vux
baK7QgPuDSerMWYXrX9OKwAlFMMzImZaPGS2COI5jpqFZ0gzOFV6tM2vDqoQDY6kRLIKc3cYglme
KwPF6dot6uS+BLpl1VDLy2l4BK8gpz6xMciqSGHZem0dUw4u0hL1a9mQ8fpjYtqvGH0XkZuhoDvM
jOEsgdZmQLwG5nvOnERSHugLdKlbVFH4lFalfGFkqrI6s8lo/tM+7YJq1LIzy+GhBo6mpXuLqgud
mTA2NegaDbZ5NnjWtDPo62W5aX2fm7DVXaQhxcvYTvWPhA9qpJVj9N9aK4+uOrtpfmPH090PVSZX
QdOkYKP10ubwyha0MOmiYYhVKSU87SIsrSdzVtNukyzh8LhEmoRols7s42J347d0RFh5Ucbh3LqF
JVkvrTUu9HjmIXlqhISeNJbm9CcK4Vpz8zRRG3eWjUS4I0NAVDrCKb5Wi2j4bTKO/hM4OIWQdrKs
h1zO89A1Unn1GiurbMEkRIpkb8H62vDtmR3ST6OyNyANtHl6UegqEIaqgTfsl8PY7Wkqao03GQP7
LAUz2MGOVYJbTMb83uhnXfa1UkjXOEjY4N7MaWOHkXlBESPLXUGtd53ismPhTkaV3rSY3zCjZYZh
DP5TMm+qeGxsFw5RLHxNKACsawhLrjXOlbahHDiy3IUeYpAFuNfl+2mvo6zQIEkti3TTdynyKrp0
8QMddZ5ijc+92lf8KUuPtNRLsrG39yqys9+CPTPxusYarpXYUVSXroqKp55dc2mHUPKlgPo5+kOb
J11QCuxON1qYTa+LGKpmZ1LXGnD8qBjnqutC1C6sDkjMapM3M57TQ/li5hOwypRwn6ITYQ4S9h6u
qKuVjQZJWo/s8xCi7L6N1DqFCYCazB3VfGBKDIuRxq0nInCmsdoc3nql17+UKauyoJ8G+6Gfq+KO
rqsybSlHwcRra7PGwzNVqgvmdiOyUaNxrusS1bw3xmb7QNrqXEkdzWk3R1f7bPEvIoYqtObZzvr8
wkazyQ7QJIjN9SLLMtexUy3yUqHn58kEzt3VQL1Q02Lybm/zm/tg6bXwV12MtfhuYlJ4nw2F2bpq
P0yPEzmVcJFL61t1KqpHPU3N+qLK1Tb17C6RKzdGfGi549CvbnC4ekEEj/UOSzbRRqmPQiu+EV2S
CldNDXPxtSWrL8acLa1TBjkI1T69HCVJ9apUMOU6V3HHOAZ059HTYzO5L+ykYrTHnsJnB2OhV7lt
C4WBZTWKPAmVvOKbMcZlyNclpTozsTuR3SYW2R1ujtHosTrECteZlM6bW9uMieYTBvKSJhmflQFP
VXcRdWn4jkPfDLqvMdAYiSqY6Ink2DvLnFQ2QrsXZ7DH473iVELHRgwtrGv3cnYnFbHpURIZzoDx
N7prhXmT3k9NIr4LAMRA5LsuloAdOkM37QsOnmhfxXrT7GUzTrLdkM4M9hsxm00AilCXiOLCVPKw
yrHGc7kV828avJHwJIYBcXpAaBTBicmrZiO1dd+BIHea+7qR6lurb6KJPHXRi4Nu1TKB9xJGv5qu
w8tBFtl0ni2J6myluGl/dpkwDvkQ28ZN0uf9sLcqZYINi+7qG6utrQLT6VMH64m5/2EyZMEtzJF2
o4tWO0sgUd+3kk6KFg7zApQ/LJLctczMeWDbYGBEHYVTunNG8EDInxgMXBR61bltWbbXMMiqR4hA
Q+4Lfj7gMwzeXaxWujoopgWkyGrt8asOo5gchpfMbyagvTP0zIQDEprpPlymPglidsRnmgkWoyT5
ApVwZEJ58vPSKH63ONj9LK2R5Rv3i2Exg9IxaDjk+A+41bBIP+RW41+rfRGNrigb/u8TkdNn8SHd
0RXCh4ySwd/3YYmEhZCWEqAdbGuQD8JWCEOHrlntorHIY3+Iklz2EpFVl1VOC5px6zn+IdH9LPfZ
pCSGb1RZC0c/4ovEH6E/xYP7JFEhQjFIO5lJpvxzlDI58MqtWCZziHCEFG6aziMHQWzlgVja6GLW
ZhbY1w/l02cCe5E6DJLlD8o+LSyJhIxeHJbO1s6lOTevl2Ep/jn6SR+RRuHVP0O/PwkCn+VEbzPW
TJ5hf8RE2/tHj8cRE8lhw2Xqdur9serisyLuu8kravQfXsh2V7mO1ajfy6bWX80mNl8lawA/xuRd
q7Ghqcopfdinv4q2N2pjkgU4W0cLoi8ZprFmVRyGuAi/04+LtgQQ81WSwkYiTr1k7kYJcqC8iSvh
V7Kb6urW1qLQz7GO/fX2Jv5/79NSq2H5UIo0147Imq38+z7tjobzOvT6aaP241/0r0atLv9jbbnS
DIWHCgeCS/xrBlaz/sG1Kc9RlUUusua+f/VqNVgfKGKZSqW4TNV2ffd/zcAa/6CkB3SUmVXGYN/+
3F+t7H+tZbrg/35tI5E6zi34WSv3mLotM2Hg2t6vblH1iYX7THqxGN2SeIOpLttRzofaLQlfXTEY
6m5YWnGONPYBVvP3vOiumWr0i0rayFKlXJZ2dMC92NgxzafuyRdwEJB/4JFw0/XJdd9r9/ylt3U9
Dj5OSJdO1T6bUVgSWFjRNtIyzYu1321p82cdGXz5FD1P6RgwLbmdQ93rovGlS7+rfX/BwIrjh7H6
2DfhD5xw3Swen3prbL7LOLhQD6DKp91jrtBd1LJ5Fzd2tXHaIQyytJ09KR+Lcvo9jdbPQunwg5k7
7k9Ld/UMua+sCj+edOzpe5Ft6MNc19lLWQtiUQx4fFtEnjGS/eFY04UXpYK5tS3Ooo7YDMnTRdad
LTlOgg5uvZLS9Oe0l5zrqBceJb8NrtecFvOuwwNOXaoOvwqbUiwVLc5fGScH27lI5xgkc8pc32DU
vlbZG8peP4sCNeEQPkAvGVxZHa+XcCRJqn+N1nQWp99reAMXNgOHHq6qv6apeUgxU6TWPnzPk5SI
rQ5HZiOb0E/DrPLzxOJADadbZcQIBd5PunOEQ1RDZmQn8ryP2lYP5rHwhTX9mPtIPix9d8Ew7Blw
h5EuVdEy8TIF7dL4ZVw8DDqWiU7jnPVZeBfXqoXll4DcsLSXcd3+NnuajrJm3K/GVLQgm4exNK+6
qt8iPb5oGky0FaHoN6y1J2Nk6qRT+qccq71IwhtJFfb5UmnLdhKFrwjG2Jzu+4ydNl3GX5AXYhJN
y7om3AvJw1kuqpSoQTEY4XlmjPIPK8pMx8VFGAc9dVH7KxNX+4syieUbhEFP2ijGc1ZMuy/NKfs2
ox2rMBAaKy+Tx75Ce6QVqSclbdz58ziZ36REogbalsW0ISuyLyz86gc3xzSeiVJUD25MCvs4q+AW
rELuX4vaSnYjs08FJUxFYAiZD89zY+fX+ZjmPn5W+vpQknBfhbhA6XExYoxcjSRHPY+n6EhRXMZg
0hu1clh0pJN7W4NjF8+T2rv6NKQUxIqCGd1YItPWzfJKgqT9wkRm9SSJZfy+4FTpT1PVBVFSF5d9
Ho4+6pApd5HpOZc5xigX/EADPg7OrVgm141LMCa22lTO11JZpQTkRp4yuJzoMornqriIFT3fL6HR
3efLoG+gutkPLVromAhuks/HonCeHL2cSAzGVKzzO5ijizLMd7neTD5kkmJ0e9xoS3dKmdpzMyK8
DBvbtLhYRnO5wd5IAae8NNd4HFJvNRQIHRNvlAn9tPBlCzowNiuWl8R667XEx1patvtCSKsbVmv5
UaU3fqtk59Zsfu/7RXE7Xck24zLI11InPRM6tEFvzfVukapnKuQ580VLdMUTewylPDtvFbuH1j1e
ZpPxmpO5buQk6c/13CyumDe/m8kd3QyHt/2E6fwWsGb/vR6kGOZurHosKUybZrIYSdKqQMV0eQcN
AyZ0kRO2qam0zjkVwdyhtUbN6euCIsiYRYFdO7zHweoPdi4y8sLC77PpW6Yph2xW7oa+V92mz+jl
ZHTwcl1PfaQVwRiWD0Uv78pFGq9lozQ27B9QXLSwDpbBeq0HBbaeA72/FFjehd2CKYzJD+hbP89y
7H9CWT6jFr4DocP2klHHpt12G0/aVW4O1W6UovO0U8M9GXlJ7Sa/aApzIfGu9Z+U6CsU6vJ8WZfh
xRBae7tQrhcnww1wzOSNpGhseHqlnXeKfVBUpldiiR+uNWUZRCzvSzUGvqAmg7RNQusxooJUeEpq
v4olfyZ6bA+Vll9ih/s0ylESe3ljWv6Cc2BlGo0XW1P0e5LKvRYuiFWlsQiA0/nAqmg5TuOFNlKs
l7AgFo5ZXAqKGZYYlgBj7eeqsII8qc+Vrm72vTlH1/osR+fMHZdBOwLRJIVGnN6fV1Hd+4Y8/4iW
+tKETFNlUFKiCrZNQ8nkRmWV5wk63NE6jJromJlRMLhqqnC3jrLBi8F9j3zwjvmdaLdwIm/NEn7j
svqk5SbnRmjhbV0OM37rIo1HqkGNRWEtummSvLuLQMrHxJX8JRMsPceVze+TWnqZ4dBYN7xa/TF3
v+NyX9UjlNfRS5b1cFQp/M3lTS2S61h2doXIKZziFHdnlO1tqGU/xQgMH9M3HPOkNiCsj1xrMrZ9
D7trfMa9xgWG4yhBQ0XQq5VwdCF9dQMT39Ul5liO7do6J7lk3zmsZMxI/LbmFGDYPjSiA4TF13KS
wx0pDe5MNa0lkeAAEGPEFY/PIOkvhdacWR3OTKGFOL3aKiQ09MI1j+VEDlZr9Hc0XLP6TajYPxbp
W1vkV2h/pj3mezeO5DDm19R7ZgcGd2FEdzC0+kKq5GpH9vkqUoM5FIGLsSSf60N+WTP1spumQXZx
+9Q82ZZcicboXFs3Waw5kPFegPH4NkO4wZiomV80RXkm+sX2MxHZZ32+Fw2CVCnSpXvqeoVfwx1t
9TLlXzkStZrsDi12dDOMduuZyx2FEMPLM+fXej8Bhow+WIgH1NomaIKII1Iazgs5DqDpNBRlbH+k
EWz01wOuX5S/lsyb8vLQGO0WhtjAHtgouzgtzkSimlvuoTkM8C9cRA/Jth3Zizu4jiK1voWK+WL2
1qMz04OWw+huqinsmTBE3VZcRarlFgl6BZRI1qaUras2lC/GormpaulHsdQo3wst/C6bZfZDyLnm
0tSmCpgYl4YVKRQC2R7TpJCDcRzyAFH+TzRCktfVGm1FQVw11moeZNP8CD/hRkuWbxNFQ3eYIF1M
MBujUOKrrNodpts3RjK+UBK098us/zZSxUPDXwQTrCLXjsyH3sDlMV3ke7yB3HGUVdLKGvcyePS+
WWSLr5dh9YplQ3dllLPClIHRAzqkrLXNM415vUYNmtnqfbNRs91cKleqvvTbBCXW9w4x86Zy4uWK
NqS8qXF5q2pMzYwBuRaGXFa8ggxGEf1SK4lWQJgUq3P9z7wAdVcngJcsBfQ3zsde02Ypryu1GwaB
lfpGiOl/k3dmTXEjWx7/Kh3zPHJoXx7mRoxUK1UFxtjG+EVRZtG+7/r081MZuk2BTbvhoSOGp3tp
LGWmcjl5zn+RVp2UztFMmOcV5EIxbNJ1o5XBDBGTYZ6OZX6hWcRbhRrcNUSRp43n8uWiM00tlqSo
NbKyXrjQymulKiQ8Er1NVEbbNHQJdtUrr661TU/MIbL0SOZjzFd9xryLvgWpfj1gPEXqLRDcHSgJ
86Yx6z61taxOlvFITXpeKoO27JTgsyCiRECKOy2cBGkShKZE7UMzktovWEbnpTFgTZYPEDXbbpFo
6nuEtBbj4NWbQcJwbBRiNlf5Y5+DeUeTRXGI08LNkCdkFzu7loZtjASxWmN8BoNxDaRx0aOM36Xx
J9R6z5SiPo8a2moO2jrxkkuyFpc4SWxrzCLtbhiWtU5R3ZzsJPURsQRrXWaJj51buyIN5XSSUNmx
VM0kCb+J1PogZSS2IMT6zlgk7/1astZtq5q2Z7ThonL991Kd+jeejHEnZc4WZbJcZSqRnY7LEV9P
vz+PAuRbUGoYnUBLK8fofe3C0IdxFo0Fjn0SfI/GQmC6kdpZYki32kDqTu51O6VG8blKZQz3RApr
ECV8gUmjKFroIIH+BTLVWddW2Gu1arsM/BDP9ZYKB6w6nOSQgVmOyJ4tEgQ/7d7vN3pIIcELsIsr
kxCT6dz45rWRNvPFPljIpXiRc6LlurgaQDoU3teh1m0pNtesvzO1U/Qz1Ug6x1WJFKuvli7M4KZk
SyWTtG9Cfi6TeV5F8rjTqQYkVu+oNY6qvZnbWWmdMdsDe8y6y7xq3/uycdNq+rfCai+8CI+UKFpD
Wj436n7dR4J0V9R1x/BgoAk8Nl+SmUe7jbz9nBqN8sEfysbWBmNRC/J7WXYn/sjXHACnM5YyPihY
J9qBz/LzxY+I8yOREXAlwbPhXEfLaOOmKOrvRCEkcc9NgEdVRFALseW6iSWWBM3EqntbRVZHAHPs
GG00rtI+vZGN0L/wI10m6on3Qih/RhPnzrB65E+sxDgv4w5mjlt2izQql2YVSbOs4qZTDN51IlBF
MiSSyuYSmo288tvm0ks8aqPCXdMXZHPrdlynoXquoWWHsQuml3qunpJ1uuok3P+EIAtWVWqd9Bmb
ohlygspSmH4wLf6XWSBVrRVmN8OT5lsYBuaGyCubYdxizVsyoHaSUupTyFUD4zAwFh9ywVxoeMs4
usJ54vtec4KyVfY5T+NTLKPmZYrej958kLNqHw6mUxfJRylNRlzLo30DQ1JClyNQ7qIm+lB25lUj
D8qJJUQ7Cx8dElXG5xDl57nVyDXGBZZP3a5SxAsX0QXpMvSISRT+SXWnxpH+QfXddo2fkNnPhaYz
I9g7olqhNFcIqMm5XCVu9K5o7QJdQowti13hxSulIDIf0aZB2yLrpMXgtzPItoWTjSY38EzWZ5hl
izMB8SBHDdt4DkvVbkKFYgBlJQoRgWRTDrQBVAJQ4eqwUJGRaFCuDZTGVixhG7W31HdpCApFOTl5
rTwdDexai/Zrh8RAlPc3da7gRYnd2IBMT50pvl2aIrcj89wcMbHIIYIY6XLaZFzoGuZQ3mHMeuJ1
2rkawlABRv81bSBAmD03CBMLV8G3B1P80rdi4Xi9+iEVEvcztUUVj/fwLOiyeZbKH+opEZBYsTkV
TowTvVqxjJU1CBja2fUY9CnVquO6Mtbq+1FRiY+8bj2gMFx4DUVIo8NTyPSdxpLSrZmm0Tqqy69m
25y5uZmeIbHZOkZXb2EEBuznw9rL44+K3COD4SsLN+s+cWdBOK8se5PybLKsi09lCx+v143YSVux
Okf06ksRcx8EJzZrKtfE5xN9ZfzWLGCKyNkjRsQJrMVUoxC/XIwqpDorCMI5MvGxUyWtcOEbxrLx
o6WcuZP/yNeimS5tJnHYFfWKRZvgC1A2arho5M51jAjXLWSMq8uUow9Vlfdt0UsOJpTlBruIaJ5a
XXk5CuEcA1FJ5rsG6f+P/CUYb2OSpYFtBkBCJ4X48/zlRdbU/rPJy6dPeUheSsgHU+kGt66R2ZNI
Hf6VvNQ0JHGAKuBFRHb8r+QlFBQVzKkIdALVBxKswM8ekpfWO/h35C6BO8M1tigV/A7T5NjhcgK6
QbWRINrJpFaRmXicuuw1tYU2WY7bUkF1cp7lKkpwZVC0guM1Mb7h2RDFJybs5es40cqzUGAd2nIW
s7O2hJDhTGpH5SbW/YOAqd+uJBALL1AsngeUkGJVJ0Mgdoaj8kEVeFHpDuOwlSJ93KTdMF70Vuei
/Dv03rxzMwF3rnJCV5GAmSzINjDXcgdoqbZRZUw641h6qU3PFWsmBTAVDuvkJ3BUrEGdXRhclMq3
Muqhi76OyGYaBG8lxIoT7roXmpYqX1IqH07VTRa5CDZy5PpBR6VwX5RGtVDiRLS9fIw/RW31kmLQ
gXN+jMI5mGpp5N9Arx5VN+IBWVLcUcdtD/aQXEhYLVvPExcYf3RnHmXXM+7eMfCBsGQTrwzRn1k9
ZDRNCUOCKk21s7CWNmInqvN4JKrXzYhALZ9yh5LkcwmJQ0fXKmUhKEX8ApZrAlg+aTzc/UnHyZy+
++N5iYx8U8pmNG7RNmlvBwW0h6GAtq8Ky7Dz2PJ3MVfCf/JNtemToqdpAKWcvvkPWMra6hTBpTy5
dTtF/Zw1KhlUoGbjXCqKppwNnpGSRkR6cnQFaVFHQzgT2MY3YytIa5SBof00CKxejniBgWEZDXJm
ivICSvxpyQ5JiEmtH8UpHnasEtZj76yXhHhbgghU7GNLcWT4zesfdrZnSnZPahpkakUNXDguJcgK
HBsgDRWmvEriitvQ765Lf+i2dQG6bol4sNnNAYukrlPKbkMNOejTK3HMAYL8ugnSk55S3MFUkmnA
p0DI5WiJ4TuC+02ZjVvDldIZSXFtWQpFMO9UEg6NUpUzU4/qdVkq+cLT+9D2qk7bYJ6enQ+V1i7B
CwvOaKnt6tcNO8iqPJqdU8Mmi5yDQBZ6CI/niU8FN/QMdk0JDYBPrRFgt6rnIQJFXtBi4GpGi7ou
wWW4xnt9iL/6o1CjuMyFWKMU4yBjpK0lpfZmlVYXs4bc5jpRBeU9llxESkmGMFqjJDPP8Mm0idhO
edS57Bxq72b0g2znpwFpI0MP1lkbiAsVgcPzkSvIygVDv1BK0qFGoIGu+HW/J1rk41VJpY9MNKVi
kEUgAo4KXaXYx0RNCQWNvsHxWgLW9SnRXdSKFbk4bSxXIPnBBlfUpdjOQrUyN6KBG6eNUut0RTbd
j7VRtSSCNfNCFLnXagjm2I0fk/Mo66H76OdZj5A6ZmVEc1Ud30ilpG4MQZRVBBmDvJmDiRduft2v
p6fg1C9mGFNsmvDH5OlejcfQlZVxK+apr5IbCWXQcQLypY5vBvqnUqHENNPwhDrVK+NMrUT5GkXC
9MyMaY4t1lp2qVYnGI8iPp83X15o3pPNcGoe+iUcz2jwIBb7eLoNE/pPMgZxS+Y4r2ZupnOSRFi5
ggcDLHkigQw4BW7VC4uwGtiL8wHrgNB0ARDCF881G7WMeCmzjFd9FQtE33JUnPZWYym2objqSxjV
J6BjGgz6WaLczzqBxPS4wX4oEvW2tbhtrK7ZlqGigHWTlZWrcPvvPRHMjRApie15RjVvgrCzG4Nr
0ZCF8ktT9vmm8GUh+8ItOBaBKZGtQI2mErfZmHLxrLtx3YVEQ3bbVWisCxrYuyHol1KugjdKsVNH
qEqOoTmYoOM5mrhmYDnvqbns9FGPlJMPF1EVo/4jaB7FAasTLAw3LMA2CS8Rgqb1dLTPGKw1wkeD
RpJyfzyOJjofY5C1NL7joG795Nrr+0scM28LLZvpOMLp4ouOUdPHOX4pHCQDASIOGuVgSPvDIai7
ce9xUZa2g+Qi2FU3QvNJy0oworrYhZduHaOZ4fZNeQa6WiBVWodKiLC5oie2rgUWics4jX+XTogA
FbqO0JQhg4sYQzweCS9r5LwdC2lbKXWxcVFYPA+1wXqB93Eg9x/1nfkKuJoDlgE4bPw/9F1qqqbP
gDZvh67Tb/Q6FcuFjwE9KGpZKD6mkadhz6EKpmijnV8JDsKF/MYMfHdR6J7qOqNSNV+BBg0Wuqut
WM5FuUfUtiXfYtp5EAjmKqRCyK3ZkivrDk3c8AWwzUFj8FEnEIKAPg+9GmYdV4WjYxPOliDXmKjt
/ELUNkgrT9sYmGZt6Zmi59p602KB7oT863RVmx06pnHQxaeS6w7KqRKVYWsDZLUMyiRDbZ1UFa+Z
GWjrtzamtHFg59ySPadqoqqbp6jbU5mBEeTbqGYj4RzkaP/HZRBUzBjyb444moXhjFLWmbOhBaaP
rsxIKh4r8YHEWxfjFR95KEHjvFBEyQzJK7VbyFonCBcyEkqk9aW+HlceO0lr53g8G/PUNEipe30S
a+u4Dbz2LJSDIruum5Ym99zGzE+14o/irvb9RFoooRbgMdwaPXKTteiCCk1UV1JtsTOHyvbSqiOa
Hcao/6ZbguKdUtJpvQ27v7ZK6ygRXtiYpCebOiB0SFWTlBhBHAyrxzM6IOcoF70X7ORaUybh5GSY
tYov3oCqU64qONaXoy7F3+QWjWJbBo3w1SwjNmwRi0jlyxBSTLFLxaOYa0LpDWd5hsDaMtBTfm+A
231J7ffYNQ8dk4mchvk1P9q0RB63GK1vNyyD2N+Vht+dEbrUX6H1si/0JF8CZ+gm6e4BFGJHuRo1
EEwqB2svGJb/m5LAh5bAiOX2Op0xmDo9bgmSkLDkUtnfIQXfp7NME4p90eWeuSw6UYKAn+rldeNq
xc6sCN3J3EjIb/76VH4SnEJeFKFNiqw0xD6PlT7JxrNv67q/K2KrK2x3DNqPspE1L1yEnvKouOZP
BjiTODwpwmMNGSMThrjXxHSXoqtmAnMZw3IJyLctnLpVRP9cipt6G4gdEdNg+ukd0LkGS6C8P8NW
IHopBnwSAhImsf9CUITTBcnm6EhCnyuXs4AYNO8DxKkEXEQytKGXqsYl/HdHeIrIYN2SAsEA/XiF
WNjHmhCRs91QIJstY8a99MXOn/3uW4AjysgaoRgJzftYi0LwYzkrmirbiWWsOb7WG7NMKfMXLm1P
sgW6hkoVIDkDfVOMF44iZ1LcrhWBmd81qpUtBbNvlp2Zqh+Nljy1LBFqvjA9n3shiDxsbUDVm9oh
pfLDSdaOllJYvZHvAhgfHDm9eREPAaTAUTEpTTZs5/Hvv3KiECtopGganP+jLI0mp12sDX6xA60g
z9MSmFNqDtaq9RQSSRKIJemFb/d0Mk7CbKj1ELaj9nwct4dRpg55xTL3egSfsUnP/bkVGtUXzQDG
8ut58uy7yKdQ8+JVyNI83nMasxeDQRSLnRRQbHNUxcMHFbP2eK9y7r+w6p/5etBgdfxX4cdDiTpa
ZZO1NsULudihUo8qmOFnW/IBxancoBXfUhN+yYPi2d6hujflKFlvx7uZWLWmGQxdsaOeQHWoTcWT
bEjGE1SXwsWvB/JJZgEdD/Q8OPLYr6Akyo8H0ogJ3katKHadC5oEN/texuCQdLkuDN5dVJvRHY5M
3tYoKkUALG50L92nnhvdacUTBDB38GJ63ALMOkktILW2w0QX3cAUDDhIsgKdZkoz44iscBml+aIc
R4WKcBqWaHdViR7OPXT3+nnuoRJ/EiGNR3ESIM0pOfdOvULQpwlnFPBelKCHy0uLHoV0BkR0iQZP
Vo2Qo48mn+xmcZcWgb4bs0LojTUsQMMk92JVqXHWmuEtgBrKfQ0OkRy6Sz2sIMRoYXxpRsI6CvKZ
IHZ7YkBQLS7WSa1an5Jy6anPm1cx0NZti66CM8SJ7wyif1ajE2hjyyrOOg/ubtyF3+gj5W25OkX/
NPusjoV+2w2p04KhttmBrnXt1PdiaS351Z0c1O2qCkqKH9DlZ1xrm1UsqYmtyEFky3km0dTYX/qh
0K4SPZV3cSjMUqqPVz6F7qJWjFOr0SfEmYAsQNheIaRtLtzUwoIx6ggumz6aedaQb700zOaKNRgz
/OLLORfh9v0Yt9s2r/3KFtx42Jkck3bFTdlW+kGGLN9rFUtKybbj4F/2eQQOF/QA+TpMyuUGSJcS
Vs3c8/zAUZtmVuvFraSAz0pRAJEb4SqpwlO3cjMHQZrPmViZtuojHZhk7ojXlLLzYJZ/tLKg2KpJ
cjdW+XBmDdWN4VUlHVVBxzbWeRGo9T5UzORD2+b7SBEB3jZeMfekTl5GhR8vRBQRAfS54lKPQZxr
UTsfFdHFSgtcTCd6qRObXb+CAfXJ7LxqAayniNWrXBiKXQS2LbQhLiCL20ri5CnYcvrM8laoZPw5
TIN3U5A2Kuq7mxaSHNwTdQLHiOlNPAjcGDywCwb0Kw3CDnGnl20pMkERcWGYJ9sgTVRlPiQBHAoG
2DyvSfHsws4To0WVtwBa0dtPrYUZKeNldahj4l/bSosmErt8k0cKKsHqoQ4aTSVR4VAd1Q+V0ir0
vMtID9qvmhRYna0HTW/ZVarUa3QYpR6asa9/qASZKh63NT5To0ArckphNMCQyaW3EXFV+2Zqriqd
ISY6aiuQhCkF+RDE+E6MSvA3SRZaC0QkJnHPPixuItEa7rj2lhJ3+pSFUGRBVc3SKhNVJwE5ZMxk
oezSRZNCHIE3ig/ySg20zJxh25GsESsxoQKVtfHR6DVIMx7uYVcQ2aIad+dWaheG2mcnhdn2Z0Ke
n5a9jLFQf6CQcnxBJ4XHBg/LPdBMvYlxGmKhM27qAEFpB++2CJsQWIvAWwPoqoo0ut+iWshmEgTT
VRDoybpRI/MsilURU/Iiq0+S2FQ+BO6YBzPcpqmuw9lOL/vE19JZnuN1B2mtFElijCqFeEVJu8TJ
tCzbDG1tXLTc26SFLE24G1OsKD5WWhWk8FMNbrSlplBpVNASsPFQA6YiDzorwYJKs8taw1t10Ho9
LFMh/Nl61HmwUyUvZvFmbvK+rWryKwYIRc0JE0mNwKYQ/AL2jOWLVGvraaLVyVc1x+XAFg0jAtrQ
VkqwyMcBQLKal9gJVREnGjBo0N0zr9F7w5FB1LROlrjqsKnHaqRqayqgzbgL9OWiN8YA68bUKmpg
s5a1lbwBuLWp1YBNDQnR9FlP7Tdz8BN2ERpxaxRIqkEEVJqJ0ok0qj4YeVg5IwCPWi8XUZEECinJ
qgxOZLnv7xRS2fLM69w4t4sGRLETRQUXMuwby5h7CavKiWSXcC+sA7+xE7CBCvxYUY4uY/IxH6oQ
5c1VQy/Oe/LK+iYAwAqUDI7WN7cYwYN0euCG+8xPm+h9khfF+8yLiq8Je1j7BQlijYfCv76V/Awc
chf4+ggbi+OOFE0Jai/TFUBAAilk365qo3GREokkHH7axhv3YWqWZ2WPZgQ4dz0sr1oUSI0TNAFE
f+drgPtBWlnuALzbaqJFKaXIrVpoHX8ZZN3FndMXZIwGoiRoZ1YtDsrC6kXLA9PSZDdGM0rCapAy
6OpVgibArO/SUsUID8cJdALJWJ8ErpU2Dp46XTgfMh9p+H5oom+CWETXhZ5ShfEK8g7w6ipwDV2a
gC8QGtODOKiSVrY1ORj9nVp11YcwadWG2VUboPZCZFWcth3lmwAjxisPutyNJlKJE8s0VpZGm8Xt
pjNNsjQIdYUy534Sfs50uQ4utNAY1QvKJWU5H4IKYI0edkU/J9KU5HUbClLNvDE9a4McUTue4Xw0
qOeV0nFZwT6hpWIR6UB2a6DX0lLP0iG5y8j7BUzUQnBqQ82NjQAJySKD0g84GRYmi10DOZCei4mn
UeYpiFUWCfy5dD0GBesUbloOVgNCZLBAxjbtFhLGWD6wazWUZjmJgW6rYGuVrQGi4Efy36LXIuCS
uOi01xmg3bgUln4kFdsIwiW5zVz9nrP7VzCa7hvxrPTkn+yd6b++z4K0/oj215F45d/6owca0PMP
eqRleZ01iFCijOkF2WOL4ulG/whTcGjSQUfzV0+I97S4uUEmU4AAhfqOAiYXfbjDD8mIOEu9+z+Q
JPWdxH2B+/zk28rP4Y0/jNHPRuHXHXwq8/n0OY+68FNBzyn7jr/d3xuIo6f8NRAyKpvy5JBHMeTw
wy36h2GwrHeIhpKjImA9/Hwf+H/ZMKDs/8phEJR3UBZ1SkI86Yf+4zvzDquqSbWRGw1T7l/U8ylN
R0Wda+ffWQo/nQGC/k6iFAKDlJv44Yee/jgE2H+bVK7JGP3rhmDScxcnGb/XjYDxTsfSBN2t+wGY
7s8/joAkvwMbjUPNdK39u5Pgb8yUPzdMxw/im8N+GtxWP8gBv/gHD5vN0wfcbyLrm//5L/axPwFN
hz+cpIK/PxqVXwSIp///n0cT5DDPf/iPD/P+x39+38Gnr362UQ+/XAW35b689gGST6++b+bpPmFX
vryt6j82+zhIcKXfP97yJ8fuBx3iqb1PpI7/nAK/esMTOWMV+VO29r+6+s+ee5HfXgfIJX8/q/7I
7v64yrxhH+3Lev/w9OlTUD6a1KkffvXPO3KaleDmLppkj0zzw+MOb3g4Fl7dpQMy76dveMM+xHvw
e8FxJ1AxfPjVPx+m7/DCi+Ynr5jOjdeO024fN1Hz8Jzvn2DynCVD9tpHb/dJjq/xw4Punw2ikjTw
a5/9fWSeX2wGiAi8KV7/kvmeBX2yb49m6P2m/douPGiUP/+CNxj/w370/NPfYG6e7JNvR7OeDOok
FP7agfnf61v/4SnTpJlAI+w8hHavffJh1kw4XLaep2vq/j1vMDaHkX9m7zm8AY3l1/fkYfI8vwLu
30ON4LUjdlgCv3zJG3yWh8789KNQXXx9Vw4f5bSp9n98vE09b//44Pk+ZG+xNR2G7KX3vMEy+RDs
H+3b9GAKqN9g37MZn6iJn3v6G5ybD8HG9T4PkB34Ieg4eRpx3HeKGPm1M9kmMHt4yv2uMg3XG6yR
6UP8saasl95Uj94Af4CjaHLyeG3j7zeUZ/as+3e8QTeWGXICfJDsobmHUbp//hus8u8x39N4g9rV
YZjeaok/CZLvXzBVn1/7HWwi+9vHkf331qtvsKB5uBftBfs2JouTer+YUhN88rVd+f45nt/aDTLr
qGFhBw0NBGQzeaTXv/Bw+HbTHenJF8IiF+1S7ExBzoAlgYHyBmvm4VR5+rYJJXTsJfPa4fxdJaM/
b67/8Mb2O8SjX77ruXvwn4mip7fjhwzgc//s8dV/+ovr+HZf/uf/AAAA//8=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ln>
              <a:noFill/>
            </a:ln>
          </cx:spPr>
        </cx:plotSurface>
        <cx:series layoutId="regionMap" uniqueId="{32C70D0E-77F3-417A-8588-EDF57781EF3D}">
          <cx:tx>
            <cx:txData>
              <cx:f>_xlchart.v5.6</cx:f>
              <cx:v>Revenue</cx:v>
            </cx:txData>
          </cx:tx>
          <cx:dataId val="0"/>
          <cx:layoutPr>
            <cx:geography cultureLanguage="en-US" cultureRegion="ID" attribution="Powered by Bing">
              <cx:geoCache provider="{E9337A44-BEBE-4D9F-B70C-5C5E7DAFC167}">
                <cx:binary>1Hxrc9xGku1fUejzhVzvQm2s9wPQ3SBFiZL1sGx/QXAoGW8U3q9fvwfSzFw22EMsvTduxDAmbI9a
7ERm5ePkySz85/30H/f5t7vmxVTkZfsf99PPL+Ouq/7jp5/a+/hbcde+KpL7xrb2z+7VvS1+sn/+
mdx/++lrczcmZfQTI1T8dB/fNd236eV//Se+Lfpm39j7uy6x5S/9t2b+8K3t86594rOLH724+1ok
5SFpuya57+jPLz/2xV33rbl78bm7a+5evvhWdkk3f5qrbz+/PPu7L1/8tP3GR9Jf5HjArv+K32Wv
qGFcUpeaHz/uyxe5LaO/f2zMK+5SRrVR5PsP/Yfo27sCv35rmy5+8f3hnn6q78909/Vr861todz3
fz/69TNFoPNnB+LubV92qyEj2PTnl9flV1t+axPYIGmt/+ND3666XB++K//T+TH8139u/gDm2PzJ
g5Pa2m7vo0cHdbi5fvH6LoNL/D88JUe9oloKIgn/cQyEnx0TJeqVyzTVlOODH77x44A+Vt/uk7v8
xf1dlXT49w8zvrB//k8e8vKh/Q++cnOQr28cxv7tTvJjn9+N8LQXH78hXu7Kfxj2fx90Dn+lhFAa
oXd+jNS8MkJT1zw6Rtt/j7MfT/TUk/yLM9v8/uaAPt46q8R/s1B7fTfevfiUFH3zlEGelw8d/UoZ
rfk/8h0h2yNir4ShgiqzibTjXdshqIYnw/7y6Tz41c3BvL7+d4icf+03D8vU2d96ZplyyCvjEhwL
df+eAInYhI54RSnlRDL+o5D9wyd+5MEHZeNfP9Pl03nwq2cq/H+oRf+6Tv2zph+Qmo7fwcCDUvX0
p9/VBFDZ/OoZpjjT9B+mvP7680sY+cHZrV9xVm8eGOuHnf/5O98QH/h1QV8RivzGXFdqwah5+QJJ
Fp8YiQ8oocoVUhNOmXz5olzhxc8v5StDNGPGEMIVoUTj7Ns1o/380qH4PjgGPhREG+ka959A7L3N
58iW/zTG3///i7Iv3tuk7FoIffmi+vG31ufUrhaSE6EYcYHsCKAPPr+/+wCsh79M/49sXBHK3shT
UXSde1A06mOPLWbMb8aKVsWpdWIy3Y50TIqrOiaF47tdHi3+A5tdeAxKLjyH4NoQg4qvofP5c8Sa
pFMV9uI08FyzIM7sWN4SNWSTZ5Ka/DmXRVJ7ddjl9ws3eCA5J/ZA8jr++PSTqO2DaMklZ4IBAcIy
LrLhQ4NMLDJtPbXixGp77xBG7nOZjb87ZUePvUmnHcUf2R/iNM7TEOVS6mr4wENxIXOdrssmcYo7
zW6zVIubmNVL4o0k5rcOmQbjZ5mz/E2XVF4pEbq/PK0vPOncAdYH4ABSQggptV7t8cABWhbnqhaj
OIk2NyeT9/kHEbVF8BekCCmkywUxdPXnh1I0L3t3Himsmjf2i1V5eIzyLn37tJTVWGfOrKVikjCX
M1iTSH0uxcJ5o2is+cmObft6JO3s9yRX/jR1vfe0qMdmU1QoBV2kZMzVGzdpTTov1gh2Grs8u5FN
q26SlCSfnpbyWCHYypWUCeW6lJs1ah4cTjnSygyNM5xGnXZHZYl+3Tli8MI+y39/WtQjhQynAklF
c67wP7URVUdR5uSydU7ZXGif2KzwyVTpHbM9UsjgaJRCB2aAB+Hz5wrxxcxSWh2e2jlx7LGJ6yzx
lta1sT8nLv36XJ0kRQRzqhSaCcNWnR+YL0oT1wyKhqe0L0XsD3VkR5+PXff5+XLQrGgGWYQins7l
DFNjVd834akycfGLS3LmaZGRL/87KRvbNVrWkaja8NQ7dX9tMzmfhjotnnlCqAN6tZpCMiJS8I2U
Ok45G7JyPOmimt9GQzb4/SLKX6O4qa6fVmjrDBDlIhVI+LbQqEDr5w+OJy2jIkubbjy1YcG8KXLy
2mtIT37TLvLFjl58m2lXaYJKArWo1K7aOENR6C6OSTedyoUn/NTGNg29WMvwJuNDX/4qVEPSw/oP
8Tot4pDdiLaSw20/5k3h87in/OC2y0i8JCT95KXtUn0RYugHX6VV2f+K7t3WH1s3M7Gnu0z3XkGz
evaEHKvlyHVe/WILJ3EPjTBVd93VOvmdsrIdA9EJ4vp90zfTaSwWWt4kVWXC64K0Klhiafqg0iMt
rkfldP3oZQNp6quZZeWvjAzNG0WbsvPyjjvTzXOPiBHO5VoLDZFSbDy770OWRgUZT0WYcq+eOD+I
OnFPU5p3Owe0ftXD5O2ilnKtkb1R/yUEnnvD7LhxGTExnrKaOjdDB9XDoV5OZdk470nl2htHcPPh
2foBgaFacMYVInjjFJzTerJxO59U5pBjEvV28IgI6ZXuqyLe0fCxvzOkWLnieQOJa6P10N/bqC1j
mHg6zcXU+1M4TterHTzep+7h2XoxVxLD1ky7FtyNqIxRFdXRfJodEwdpVWS/q3Eqrsa85X88LWpN
CJtz40JCCGqGy8i2cJAwGvhQTdPJkel4MHNuXlejXq6SsmBvLHGmL6Z3e+uxOXWenUAYR6aSLg7e
BVbegMZ0qHLtFuV0aoqUZAdu0yr33baeF38wxTgcn9b08fkhFNaCDH2ZQaY/N2rtmobZfiCnsqvY
kcfql2aJ+aHIymJH0up25zbl3EV9BCJDe4AEeS5JuUmSqdAsJ9bLr20nw1PnzNmzYxtCoAhSsFq7
gI07AoSrzsyWnGxSxV7dqO7K9HHvR6TXzwSZLpLIQ1Gb2LatqqJkLsipGqjwJjeugslQ9Wx3gBSg
C0VxTK5WGyiLuly4pHOX0zIXtcdl1wd5XFVeGCu7Y7sLByQIERT9GRhI+OD5AbWVky60TsiJGsmP
Za9mrxK13InibS8Cs628C2GoxCjKfIPJTON0pEW+PLE0La03qJEzr6xI8reGzu2Rz4uT7Ii84ONi
ZcZRJxkjiKxzxVBNFClqRU5uyz5HTtLd6Dz+g+m2ef5hoe0ECtSrj6M1OBcki7mNsrInJ1Um86dh
jvrXw9LFwazjeSeaLugEgEHgGohZ6spNNAk+ptmysPkkojQ0V1GsKxZMsmu0ZzkPp6un08T65Jvg
RR/HFFXoDVxQ2OeaFb3r2MLKBTjNTH7d1L93o1U7feMF1zgTsslFKappwt0FGYLGY+YZW9NDHU++
08/LJ95k5Y5f0MtaGYE+BF6pt0Ys22qpG82WU8PbJvfCMh/HYyiHZfJqGqve50UpXX/Oe4bYq6TS
fiLiKvO1rvOPISXZjUh6Ox4JDir8YxZN9ftz7Q6UpIDA1w5Tmm0rPfMocSuArVObjnGQtNVvik98
x+6PzYBvX5kBTTRlyDfnh9s4UWVTmU0n4ZL6jyLU4Sf8UbIj5fHpIrUADkkXP5C3kUKdHFgydsbT
rPPEm5bpNp2rr2Gx/KljslO/+UVhwB0UxlNCff/8AQyns6gzEkfjqSndaDjahPWOnxWpXW4n1ovF
G+LCjkFVtYW9snOl7JupGOq3DWkc9j6yWZXfFroxqvN7hzfDTZTZuvGcMjStP/XRXHiqkaI49kQi
DkzhVtN1Cm+Zr3i5TPLQKZKwoOGy+tg7jYi8oh6iJPadKjafVF13HfV664TJa1OzqT8sJEuGr6xR
leN6RVY39+gwKu4lSKWDB9STfpB9lLFnpxEBvhVmQn50pWCrHR/YKWrn3uZaAFO5Ij/yKEz9PhHG
Z4LsiXrsZQB+6PpRW6hBQ7YpzVWtHVSXejwZW07BPA/sUMtE7uDRR6SbC7RGmNBIi9oIVLJzjZgV
aVT1fDi1Ov1bMS7TVza2xUlFxvGTeaneRP1s37SdXXyHTexdScrdh3icnBVFRyZgUYqnIBtXHzXv
s6iqh1M+JbkXpab/Eg+ae50Kk9vnJgjwnOA4JVjXVd1NYs6UqYuiLYeTEn3vEQvUvURm3smUFxRC
4UTdFxoywN2cG1XwxinTGgqhdSq9VC7sw7KgeWJpzV4/rdBlURIIXwMmGLl+/sAjiZO1XVS1EJUO
+YcoTwZvbWV/J86Y/hWtFGNIEQq19Ht5eCDK1XR0qqQaTnWbtIFVc/FbxaS8VREtsh2/fNwJ4pyU
VMZVQMGGr9HxQBaZUjc0socsY44JTU595n40XfhOxsx6OhfhjsBLdlwzn3bRFqGT2dhx0bqfjVoF
WhIdkHvzY0nEdFWim3u2HUGwgS4Ew4waotmmbteJqOeSsuHUxWHquXmdeoWM9bGopuX0tHdcCG+X
gaEEJga5glm5ObejaXQfV/XETmiR2sRL0yxavDxfdORNQMe1R/q6djzUOcu9lM3J7UwXl/nMFcv8
TGrWBZ5UkiDWXQx88VTnz7J0QjjMxbPweqGRFzrL4rlz113HehyebWOsBkiOsSbiHG3Exn/6Ounc
sFnA8TjJSsVApcFm3KtG6zzbc1wGhSToK1QGvY5wHrpq2eY5hFTsZObmk+nz5iouUbG1NFHw9Gmu
D32OKl2g5TWrgJmTiMFzSbPs4qqZOnaaaN6/z1Ur/Sh3kx2fuSDFZchZILUFZkNiU+NoyV1HJo1z
EoyXflRJFqy08bPbQcPBmhNMNylad7mpO4m2fHHGNgow9Sl6ZMaiZF7k2NHuGO1xYBuuAMXhd9hc
AsN9bjRZVCaLZRQHbWmT16oR6bHHP27UEqodT3ictCAKDQ2maAIFjW88QWQ1D2dniQJel0z41dwD
KThtDiITq0n0136kfRLMothV8vGZrZPAtYIbENDglc6VdKYsNEIlSZACwKVeXNbJhC5xts/1DUBS
gFE4II4MlNlGwyxGucuWgp1s60zHeSHS06E77EDfR9qgOIOeZRQZEo2v2kgZ2BAmugX1UU7K9Tsx
Tv6IZn+nf1/TzVk0YaqLZkFj9LXO3baToryjJk5LMp3aNusG36EddT1FOlL6Y5EO2TWYTuN865go
la8HCUAy1ANnyXO9Zh3hf0cKnGmOCfH52Q1V14RDluM5RPEGM195GKV6mxv6fizz/qBMa3ckXrCv
QMoiShhXrLhrIxFUQzcrMBd8cutgmN3x1E08evPMbKVQcDiaX5AXCAm9kaLKgZaKlCroi5ocSl0j
Isax3PHI1TpnpwgpcBJEHRSRyI/nuiQW9ivMIoOqn2OvSVztj6z5WubWOTytzyVJGtwByCVQS8Dm
55LGoqZFOWMwrQv2VQGffLEay3rpErk7nrlaZqsT8jvVmGVStLKbDFw7ccNMm/MgtoJ4+WSTwyQ1
hnFFOn8sHKluOJnrN1Nln02TwJru2ndg/o3kv4ULVd+mw2QtD1ircjQ5kXs1zEV56NMu3DHnqsQj
JbXSwHarinKj5OSyhfcEouKRZm9nMxLfYsD0OXbq/LVahuz+6eN75PRoAEGmUpgUZUfJzfF1y1iK
VNY8cLnTHdTQFkc+SbuTur6z6hu1kIBBbWCQipG+3tToNpqGkHGQS13oNKmvqkyT4+zWfeMNZTFz
bx7L2PHGvDL5iUS1vF3kXH9ZEmGLa10UzPWQYZfEp9gLuLdjXUT+LIi13sQy2b+TeTvsLSBc8OwV
wiAdovlHbmfnni15OAjMZFngFFMXVGEeH+OQRDeyFe5zUw9OgZPv0bpOmLcN9GxSOOAysiB0+hyr
BnN3pZyMXD991pcUAm8J8hxJQWCn5VwhzbKWUbcWYIBo6fVRYbxSgrFKhiS9+gui1vSGqGGUbbNc
i+64SGglAjOw8pDzrPLKhDvBaMbntq4wHcIEggRQNIinc6XioWmmkBUiyK1aXtciEX6W02IHl10y
HbaRwAgAAAI8b6SkWREjyzo8EPM4eNmoXU+SODyYOHd20tx3bmEbK0DowOfokYncjo3mtm9H06Yi
SK3qTuOozLFbZnoUEW2PjE7ljZNx+0a1S/optc38ropHe9AO0p7D5eKhSRPPz0qYGqAQw8aAOGIT
Cq5j5igEzAqwYpW8E3JSv+dOPV2hzER+uTjdTpG8kAXXKQUMrRjSLdkAt5LltM6iRAY0M8RvlvK2
186hT6g9pEny9WlfvZQCseaJ88MoAZsrmxRoetM7gxPJIMYwDhP3mH/oUhPuqHTJg8yK3dATEaST
Td1PsrFcIjCKQSKb4nZYZHuoQBdfOUNEd0RdUMgwrIBzinV9/Nem+EemHKp5gCiddyoonBy+U3K1
00E8gvXKxQgVsx4kLiPhFOeBJ6o0l86EbFJmujlYPU5HESfFp4UX9trGorpJld0bNF7AAOsAZqV+
AYDRJZ0Llal2iW0yFUzZklaHtO+rv/V4lNYj49Q012nuZoM3zSy8Izpdfn/aUy6cIVoybJ+CwMLq
4bqw+LCntXJy06kQwG6sA8VfxdXHQjkiiHVcH58WtX7VJgkY7D5icUYiBWA16FwUSjD2kldFM7Dd
/NjWS6H8rMMewI3F3g7zTBaKyWtS1r93xdhOQR/HRbjzFBfN7cJb0XGgv3E3Thvb0nZ2pipQc5Vl
XpqHfX7I8iV+S2g4Wq/Rdf8BIL066Knkp6dNcMnaOE4OB8YIHWzXuQmw0Vinjq50MHSsDdqmGq+I
o9TJ4Uu6o+eliHkoauPL7TB04O1aHfRlo3yyTMyjkbCHpxW6JMUFxcXBHgBGbhvhZFwGXmIiFOgw
na8Ezc01S5nx/4IUYAj8yNVzNrokZixbN8eZmULM1y1Pf1u5q53gv6jKAyHr2T0gIke+6GauJhXI
mIsTkdNHsrjRzqlcyjC4/4AqsO7hKr2pAnzGwqlYF32ysXuD/B16c1a/ATUWe9GY3Ik+63dc7pJa
Bu2vi+KLlcxt1LHUTZqmRHOGpeDkC3j+7M2I0Vm5A/cuebbB4jO2aTGqfES3l06c8DTJISbR02tV
YSuuXkLnFBPLdjR6LArVE6vSK81jiNj6XFTyQs8EPlcmABPreu+hAG/lLUvx9Wm/uygJeAWDGcAx
kErnLjHF3TQVmSODhI31UZWOc5hprQ9dXe4NEtbkd54coZTAZhKgHwD6tpvIOV3SCZU8mEfVfp4Q
a3680PDQ95SdQtUl139BNUhCIqTgyrar4Llt3AWlVAVRRroP67jwgK328XbAevCOzz/2wO9TLYLl
JOw2iO2MRKOtLPLCwjXSPL4ideX4Jrfk8LRCF6UYBroKa2XkUWTppSJNu0ChNMrmq54Uw9t6HPOd
IczjGgaOAzcK1do2AyFs4jdNCW9XxjagC+eeG2vid2M0BGWajKd8HLg/Tm3jt83IrkYKsulpJS95
CcYyP1Y2wMCtRniQo3TngKnVI3JUPlK/xG6hR9q+fhsmYR24cxbuAPfHxdIgyJhLFUEtcemmWNqm
sBbNkAyk22B3aLLE5ljRj7KvzQDe6oA9C/cXrAeGty0GEHs55XGyXKVjew77DRJYfSOd4vqEa7oR
4WfkPFxnQA/j9TTWogjCJpb5oeuN+qrnFq3Y03a+4EzrvB83ctAgYctgU6ezvFVcoPMIGCvdg1FV
eCBTtjf4v5BeKOJdIy+vYGTL8os0wy2MPJZBC1XhOFggYaWgPuu6csdxLonimA7h4glCg8lNtzPE
tiG5ZFAoHXXlaZuX12Yxy8d4rvKdQnpR1grxwGCuqxMbWUlWoBFsChXEIV/83MnyN8mIklcl095N
kouisImIfR+sFsNDz+OhdKp1UbpSQd2Q6WAlQyNbA15p8Bs7LnEpFLjSYHuwK8WEWZ31Qeg1OjUt
4w2QTqfntywa2YGFEfeH0RWfhSirq7rgi5dUuznnkjOCLQYaAB+JHmhjz5mEIRtm4OZFJPLY2LoI
UkXqHf0uSQEaxl4l6GIJeef65ZUukhmTjoAOy3isx9Y9jGO2N3y9KMWAGDLgobAttamo6Cr6uM6l
DPImTd41QhRvHTrwj88PX7D0KDvwdPjFRpfRjYVAqhZB5ES4r0HG5KAy0uwkxwvOp9COwh0wRv5x
qfWhR5R9xY0lMg1YpmMfHUzia6z8wgWWZ5sNJQ3wQwGHSLDSfOMCmKUmmDS3aWBsHnpmjNMTL6c9
ovbR4UCKEChwFGAHqXcjBRCfoaDpOEBSqq9GPacHs7jZDrv1yGyQsgLRdZSK5bLtnauoZaRs9BwH
AF5D7k152N2PdeQe8oS0e9PhSyphL8+g6UTRfsS6DGPW4s4VNsTqMLH3Rb+y7EM8pTvB85jgwpYE
rIZ5IAOKA7Y/jx4bqsFkXZYE08oKf67dVNPKm5N6Tn91uImaQ+F0af1nVUVaenS2U+kb2fH6WFs1
TVdyCYlzSqdBJe9maar6t6cjYr3GeI4vwfIBXiJ/oM5gFrSpaGQsutxp4az1VJTHgqdj+Y3PuuEH
o6eBNn5cy4F8XhBSzamqnDn9OJck4R+6chpGf6Cq7OKdovR4zVCvKwuAS9hDg3PR1VUe5NQ6TU1h
3DQJsLObTIe+q/PBEzYM5w8gDF31IXHb4b4JC0m/5E461L9VUlfCj1iikzfYJU2joxPTUL1eEuDC
G6pttbfx/gjx4RnxZHzdZABNs90jcmq3j60kSRA1XWaPSRjRwXflUE1+iTWO8j0tCym9AdzegDsF
sNZBxyMxh50DXJHlWYOA5hp0LUo4dh2wkL7JaQz3P+qmGLLAZrZrDmUCr/ZcHob572HUT/oTnZgd
ueewJI1zj5Vc5nfWkvpvdYkVUXp8+nkeIVE8DthcpAOFvRjAl/OjyxLi8My1WcDkXGAObWjpL0tI
39Ekmt92XVjtOMvjSMbwdq28QBQYfW+JKmx+9G7lovYZR0bvio7m9/D0Z/MZ64gY19Ww1IUowXRs
oxaJMX+O8yLgyTAdcEt38aqUdKenjfcdN28OU2PjSay3cEH6uRsxNl2E7kqSBsCAYBVzlejZq/uh
mBdPJA2LruSsR9eXeUjlDaiwKr8WCJT7vqyW8t1UML5cWXcwlR9p7eB+Eov74sA6PtTH1KECRz+m
pBDewDvd7GGFxzGBaS9shIUO0L/osM+tNOs+VLJqiiBRkTW+odGceFERSuKHboVLLiBR9XB0WB7V
R6y3MuVTPglnxyUeVxL0rVgvwuQHVB4G/OePYUA9ixm4Nujl3FyNTXtfmyh9jVtbe53IBW/HRtM6
MVXgusHjn0vqyLCkuFyQBfmgis+4+hkfKlJknzM2q8PSl86Og1xw9nWrSaHrEXD5LRG9ZEVdNUuU
BSmJ4/fdHMrlqFK65M+PYnBD69Qe90BxIWqjF+bPaTSmsggk9kiOM1EqXjfH5jdT2i1/DHm2x0o+
PjIclUR0ATmt7fOq+IOM73S8ZKFYbFD3NL+d+OwcZY6RQWna7tnegZkgLpnjIhsG7JgZnIsamYGT
LqkNepXERzW7EpdPrcStvyEtnwsFsZmA7QqwD9zFDZHtFZ46aobILRIbLG7ZerPqk2Mncc2xQyO5
UwguWfChqDU2H1iwcJxllk0GCy6l9ks2Tp4eWYWQI3LHgo+9HlrhwgYiHIDdsE2Onya0C1Y1Nshk
Xvu9zF9ndGiwY+dQL8v0vCPusdOv4vDeBNx9AYYyG2cUbQEOp65skHbpcpO2uFqADrXdgZ+PFyXX
s3ogZpM1+gWYYsLbmHApqYkP7ZiGd+40D4dFRLWXYyjncyC20YtUOr82Q9n9MRa5u6PrpVPEHATN
MVgG9BAbXeeM9g5mjnCYJenf5TNW4meHDFeNoNVOjF8ShQU+vJoCQwcsovJzh5lji23NMFubxvQ9
br82AW3WDafJNaeny9olf8HSIjPYiQBS2l7qbPo4dx1q8mDp08TraDF7WWpvgYJ7bxbJzlWGS3ph
8xodBMbXkLgxoelKZOuqKAJnkOxAkpleEbwb46obWLxjwkue+VDUxmWyLtKhsvFa73qk/hm7qMVh
aIdc7eSRSxbELqvE0i3KjdpSJ5o2hhVuVAS4+Bt9AtHQ/NnhXR0n5rTTDU0HtXNiK2g8xyF46xbe
obCuKGO8urXh4qQR7n/AhlVO7MHByvy1LsPmfWtI9A0Qb3nH+2F4jZdvyR0i9aJJMZHA4gbcD2tW
51458SSdegde2Zhev+FTgrePTCME/YWjW1+5gvuq2L/G3P1czlI6MpZ4zUgwxy33hQ6xh9ql844d
VwfY2hHYHFQpWr/1TtO5lKayIGALDSkAzQfeSvVpRuR/oLShoB5aelNUbr+3T3jJhlg9AkoFBsLc
ehPZXM4SV5hVHlAHK5QNBpnHBi30p6ej+lKcYSCBQT96doDVjW55JvCSgAy6lenQ3skxn/K7OMKi
0nuw7Ul2eFra+m1bS2J1F0yXwN0bUOznlkQEkDqJ3TwYFcs/4xUV+VVmZHMKQ9t+YUXKgqflXYgA
3AnHuH8luTH636AEWvSF00RpHmCfmxQf62K21RcnNSl6mrxZCq8YnEVct8NSxnddlVZ7RfbCIWL3
BtQ6ruegN9+CWAAiUGVznwfWndVrkrbVrSjtnpqXpGDrC70jGht4y4Z3w+s+MpGkSxFgs+BO4Mos
Xr3jPHufHCsE66WpdT8eq97bnUKe4TU70jJk5Crjlc9Dl71GmxXanZi+4JGQAylgK0FobPdOLAfF
EmO5OshIm/sTm9lNljDjtUmdXT/tHhftJvA2FvQZWJLYAjs0uY6O27EIIs2xVpZai8v8eH2Kja7+
giAsZCIJ41497v+e+/00l5UrUkRZa+vw6ERl9BZbEsMvz5eCO5NA3oADePnSJusCwOYzFk6RdbFO
43dxWp1KrvdmmZeMtt4rwIUMJEUgx3NdQBu0JSeoKslQxLcywq48VvPGsd1h3S7kipV+pbihKjDI
3A41atxnoalDygDMe3soiKiHQyJEFfvRVKGTmQXmZTvA7ZJueH0Eps8YPEO5jQVFW7tjVgE9tg4j
uPCYjMcsycTp+eeEr18BG0bdeCHQuQUnmWCTDG1sQAZwPQ5DKzGWdG/+dIEUxKVDDJwFJvcoknQj
ZuF48VYfdWWAy0NvZl3MviMMFuLGjyzqPjlde9MP4rXl8mqZ58xveGp2jvCiOVE34fngm/HGjHNF
03ZqeZEuZcB50R2HBX1GFzvVTnBdShiAv+Bocf8cY+j184c90+L2xOR5GeRQ+FT1VXtb1ZjoW5Xu
bYleUgihhekDsD3a6k0cSzalIBCaMkjHSnl9o7Q3xdGzx3nItAJbhHjNgkSV3JKSDevndB5qeH6b
udKPeZh0tzaa+/DGmWX57fneKFzgbKRciHM38TxnJAPXWqIxAz7zqiFp3lQln3cq8cVD+r9StkgN
mytVSwXav1rY4bRQNh1zOSW+6qe9mnsBrlG85nIdcuD9b2J7CRqX10H+idwGbND0Fu+a6yYP76kK
vbYKXc+CR/+IsNgbVl6Siq10DNINrgzhjWLnXpjPPFuSzCmDiuMa5bGburT9ZId8+VUthfljBtnW
eFNPaP0Xsj66svWWFxglgIxzwRCTOTg0nF+a936CNYnB66Xu9m5FXfJ97MnwlTzFzb/tCZo4W7pJ
48pTUyfzIc+i9pizvt/JwBezFtIFR9OCOoZB87k62DDOHM0HGzhpQd/3IiuPYcFrvzat+uQU0exP
yUiu88oZfxcxuAq7DHPQuZ3eeZKLB/rgQTbpk8ekxg41yKxiHn7Du+gKzzHOh8xpvnTZWHlTMv36
/EAEcWZcvHpM42ejOZLBkMKBbCCqOj6MLS7Ay7be24y+dIxYo1kvbqIPBfY5t2+YxLWqKPwU/Prk
V3n2O8lN8hei/aGQjU8qLFcqvBPMBpIl4XEUc+tTtFFXjab181tNXAs1eJMPLs3BKzfHhL39JFEU
iYUrx3wG/ZN5nIXpTpK8MALE61seiFm95UGRicR/c3ZmO24jTZR+IgLcl1tSKkquctkuL237hrDd
f3Pfdz79fFk9gylRhAg12ncNO5TJyMjIiHNO1EGlIHjoD/34S1lMr7DVz44c/7Tk9lhL4VPX9h+i
qXMDtXvOtPFQSP+U5t67eiuKUqMWl7norK2vOlOaVVNSSvKTeQweE2coz8qQVu964KA7+yr2bfVU
U4RmLXhssP26vrrq5L40JBpEuZ9p3T+yNkhuIg9npZi+JQjL7Zy1TWPURWiBw4mgOH65u4o52UXU
RIW/WHWbuM5USvV5lKyl8IYkVodTkpKX/Ye8gfwSGL3Ja9RUV8me1Qx211SzqPssi2fBaPbafA6P
4SiPO+dh69CJ2xyqngy4bE0PiLpMrfSBlko+VS2soaXsG8+wijF6uB1DthwEoK7Itmgm0he/3MjZ
hPSVGUnhT+QMn1p91I5ZV5berM3NzjfbXBNwRpCaAm+9DtRBbakRvIfC7zpY6FoRSg/Gkhk7NbOt
BXG3caHDk6bSv3rBN5HTDZPaFj5CeYU/TFPkxUPfHNtcWnay1W1T4AnANlGbuEL/lXOXlUtVAL+r
C90Na/DqXjjUdGLVSacTdvtTbewfmyZKL0IZho28/FRyWkeRZveFr6cBMX9WZ88e9WXnibuxKF6E
yMeBiIf9sA6PyrhA/QGOQ6/JdGLX6MeyOrd9qame3Ezp3kEWP3oVNWgmAP6gTEyRYE1NmYbIyONl
SPwlDTPpPcV4O3SjMG0qz6wDLXsuK8fMTnVqmc1JCyK73TlpW+sVPFwg0aBd6DZc7mpoQB9NVC3x
5XzuP3bNPJ1jybJPKpnXt7s/IA+B10qFkKhdS4UWyiSpEqQSvzaUPDrXhVH+ReyI9lDlG0sC46Kp
QFB4x2lrcMdotLlmpUrmdzPEGKuyA99uTM1L0HndOQIbPokpIQsi2JW0RC93L1NmM4szPfMn1WBF
AzKDpTPdjcUHzYc/kuAJnPcVTzFXzVKfGqwkWZV7Q6oZHvDS7nD/50E5CqIdFcBrxTW9nxrRe8UK
sMs/cL5yz0gD65/bVrY+DixiLhBENXlrr/wt6c1e7iSqtEHuJJ/pjNuam6lNf86kOdzJ9MXurw4X
SRu5IXZoHK/71DP5XD+OceYPRls9RUXDG7fkSyKuMgTHTuFpCNV9V251Y4mm4EyRizuCnbUqso+v
MJ84pfGTJaPXJlXiFdpYeJU2jTvfbKt9h8KD+GI0JWlciEThTZpVa0XRDkmQ8chQfktKBOykMn8N
RfPdHnPLXejhPSuevnPJbLi9gEBDpoOCAhFl9REdZEaSfp4ozxWD9bCYkno0tca6P6MSsppCBQrB
dxzzcm0OsrMyHdbMj60ldeWlLNzRWc7xSAFNy4P/cJYBXoHCpFuH16yLwlZvDWB41dSXI7v8aOWm
Hns5pbbpePsEbG0ePvkKrEGKaV11HEFG2ToUTlqcYe8CMizPAEO6nbi+Z2VVpZDQ8AlBame+XJXa
yQ6C9FEz0/FeIiJNMlErewUVgk5ffaI8aqu8NQpCbcVbOm3nyo2Nvt3x8q0D9dbK6uYfzImfrmTE
jD5AcThGSS2Zxvyohot+d0AnVFADoUVM153K/aXPDXMRy1ZmalBzJyr3YW19K1CL+HOvC/A0IrsV
9D/4NGvpi2roonAeW9UPc1wgWbT2GCfxnuzzRnCgzwd5RmgpgDGxVospmn5MRylW/FDW3UKaP5pZ
8TB3TefGcuWnavIeqe5Ta+Y+MM2dbE0EnsvYawJQE/KW4OF4NKz9L4xKoNPwqTPJtvqHtNPSbxoS
0DpqDnrxLsjTcE9f6trlUVdnngCgYBqclHcuv52q9zy/QkzavdOd8jydjvkSdTsJ4qumzOXKqFlx
I7MwILtXPm87Sdg7alz7Tp2ADnVEVuZlYd+mfhTmRXQAyJQ1/gSkI/E7CKzNQUv7oHGNUcsSd6xC
aXblaMq6d2WmaNIpQqFJdvVOTZuTPs7kQxAEWseNrXRoHpNYrn/F5Vz+MyhzlR9CaeLv57oStC75
bzN7UVNEkZtTuki9PFCz9sEpkiY9tqWW/qkMIL8fbrvvtdgDxVYQS3xb0hFAe6tbpyd16ynfUeqh
W5d4UWmW4VmqjQ5CSteF4SEFGDp69TLGHzqtKjtvHJflS5CiHHogLQhBhSpjlhwSrUi7Q1v3veZS
ggyVx2AordhTc63TdzzyOoqIH02HmGwAzukaRaZLpRaHgUNFdZatxzYaY7cYhuhBVvp0x9S1J2IK
9yADEByCdenP6AAwF51W+pZWV4esX3qvGfJm537ctkKvgi60UJNf+XtWIks3NVLpm1lX+fQ2uuco
qOS7IyJr0ZgtITS1qbKvvrUzDDzmYrv0M+QknmbHMBF3TYN7NdKER0F4plYDZIxvdHl2taSSnWZh
LUVKxbIsC0YWLMWCQNywJ+d3nRViCrYYAZ7nDu2HS1OZXRd1v5SVH3dZ836YZOVz2yT9MTTG2W+U
QPPiuC12UlHxj66ChoB3iO4V9wrw6UujVV7PKoiIyh/GSf1scjmf2rYMEQ8NHTeUpfahL+lBOpZk
nHYOq0jG1qZFM4lSO+A/gHmXpmvHaqUAwpqvBllWndK2TEOP9je1lLGr2++6ERg/8ogTcxoHuYvR
sQ0S8zgtcm15LS0IcycBur4aeMPDhQJiQGJHffzyB3W6FU004kqQVxPE2NwJwLkrRfeVQln2MFbZ
9PP2FuwZXKWrssJEg6TAuWQr/dQPhfEhDMbhRTbS+TkM9ngjm9YE9BHFBPxsrYtXqYHRND3Li9Ki
ewFG33/SkYP6Msj9McjGfuf7bkUBJCfwZ9HJvuKXKYseFUVEWLOHMvirBSrljWjE/rm9hVvBk6RI
SHJzSun+X34zOZk1O5AJMwpdwmM8pdLndNLa9/Mkhd9vm9raPzj0Mmklup48SC9NBXGlg6m0MYUg
wN9OYxcn5jA5Lhtu+/YU5jsQyK2l0ctDh4SiJrfZ6nw4iM3OdViXfpWb2fsqsFQPFS3tqMiJsZM7
bC1NYGsonpKUwSC+XJoUB4Nk2NTeI7oaiPnqi4OsAwTByWXYjRW+k0vJSXZu6y0HoR5NuiIQ28gt
XBqNAklNu5z2Xq4Nbes26BVXj6Msz8WX+z8cSQYhVTNAwa/ZbFI+j3Of5pVvS0HupWYYfjEiOTtI
aMAcJSVbdha2tZtIcnOdQxSnybb6cMmy1MGgctAaaqleTpeo9grFLA85UMR3KAfPe8Sma4vc5vgl
IqYoCJhrTG40L9PsFMI1GTjmBrUzu7AQ/yCB/7WHH7STRWxZ02jM4pzo46GIdvnhmqmOOm1sUapb
1CLxrAa96MGZrb8NKbW/Tolkfrz9Aa9PAt4hGpagVBA/WZ+8KigrdjJpfK2V9KPeyu1LW43NIYLT
/fW2qa21wV0R829oO8MXvFybqbU6Idmo/Ap01Ocgm7rUDQJZZ1YGN+LZYjjO3nSf63MAxRJsmyCk
gUlYqyvWzWLJcc3HQ3grPhqTnh6WadF20qWtPaSuRa0O3DtFQfH/3xRkyOShDDLPzQ9hzQ++NE7z
r7yW7OUQaFqy88G2loR0L7mTwD3SRr80Vhh5Ngx0P/2oCCwviMrp0KD6eXeeCdTrjZXVObNMJLgS
qax9DWGOQ6HH2iGZ0mxn467TMqxAquQTqRpOITzmzcZN+hI39TTh7VqdnNNZVf7qlVg/jkZTfpol
pRkB/QTTTgzZ3EEYR/RCFSAQa6BZNMIPl7Ki9kMGGNWuMhjI+RshNLfDbYff8gtBbfp/hlahv9RC
LdW7vPbzLsjela0hHXtEHL853a7W3HWuyU7yIiDDYlILgm+XO2n1qWkYg1n5xqxE+RGResWblFY/
FIpEb0a3e/uhz/TUt4Z82clGNr+ikJ0VfS6BAb60bQ6gibUwqVEjMc65Jv8vZFwIck2dXzfJQxyO
v25v6+b3e2NvdQL63nKWuMaeGVT9QbdjQPZqsEfN3LRCXcGCLGpTI1wlkEOBTFJh8fGGoSkQmgDB
34ea8nB7LVsuAoqBDwZWis6u+BVvToAVL6qWVXrlF0UfnugWEqqgV35uqL59vm1qa0FvTa2iFLMK
yjk3cZE+DxPD00Bu9F5e68GX/2CHQZ2vut98plV9UDEaCxxTX/sZD/MfACxT05PGINobGrB1nZB6
CIaTaE3bq6tS6qchyXVClFzW8x8GgWTU7jKbOotZW77UzNpeuNr6WGQUdJmg6yL0swpXoWKO2aDi
EgDZI4Y5NMZJL8PpUW1V4+X2Jm4sTuhTkhMzi4wIslqcFQeaHPDS90u96qBLy0P7VPUo5BzoM3d/
6jLo7u+1irlSSNkxPEYoyKxCSC/HGT0icHt5Ppm/iplRFq6tS8XeWLCNEiXpFIg9kTPyFFo/xi25
JxLpU+FLae+8KJUZHxs7rh91uQ6ewBrY39K2Th70ybR9YHfON2OW4nsnM5IXUwrgbUyFg3fU+nET
atoMvhXYpZkB6Yx6qXyYhzCKXSmwprtfGxe21pJXRWAmVhkr7OyoSd7spCZ5ZFd6SwOp8bbfbLio
eELRORGoY8Dml/FEK9A7S6O29JlL1p0ao2vPahgHX4OoSnZWtRFPYHqINjbxkZR8FSC1cumzJZlh
F8bw1FQrKF8mBkLe3W0Q2qb/38rqcokhtlpMCBd0ycQ8TVY5fS+kwd45bptrwRdpBYHahxx3uW3T
YqWanrIWwxpGt7YD7dhb1biT3G95voGACDVy8ZzA+S/N6DmfplJxOsYofpkNqfmk0tyl9xC5vTm+
q5vxYVTgMium5C1a0+1c1BurxDxYJdJ8kOnry6Zp82buUIn1pWyIWyHU4hz0rK/qnXVuBC8yOsgW
4k2hAB26XObYMTTHbkG2gf+KfMde6mPWyrYLclw7B012P8OJGSc8YZAOY09J91f2BorM6BgV4LaV
9NeUOPKLPC/W4fbR2tq9t1ZWH08OoJE3ZlD40RBUx36sBq/Lm3/uNwKDShHKwWCh1tiQPpskowyt
wlfrQH0q5ME84gx7Gl5bSxFUMChvCIVh7nLDamYFJllBqFdAojwOWRc9Gf1k7iQc4sK4LEIC56LR
JR5fFJPXiqXBspgxBUWw9RAlfqdJMnxX1Mz5OXRh3bwwFEFqUBRP7Ucy29Hxb2/klg+i2Q/Ei44F
r86VTwT6YBljklPCdrTHYglCryqmZ1Xtv5ctmcJtY1v7yUgaSMlYgoa2ClKWUSRA80ClxnlaPeah
qb8rWiXZ07LfCO5Ur0mtyAuopK6bXTCnhioa4HMrRTT/HBtJ92o5Sw+RHDv3v5EoGwm9FKpkFD1W
yYDjDH3ayjh7uYT5T+g/yjmHa3q8vW9bCxLiQcD9WBUvl0s/lHIjy5NMww87VXoKxoZ5APmgPTNT
LtyJSVufiJIRvFTgZELK5NJUXSmUETVM6XWZH3LGzh6WdDdDFCWMtcvzdWB5kUoh7bMqcUQBY9yj
wCkgmdnjYXJib9AslyHGH0yr+R+vasbfhPS9GBt6P5SBQh8ugJSaImpHq710YOgqUcUXq1rk9xpl
UH9KqIHvnOnNbXxjZbWN4SJFS9awwGwyEqZoxnr8qCd5uFO939xH0kNgmiI8rSc9FTUS7UYFxT8q
qhF4gTw3QkY+fIijfvqoS1H0zASQ9l3mDOSNutnbO565EbtEOZ/qOjuqUZO+dJfO7JUZ6V265Gns
vC9DJTkOsiR/mpvRfF/EqMbbVmn5/GUndO8+FGBSKGxDZzXITVepfxQzgbKVgKd2jtU8q5DGvufK
ZPwsoV7fH7eIjiCYQYXT211D2RrJYNqcFIMZdUzGAfdq+Swnqvn19oI2fObCyiqWMPcyYpIKINil
atLHUK5D42Q6VRM+/Ac7BF/ilRCLe52I/eYt7fTx0KY1q8lHo3M1SB+Nm87RvKfrvxG1eJoxX1vm
EwH2Wp20qpJLe6LR4/ddeczmSj/aY/JXVZf3o4Zo876KiyORwICF1cYp6qLgDBiKo8J5jNr6Q6A4
1k6CvbUaRsUi2QETSMChLz3dJg2I+wXKqiZzlLqq/2AuZnTI+2T++/b3EQnSKjjCaYY/LYrAPP5W
wbEcmOtXtgqW6sELethGnlbK2jHtu673MsUuGJWLotT5ttkt96M2K3CMYpDhugbMsLCeWBIL9YfJ
dG2lSg86EgP33y8mT0rilSDZ0cq63MZscdJcskCvG0meeLWmjg+xtZsBbK2FchR4WhXFH0oRKys9
2BSt7nLfRo/Bteq+/DhqYbpTYNuIvpRTqI3Cq2fK03otnZlVFZgOrDjZ8CTNnWwceXDa38O0L70w
qu2vKFClnhGFUu7adaLsbOaGT1LYZsQEQDNwtuvoKzWLwoscQPuywDXIezhwyHZMj3PNNPi7vePC
1CpPLA0n0ZIIAijcP+tgN9YvjRv8PxkBo6RynYl4e/nZ+lyvso5uESrKWQ2Wvf01yKF5+g8rsShL
gVRipMU6AaiUVs1HZpH6hRwBVBq5LRSy/ONtK1ufhsFAQo5WzJBfN3G0XEOdI2G/2ixkRrMTd5I3
GFn3xBS18ettWxveLuYd0HkWAyOunimxVuvtqPBc7rqavqIj6GVyWH3+D1ZooiPZDYAXtMblx6ml
uakAY+BsIwNbXEWvMz+d5eX3bTMbhwrgH69vIICQd9a0WLnTpyqJB3LdpJs/LnNk9rXbpCOEVR2J
odbN5aifD07f1vUxjaL+ceiDMZ52jtbWnhIJ6XowaR1k+SqCVMw1jsoxyP1lCn/PSaw820qc73SP
ttZKx5QwCGMTtNxqS/NWBt+ocXE5vRa5CALaiLQN3wyj+xSp2pOWDO+HTu3cVFl2UMpb7slNxkFj
faBuVlfmCIl6UPKc41wZ1oHnmHwMuxIMeJ3uKYdtLvIV8E3PBVz0apEQ/JdKMeFjBUb3d50hvtta
zYPlBN8Xa3mQ4gnlGO1Hrmc7p0IsYXWNvvYkaBjwvqUUfemvXR+EdZpCOguKts692giXH1qttp/t
Rmqsz1EnJ+ZDDEmnOVJMmJedy2Fzh7lGQUFTb7kSFUMMhCmTqZOjpm+bTDHUpMGTlWw4GiBQVPf2
oRFrWa+VxhKMRXpbJCerwMmgqLS2NHJhJZaNAxPWtAbO0aC5oc7T3koNY686vXU+xPEQhQMxzH71
VedAV5dsxHWnUsg1zJIxHPJA1rqdlW3a4bGGmrK40NfabFDQemmW7NwfFKdg4MiweDZYxftrtBYY
MF5AvLJRzF+tRu8rjeUA9i1j6HuSUVVPYTLtKWFurUWcOZJh7muevpceqS9tVKodLlFKcoqIbRX6
tp5aL7d9Ycvx3loRv+JNep+aLW32QUP+snWSv8sK8QnHCcOfWTDK97+LEFunfASNRGHU5MqUkUt9
RR2Xj9O3zmGsq/CwANi9/72CuCHHWKMJAv1MLPjNguTAzsrCYNvo6KZ/I+QVuGZpa/+7vW1bR4hO
Bkx//lCNW30cqh4RA38JFwBnfkKwfFGG1vGyRhrcZNpDQmyk+CyJUpghkqor1Q4YAbKdoWfhz0P7
HNlV8F7KzfkTF6L5GaYAIA9tbyDAlltQ90D7hKkDVPBXLp6PlSUhWl74dLRqDxkhw60iZfEE4njn
zG6tjooEaDjmFJFhrcqmkZIOdSipXC5x33+OlabI3E41wmMbLMFfHRPnjqiJ3H26cEHoPg5PCyzD
97l0kyUZpmi02uJk2W31QUtzy2Mue3O87SZXZxgrvJrRiqR+KTCyl1YoKTUyM1zzU29rU/asVmO3
fLTMINubGnj1vTAkFP8xodMeWKMvpAEMeBtn2QkSXQNPVY8YGOuUbpK2e7fHxpoE9AIyBFhYsp2V
67expI6JaWenJOgdmzkRcvLQTJp67wmjSPrKNkfBGRm+NSGGbhJ49zpKT7hO9K4YjeAH4qGtFxoM
4vNSxawOt7/V9RZSmRJi2+K1Rxxa+2HfTsbU18nJiKLmxZHk8U9Qj/0Z9oOzg9G+lpqg+QysSYir
kbPybL/0i8KYuyFKmuSkTDB9mSI5Pg7Mzv4wzHL/oyk1+yhLvfPoDGP7WFRdeirbIv4YAlPaWfT1
xyRUChlzlHL4luuexZAbbWDkOYtGyPudjBL1Q5wkyo6VqyMuhMFh+XKVIMzNCO/L5SKMbgxdZcen
RlYlJEIm+2V0htkL46X/3Uzy/LEcF/nu2q2wSh8VrDgFw6vJAzZSJNQO5vgk93Pzudfk6aWhyvzx
ttts7SB2mHEGAvu6/iKh82lnhh6fasTQvLTueremaLGzg1f3DWsR+RNSchxwWPaXO2ibeaWEoxGf
mKeYf2y0iAlPhRPpGZD3evyfoQMRvb2u1+FXF1kiJoWEI4JbaGHiqJcm43zoUcCtkhOMayf4ykjy
ZHBNpdG0DxKV4+VkL5WWexoyv4vXW4P9a9LNJjjQT5GDo1ylTfeo0veXfI1PrHtN3vWpuwTDlLk9
UVHtKdgnZf5B7u2EsROjOhfS50B3uuBZYfjl+Jghzme+U7pUio9JEA/N+fYSr088GRwtErGflALX
kYzneLPIWiT5kslYSA91mfSXUxchkFsraX/cNnb1wBB5DwdMvIWZ0LV+4kejVoU8bRKUSKrqwVq6
6nEp7OaDXbbDk54F8t8zQDBqxs7g37Z87aEG0BMGVGMcXPYaD2iOCkP/TDk+KVJmH822AADClO97
r3EaJVypSGmwk4LOeukuRmrXptKanPHQWbpHHolq+gC7qa1dwP1MnAJX0aen2sxA0t25QN5MtDU4
g5w/ceYvTedayL8dSOHJkcxAdtNBUg8Z2sV7SIMrf0EkH4ytyMCgd8Ncu7QTT1JsGs0Sn7QhtT9S
LmLaWRfb6kM3dGCIbi/q6sS/KvJD7+eWoGi4ds5aqPlVWh+fpEn5w9hQaF2z8jw60odFanZ8c2th
jA3nLUMCoWHtcmGNs/SlVJrRqVSD5thlgXkiNNePAejHnfT86iqg9ClIUEI0kv71GtYYlMiGMzKC
QDYnSvK+HWPDeBlT1f7FYI+YADNHWuIWnZXv9F431kj9Au4VT0MAw2vDIJbVfGLq5mloB8UzG+L0
0NmpN9nTnhTF1YFjjWIKDd8N/D5Ej9V2TmNE64GjYCdI3zFFqnEDZdwbOLm1IPyeFzxtXlEBu7SC
2pxuI+WenOCmRscslFiLJifHJS330PrXC2LT4KnzdiPxoxF7aWqUlqV0Zj08Vfk0HJfZVl4yp9mD
OF4viOzfAjpBmKIuue4A5WYdLo0dqX7WpenvzObd7mhV8jVs6PjePlzXXogppBOEXAct5Vda5ptH
YkGeV8kIqXM1GV/yJnxX9fFLUSg/67l4bpvq7vOlC0CXiP6ExyvmnxxT3YXVoPhV1NmnoGdeVWKo
1bsM8dmdsLGxiTgEwBwSBdzcFJ/yzcoagH8R8H/FlwvrC0N2ljNY89RVpC7auVY2LME3oC0jXgGE
xZVT9DCz4CUrip/NucaE8ar3zMqUfaYc7A1kuI6FPDjwQLR0+WRQwS4XVTRzNpo24rVlOHReDwlG
ydI/diIdGroAO76x4eyEW0FvICdWYOVfGjO1UJVbAGV+K1vaBzkekqdOZmD0bQ/ctMIDHcqvmF64
BkIr4GgrOD2K37Xm/ByjkXOUo2Tvlbv5jUBAkzoKVZo14ARtaIaKwy/ynQL+kAtnl1Jf7QTxn7o2
273O6rY1IYgGxIr7ZLVzkR1C/qosBaXF0fKUUWkeFmYOPWTV/VpyPEHJ2UhsELalUrxy81bTCykG
luLbUWM8xnWRnIq5uVvdWFgRDyMEU8XM21Xdu40dO3USg+0blPHcFnr/ECx1s/OCuA5GuBn4YEit
gAV4fV46XBTUkx1GqQo7SYgcyrmctw+LZeRPajAVijvksM7cgCHN846rX38wQ0xWpcxOMQz95tX6
0ECS4qTRETFMQucxR6TB7SbHfhct1d3if9xRQE4Ejgv0Bxfk5SKlaQqsXp/gBTf09xW7MzzFnvdm
Xl+fKgFvwSHg8FBMWqM8gHzK1LGd2c/DbHStuKvcLJ/3VNm3rNAGEZ9KZSLo2koV5QsK6dECjSca
PR746qHq7L3a0dWDAQI4cAsEXxUxImqN95QqyXbabJqgSujaox0U5j96zxSHwi7jH82y2Ic2corv
WdntcQCu3YKIAU8dqCn5Eu+jy28lM9Qr0uC9+G04Nad8CBev6a36mFfJ3YggEZy4q4hQ6ITwQro0
lQWNNUZQ4f3WhhILN9ewXfrj2Xlu29pjhoX1IH5M7nVTony/NwSDkCNLJxnlP/5c2tbVckH7LTa5
wJTg7xjeFAPAuvrvu61QmCN7wpQAbq4ilSUn1hAUvYHkVGSiSGbnw9cuqfS91sfGRwPcBLBKlJZA
q61y+MzJk6jOQ80v2kg+wn4dDs0854cYbM/xriVxOwo0HkhrET3EzXK5cVJfzqGsR+gkWlGwuLM2
hKFXyPNeEXp1zv61w8hABoyIs7Cu0aYNobcETHXWZlvylCjSjxEsip0guAq//1px4LxQZmQU4pWE
TLksU5RgpSmS/g+8LovxSEE4NAc5V+d/htxOtXM820a+Y3hzeW8Mr0JiyPUCJsiszhVqbp8zSiFf
OprIO+/yLSsMX2RxYsoo7N7Lj1V2sK8nxjCdC4vHXNHlzilqpPnX/S7x1spqLZLFfJ02z+uzoffL
+6i0nY8JEhp7A8JWieDrtwIjRg0FABcBamVGHYNy6Zhsfk6i4cnsxs8FK/OMnnFqU4Xe3/2L4mak
DU2GC2RmZc0Os2BJurw7w3jUpwN4tIoBePMi7xFqt1yQ7JZIiC2qGKuzC36r06wy7RA5bQFSFRK6
EbT9ymn+FPX1ULyXgyisjsy40ufT7TVu7KgBhAtQAe0X4E+rAFzqQ6pThevPbQc8yRtkoCEP1pQj
r9x0gWb8TvNsBOF12+rGgnFGOBOoC9GGXiv5l6ZSLwZXyjlLwsRNDTPwLTKE2CVTZNabUiePtqS3
d45fFu4DBIthxfRuxUiE1cN8mZowHbMFs6o0MkWrdOLHPFrUl9ur2zhyFNrwTtpLfFJ5ZcZhmF7q
xFFzNoI26N2lJSf5GsVzuKeFsmkIECkFfCSrKTdcnm2Enwp9iE3O9mDF7hQijScN051jF8Su0Sqj
vUTUJ0pq4le8fVLOFbN8ENI8a2r5NElWfzKUJfBv79kq28EI9HwRQTgFlOvXJzvtLTWo57Y+T0aX
PlpV+7uva8pBjD97tDN1qT4GYWBEh6xQyz1t/eszACiPBzqVDTgi3NOXCywdte0kirPnpBrbl6rK
mLUmKeOM5J9lMZ/ACNvyzq7n63oFXlNAPsju1u90w8xla9RYr16SiHg1xfyXKof6cqyycT7r1tAd
6H12v29v89ZSmXFJigyYDfLyKrVrpC6GUqI2Z4XGdePL0wxyNNdJwxB8yGLV7YtSn3fOw/VpB9DC
E4frR5Rc1muFOKrYIdrf5zmZmufK6XvlU4EwQfZectC3cmGJSfGpKhen+ev2cq8PiCjZgnUU7kvl
anVAwKOYUzvk5TnsgvwxYCIVHYzqTqaU+JYQV8EM0cbm9bEe4Q09sDHncSzPfT2lvqTW9cexq/da
dRufTtBjuR4YVEp8WX06cMZ2kWRZeZbRC3s088L5h8mAw4FnZZEDFsrvnIz677KAN8jU4njOryum
tp6By1fV8tyEY4o2Ws883ZiJw7c/0Spv/b9WeOlQk+Xord+gEFMMvUuREy/NufTK0OxdNQCyp5XB
Xhlp0xugqwiEOVFmHZcbOVA0iDHs4Gj0D3Y/Fmctm/ayhs0F0aqBZwyi+MrbuVAjBfBEeQ4S8qEw
bpbDoA/jy9jE7cPtvdt0Cb6PoLlTiluXqurEsFooMeVZjcZldPOgUR8YIIzwgjIb1pMSVOp9VfR/
vxZVbQqZCC+C1b8MlWpYkqcyjOk8aan100CE2y1lK37JHWtvYtfW1yI+4hdQ6rjgVkkRUx4YXCXP
OIaqDEeUrsxDBKDLvb2FW18LNgAUfrIvMQHhckGtIItMelidYf/2X5OsMV+G0GnfhbW8xz7fMgUu
ngPFUQXCuSqPDVJn1k2GqYgntxe2aX+cu8I4zH0R7WR1W3v31pT4/2+ubN5mS03Lrzw7WlKXByrd
ZnKoSAR3rpMtOyBAOFLcoBRDVt9IKZRFmZSwPJu5Nj2kkWH6jY7a6/3fCLQEUCN6KqKYebmasgbI
XNcJEweKqgqe4BQXuqdAcAgex4Kphv/BJRAcFEganNx6la18s3mJPHZ2YS043txXBz10olOi1rk7
q2m2c4C39o8c8V/2oegtXq4M5gZiHi0xnV1bDqWWL25TdfXh7v0TXVGuQVHWQav50kpXdg52ag5t
J40GU0z67hviverwnoqOEu5Y27jtgSCRYFM7RUtnPbMwSYywUAuH2BpY8inJkd8M1dmdQ9tNGRXv
pXqY7rj7VRykIQv7WoDIBOtxXcmJJRgTCMMVZyuX5I9m8lxVXiUv3WFEKP14ezM3bdGe4h6hUUUp
83IzB12tpMbG5e0lImuSsr6pHsqi4au1YaJ9bCRr3Am6V17CI4KHIekp7QKBV7g0WWVGpAc0cM7y
HM/vMyrDXsbQj0+3F3YVnkgURDuHdiKFEOxcWpGCSc/sLsNKaYSe2nT6c1nOxSlx6nknbGyZElR2
eFVgTGBXXJqKx1Iu7ALl+mkKS5fid/NQidDeJXF4H3T9VSpSgAIYUsR55o68NCUXg1pkSxue6zwz
ToEkO89qb2VPTWfK9yabooDPrS96OrR91xuoVXJUWrMRnsPEYpirVH8r0nlvFuKV+4lJHqSyQPFB
t1K7u1xPVmSBFbeDdVKN5TlXlHdxMNouo0u+DFJwZ3+AmE5ziAYVb2WmvtAJuTQWgPcoNKZ4nBPS
+6PZBVHm2kESHGr+2p2coVdjYiQFOfS/uKNLY7rShWK2THFOjEQ9FNHiuItW7AElX4vzb2BNwgz3
FY9ZgACi/Lu6TOAxj6UDvvVsq10wuFnRt5UX9XGunzLDbst3Hfol0yMA3+zQVNxubjHG0XMdKZ2x
gyO/+pbisUvAYngyWGGC1+WKjUXMo7FttncuHAZhB458Avdn/LCTZnrfIhwz71xt1xYJylRtRcYo
lExXN0ElW0FX1F12jjuz+d5aSvAE/zdP39l9auUH4DOxsmPyKnghVgSvU5QfHeTi1mxYp+tso6n0
7NzAoHbzOFc8e9L3iIJXEQX5ZDjooLnA24J0Wnlq1OLEU2AM53GmG0OmwmToDsZ2uRh7ksSvt8ml
B/FmR1eKV5h4Fq1XZGechrCtu3PUh9N7XZmZ41NHbYhFOXlyMgYA2orRuxrTRP1KLYon3m3WrzE0
LDcO9PhOcgUeTS0NBW2ErsBXXjF0IXMAIK3z5lwUXfMDHKHqNk6X7jjr9XfkDQ044zWNUAFAXTqr
3CrBMjlhe+4HvY+Ok6lJDH9CzuDeZE88o3mbCUFb+u/rlHIJYgajRm13ZuR39yEvjexh1tr0B0Nz
1cPtG+96SbTwwFdRDWRhdJMvlwQtYMxGaSjOZYJY8v/h7Mx2HDeybv1EBDgPt5REZTJrsl1VbvuG
sNs2ZzI4D09/vkj/wCmRggg10Cg00OjciuCOiD2stbZvr4r1c6er89fHZva+SeQKnoAWssMQlS2w
eCkag0BvxUxvmyciGDTqBzLcdEUc+LGp3fmmNMBKpCAz+GIS99sVLavbwIOs19cmnho/EWPMpHQj
P9OsbJk5X//22NxuZaDFQPPy7tE5Aam2iYU6swHE5RnDa74y17gQvYbCJbI7PO5HEOI7pgjwoHTI
WxtB8I37NUOsuou1jK/1EC9nh5V+GkqteatF9HTRSKKh6R9TiScNINm93cSkq2zE8DL9dShRJEDe
TcDCssuDwET+4JtbhL4WRCh6aDbIxR00Y7WFJxqt0MkG+zhIpshhGGqe/jGajB6zKqF/KBtu1IPT
Jb/IziqFOJrKUpZpm9sYs+Epizfrr+poRJc2advL2rtp4DXF9Elb+/HNqczyU2sX0V/oehwVLHYn
jgIPyDipTk5HT922e81aZJAuvOVVaW31jKD/jMhg93QChxXyD3RlwUHhM5ucHkSmW+Qap6Cr5uq8
jPY/Vtfo58nWjmpy2/UQHpEoShl8JMklyPbWVSKI/UU+d2oIM0f5PHHOQ2GYRy28rau8W6GyiKyQ
VBbaPjgzYW3ppe4aRqorJLz1a2tOP+nAG/w+sX4HxRw8Ptfba0QaJDqnWEvQzHu6OWyMZMgWB+n9
sCjt2Y+dxD4vc+L4plF876rkl8fW7myiJF3o5G9M8NpJDraNJWwnb+ZwgNp/NlslOvVp3xxcjfJT
/Oj5hDvI+9CIp0DLZbztjysyogZ+N4VxXtV/WbVmnut5Ha9zExUvUdMZ/ymyrAr6+jBkv2eZAVpU
kmSLA++/dZLeiJrScrIpNLWsOc/d2p31puvO/JwlcEun/tLN6NlETet9e7yz20tTrpm4iMYNWlGS
WH5ruS1msRrTNIZ5X6kXoPjKicENql9F67P3MzO1aKsx8or3i3R1G1nOKTAUfaj6cBCr/RWpA5jf
jZZ8Fc58xPB7/1u3n5KSEwVwKcEvE8jNBe31hZqkozaEs2FnKvNQ1zIJM6Wzx288jkV6TsypzL66
UxvHL8toJKvfzWXmftJGL9FOngpKKCSoipXLUqhzfLZMZhQd3LT7vTeoMkuEGo/WnuIzmeY06fM8
hPCowH0wOlB8HjO3DryhOIIK3bNFXghMAiemj7vZEGus06xjIm6YlnZ9GiilfZjKKeEsifnbY5fa
H1YcGUg64+R5+3cSmnmcaBWMc1wqF90vntvr35Yie3JOG+0i4KuMF0GdRRJQtqAFNSrrzo3tLhwH
LzqlhV2cYtvsDz7R+5nfOBIZCXk0rz0J+9ZM463IjxeMjxEIVwb6pIoXlaGm/8wxOpp9n/WXXNjL
W8JYkICmtHrJa7UIPGudDq7AOx8Qrtu7XBD9MSj+twe1jKx1zly1C/NMrT5Zkcg+tno/U88q5wMV
gTumiGqI2SAlcr9vi0kFz/2MZq0XNllfhHoGnqaxlOG6xuaT6mB8RTqbFO6pAlINIXS7XZW+ln03
RqUbqoXQ/LjtsiCORXTwWG1DGmmFN55rTnapuek2VhwTdBCxfJg4QxwwrNkFl5TVLyhrR0HXjfk3
k6gn9MoyDcRi59fHB2J/u1NXhd0mE0KS9W1zcy2rkfl3kRM2gAI/LoP9oSHsfiXBWQNChiZYR037
bEB2OD82vH+k+XiS4yu1pmDobnxGj/rOstbMDU2n+E/SIJSOkG2OwmWx+F2sHgUh+4PPiUdjnqtM
YgC27ycqP21OCuqESpqj4xkPU9jx6lweL+qdJnR7JCkR4DVSHo+6wbY0mDSRShSs6mEza8vvUFG6
5KQbTKsDfZhYY0jcqg5nB1QzF7k3J393tlFrSCE3bv25cnujfS3Ltk5BTfIS0ULvde1zXrZO+gpi
Pfp1Shtb9xd3HpSXrq2jj2tRow3tw5qwYmTk0iPtjL1/AB8mqEGPnTeL5PbWPSlNLqRDlhbS+oFu
skS9ajC5ay6mzxqllymolM4CadAo1J5cexHaAdl07yck63Qx8FHG9ZDs3v6AKVp7dK9jPSw05lX7
zGLt3W9x5S6/urPjrKeEDRkOLpmds2BLDoiCEmZLWKe8hH5ooShECNBb+yxs12K+5l6SBh1oiJfH
znLPCmmuBFeS6+6UGxczqi1aQXloCiWJXs2oGcQJzYSlOHgo7hiCGgzJhgPAcrZQXJhgvZavUx4W
roBGp1b9pYnb5OvTy5EKQKCh8BZJ97/dtLauoDsaSRFm8Tz5Rmb0J4LuI/r27v6n+AcridoxOA8A
KHKtP3wa0aaWOU9RGtYT0kx2JvSPtY5OhqEXT840JBiRpqiQSaAXDKVNd6srcsaR21kWAitaz0oz
Ryem0ThPFhjfrUiAB8ALKoxbPbeuapOadk0aYqwhR9GKujnlc1If3YC7NIzl8EpLKC/lDr7T7c5V
7lhUXlml4Ti17k99vpqXImus62yq8cfJUZorPVLtyTKBXB39aTBeUvWXzOXWKKXwZs6Y/hYmDHv9
Az7H8kfhjsmHxBmzXxrDnr5kNqqbT3viexmJjyaxH9tqqmqNi6nlZhaWulIGUZOqwHu5Np+3Ag8Q
JiBQQMBIxu3SvNWlOmumeehkqXExY0QvI808Qtne8Xf8nHgSoDcN3e0zmSRJPiylk4eNPk3ZlVlh
5hoYeZfEp9IrD3Fs98xR5qPIzmQb3q/N8XLQBXENZRJh08ZROM08+26nJQGoo+rgkt29LNR7uWR5
jcHCkqVvLtl6GUXXN6IJI8+YxNkDkVF8hhlhlydAzDoza1NP6IRc6zBeY0OgBPj4A+7XyoQREGwU
r2Skt+30jkK3BhdCTGiM1npmp/9ShWhOybgenfH90cMSG/quQkkLY3M1xnFbIWTYNyEqK9FHoSgm
U9kd56emd41zPlvei+Ws6XMajjKXQlSDdxuOJbIQ21pZMgJpttK+JoNb5yvMx+7UzIACxyavDg7c
nZ0EQozUMVROWmfm5pRHuRp5WmTXYaMxRZxii75mp0mfuu6i9WqkHMSsd7aT1ivhMgwpzt3WSYEK
MMbOI97guZkCLeqXDyBtli8O9Mcv9lpoXxj+NP73sbfs4nRSU24zOaKAYJ286/a4M0N3zKuoy0KH
tOATsm3GRa24que8QligEsnAFOt8FcVPDIZSx0tfls7BNsvDdxNcQl3l5SO+pJsphcxuf8IC992Y
Rld5RTwtZYq54/o8HkctxjtWePK4qj05+J6q3a2VZtHpvqRt9Lo2cfIFmt13CK3ZQcZ4z4hsQcmi
OI+sujGS62tvNVYRvVZpWQTVUvQnI0el9fE32/ulASUCrKiEHpDcbDYs50pJdLOKw0VD3GJFvjKs
S+idiaUciRztTXFpUj+SeT9J4xYD70GPqSxjqsMSbth8shlghKKzpVgpwjwTetyPV7b3RtIYXJ+5
Uki2A4y5/UhK0YyL3bpFKPJCP5eFYYQFzncx4nn+mDJBLtCcxDmLLp4uUzw9qdHNQSBj5YmABs6F
TEnl1nxZyHdXGdaQwVmFcq5NA/yISdlj9JlAsRyp6u29BXNUbSBKytmV2xy5gOie9k69hmWxmC+J
8NwzM0jSy+M93X9CuED0g8CMUhwiiL1dVE/MMBVLsoZxZNM4aQ2n872+pCEUIfZ1VAa8a42p2XIH
KX7tqvz9zOhvxVlCTW26q2WPjPtp8NKOYU3fHy9sv328cQw6YxIyABla9rcL89JqQlF/HqmHG01M
QTzLIAqZQMMf29kvSb6lpkfYzHODYNTGTgVYj0xtDI1oVH2mKdYvBUIFQT+oR+Ol7i2JFI3M9L3Q
v5Xk8TqGPa0ASUJHGcoX1auGIFZQv328ILkxtxeu/PskgKYcZ7J718SszAY0Fi10VFD1SIgZFdO6
EkZ0I3I+zWNAsK4+SUPmbEl0NLEyEA+SqW2r0KkSbY5coYU5kI1zxtTsU9ymzmnw8ieHnL+borlL
mYISDCjVjce3Zbmqa5lqoTHT0F3GogyYNJgfnKv9t5L3IaHr+5rAmt+6haWLBVFgQw1HSqaXNtYQ
9xLL0Vy1u1bAIjICVQZz2wJPkmpo9sSuGjp5NARLY62+0bdHokzvSd+tS7BVUmxHAjZoQG4Ws6wr
YjDjrIar08ZzgH+b6T9zUerVWzXrvXF1KMWYX3plGZtT21qI5YwK2j8Xrp5k+lyoQ5O8iEoM7kuc
WwA0EytKFMVXy6azIHCWhftdW6q8vKjor/N/GCuGlmRdQmRqdcI7Gl91b9skf1pjJhfCylt1nWzW
25bQcKH2ns3fdQj3bxKof3SS9lcDVCIqcCCyeDSo4N76QEyQWvTLsIROpFSBWnmyf5S7JyNujipW
d03JwAU0NGztbfbHZ4lSpnJysZo1oHIxwUJDfso3mrb78vh+uLN51KLxNdnPAdi7uVhNoadO2WVL
qHaM1luWRved0T1CpN5ZELABaooMboXItz0/abHEiL4sc9jXbfOytCiXpKJMTvXSH01y2JtCLgDh
OtqMRE47jW3LVLyhzqIm5GrQPxWFqv2eebPxBulGOQDk3DNFuZn4BSmdOwHTks6eMxtt2BG2vzCW
pT71o4U8tXAPkKH7dAHdF2iQ2KLvQwhx63vMwEj0bGibUNfBWPl5XCq2r7Sj0vjAEesyGGctqQOw
x5n39IsoR3+SG9FRBGS+FYes+9q1Bo582NSL9gpQsb90iuYEZUpf6LEv7t8qho0CPJKVCDh7W3Jg
zFQ2MxF2G7aVUr50TuG99FpVncqhHE/joNoH6fve92k48d4T/VGVpX16u6tUeq1pqM0yTCavfAUE
bl5iZfz6eFF7J8EI34wmIz1TXuFbI1NelmZTrWVYLWrymxdPznmBsvJKPWG6PG+KhET28NGh3CFt
AUKnKrlVGdK4Gk5J0Vh+0UbxuaqT5H8wBdgb2iNZLBW/zapyKSg3RVMZDrb1t7G2+gv0svgci948
SID2TkEwBtqbnjZN9J0Kl7fodcFg4iacaIn+WTpmVYfM8hiWQNW6LAlJeDXr/Hgj79nE4ckdJfQC
qO/tNwMBZ4qM4QphvCbDVyTXunNWGmkQZyL9nbHM3oG9Oz4iMwPcnv4AajSbMm1s1aq6KpUIZ88s
FL/UhbP6ZqM2OZmXKv55enWItVM24j80x7cx7jhPtM1pDoSiUJC7NvXCb1ztezQrr/M6i+CxtTtr
A6Yvby8WtgfE2elkCgN1M3pVzMwKxFBp7YW5AW38Ah6zPxo8eudMgyWkJUe2TKVh21x1h271RJEC
MnGL+asak8JOoq1+ebyoOw5CZxyVk/dBlrt0ZFpM9Fr6aKDjWXuBZqcJQZCwrj1g5tecQaRPv9Kg
cqR6FaBMxgZsuzlmlVIdGuIxBGXg+rFhLaEl4u7gPbuzd1IrFxwVDA5wjBu3d6aqNnTYmuGcjQDi
Sq97zWhWvTzeu/1bBueAv84FJeOoLRgno1Ggp0o+hgpw1u/quoxnc83tax859Zmp7t1HZTG0Z696
fEJym9lGrhDEpW5PdKWmmZ2i8xhOrWb8kupG8qVtnN8er2y3fxiBAy6nsxGH8r1ujcSLm/ZVooxh
vEzuy5Jl5anKkyOV3HtWyIOJd6kkgDfZNEFK3Vg8hdg8dPO6OPelOfqmtx6V0HbHVh4iBNPo5yMo
Scvtdi3I6jhDjbwYXfvF+cwAUeYBOE32earK+PlvQz0EqDHlUPn6b0xliTI0Zd5OoTIpnR6qXtnP
54QBR8/yG7h+yHco7/L9KcZsy4K9qUx8+WoKOWbmL44yNr7BuN1vT3vBO4eHaIlcgVLM7c5BbWDW
fYurWXO89BSsh+G1t20rPcjsd34gh23SdgXQTCsMDfRbO8MQjT1PyRym+PaZ5HH+UCaiffb6xgq3
3Ducmbaru1kNpGZvpKWvhtpSpKd16hK/Hr3iIvpDjcOdy0lTHFKCdsD9HKDbBWWxMSyLVqihjY5Y
6ZduNBLk8oEIeBOKMJfH32lXf7Qg1dCO4l/CW+qet+bmlTHYVsrKgDtmgdoNyu/jNJhf+zJNgoSg
BHynNp8NI/q7RRP39bH1O4slvqAOLkf3kUzKr/tjE3hWqhlsihqmiWa+2bXjMUGsSk+pkTYHj8fu
wmWhFt1LqVIBqGtLwc9sKxscaAKhSmXwtFTD58k1L4qeTxfHKT+sZX2klbx3Tck65EBLQi8YtU2q
nBp1aSygIcK2HebGtxXtv/D1vGdRxnKOqAc2zZDihzAet765GFnGMVBDxRBADkeHk13Tt9CE0x08
WvvPhUaVZOwA2JItzE0CliGZkDPeWQvVqor+nvp5ulTCqU+GGNSDfvMdUyTJUpqc3ZMYgVvP8Kpx
VUq3jcJortPGT9XZuqgw1/0o9pZn9VjYQpmR04iR6BhqdrfGmOrI9e9lEYm5kv5jV0YZGnrz5Dw+
ur+895xp4Etgxair3lppC5iNZZQ7YZ5O1WUQulShbuuDTGHv5/AFAFRIHB9evh1j7gI/TSI1t0Ol
SesgT+O89+0pdy9QS9LXaJjmEwWDp8u4DBWgQQ8pgnCT/77x9SqO+5xnxwkNYUw+3lNfFVMsB2vb
BZy8I3SBpAFqqmzo7Q6OpgZwOtKN0GgM/WIbTfJTltA7iQ3F+eDGRv3smywr7aC1JSCSZGGra5PI
PiRRQfdmNEwwh0RZo04SFb8+eQnyPkrIMvB53hiYXLeriqJqUhi3iZU8jn7vF7PyvbKdPszDOh1s
4O2VxHni6gOhRI4lZWd34DnajRHCStoQCHcuMQOazvBnbVKO6KG3x/dfQ4TQ7wMOJTln86WmKiI7
WKcxaD2tCuJ5BAswNukHJhcdNVPvmyILoVUhYfubw2vEWUIvYxmDqTcus2F0n2utH38e1iMk9b3N
44UE6i3x1LRGbr9T3EH2yDuXNfVU8Scv6/1yMY7UTuT7/v/r0v/uHKkBhExiQZ7lzXISZvowfwkr
XW/Gb/FsWoGSGt0JUJh9KoAd/GTXyvzWq8NBNncbCbwbJh/mocI9gAdu3bBhiFCmM4wkiDVDuQKt
TggMe6FeVXtuz1nWqC9gBrWASbTe2S7Mo2lGd76jDIBlB40HbdddaJjwma0r9vtKqXx1yvNTl1ZL
WFYiOwg7Nsj9/1srXVdan7JpvRVUFYrZGmkhpmCpkCqJIt27KlU7Xg0z7s42wvH+oK3Lmxw2LqdW
OpdUY5TC4vaOb2lz/TKUaKhUa+58fXwV3HExyKMUGGWfW+aFty6W5C08iTFjD/pKu6yxW/vjWEXn
x1Y2ePN/l8+Fxpv2rnK1/dRaktu5Ww1TYLaggSpgH59MSOPM6+6icz4ZuR8XnX2dra4/KR2jxmJP
zy6Z0/Y/P/4ltxf6//0QyGdw8CkxgYa4Xe+cK30Xl9UUOFFi+4XnKm8NlCkwelEfjEJ5jkj+rz0b
ZXdyBWRu7S1GL0ZwMJ8oWAd2moFUimnEDVotaMlVR/oMe3eWHDOCP0rwLiCMzTnu1lVDMd9gada0
fjaK3PtW1kV+yVD5Gg6SoPu2aDRCeqEyvm2iok65ZMnsTkFmNuRaHdIPPigMxoE5/fjt8Sfb0I7l
HrIwOVQYDVQq8dteyUQTWIsLKEN2t0birRjbePi0wMudgiRxeuPXJXftL+oaealvTUCNrUqzmlOs
eKs4GUmMbpqv5zVxysEu7A8PYDICA5ToXV7rLXLDBBEijMWZgsgq8p/cgql1iec9J4Lx7/JBgIEv
AJNIE37zXQuzVNrew8palUNo2JXuC9XrD47o3bVQBJCvALDerTBh7sSjDah+DtbF+we95+LkmXN2
EA28I3lv3xreTLQOJEFREqY2x6/lTRGK1iyBN2WDQLoySpqTiQBa789G5ykn9O8g3tXd5IqLqUZ5
eS2EEbfXCHGx7k1bFr08D2qSm1+IRZvllDNvun3tbErw/qKN3VFt6Y6jo/EjmQbvLL1tmDmuq560
AomfcnZ/XVYE2M1k+g3Y5tGIjTv7T9CCXhssR0LAbb/CgIJTmG40E7rUii/KLj+V0XxkZX/9ydFS
lLxRqIE0tUVOTloz213eLsEkz0m7AvFTyzcjRszW6o0D/L0MTzYfm/APeCYBrYS6bgoLMVMnxAKN
KCiVojw5g6tXfuca68WyluwtZ9JZkHdj+tvj6+I9r741S15FPoKGBK0LaMa3V/yYeXk/0MUPmr6O
/olgGXdX08zGzK+9RvN+4/GZvqOcUzhvdToNsY9Oca4FXqel3iW1Y/MvxdMX8zQUSyWHWBRG9Clr
HTdjNJXZ9RetW6G1aXKk8N/uoK8faDAV3/u1yfvQrLMY4WirYuhFo5bum14yet0XrWLU1zTS7e9r
FimdP09Ton8uhVg72vsrLAE5j0i86MNiM74xEpMdDrNYYu1izHn5t4qOWnSNSkMIToeVLu3Bydy7
nwsijFLFe0OVgOp20zJ9HW24kQbMnbV6SdayOZEMPwevllcZiQBsIebekPTa215+YubZ7OiLE2il
mn+q4Q+FtSqO2BH7gJagGeKVTtcPSJEp1/pDjadvWq1wescJakWUX8xyVoJJiZdPCdPbz207Jr9F
MHnOJkSZg6rdHcuQ2ylDkm3LvGpTGalRu6jd0XYDUxtf7NlM/UUYfzJp7BXlrk9zZAs/ip6sSKK3
CsNFAsnleB5q+9shEVrl6nNlt1YwFa1+Xqd5CdJGUw8eu+1NiBXJfJQUOup3MPdvdzXm6orpc1qB
1lIOUeLU/bMfSo+GtJU8lQW/L4ixIbaJNfmPvcl7FtHW2Uj9JVBzZmugVDj+Z8nc9ffHF8X2LmRB
FHsosRPCIEGzjZfigemvkoMQZF1r2adhXduvUT3lk990s/eHawn1SNf7zh7KGUCoiVAroai1uZqm
AtrnYhc2AQOqhUPaZsHENXMB4HIEnbpnCsoaLFIKu6DBNvWR0a5azVkwNTrG4GerPp4yFaHoJFuP
EKX3NlK6HtqIkqm/jakZGAx6Z+3tIJnn4uTGuf57LDomKthz9GVaa+f09IejB84NImfDUpWRv+eH
871WhSU0iYXIzSk+xQ2K8raWL1d0XbuzQbb4P9gj8KIpTVhNEXJjT4fLUERAx4ImS50PWKmCpVzF
1XaG5VJqSvX18frufDrScfRZpMKIBK/ers/MbEJ2aY+8tfq1bgo0qrVq+a11mUn32NQuL+UQSLkP
KYkLKpix6Le2NLQ5x74posCZx/Y/jFaK6grx36Hs/zO4onB/7k23tdC+imr9JdE6VKEEHNrp1dLi
5a3myRgRnCsS9axXmdnKumlbH/zI7dtEHYwMFR+iMeZRBd7c5yaFI9GYihOk1lqczWHpz+XU/f14
J+4ZoT0F8YEAiTRq8wAirkeLDOXNwMwYIAA1UvEXuz+qtci/8mNsIpciay00XGTBdGtliUWRlaPh
BcUyda9T0TE4MRnUy2wN45eljuJXc3XUizPo8S/OqHWXZxfJm0ht6n1EksS3337tPBNiLIYsvmYT
OWgeG1pgi/zPx0bu+BTeKV9emh/cP9v3V6yFW9feHF9TRlIT60BCiv2Cbmd6bofV+0OLWtW8jlPv
aT9H5qpGGemw1S9niOAIUMe1q1CPmDKv/zA3+vC3MxjTc5PK5BPDZAWJoQaHCRVke2cxczzKBjNO
rt082VcjK63r0JbiKf3C/7PCTkBh46xSlrzd7yYyayNdi+Sa9GlzUrsioRSe1E9/VdYCfYaIA7Im
5eFbKzTwF2ep6+RquLXh23NWnSbqhge34P6AgCgmnJeqUQibbcHFJQB3gSZMci0piPNP455mo68O
ujA7K9RKYObYUA35Ljsdp3H2otisW6xoXnrpwP+eMoYAPbsW/jJ4UqY8gxGTbazbHXONKBFZpiRX
pbAjJOA85femX+o/Hh+EzSBRPv+7GVplVNrJutTNw7Eqhj0PHRMN1LG0/1m92Vq/6U4iLJ+AI/7S
RF7RhsqorOqHTJju3xDAO3siEmH+tF/06ZSe+xkk5Z9jzVTEIPa0/BeRmdDcxtIZP8bxvPahkVRT
5q/WaiXXEQx2elpEFne+alRI2qlqPPzUuQMs6MeL2z1SrA1ZNMnZhd69U2CWlUk7ImVibQ1KgaZZ
v0FnWkOlzo/okvdM0XKXk4kZWg3M7vZrqXnGbDfoMFersBmUUDLbKKWN4mdeesRD2KasUnaNuQXy
6ZUCQNunpsoce5o6DxJ9U770cmyNNVp/ch3/vFT2l4GpEE/v4nvtVarvMydqmxApiCsK1+yyq5XZ
jb8yJBv1w4hJQLRtg8em7pwsAk4J/CH2JArd7GLmITaa5U12FbleXD21nc5Wbjw3mOHd5WXUSR+B
SZBSQen2W7WmSUas99lVgUZ7QiC+OjtaFx043921kO9QxoDTRu3t1oox98uoZJSnUrK/yzRp0ymz
EVR9vGPbbA5nkK0JIjEyVspim9jIQluwSVMtu44O11BjVuZbW5Qa1B5T6Xpft7rx70WzilcTHfzf
Htu+t0LsUnmiVoPS4ubqqMspzp0W22Q/zdmb9OWsIAf9FPLs369FBkRCQmaHMbkDP0TSdTPVjao4
jFxBwfpcJ3AD15XxU//DWqREJWgbmgzbdK4ojHgdSzW75qWlnpzVgbOwqt6zryBRLG0kiCAUiwmy
Nnd63g79qCVFftVXJXnxyoEMvCu+PV6K3Pab+A1KD810/gNunwbCxsiUmsYyrk1x7ZsBMdiVakxv
WOXigwpKA0e02l+PDe7vPqoyaDwzOI7eCd2q2y/klGMEIYTikZX04+d1WIyzULLmLzsvDq6i3dII
giiYAKKj1QhiS3rkD74wITM0qa2eX7VZ6dQ3cxo0xtHGqM+/mDr94g9zNcIzeby8e0ZpIBAf0ZJB
w3qzvHhQYeQlXEpuE8/nRZ2mq8tcSOjNUCH9nq/w38cGd/vJKkEjymHN6BmQst6u0qgLJ4og3F6L
WRfeJUockEd14rjX3qyYv/vY2r3lEf/ij7xdXCCb5RHIxqmjLlhD8cxHzb//JrrI/ZMr2vgYKfaT
ozI40CzvvVPM5Utsu+0V9DbslRi1tWvZzs1HJdK0nxRg6H+IlqRci8uj2cL3FggtgiycpoGU/Lrd
zp4Kcr6CB7pWy5I1cFeV0Tj3fZy9lJMT/TQ3U/H6eEv3H5DSELkFkSgHAjThrcU4KgpFQ1vpGlUr
XWFUfcPcTdPPyrLUwWNT+8VhyoOoisAKpfJtY7yLoXEVs1FdHT4UFAxVfLeclLZFPsZR9aItQjxb
hoUWIZmJdLsofcH62K6OylNqlj2gz2GJqZ1434DLdQdZyZ0tlGQF05XPJ+uS//sPJz13W31O6SNd
Z42E2ldElH4Zeey+rma8/vN4D3fvGAsCowP/iEtzP+0HUlBTLGlZX2nsmKc25/I+t42nHOkIvKtX
39zM0pCEaYPTxhu3O2cqyajjfeIae0X2y2SnXXeKVjedXwiHUYVbJi/3azdturBy0y7+xFUXfxNO
6i6AX5rm82DnxvDnaGfUZ6Mithg7rkJl8uvCsqLPIqvgaRVJO38HlWPVJ0ic8RpCyVuNcAHZbSP2
P7bWZWg07ffaHYak8ikAzJ7wHXOqn62kS0ch6WOALjGdnBJ4+w29al2XonPLqzLTNRvzSPsosnT9
9vjr7SKgjRV5Qn7wFKBOul7lRsnX8zK0Zy33VJcDo1bKMr+4yKixr4n4WjWiuD62LC+O7efkogY1
BEtOlhFuLQugFF1cSPQz425f4IjPl0gfmpM2C/tndEWWl0aL068unOGP8ajhxv+DfQhzBICMlNwJ
HwkznhREais5VLJEZKvMfk+UfD6VQik+iU5PThbj4z72yuh9T3n2n02DKVDAq+HhgLROaXrzcAwg
SOy1yjmiUe6+2sa4fh5ywozHi9xQUuVzAQBH0vABF0lk++b7dl5BA465QFeG5In+VV2L3vLTdOmM
VxqtYvHtXFfG/yaDocS+Wjtr+UpW2mih0Dtb9WttcmGYKnYiThUwf/5NzK4+iQoirN85zozAfNGo
6WkqTJjPnVct9iuae1X2Nhh5ax+4q3T6W6eRryzvOrcbef22h8oOMVsBlA2V4LH2l6JwToUyfEWW
Zr083rn90yCL3fI+48LRkfy6dc82n1rkFYFSIlpsab6XLsqHujKrayMi4RuDVjw3ruf9U1FGAMnJ
WaAGug3PEBhw1xmZhOtSx8VlzdKvXqt4J09PjvAW+yubEJcXltozdGjD2SSKM5SpgeStvsaQ8i/j
ZKqBKsYjrPL+aqGIRGwEAMzF+7btJH0V7jokhrj2XvQbL/14Mkftwj2qnhC20k96rXxZGvMgerjz
3aSrIwUBiY5K8ua75V0sxIQ47HU1l/RqZvpyapuxPplrGV/G1RDfH/vJnb28sbe5xhiXnAAensQ1
dzr1dTVGhlqT154eW7nj9+iCExNBRyCI3nrj4BIAZdMiZSAaLz13beEszHhUjTN6Dc7BzXxnC+ng
cikhvShlSuWP+eFNqJOq7o2yFte6NkCtzdM/sxF/T6vq77WP/ny8sDvbx+VP84qrELrfNn5GGVSJ
8oooqxJqe4oZDHouTe8odthbgShHbUTC4Fy8e5PnM8HGdBlEMVwLz+mkYG6v+JE91s/ChdgvOboE
wCiwKaKVTbY9ZmXuOgI7o95pfmOv2osdF8b58Z7tnYGKyDuwV4q27RQIuySymeK09tdUX/T4FM08
m5fR0jPzaq+le0QG2LsDjV9ZvcL3aFdtESX90GZDZ87D1UngKPlu63bVCzFDkX5iCm5efxGd1j7H
uJWXoWzu0wJjncgsbvsYiuoUdqepTDvX7OrstqlyKlZDo/Y9HL2R++2U2C6p/0knmgLkJsOhfybU
RlPUa9SP0ymJ0vQsSrd77SFkHchu7fyQYI6KNxmciR7Qjm2e4+zVTFX8GrfNfO7jpgkkZvLg0X+H
LN28kvx50hkQEu8CkltNl1aLhpxxCQxxn6r2V83mgr9qVZx2pySfYvMyVGb7nyUy9R5ajGesy4cy
KyrjxcjBr8YHv2a/ZhojxDckPTQudnMqzbKZFGOIzas3oP4f9Y56nVzmNjw+E+/kr9s1AzrDOfFR
k2t/q73hLEltq8C3rmNp5eul6524/ZSZa1qd6VEprp/aSdH7w5TNyht4UM8knBda/qGj6LaS8c3a
oH1T07ay1eu6OM0IN6RflF/7QYUu71K0NX+pbEAKF8RlJu8tETUEmaIBXy+auptJBuq4X8+5ozf6
7166Ot9b0KJF6rdDIZxTsmrl8kYBHRHkknEm30s3gyA82pMQvqjszrkIIRrtpVFBMr4Naqbll3EU
9vCp9ATI+qYesxhBYzMfz2uT6OKvuuz670bRmZ0/xlbSXpus00bfbRQY40JoYAJOHo3A/8fZlTXH
ibPdX0QVYueWpbu9Jbaz50aVOAmSEEIIhIBf/x3y3YzbLnflvZmamdSMGiGkR+c5yzWytaaxagDf
KSiTIp2dsnSl8mFr2JSgzKdrUlNi6PTJwpknrXCT4u5uBPMgP0BQg6iILU4nUyslRV4tqfM2QDnL
6k5zFMBjh0oWfArzbfPx1ey+/QNiIv/oHpTur50PK9gfNKTSv5WZEbI21Cr66+33/3KV7do2VPMo
NP6qh5+fWYsmyyjQBjyO+airZCJNibQafXp7lP2cOF9ksC7CSobEFq2ls6Ld2IEy7BTJcXVM/4Yj
uboVJtGw/dHydmMhqVs1iPrtQV/sT2D+oI7aHcMjFPLnniUiZ6un+wg9TDgSnlzSk2MHgWo5r+qS
6+Grs4jyGqUTFG0v0GIWRTMUAviI4MMz3ypQ2+B/6Pv/wwPtbTnQVsDPgaXI83e1askG3tLkmM/N
brCRyLoDU/+gxnV+fHvuXnugXToENeCeHnMOfy/tNBKtsuSYIorw3QAvyWsa5/pft/UM5QvwVLSw
AK6G58zawTfSer3zjrOUAaQVHq1A9SP/Om1g7kFiDY3Nzu58gYuxbIOKw5H0OGV9+gUtTVrxIc4P
SzRcSqx+seQwFJYBrIxQmaE/sZcE/6kA/XnEQZn3Gc4pR38GtFsFHPIIR9gCLBwuHBAvB4OmDI+G
Rj0gP3CTnw+W6a1DsLeXHxXkIsc58bIneLP2JZsQGnlhrBfrAcwIwHg72g7AD3fe52OZpPGSkSf5
Eatfg5E8Aknqh/wSC/r1YUBdwmkENfm535TWmQD5NMyPXeegt01ED9tymv3zgsDDYPsFp3MXGZ7r
lLmXYz8mND+6aPLBCNh9usQ82Uq3g7kU6v3KI2FfBU6K5Q26w/mXBGUS9wFs45HYoAuwjC3sqNtL
x/iro4DogIYB3F9fNIJZ2MIRqG/oce4j2lZNr5onYLPbpXiEl2sOr2a/TgH5wYo7Ly/lkgxwzhXJ
kQoeFSKARkVF03Ra/Da6wJF+ZShU66BfAX/Bujv3P0U+gIP5YZQfRyNcjTp7LQmnCaI6rPnn1Z1g
0hCkAwoQBOrnQ0GmCyuoZsyPepzywp+jvGzIRXLeC+AO5RxUzyCx7/4x4Mw9/4aGNLNweFD0COlz
qG9l23pDKcY+89/rKGzA0o8Q0VXpaB1/bFHSinpLA+9S4+XltIJeDHUyNsSd2XluTxevvRcSseTI
ecd2q7mNSkRg56UVF5X6LxclrsMA63Z5I6515+4TKlai9XA7P5Ju9KeaudbvEBLdh5eO31eeCdZk
GAh3byhEz29a1MSNSf2eHmPbjaXMgDZ1ukM/MFmX6u2D8ZWhsLfjnoBmKjDmcx7ziI09spHvHZHe
Bt+wIfjmfBA6O3Cy/n2kHXrE9X5vbkLd8ny5tLI1iPwamtNoETVCcp3WMBlOD054/3xpxLYEvTC+
aIyXIZbj+VAznQdlSdCc2mj81mbg+S7j6tX7f3UBInllSeyYFi6MGA7qkbMzi3kKtG++NqcmMmNp
4s2WUe6a+u2X9OLmjV+G4gU8QhSdIEeeHcNi4biOOdKcdN8fPBDxipwlv/ppxqVF/Zv7CW7caBaB
Ur9PH7SoWBjPJy8O1QQph2UnRm1WgHcLFN4u+QXY++8aflZCo3bG3oR+BpqKuK6dvSMvYGPs9cY7
Rl4Yda6Y84W371cfpsz3W4As4MIKMycA5DcxFD1CkB6Fya0q2hHmuTuBRsljzxLEIPsTQsp+WKlS
Avosy+iF4vHFN4IDAhUJyu6dDQdvm+czQlwD56im6U4wFPuilcANSnXfFHLDLqB7L1YTJh57KvAH
KEeB7Zy9Z9rP0H+1Wp2WvGVV2o9JnU9hf+FDfLGa9lGgqEc7CSsXLc/nj2NWsqk+hvYjdIFZSlg7
9FOxzTDfL2AYNMvrDT/ykovoyzlECYSTFoR4nE0whHs+qE20RHuCZ7gxwSeoTHIHzBJ24Mt24NHU
XDJVeSFDRcMMu5q/25vD2Aww8PPx8oXkTCVbCj1Qt93xbmmuDSXdH3+FwWgNoR238O2dc2Q/94ql
pzznvStDz2PjIRwg7rlwY3xxWOJwwpUNOx/KQBh3nBWcHeWIVgDR5Lhy+mNat2OgvOu4ab41S3vL
TfIlHNLbLrzUZX4JAWFc7Bko4qHE2Vvbz+chG0OV902TYx40IQVpVFhknGalHX1y6izLb0g+8hvZ
B8sDsV7wlUZd/PHt/evFdXn/EWhvgYsGohXomM9/BOvnKELeVH7MRs39A3CRzNQIKwrjUyfhm1xk
rB/vW9ZBC/X2yC+/KEBNAILgy773b84dKzZoCaFCWvNjSwbdFbFOV/R8t3j+X8bBZokLM8wq4Mty
/oRJD/vIKYe23aQ/m3azD344dhdKyNeeBjUBIEPUdeiLnu2Z6I9yMmJtHXudprdoxCOhXfK1+vc5
A8iATwdVKna9s1FQqMosaHA32sB8CmunWuKqnizuUuf15Z6Amx7U0kAncZFA8OPzSVviBs2FBUU+
bs28BEdO3+SpHSohh0te5K/N3J5sA+c1ADaoqp4PFeWtZ7lsKbozhn9NoLk8xm0fHP595iD22QMJ
YQQK2PX5KGo0FMFxjB7DuV1rHgr/ZD2RXDglXu7fmLb/jHI2bRp8nxEXInp0KVfv1Rb315pFwWHi
XnCHPntav/1Ur329u+8z6o5d2n4ex47Ap3wBGoQKmyT2KtmyH+0wLyXYKtDSr9eiB0/m7RFfeVu7
48uuXfgLo5xtWtAAwIeCdPTYsHU8Zr4RFVvy7eHtUV5ZflCbYKAE3QXgeGdrQiKGK4iFpkePjs0R
+19+ch3za6yOSynorw6FhhDAmt1J+9x4y00OZUNo96tS/GlVC5DlVBjUPEpeOGdenboYvOaduQiR
z9kSjLwWnQ14gx+R2GoKG3hIoIhs/O8LHRYPe3kIIQ3217PTXJokWRuhvGMu7ZCUNGnobRTuCqF/
fkW7qyWKROyse1zr8w8KR7xTuWLNCRSM7r0nOncjPJ2Xqx3V97eHeuWrQpME4i8U8yAUnMtEQqk3
TOjETlYF/s1E1+xKed74mMlk+h6nxlzCCvfP9FkBjNRl1MB/n28H0M8WucE5CUvSlp0QkLzowg1h
xqrAsAhi+cQzT6hmaXboXczUp7CdUlPACGE0v2xqjarR2fYHUWg6du+hBQndvYXpB5zAoByIC2V6
p0qVplNTbJmeI7CdLP1BvYVNNQ7bBfgarPN0NYqgEYXfbkn2MxlSuqugic/eURdggyF6tNOxmaT3
lMOaIMPBZlR/IOPE8lq0ow9FfwNxDXSvc+QXrXNeW4bTgl/gQjfasnGN+KpgHo6I4tzn8ph5EjTu
t9/cK0seXGNwaCC03IVI+5//B6Q0oOZGC1JeTrlj/SMsUMUBMp3/4VTcS3OQhHBLRNF8thTtnPZg
6q3wZe9ZXANd6cphA8jxPzzLf0Y529shn0pCXF3ZiRLxI7J2qTRwjOrtQV7ZjQBkwM4I9AggDNH+
KfxnwmA3aRjAfSz1dna7KF2jndqRmvXbv7qHAIzcabho3WIzB050NhQijdaokxKBcsggOYkYd4xZ
C3LcG3cXpu7lU6EHjkpv/wvQs/MLpQLLRfIk4CfBGl6nsH+p6ZIvh3ADr/lfJxBtWzAP97bFX4+L
5xMoIf5OMgnfVpjFhuUypHGdN2n8MEURv7ADvlzcGApN3J3HAv7+C7U+lWM4xGDZMnQPC5zQQ0Fs
folR/9rc7Rpb6PYBmqD7/fyBhknMKuTQnFLF0TEUuS2DlX+BUdIl3fzLkXYsA1axu6UWWu1nhy6U
qS2sBP3+NKSOiBJsEDh4MkXcXPld7l+6UZ8Ph/ezn++Q26CrjwLw7HtCk7tViczpsctWOI9kgQza
E29kg3xM37LtAhx0Xirtw0H/hysu2iZQgp3t6bEOBj81QNPgCAF2U8f1DZlDWY09t0eTQW46+tK/
UMecn1x/B8XH/HdeQVY7+8Y8YHVwSoWv1rgS9sFL57FeYxNdaQgY7lDlXvKP2R/ivwcXxvsrJNlB
ogiPerYTUpgrbBCCe2gOcnhI6fG3CshnOZp7l0k4WhB96IS7irr2wiXrlZeJu88OUu7Evxd2H3QA
VaHpt+bEglDmSG1ouscVhO2xdluiL23Fr0zrzntCNY/oHRSjZzXOYCNqyBQ2J9IgU89lChU9HxEO
1bTLwc35ulzYwM4/9X1eQXzCugEv5KVreJIy5hmFAZshW4o8Mwj6lN2lSN3XR/lrRQkoETeJ5596
lg2qgwl6c4pWxAMiycxUyHb8V7UHnuUvrRWPA8UAQJjno5AQ97pYMX5KkPsM/V6kzA1iyJpblsRd
UiDVJP732YPrFupRyJB37sfZ6/JXxKQO0YgRp6l7jyxTCy9McslE7ZUluLc8gP5D0Q2I/mz2JM+X
bIVH/cmTbV/7rInfrV4QHAPbXgJ9X9lL0KDEVRJ7Jbob5wJFz4By27Y+zrNBD4+MgayhsUHWITNU
FiuCkY82HuILioGXHzfeHJwW0BbdC+Hzjztetzzo/U2c1szv5yOf5mC+iZqY8IODc/h47RIrnybK
kSPWEmPTapmgrP3HUw9h2uBf7ZgNmDxAQ8+Wj+NeQibWtacp5v0Hx7L1g7WTfnz7GP///uvzrQxg
TQ6qCL4Df8e9ny9TGyxhNIS4aLaLUubdFsuZHnKP6/mjRgTubw+QgnczDb24WqgJ8tMQa7VdiQ1y
TtxEpiasvQlk/Fs3Runw0Nk1kKbAcQ7NPU8Sk9QMafL5cR9G16vgTqIomfOnuYeNbhko7YYCwols
OAajMVHpzxuc7vu2GdRXn05BVDUw60k+0NhhTwAFfkiraQPp86oJg9ncko3B/pfajbFHOB8l7c9G
IVm9aGxEvK6YOy8Yb4JwSxl8kCjoAvAkyNajGDNv+gC1AwmrePA1bEPoMPnfadCsa20Ct44163gq
wdSBq07ZQhPxMOeEQ30ZeBbGlOD84NIiaB+lDGD8YgOoJHVD1oJJ4/hJ9emQ/RaNDudqYcSQW9gE
bHE56mRWletCNu5B4qt/bGXf+Q8sQ+JFpfLFdzdM+bk8tlh/aTWrHlYfuRd34cc2yfu8SJiIohIo
ecMKNyHyxhajQCDAu92KyL+NQW2HUUUeILkMDi/qJ8zOO/u+nXUWFG7x+7iclNG/lxQg+DXZvLV7
MFkGfw80WJDs4WnEblS5WKBK6xKoAaqlXba0njLBsR4jOqq7wetSe/C8xAtOqDFd92FtgKlfUUMT
eWW2NnaV241DPixQjge3IGlJxECNbUu+wQAtddA2g/iyvsMocOjyQe82Tx76MckPGDtTbMtzo1QN
exWuCsTj9rJe4Z7NWJEvqK0aMIuJde+yGO2PWsPlAhGMMm8QVWOwETF05eNE3JNpDX2Y9SUTjD7G
dYWQVYI7OVVuJGN6J1aQhyFiaXRQ4SraunsZ903+G6LKJn8YBk30Qx7Osyz8dA7bpNg6b+xObeJF
6dPIkmmolyyczC/jxX24FrRjiyClDonXf5jSKccLyPTklut+suF4LcW0klsDqUN/lF7Om5pqKyi7
anGqB5+hwQyCX24JRfouQbZ7iAAsEthPSwDs7mA8AecSJhfivq4gj01XEn09jm/Nt4uodysMfQV/
84WVG2xURFBMDcPHVMxM9Gg0BKZf/gBicEE14AwZP/QezcIDcFTFHrwdNTx0I0hwNUPnVZRN7kKU
wG4l4tAv0/zZaGL6esotS0qsmdkUSDMVCP3bNN7KPPZje2gHG6rvYOEiRVhHS+pdBZ6cHrZEwRy8
iOSWUVcE2Tjn77d+VNmjsjBGu/cHF0B/mSvn860wW5YAGILsAAUNn1X8zp/RGjv1CXPB5y6Wbq0C
+MPnBYz79v/TBKuIinDBpusFIQz8oKMp9ospXcfsOIc8zWuAJ1R90DiKg2IcQ/5d93YKERVmxyk8
wIiR/cStClGJGxlbetrIZnU9ayR0f/XiiYk682UUg/ljbDSVHZtdVxMbjCm05a7VBwbeiXgfBYMX
sgKtmGaoYPCaiCKU2eR+OsQeLVdBB3u1MkqVwR1JzYEhFee8J7WjkNjB8AUB9p9nmxP5I1t9vpTz
xnKY1aGTm/4mnUFCUbF0meNHxSdSzuF4FQcOnI1sWLM6jMfhPhRgeZRqSoam6pNkzivRsmYs4cs5
Dg8CsdY3wEhcWwdwYpmRE5kIfktXs/Fi89JWgDST2+kh26CBLVynZg+qH9p830EuxovEOLOVgMTo
+Ed4gn60xPDlelOWSgsaRzYrWaW8Y1EJ4GfOTNGgmzjB92VdUP8UduZT1xbYy4R/R7iM1isSSWSM
JGvA/U+G6gULgHZy3qpEtR6canMIgGdVkKj1k3vMbLBd9Tk0wh/gGhC7n8tgk6lScwbaaTGNbLAF
PMlUcjR5l4SlspNT0OIkW5hKqB9gFFqFPR/FrdjooqHN1mbfvgOVeKIEdbG959JwVqSDkj/hjzU3
LXTBZjIVTyc45W6xxm8b507DYm9choTcDNRj9mqLZIJZ1KNRvsCypVNWpPDWy679LejJdd52/ccc
xJf5mpF1VAXPN3bdDYvvnQRmNT7oxQ5J4QSGqVoVkq9jHrW2XBBjg0ZdxCyvNjjdJ3ctDl3vHW+w
IpZi8KGJu8siEwfXwzDNzVGlIkt/ipaK7R0ihucRJ9YQmPG0iDXTMKSeQZt5oElOzXvoUYLHvG9x
sVZbNH3J5og8UVjWNoXCyURLBNy427Gx3VfUEOxezzbqCqPRnzh53E++QnI1fx6UWpYSCOYW3SLR
JY2v0VmZecGXZf4jhi3+Td0yi1Mk7NCeFBKtsS1pNvq4POUxjFXetWm0rJ8NmaHgAPGoyQ5ZtzX4
ikK2JSmmKaH2UcZryG+yiXDEMw84jzskhegluQMba25/SSi2oxB2mqHpPhNwyzsQnc2a9ogyU0kw
F/jitu6oQXzrHpnPsqloJ7pFRwuPrWC7H/Z/+Cx70cKdwpM6sgzrFkyOQ66MnUsfxiJPKqExwsJm
UIwLMYrJu/OGcLonIxDMay/lQ7OXQ3FbiKEJLCoLpfwq3Gz801smDsMfwUX8FCFOrS0RccH0o0dj
LYs4AZfszlLGx6CKEbbxhzhBPuJ78uhnNZuO1ysJuPjTojhdSgUq7L/2olBx4lILDAS3d1DOzgv7
YeZ+0PURO8UNyZYqhj/7o/aXzK/WzfcuFJ4vbxFohKILgLMfah6kuz4vOwOIHEG2p+yUQfTv4UWF
zcceVdpaapAdLnEdXxsN1wdwKzM0OkBSeT7aAMPjmJOIn/xhtDewkNlKWH8F7zhV6QVg7OXlEjcV
bLLwvt4N6c6h2BEGV1MfpPy0qOUXStyh6tEFPV4o2/F7z4p2ULv38ItdaAx05/nz+PEkPNPgeeBa
qe691MNxm6jtx9ujvLz+gzcHtGEHHHbXm7ObHiqCIQJZAPJ2HfN7XzbpZy/WBB6iY9ze8WiILjBi
XhsQHAHwOBHNh2vJGTIWmaRdQre2QMZicRvIhlwPKHWvETA3HVS6DldvP+Ar7wooANyqd5MyOLmc
LYtmheym8SZ5wpXGHAJn2VXAibswja+OAo7P7vkAftk5m0j4Cwk7pAifdDbjTiQ6FE2+M+3Xtx/m
lTWeo9GPpiEAKaRT7n/+H0gbFwAf9eyqTgGK2krHXlKiSQY+oAyT6u2hXnmiZ0OdzRsJOVmBbapT
h73vbmFSffczd6mp8fL2D3ABntNgNeK7BQT8/IEQKCz0ss7diUNHdNXFFr0essWPa6aGzzyZ/Eos
bfTwr4+GtvLuRYAPa9d5na15bX0zp0KpkyGLYNUYWLrf2PxLMrwXb2unpYKunACmgWPAOXNUbRpX
O6L705LiuG+8TP7EyRPCJrPbPrz9SC++KkwhsDvoCuGrsrOjn89jq2E5DdxpOlmKSjDy/BZKJ/cZ
Fv2wCg7/WaMB30JohCGlTYCfICn3DIVKNDeLywMMh/T1ki3buFuqwH4+tuQC4PViErGnY6MAvAas
EP6RZ9iFv44CaQoxKAbtmta4gScfcyf5db/K6ffbk/jKULgCgaUXAraHq+nZusihOErthqGmHGdU
azNeWNnyYy/0JdvqV4baMUNQzOFQg7b82VN5Sz9bNkzkRCKKfASCkpXvoqc55pdssjK8+mfnSIju
AnJzQE3aHT/P1c+ELGmj0BA42TUi5go84uCH8sdUF0HTiM8hC+gDa/Cgtdx63tVvz+mLbWQfHU0C
cAJAR4Gxw/OF2ZFm4iHD6A0QngNgphRlV3KJdvbaKKArA7LEGMjQ2efgP/si7tk6BiwSnHyJZgAM
O23lwxXkwr5x/pEBD8URAh9usEZxkJyTiLFv6F3jmp1mRbKrPhy2KxnZ3xay/ENk1aWpO18jEKXs
bRYsRgwG+7azh5rgoJYuqqMn0GD6Q79la+WHxhxZzi65xJ3PH4YCRfVvazkEGnruMM4XC77QCugV
9W9cSjBSr6wx7ALc+XL+dgsDFJ67YzBuCvsD/+ct5TBBzr0lyU4LS75NjNyOXdIXgEceXLI1FwZ7
8UiIP993XmxU2BXxD88H4wp+yzTYwhOYBdpV02pwz+q5FD/eXuD/j57+9wPb3Ueh90RdvdPmYeLz
fKRgkrhM5FlzJQOFrf2A+5vzxZUfd3yHk9Yhm7/Ekbbbx3HYlujrogNFeIF/w8N36Oa2cZXEEAy+
4xLt/zuoBdlSxnRp1BUiRTZy3zEh25MF1AMsKkeCWN0LJBwXDsw29TRLEBdKEJz98T3knGy56hka
UzVJxcDLORgYrQASMe/jFOgMSZJ67dt6paE31z1KAJEUufTdH4uSOap6GXS4KrdDFp9mh4jXsm9C
4mAvYEdxty1S8dteDzBI6uMce3/WbiEr9QrGD8SArW7epQ0MAOvYUmcKLv1wvYklpA3wUeboRL5P
xzTr3rOxC5P7AEmQyI1rDO1K4tYGfOcMt/cb1qnBe1zjnEfXWDNpfxMJ0XTFFobrD9zAtV+zOVXL
OwKn+uwKfU6QSwpioFE9xRDYmz/ttgCKAKwZwQFfpdSUtG3b7sCgBRbVhqsVqRu1x7QwmaV/QKjD
UzvYuNorX3SDPWzdKvMSwTH0J5MSpn8hQ+BJsWZeLAu3JghL4jZw2XGkAfmBJa86xCNzZU7+FiPK
HgI6ZGoPo5z8R9evyUfPzau8nySNvZrTtv8B1ZT/h09B87gK38BwDVakQJe9Pcsvbhc3wnVj4p84
8NC8SpNkeBTpttyb3rMQqsWLdzutU+wOCimRDB4nOL6KYF4HXaadgnJWxgj7LrtglvltK9P4ye+A
UteoTCX5AqQlWm8bndOfME8UtCJ9xKcyb3O2MZikpFtWtnM8flSJhmAb5v7GlL7p8qEixDlgs5Cc
8fmIvIscvtE+8/VH5ueruoGJpkN+c7N289ENUPDdMBqF352JNvkzaVjWnQCtae8UR2soH+ccGxti
M/zAK8Yhze9Nss3hVs7EY+QTxJ/Bx65bI3GQMMpRTdFjW6TfMz1k4jcQ1e6T4EzYo9+3Ln6/NmgV
VX6k0ZVWm8ArWTe4dT8qI8am7LwYAT0zX8iGu6jfw+vB0x7aS4GcsjvFVGvf9cLzv3cbmCOngPWZ
mEt4/aX2Pl9Mqp9crsTnCMk/zft5UcMHl62EfFBQnRs0MtsVUJNYtuQqM4OGgNlPnfwc5+0aV+uY
EwTxAYf9s6DlNhdrYBEjh5Tw0C9y3/OX2z4au+G2TWf+EfYuPkdjGyu/CMVKk4+L6/LpDw8oeKPL
Kn1WmJmqzy7ienrXTDNJDolvff+YDW0SX/cD+Ka3oBaq6EH01NyFkY5hvZhAj3zXUzbyioxQnwEQ
GoC/hegibPcausf2IwB+fI0S6DIpsLxYipMAJedd3GT6PZzR0dyI4RxgShZSkhcEHsBdLb0WSm4E
lsEWCnB0f+UaRLHWAQUaW6c+VHslj1QXFlPoi6EChg6UnqU8e/K9eGtvAMyx+LDicGXl1OXBA1yY
ZFxtrJskjBCCCd7rWTYBUHLNaMrQ7TwxwC7Z+yWS6GAk6ZrMCJZbNbjfNuznkgcj+kOR9ca5iKcO
OJFuEhNWGUi/CGVJs1ZcuWDosl1iAZu8IUmmU5pRLkvOPOR62JbH8HJJA8FKg7bHr8AhhaEwEIyj
JQjETZSxaLYPHGcXq8PQ+O8bghtgHRI+vIN0GbM7t5O5QkLT8JSM4BLWUcije+jD+xau4lsny3Xx
t6dhY2hExvCPuQpCGMHVbMozwEdk6wpvRWZGnQqta1iTb18a28jgJlwDGh5TYNa/W890MBKZ+znG
XhzSpPLYkn5ZwGMeyhXHEilk3053KPO6b1YHSN1hgZgBwwbDA0E77Bf80refk5rZ12ACvl+anA1h
OaZTgpkjrewqF+B4wE0tBUDK/fipNbz5JtrM5eU0QYqMzJpgdoW3QYdZAbPI2I2jcv2NzTPUBVgr
jhR9tBB00KBbsxWfff0ltluWIy5l26AHUOxLlnq0q/gCz41a2EyA3TcjfhsWSx1wCRYND9HQ5T9c
aPqgXGLd3YzoGG5g+bPhmueBJdUiYfyOdIVgGwuSU8frXJjgJ6yL4OKPSxDmk+VeQ4pW5PlaxAbA
JwiJaKQfHRB+ioI4DV0dGJ7lJTojGzr4QTLrSoIifkOR2PDUuW3GXZWLucCsQr2yIr/2l+R+F121
CbFtOSU92Ig9Sqj3cQsCdR1KSM1KztPsVxro4FMarb5XNFjCaKQFuPDarRsNODvzjA144B74hDmN
44pTN4/FhARl5NZi8/5ObZqGgI399nc+ueAbdYidqeU42S/zbNBEnXWaf5LNmn5IlZUIn503eUs3
C7JTNlhrSsipxXLNxh6dHQ8sjW/IuQrwtw4G1dU2IlqqGhqy3EEwOsnKgt598vocMwMFG87fLDX4
jXDTULyyTYwDA6DhSHCe9UtWYIX4D0OU6F9jg7Mb7AcRdCVVOHzqIfPWB7w592UaVewVRBj9IUDC
zFCYFDhsYUwT3olmSZc6H0ahKh+kFFv04MYibgdasy89kuXmQji2n6s+nLjwMumAjWEWWtZgyrF3
xk0w3dyYYY9+JCZ2hKAsvgpwuIcQoaZDXIyOJuyQdFZ9kNqk8J1eJdD/OYDPF/y1Jmw0iwBC+Wi6
rqtBCKCykpmKPwwpuoLFZMZQlotb40c+eg5WwDBXzg6bF/UpHFNl+NXb8IXg0a3mZTb6/We5JhOs
5eBc+atf+8yUEB3PaGDQDaIDYtGFvTHj2v3wYEMW42MhOb5bmnG/XtMxxAx7y/oj7HxCC5b0Pa3B
AW39I1qRsENYlgB9uZYz0xbIE8OxPOios7DmSLa2JIPS1+gUrG1hnGRwI5kB45QwoRsfYQ6+okEN
Ou4dLJttC3A6HrICOTR+W43bkPFS2zQej5vFnNXtFglT5hFC/MrFm9Y/sMeOPxl4yn3t0AK+V1E+
j+h3zWYqTJ5sfaH6ecVpO7fDb2A79rcPfCDHnj2Gn/UAgsC17ys/OLJ51rfhuIGeC30UTs3NRGgF
JTTh6ONq1X1A4aU/da0av8U0gKwnJHJ+QOLnoA64racf5ODIlwzm6mkxO8AgBYQDKHNFt3ofUlAG
HmcEJMPi2LSwKCCLz5CdxsLFq4FYh7cbj9Kx6uINluP9vKkJPakNk2TMgAYEjRO67D3N4bpFfWzf
c6LyBoERsn0U/pTBcXrpAnLaeum6anbeMuDzwNlXhnMS/ApWbIGVNpv7luSGfoR9a95jT0dNVUxb
gCzUCG5rc0FGMgTHbcydx8pkidfuJMJs4kfrKXyN4J5ye9Jz3LonCzeT9Q4FeORVImQz+UjXBWav
eFpDT8PQ2u2AWZLdcemaBC8U2XmgL9vI0G+gaLD1PQoH0X+JYs94tcqWyJQ2N2K51eADjQ/QdiZD
lfgzoVdDEMmoLxDoiM27sL2Ysrr3A96VzIys+bJoMaAhjvPkKaH5Rj9DS+zQdlHUU/Xk+w56hrk1
E0RgOEbuQFuKhqoJTJp9prvp1iHUwaTqLpuG9to2CQtqB9uA7ZDQNshuIzTpph/xlI1e7WdtkB+Q
ojYmTxAMWUwB8damaJS2Erm8Zrr6P87ObDlqZGvbV5QRmodTqapslY0xBhvYJwqgQfOcklK6+v8R
3wlV5XCF/x2bPmiinZaUuXIN7xDnwMG/2zWWYw9+kog1WpdlNiJME5evPfunf7bcVW+ToIDK0X6o
IAc6DyA7rC+U2YbY85JyJw0SFddjKHpstyJEkP3hzhk6Kh0Uq+sx6me9Lu5moZceeoBz7d33Ns6H
oTvltnPICsa0XNcN6Sbo9iQPtXxs1S1JhDvTgGnbeqdTWs0/6cgL8wVJogUAhBHn3r1LAvrcNeDw
t0llzWXZ6FQfudXUFG2CSc03fFrL5MsoNl+YUFC+NGHVNEPzYsMS1UO6rB13XIIL6YTWpxznfasm
0fxYqhHKHY4yrX9nUa2aDzj7ifKmXYxUMVmzavGAOA+udWxFy2DLp56W+HuVNaqMasLl9KCritTP
FN3s3eGIPPvrzqsAuT7P+Hktuw6vsTIwYrux78DEZP0hr3x7vYUuYaM5SQ1e/1cZGXbDmF+Pa5DY
U6yHQPmt6lADys133kwJ+7m02mFBd2NxnYeiaN1xtyqJNx1ohHX53XaKEU+g6gXZLzXUVroH4eV5
x3pSebdvEq1/6gfRmDdMFFsqGa8Y8IFvU6BWD7TWdH7Rte79gzCXPJ0DbAz89ujUjd9caT9c9Do2
CjMvHDoRaH1wzadNgQkNJF0b1yJa0874YlD3vzD1a396Ysw/Y6F5zS34st1Bo1/bBBxpefiwVk7X
a+OuN2PGHNE8CDN0Wtf73NZ1faXZcdGSQmhL4w4CUUkjkbv3dBWnjpuVYXYZZaC2uCcWHP4CU7Yp
ICIkcK+JHlw+FKPKTRsSBLULufLsJapO+QBYyiwy4xUru9Qf+/95KL69l7VLwxxhB5B4G69xo9Oe
PpbV0qNhoJyj5oT2bJIO7EaDhmjVF9eA7pf7ApYAtnQoHLEpANafLtXGsZQ6VjCRqJpuV1j++EXX
u2E3OZn5EvveNYjh5Rf7K768PRtdcuDTp+tJZ7Hkmox55PSEg3Kd5xopwFq7l1Utvr/dCnt1LfTj
6CSC4bqYTqW09fzY0fOoX/qEKXjeVOFG//mSTqn9+b1rMa6kTU93GcYrHbjT57K9sXKq1ioj9CjN
48BU+YEEStzNpHxXjvLWvzvt722TUbQAYcPQrdfONn1hLHPBviijTlaZvp+KzHB+Zl0MgG2lg/XY
tyhkfDSmuMjvp7QpnzTZTtPtu59307KHZEJDnXhy9h3XjWqZUBFG5tCmmDqm44suIYoFuc21+fZa
l8cOB3ok0BFJAGYPsOr03YLIQXMhpf3YrlNyUINj71yVOYe3V7kQuGZMT1IJHR6P1I1vebZMzK/g
GJVRRc0MLonuGUOK3VJpUx6Cq/O+SB+n+Ig6LOuCZu7Vcu8h+7Z+pLTMLZKyZNVu18VznvU5lYid
FjjX7iQ6R9ku5kZVR7J1r3uJRT5rqBIlhV/s/NQt1Zfabd1ub3dqaW5bpUmFUPjYzV+wLrGne59E
LN5bffNe69X/e2DoJ7xZHSjNdn7+7X+bEFnRfqqibKzHfZ3EcUgy90zzf4jefreXJxHpeuILJwMa
JMfkdCUz87SRHnwVzXqTftDd9fvqZjxZv3x9/0LIcxFYmPAgfXs2zc8sr9E10vYIWMwcxrHm7Wvu
ujCFSnhlv2y/8+kxJFy6Bs/F8IAQehY5lSronNRlE/m1b3+AYuWHRTm8IPOsIrJMcw9478/bT3d5
EOBgbGEaTRIu8QsIBkV2Q/OyiuJ4dnejmYxkk5P57o9F/4yBNI0QZmQgZU4/VqEJ5G9yt46w4cgw
O5pleUw5EsvORI7jSjC7fIvb8ApGq0U2RY5ytgcTG35VUtOh24KWtxNOg/pJr4/DbbIOCa3A3tZL
RK/85b0WVZtrGFK+/AHvzp48G8hYPQ9WqLGJXHLcPKh6hjGB7DxDXQlfF5t/wxtxxtBx207ahQyD
bjmrBvIxWuJlCawYeJ4X+3UoiNBXlrq4zQmQsCQ32w2wQBdDJnsBzeI62hItqjH+KFU5YTU2Dk6D
ekeW3E6f3rkhWQfqJ0wd1D4o+862SmL2SF+IcY1GK5v3ml+LnWtV1pU9crHtN+40fHeONeoL+rkg
ckqPJNM1CqgJRcRfbVws31CqGd0rk/2LrYgILQwMgASI8SC5exY7bFVnxtzYWhTPcGVy6XfRWMJx
Daq6WIOcoVcSzFmy/n7vO9zkKzhyXOfAM+yzfegX9DkwU+ijRfr9YXO/Ddu2zN79pbaQwRsE4gTG
5Pwd8g3NsQTzSf6PfPugaAwPorgGjrj8UttVwgtklwOgOT/NdUZfpvDqIbIsMe6WUbohgIJh9/Yb
u/xQ2zFiGSBvjHXOa5mq7Apa390Qab1yw7xH0nQu7pKkuPMAkIdlb12LUpfnile25ZH65mrINjkN
iU5mMR1TXIsiH5enqu/kjZ+o/tC4sRnJopmvhODL9+iS5oAS27Y9Fc7Z3QLJTeqrpk9RPvhJ6OJt
HQCXHd/9HknDqQYBKhAzyABOn4qXZ6K54MoI9Yrkj5uZpG8otyRdOE4YP98ySvQ/6XVjXVNI3n7w
ydW5xfotXHDJQDk6l9qfhnhsJlVCVlyb5Y9mTu1epvV6py16dbuQBaKzW+T2i06ZfPP23rl8s9vS
aFCy46E5/U0C/8l5ZFPl+Tpkc6T5XKFlPS6RkTMVeHuVy5DPKv5f11eqRabJp282LdLekNU0R1mv
M3JHn+3e7JgS+8N6rSZ9bSm0aQB+goHCPPJsa+oeLhIUGnNktKYVaEr1+8XL3LCPvWsZ8kXhwWej
3mZDQixng26n5J93h3BHQ86TQyrQy/w7XMKkZXzrCBWiM4XbTdyt8UfdHe0fU6qmMtQS2bwTrckF
+hcRBYCI1wtM5PRXkD1ehTNyytGcwns5GBOC2j9KjX61W9ly+Tgzueyu8F9f2zLe/4UaWNrAX0/X
NGVmyJFJWORZ9AW1EbIjBhvuu488QBT03aETI7p+0cpYaPnFY8kqAgbIvml6Zval/Pz2vryQf9ve
H3cNWE1uAguK3+mzuMy/a3Qrpih1U4jZtRiIYrG9zOsDXVprDCpT6o/Isyw6gVUr42BxHLTuSjcR
w0FnANTfxGUPmjRt2lkGUvVpsYcPoOfXhDr4Tc5jBGb2NAkwHELj72xfryLrLKgrU8RGnp9S3Rl+
l82UXXnrf6VMzpbhmBINgCuCAD7PAvHiK5wUm74ILKue8M8WZEitQfsJ0nQYm7DQVJXtkM92stvO
Wpdfs4FIxAFvkkELG9uLr9VKr2w3oGE2QdmimUD0OP1Eet4pVzJ3JMmvvUPhaN0dGqb9lUzx8g7d
7J5RFqKGsShgzm4Yt1gZo2WEjXW00oSvrGV6qPrS8IO0Q9rjA2CStbuzM0YWV4Ljaw8I2HBDKfFp
iSinD1jEwKCWuFCR6/fyjlb8Jz+v+vcfWlId+lrWVm/ShDxdpDaNZJ7zTEXlsKDyn+rVvhOE4bfP
02XwRVKWm5p4uDU6L1oGCshI0ixQUyWZ4Q6mmZsHLgYA9t7Fh/69srmodYEUphGyAa43JO/pQ1kY
W6sCT4pIr6ca+baSAiJbDOsYw4a9Inr2d5+dnAwWAxZPTcYWQU3k7A0WdYwHbmK6Ud557Z+M4Ut9
M8rBE7faROTfwcET7pNs9OLFREHPDFMk88uwwlahZWprF99TkPv0FJckrT5yN7jt4zIV7bMwrF6G
XVWkTxg7+XDus250np3EzL9qw6rHu0lOrbwzZFHUYUaZ+31a58zbMaKo/mM8XlZR6ZflVzO1mdTO
GCuIHVpZkF5sc5mbqEeBxQbsoRXZF+ZKFkYZzEbrQ+8oP/m2wnn7ba2yNH5hEFiV0VgvyfTJqD3S
gA7+94gRqMispxUzze5upPgAYWWQ1e7HNR5kaOmMGIJJudM1m5mLQ8krt0jTN2/vrSFzdiircZzT
PDPtSEjtGXlOiyg73YiihfFY4vbqtv2V+HexgVmRAEtHhg+9ketPd5Sd2d46yc6JGLgv+mFwCQpB
AmEsC801md6dfQE+J3NEWxrAqskBPV0us+a+XMA7RaXtoevQgm6RVfzr7UN5kayzCMkl/i8E9O0y
PV2E+0KmE1bakcB2MhxrfcgYQxvy3irS7lGrCudKFLgIaCxoba+REo5TeS4phayD33rpROHo4y5h
xeBQkOo2rnyqV1eBEQM1ZpvkWGefak4LHx6mr0XeVEyPCqjk8zIn1whZr62CBAEq1rR1bTozpy+P
wXfamBCmo9Q0uttcq9cAXMu1qcPltoNCxNWDDfSWg5/Lkhp+MrPfUjuCZm7sBdPXsNRrcAKWee2i
u3wgHR3ZrcdErwf08tmWc0EqcPgNO+rVNi9UsABz9HyvtCguH4iGGR1U6kMq0ouxxqYBmhhy9SIr
Vln5RfML3NhsPW+L/9DbsZ7e3uGXz8Q1YHNmba4C7p2zrTAx65hV33nRpqH+FYxv9lIWyzUllldX
odA2TdPlz7kgZT12Q9vGsxeNuje+dFM63ukiUy9vP8vfM396z7DVyL0Y5fF/RBpOdxzOt5oFKd+P
6AbDMoSCL7PDAmOrC2EpmubRNRfvt1R68b9YdFN+kyaa/Fln8NEOgIBWHbRyGeuHt3+tVz4o/IBN
J3NTHubP6W81V2XidXGFNWChp86jmtdpuK3sqlifFwBVv99e7ZVXDWAbySnCIp2TC7rMkExtNytW
czI75LzYBwf5m93bq7z2TJBjcLijDw85bPv7f+q3MR0brYgHP5ox6AUpmWuRQuwA/Osor+R4lzcZ
Phy0qmAlYPBNdXq61JY5gFLho9pWXt14pGLBiozKMeu1OhCJrf02s6uH8JW3aNF7ou2EFs3GGzhd
tGnLRoOnFUcjCNSw1coq1Mb5mqbp5fWCM9bmBQeGB+2Sc3h9CjRR6mYcRynM5ocmy4pfqLajmz0h
k9jRFrpynb3yKkksN1lwnWkDFLHTp2pnFVs2KiKRTEY/EBqqFFri5F80WpE7X++Nu2ae+mtuiK+9
S+QY8cTG3AJe3dkH1OxhSuM5j6O65Kb2vFm78Y31Ghfo1VUg0CMs5TJxO5eiXZALsfApiCNzLX8h
NTPv0857d2WNVTN2KVw2XAHMabZf4p9tX2m9W5Cli2hSnrFbLUMcytIpruXL/JSzMEYGhVz8xsOF
znz2wtIOGjOXmoiUZWRhb9jVoXJWaJ5r/fPtY/zahvh3pbMbTbPRDkliVvJbNM5chC7uEs3mCI+N
V4FBG7AxLWMx7N9e9pXoQXymwQTLzmbwe3bpGDUmtKnOayynLP5JD0EfwnnsuzV05q7/8e7FYKJh
3rJNJpkvn6UhZME43tGljyxSkEdTb0DQ1ku1GwfNvtJSemUPMv4hs6CFRrQ/J/StmbkCKHLjKFN9
jFpMh9SCct4r7889Sj+c5guXKQTC8z5D5uOONShLRGjaA6XVcoDpzqhu3/3afJ4EoXfSq63LebrV
pSgaJ1my5BibQ7kZ6Pr7qunN+4Y5xuPbS12GQUAIxFgKCEj87PvTpcYxm8DWrks0qvR/lop/+7n5
tGoNnidlcfP2Wpdbj7WwethkYrUNYXG6ltFh+pVM8xJB7DOZUSMlj2S8hxqSP+/eXupyN7DUJoxN
gQ19+nz4uWRO5hW2QYOxdOawByK4y1b5XtHMv8MsjZ4TygD0bc8n70nbkFktsxVVQpe7xk1/ydV3
gEWq5spFfPk89HfolLr8jybahZzZ3MBl0alNUKlZH/HjK46FP6gr3ZbLD8Q9z2CO0oReEqIHpx+o
cOMsxSbNiGKZWod2wFbWX706KPX1msHsKw+EHRssXz4Qo3B3+/t/ojnz7tqtemVGKEtsijYeuGJV
uFfy+ctVoAZuBF9eHdmEu8Xgf1bJFGB3VD6cqKDJgXaY++i62JO/d6+R91ICQY+GSMd4+HQRVJ5W
s3FzNxpS/Y+0k+zWKpR1JZG9vC1YZHsEiIek8eejqziZEZhpBzdCcKeeArMVcKIKZ/1KiSzAfaOO
gqoIsM/3KgNuauy4sTJdh41IRXSWt8xS6EXfg05Q/dDdpu74pI1tfOXpLr8ToCuyc1p99BPARZ2+
wtgrUTloJWlKS73QKxUHotPGK/HnlVUoVjfdXuDuLg2201WISmlFaymOrMWud5Pd1GEywKp4ezvQ
ouDnnOYQG8+b8A3umn6icXaMNDhCXdpmcVRK5fo7kU+ufjtMevoTVQL5knTK+q+2Gk0czFRudHCE
/DtvMzfzF9AnNoD10C0mo/xgZDSNnvqyFdOXbX4vDnEej+YHgyFwvS/cso4/Uah6zn7WYl0eEvSh
BGQkzRw/ANBr7YPHWCyFVFnRUNONBs5FUhfDfAeNbV5uUL0ZoSP6lV/s1zZxrZ0mexvIetaMwxH5
zlK/txdbOmWQN+1Q7GEUjsvNiGLNeutMehnvMa20rGdLiPklm/vKhsGHqtynFg0567Y2RTrv3D4G
LK4tZlWq3agmZ70tV720I1PRcAntoeqZdi1pNzwt+EubELm64U9fqaH/0DQ5Y0Sjl8nzLBDO3k1a
vCYf5WxielDBRe13K1F4hcUAoHjndr39ZXJUm9w6pjA+4ieQ0/wnn7T2tQu54KNyjfrTYPDEH5LZ
MIuDg2p0dzu61jrv/axUqAwZpeVHk4X2Wb5DSr9cgqYWaEXp+YLskFvJ8XnKpuV/eSuRjhLrWNrh
lOt2+aRM5j54jJozVDoCD3jFEhgORleovSp8Pk0uIW4tkJputuLXCENs6uCoId9WfYK7mPofUhiw
FTMJXagH2pap+9/SCa38MbRKpXe6RBz0xsLMSvtmuCt0MImDnTguhuN2AURiyGZQTu08PcxzNqtb
hsDdsaM3+tUemiE/1p2NziD8Q1EBFLWUt1vlrI+HvMbOBOG9vlQ3ujVCX6m60q6PuY357NFtQDbv
bIJpFzajkuLWyhBy2KXAduubvCTROwpDV9x+Fp/lnrJ7+T0u9mg8uEqHJyeAkv7oNbv36A3YTn+7
tn0t9249JChXGXk7oTlirp+yOHa8EGx8mj1YE82Ge3sd9PFIPj7mN06OcNYuBX6KRNaMd6oNY1Gh
cLC0Vo3e4SJUiyReVwx3qlJFHC6VJZGSaIy1CvsxFkkwDmaudsrJbVhQtpBTsHYDSk2tg7XtJpk1
lschFpMKsrYw+1uzB7K8K1BaHvYOgn4Le6XVupCEXUIpEdjJTk+ur/i8CfAkFS6Z56k7v3cW8zBq
a2IhFjjOcj+nUzLdNIkN5Sio/cGYHn3GQvgVzbEm9miBt+63GP/T4d6fCu9bKnPtM+qDvh9mcZvW
98mE5EKglUiYBtKEOBgWa89+2qQUq9BzJhEHawJ3J5yaVO9CQcUW0wB2VB5mdEKW0ClhzpCoWJkK
wNL6eDfSkPlYLyL/bOit+GwglZI/JviL6c/9vFbqUWe/oDeNL/tydLpCuUFddEP1HXr6MO4m8OFi
Z80lSPfOSbxxhHBsl0sfKhygmyCrDCyvU3P2vtluPDc3mbI6E54WQ/CfMsXxE6oBLMaenuFsPZUy
Lf832q3e3ky9uZSQC7TpBaR+XjwtLsDzjy40mvl2oOHRf0H3i++fDX7z0okp0XdQ6XyYFvqMRXGH
8cHHXGKme/BREvwx2EsZf9AxlEz3OedY/Vwmfcarrea4303IyEL1his73I9yGWE9AOFrQqgw5XSz
GZc6eznY+hxwSniF0NdS/zthOC5uIGmOfSA3D8nbxY0teRunrj8c/BK7+bBz8S7/w1Sj9UI5j4mB
ZOeKTqqYfR1lRpqA670r8fj9lHUOrMhmmXvjkyPmZL0Zk0mbD2ZhDF/X2JXzxwT+WbfPtLZsdxOf
Ehf2btH7fTW1q3rIiiSGjdsLDKsRLpODhsXIKKzdOIsasUq7b6x7rtoYhlfFcPKQ2nOhjrgrWO1d
qQY5RxW6c+KjP7aFFfTp7Br3xTjD/BpMXw2Rt8bGck/CbZu/YsNWL6UyJ/PJ7jrffS5aT9RfY/qZ
2me9TMciKkctG4J0VfZ6Uxn18JCvqBccnBzu+DPeb4PdhbJbbLFz4mmZufNVDH2fbYLUJaKpHrw8
xGfanQaProLE4/ViU3Ibk0PdIlZ8qLq4mEM1CGk84HWyrgdvbtsmlG2ysLFWaL03Xjs6WGCWy+B8
I2LJ5ueKkpdww0Yrawh5bVxPB2Zj8osrFmsJx9aL3eMgGBUQHpI1jTjg+idndRptP6peGrd+jy/z
D+h1ZX9Ic/qPByYKpW4GcyGS9DFbkN2FA9LaJUMmS6wHZVNlo7JIwY/2XrJ+T20UBIbAWGJR7Oye
uAm9pm66jz72KcPRIRJ+hIrV1j811SfxDoIeRW1GHvGb0RUlkyy8tbkFI9ZhQSYzwJawUWv7PytL
ujVAkqPpdyWxmcEpYg/2wHtezfI3t083ffCFJ/xg6Ss8JkSV61mIDq0Ud0OeO/zHC7OVvd2g+Big
xCvjgCmgTUNk8BJSTFusbug3i/GltaseycOhgf+4rp77kGiDk0eLu+aYVZaWQK+90oZ2r3F3ajeO
v5DX5I2Gz3bCV5ojmL2mHfIfeeWjMJJ1OXiKdubO6VIfL7s1bTlJSh9vrHwWL32Wj9ajuxQ63pjZ
an6TSSKzT7nwOo7lilYL0Ux05vCjE8jdpQF7pJ4+r5Nw/c8+IHcIdkwOzb1X9gwqUJZHZhClV6e5
WSFCf8UfyoJxyC8Zc92nromNYyLwFl8Wsdl+1aV6Rv4RTA7xd70HaGBp0dLmmdhJiJXDf9mcNfhl
91P9A9pgjFIXyKyfCk7gzxlK17pf8w03NLujQTxOIMzBkDX64pChIP4flqOZ2hvwzvInO/Wz+r5K
qs4gOZxaownKGfLSbiv8sJuolyZ7yVVe9C81qrEwyY0JeLpCqgbFgNmcH5kzYhFeL2oVnxfHgIgU
pNxjzzYY3e5JUex3u4r5bA6btF8eCjeV5X4slqH5ME9TMn5whTapW5i+2j2AbwzdUlfmJa9Z9E+D
NlrMiXOYcjfNMMRu6IGt1ELo7PCnyC75jdBVqD8lNkjMTxrOys6NZyn7F6rm7LZxSOv0Y5w2ChM3
gXzXPW2wab0jO1772zY2MvVQenlfh0hpL+5NrI36+NNFtPGxWjd5VhyUnPmmWfVsejQnWf3xBm/Q
o96S+ouYfGv85cdxZ+xrHF+Wzx7/qgvmPk+Wr0slUMPA0jy76UhOIx3hEzuEnWHP5G45sbId21Ed
ZLUC1h+MhgZJ0Mm2xw6o9RCHPZpo2QKx6GCChVCUYi5bM26y/aAJ80vi0fE7KMzbARCsnYXvDVqk
nhtUwoL0PFpeTsj2RSND00tk+t1MZ8/87KW2bF8GyWaA5LIZHNn8e7FLhk0GJQD1MlX3Tl9WLXqa
eUVfks1qf0qs0dUfGjZc98VLWmPcd3EtrJuaaA8Yw1nsA1WhiQpHASvgrq7gcWNrY2XTXWH1hXcP
u25qbjcKXvu7dLq43A/SEw77uYRcPLkV8t0larLyBr4qaEzMIFQZDKNh1AfAvq7x0RCdiPd1lsaI
ZKIqqo33LdJoWhEoLanQd1FJJv6UXlzIQyXVymBIwCo+5ODDLRSms5XTk2ibqCfjJUSxOkJaE6pc
xQ9j21mfk26AJGr3mRo+iAw7iigRGAGHiSaqryjVseHK3m+0QxzDIg4moPDNzdzGo/pYpolbIQlL
Nw8+y2QN5SfbVVBJA+moTQS+Bs1971dFv35abEey3YQypq+VViOmmkMFTsM4yVc/gJtaaEHTuHh1
pVyFzmYlmvxo5zmuQ/I2EMXx6qe72SQMBYsuSbu43JxrLjpbb/a0sPRp5lO+UltSL5/P3eO6yu0q
9n26j2Zyk/moByvpmB8WE7Ua5EI+NV2KvouolgGFZeu9zjeMSSDM0U+hkbIRQM4aHYmUU9OafRwB
HKmCxhPZA+B7XPQwUH94u4j+23c8e1QkjxiWMF1GROpcUVR4+ex2wo+jHgHnPFCekj8TuI+fGzjs
biCNtvjRFOk6BxV3zJNfJJofroXIfr39i7zyyumH6fSPHHsbtp09M1KuWgNWUEQoLDeBcovuwEeX
Bzg+/QGFgTHy0wo7iGxId5Ckn95effvpZ28BwDItGHszymGOw9//079C7bvjYi2TIyds7Q6yX13I
yaQ0X1fkdCE0VbBWrvUvzteknNkGBGAMQSdcwPQ1MSuLuBtHyC1Q8blxd1g9aT1YC/onUtOXK12Z
rbdz8oysR1cdaBImhhq4i9Nn1Cn/Oe3sqjpjKqHbrfVLlgTUXKlhh5Nd/IEEffqeO/IaIe2i3bmt
7OlM9TfVQbrfpyvnuHINNEzo0+RNERapWD6i94B+OWpv39/+kBftu20p5hOMUBkCMow7XWpgXjzX
M9M/QJrLN6QrqsPUO92hQlvoJpWUb8DEkMx5e9XXXi1fkCEqLXcGCWebtydVkp5ixJToxdfSZ7aU
p+pOH8dfZkMxC588KBxUY95e9ZXXCteVbjgWT+hTnrfZhlErBZWViDpX6nsZt+SBpauCGMXU/5+l
mB/RF93kFc9HxXMO0b21ZxG5beztEW6SwYIOAf2E5Jrq5kVTzwVfSivZ10BrEH7PmoeOcK1SiBFZ
+m5CtH3C8sBctfrKYXhtFZrJdMVh/dAHOtsnotGqmmPCF6MlsqthXofgkK5NE17ZjZs3JMg0rJI3
y5zT3YgIWK4MD1PfrBb5s4Tb+qR4k+axt7CTFfPs0ZJBuNq4fXtnvLIfN+YKAxMPDA9B7XRdfW1X
AHxJftTwg4Nm15XHfFQID9kWmpi1zPeJ0uenIpXdlfN3uSfpLW+YHrxtaDGfTwfBLDj9Qh/kiJa7
CvsiVc8jtXdIw+gawOsSCcMZZxrk2ICvzC20nT5lLBYIvaqoj2bn45SKq2mhfiRqSLKHQuslXVcp
dfuYAn23b3V6xV8WCp7h0HmxRNjGMRFWYSNq8uXtt//KOzBcDia7ipMJGOb093LMbUqFlvqx1xBG
ZqI1JcHAGJI6l7Tx8PZil1uMQAfSgWnVhnm4OC7DbGrM0ovjOptoJQ1T7wcj8j93ChUAdIpMLa0e
2ryKlyt77PIEGXQ64c8xnQWxd763U8rlvsdJ8Vi3ndhkbqgLyFreHXhYxadlaTAMhqK3Pf4/F7NZ
5KgOeXl5RE1EPBd1Fu/NZR0xGomvBZ7LQ7Nh+Dj01sZK5/ycLjXgJwxfk6ak3bTaMa9z66ZFnIkI
sXZIZGXQkktIq7Qw3h2LWJgWIR5lTJ3YyWcLl8YA8bYqj0Yuxj3CbnPQlkv83pmjyyow0IGSknZg
OX66ijvZqNugyXVEVcX5z6wg93vm2n2LvVG+F+D5dylUGTYOGBmscbqURt3CwWWp2O8NkhomDZ5X
/Pf2xt/eymk6Q2BFG9RDpAPF7nO4nYfoWt97K5+rKL1HhIWNdQdogbZwUQDHbb3GvqYz8dqWpxgA
GANmhcC6/f0/m3EYdGdY5rI8Vmqtvs9jud65OSpS738wMBzbDJLxvX+eLTHQ0rumzspjO2nuAQce
Sp9l4R8Dmbc1Fdr712NPgMSkiwWw6PwgL73XelWWVscsw9hwXcuXgVlnIIsp8vX8z9sP98ohA2ym
sde5FDf76dNXaI/OKNGZZGt4u8pVzU1jlZ+NlDKnNY14P3ntQletuxJFXvlwALYBtTJ+ghRgnt0U
i5/IukBm7FiIyvvWTgRDdqW6lgZeBv6tZoMuBD8GlMd5ht3pQ15swoBHs4AWO9HLP6S1WdwN7nqV
47tdImfbnxyZnMLb8CveOZViXWnraEvcHjt0pdagQrxDBpqN3DodfhdznpkxwxetL4dH8Jf9j7lr
JxVpcYJRCZE7H3YQQZbPdYHOXpDNiW/eLqNvlnd9MZjGrWevAkslsk6xw3elGvduJot5N66MFY7c
o+2mG84ROxQU0K4XaEgrrzfcRpu79zRK+TP1fJkjusEHCQtwIsuevgI6r4XZNcmxqWXihowHK1wL
Mz1d9jD1qbMRN0Y1k256XNwKUCd6aEP29cB3riQUqKv1zR3c4OZKHfzKDvGJDhoFN2okqFqc7svY
Gyz2SF4fbeY03xDLVJ9wabpmYPq3mj77asz3mbtvaCMo/Nvx+CeC6Ow8rxxlfUS4zWzvoLR7/ldc
epjOFiut9kAz0Ok9MhBkTCfTbpb3RmYm1Q6RmSXbNc5k/kbGtZ9vvLhvO/qzi0r3a9JWPwXkWjvq
cuD83+WkpTIcacAm0dvn95UtjsYOHJ7tFgHcdnZ+K2R7Y3pv9VGIQnwr2YMTeDZN3y+OsN+tBACv
j7IKZAp/MEw8u7LwcHMWnWr1iCfjeCtVnuwz12wPTMTElee6/P6EIzRTqN0oG0HQnX4Yd0D+yqQR
R4RYHXOPlsloouBVzenh7Rd4eW3RWaK7w2IUqBcwDzf3c93LCEUrebEM27LEuyUzzaCIcSij98kA
4+0VLz8Z4Z18nMTm71V5lo42qGr2xeKUx4ZzFiJq1nDsGKThIH4NoXMZ3TdYNtAzgB/g9s7fInrK
VR9bS3XUu6rfGcuHuq1DPKZoDm7tZNxJq005N74S3l97p/7GjtMAOJGTbm/gn1NVYlKU4KBRHZOs
yIN08naZU1qh3llfJ+L8lfvyla1iAL1HndylgLyQSao3NHGdedWRVCHdVYOZ3llp+W7KB81Hx9mW
IMuGnHN20Fb063Qk+9oj2iLYrhl0W4G3IDbM5wzf3iCvPNAmF7TBz2HnUX2fvr5xSlANF2N7nCql
HrFiS27jAmuSt1d55SOBfeSnA0XD9vocWOUhfwS1rGqPQ3uQ+sRLq/M5sBRjHVNc2RCvPBG3vOZu
OKcNYndWNaiUVK1BmfKY0A06dOAtDulSLp/ffqLL0mujTVFy8dpIoM6ZGLPJvRrnDu9tocIltS8Y
ZeklvDe7weBPaXMbFth0rVfe5CsHGi0A7kGgg7BZznFwg9uNNVLL7bEve+2ggAQHdiX8HT4D7wac
c1VBOQLNslWXoNtPt4aZa8noDXFzTPN53bV2J3d5N11LZl55IM4tCS/FJE3Y8+7rmgK3WHujPa4S
DFKVdN7nCvD8jTnmzrurIC5eHXQfhTlcoHP79QnNauxI2u6IDvywJ6Pxw6rLrXDRcRR9e3u8sglR
+6IJgDIdYiLnPbMNPz3mU9P9P87OYzdupG3bR0SAOWzZSaRkOcr2OxvCHs8wh2Imj/6/Sv9mmt0Q
oQ9ezAAGXF3FCk+4Q2igAmqCbvcU77QYYtirMt0biMdRqg9h1IEsyvVHmud0zND4FyHGpxnqFxMU
MUXZy8TvjeKBYObdghQPDPd6lKJYzNHrkVtEPFn9mCir7iKFCqRtZ9lu7wm4gRAswSfKO2nL7am7
Eq3jWR9CL8pi58GYF8TRU7WPp9OieIhRposj9sKa28kR9PGCoH6HDBZp1/XkcK2lu7rUQ9h1XhGO
xAo0euo6zXfCjNudLl2s8PghAwfWvj26rdu3XTmrQ4iGvDhTpB98+GTdAQr5XnX43pSIj23H4w+4
CPlT/vModro9UAm3B0AOSXYeDX1GfkXZ473cnZAt33uIIjxUm4WDieYAf4zHsNCm8oPigDRApNky
UGRTYHi/faJuL1xyOEu6MaGihzjP5jYaDSvrWsBE4Wh3VX6c4slzzkankDxYTjGkIeV33bssRRl/
ev/IZAbw7+kG8kjKTfufxVxNG2casSoPuTAq+1Ah2VxdzNoDx7IsYJ2e2h77w6Nuz2N1fnvo25hK
llHYcDQXEH/ZCjtoZp+4bpq3AVoUre9UxvqiJRba06saP6w06D+1ttEewPtFO8t9u4N4OU1a8oBn
oMBtGSytIToxl3kXDIowL1nT8bLp6R7u+fa8s6bcXPJJkzn65l6ZZ63pQXZ2Qa6mX8esxK65bH66
Sf2PbXXRw9uLebtdYZNIEKq0rqd2tBlMS03gTKqNUFCbola/xss5J69A2EPbw/i/Es2ucz05lsTE
U0+ErbXZM3GqV5FpJqj2iLhzjiIBE3JESH1Qj3OTmrmEeoIZkJCe9Yj/qPpEA2IcvkrbS1xvgRBq
vW8msxFhGTv3PZrzQOvOiFDQIB1jQ1rGTmIEl5U58a+31+n1wtv+ePADFJRJUahlb871FOvZpImm
CboiWxOwpm1pfDINZBRORVG5TepTbi+SwzTXhRNGsD6zQ9EZY3dMxZwDq85GAu+1WbrxjGdfHJ/y
nqpJ4c9xqbmPjdoaZvO5nDND/2EiHKJflNbNflt8ndXPE25PFB/JwI9ZkWiaD9Ips54BQuBeOlHN
Lj7reLOMxxheLypj4N0yvHLiovn59jrc2y8E+RYfUqXHtjVW6sZKBVxi5rDUgLmoS/GDaMHynaZ5
fwzkyPobVodE/RSpNo84MtOpMQFwDkZZvOknc7zgqz3hBBuvp7cndXuuHZQLUFBDq5C5bWvqovM8
3raoCmoe4g+gg8pjoTvFzu1xe1kT0smWPlp35Etb0jXJStc4Lnbjuju5x26x08c2Gb7o6Zd+RqAQ
n4y3Z3XnU0FkpX9PIZNEZqvYVirArKxkEIGwkuJnq+lrdkR0Nb9Yel0XOyH4nSWkNyn7LbI1gfTY
9XswrlplLFoi0Hx0f0owZTDy3u/M6PZmhPckXxuSC7q824o9ePLaAn/SsoLW9IAC6Lqicd/1aaDG
ufknspVB7JD7bhcRXWieGeJjYuQb2h08SVTUGx6bpMiSb3NrTuhDK96Akz0x5nR5+5PdmaB8X1Du
QEeQ3HCz541JCKJIKRMHvmT0c8sWLQhC7AfO+H4mJij0hab224Pem6JLsxy4B+HRDdVaVxZP9Pg6
BU3VNJ+gcIxfitoVTxnmNztRw+0ugVrHawMDhlo3F8j1LinMssEYZ+0DE6d4zW/L3IUo17ZLfn57
TrcDYbEIvRqIBVJVN4AhRcMBrsS8GPZDr/mzkYNDjY13M7lhcRPmUUYiHqECsnkT3DKm1GyZfYDX
0q/YEhetnJ+npod5M6jvL9nLCJlwnNoHQez2+hD4RatWovRBb/TFzwGU9QmU8LSTwt9uBkahXU1r
Ho1Hqo3XXwi9J8CpqhiCqZqrR8TSHN+N7VmCE/ey9jvfiJIpcyIi5zRv+1WOimsWFYMpmJpcOQDU
wOVewvLfvRPoh3O1A6GgMrGFUc1KRRfEpNKPGBqeQxiJflS0dd0Jo27mIht78nJCJkR+os2yZZCa
nDEBxl5jqPHcq3nia13t7lxGN9cD9FQODYAhGhaSZnr9ccwi9VJ9mKYgNxwqKYOmnjDow/5HKdLL
ZMa6//ba3R0P9QWSC3phxjbSVtXMQ9PRRUlsjr0v1NqnUz3NzZ9RT/KLokXwZ94e8Ca0Z4L4Dkrq
mgwVnc391yoF9h6eMQWWWMxTGicP85r+nCftQjL6UYv0p7U09wKN+4NysnS2ohz8elUxaxBqs9p8
O1X96TnrgVZj63cNjkpJkla+03cfp3LPYPlWOE7OlfIBeQQ4ImKC62FxHMw6va3noI2B8Y+aelxH
UJ5dqeePUa8oX3AUGr/NVZWC8Sxb84stTPPPHFkvb6/5TVjC7yB//P+1fum0cP07imwRoLTtOYgr
00Z9dxDlZ4VGc3zoI62SZKdK+Qw5lzzk7YHv7S4kPl7p+ZQLnc2Z0eaBQpHuzcEwjAs2dvZvAQy3
RW/f7+v4r7cHu7nXmKVHFEn1ifuTFO56llTf7WlI0X1MKMh/HLBlAeGv2D+jyPrz7pHISoFSwV3l
3tmKy05Rjwr8iizojOlJiBEVpLZBK4J51O3T20Pd3jqMhE4Kbw8qylSirie1oiVbNDkUeg+I+w9n
cPJfeSusnRv0ztLRT6U4xxUt5YU3S5doeiaWKlMDvFSzT1VTOI9lqUSf9LErd+KD26F0clBQt5Bl
6aht656koIVRdeocuJkznbKonY6zDtcoSevx3WvHUGAxuLXlA77N5yhUa84MkyioRzF+dYpo/EGo
l+4EdLeHi8eUb0SVBp1CSu/XX6iZ1DQVebwE2iqWgy7c7CVOpfjbaChnbUjBcwOG2nmM7q0iqE8u
UlCtlHQ3YQnMPneZzXIJ0hgYpAcn6fvIqvtKHa8v792B9AYRYpS9fZBP2zJQnC9tp8GGC1Ka4Q9F
D3oWf475+PYodyfkEiwQM6JQu9Xc1YZXyR5tCdCG/rYgB3gC3wb9FZudnZFuTxTYRyRUAaoRZ3Mz
X3+vVC8cJ1mMJcjndsW2zot8o4cf9vZ8bm8+Pg04PfwiiPFv4L8rnhqz7VVrQPP7a903QU8P1K8W
8W+DtuH/ZTCOrsT/Mq0tw70ttNqNoKgF3uAuSF44q/PNBAwM8wnWaOgR7Ok7PYW78+MplbGKK8Xr
r1dR8irtapzWYHYh+x0au50PQoX0Ijy9A9RVLTtzvN0gpkZbC/A4H43xNgPiQeMuC7iPwI2qNtAQ
ET8PnodjX+stO1Cuu0OBFgNihbolZf/ruU0d5sXuuliBJPRfyFz+xYVzPnFDtTuTut2LTArNF0ey
H2Q743qkrl6iyBWIOeqOkp7TajBRcKLW+vZevDMfCSSQdQKadigcXY+SLtWoDWbtkuBiGTaWrfLL
LGEg4RJr/Xh7qNttwaKR/YE8cumfbRWO8mLorLJC464xLVBpQwmFvDCM+KRhuYatq6e8vD3gnRVE
PkI6viCLRvN5E2G0xoqxD022YFUy50O8gmboV3Pa2e33RnG5NLjdndfvdb2CVgvJEAc2JzB6t+KW
9arqLzXPi51b/c4wlE3lppNrR4f1epi0dXOiUdMNliKNT8pQYAFDV/r9m05etFJ6jYoROInrUbLK
67F/zaNAS3G2z0vhnQZCuJ1Nd2cu3K/ShIRSOuNsPkxdaUlOfc8l9VuSP1a5uh/VPM53jur9Udjc
Ovcez8bmAIksabXeyl38w5f+g1PU3jFGJHvn8985QDKEAElC4kyZbfPaxnPWO7Az3UBFRg1RPKF9
QJYUZ+A535N3fX3ororQUteVZ5Cyg0pwuRUXsqusUeISiQiNTCjunpDA9HvhACYBuT242vfCgR5d
+irG0mNWH1mXA8oPOGRlyHAuXxOsIZXl++J+U5fuUCYfegUmiF1+S5QfkcgeHA/XR2HMf7XKn7eP
4u3ZJ3CUlyYVBNLX7Ss0OHE2YLsQ8S3AVBpFk4ZTo8cHozERCo/GPcOF22/PeOyt12oax38TeJGm
KuOSwSWqDXfGG6aqj/So9uA9cp9efw/g9hQGqStQQaN4fH1acFnrIfKsCAZ2zRgQkdF7SGG4+3Ce
vU+g0PLQ6FvxhJtk9YMsa9rRjLuzqozMYaX0Knlamx0OALa28QmIQ/oMSYDSBi7f+JYeiddSnqRs
T+33lhxH/dpi/8HdkC2crYC02qW6gzJcDF8DgyTQHU4FIDGuAMgeLGxKh0suwQsPK0+Nclwgbf6x
rFJiXBKzcE/v3lMgxGUhmPSRx38z+3TIoFvXRRLiJaweR3PSQy1TIJAgOIuLqHd8e7jbWJ4YSjYd
acXTg96iClqE8mjiJG0A/T499VprBvM86Y+eyMQDGNHswbXX6fvbg95+YQTOYeEBOqEXQl34eodh
0elkve31Af69Lec+RZMYTqKTOgEGRAja5fXa7fWwuYpvNjZJmCHpMhK8dmNUGCVSIpmGahB3g6sc
UjSzx0PbdlN3euUlPI1jvb64miGcQzmpIvu5ev1gn2wogx/7kcI1wlAqzrtVgg1DzoWURHnJFQTi
hepVAw05TxGrPsC6K62XdG2i2h9iIp5nTR+N1rcHKESB6AYz/9wuRa38rBR6F7S1Z2uQ7vU1/lVl
lbXHyUqH+u9iHmKHbkDSxaR0zVDWRzoqeft10RUrwWNYoSDrFN1YntTJTQZMmRHkPlsQqV6UqXfb
n1aa5PkJnwLHO9liUN2LPUtRD5QF2j8tTN70LGK4i495NI4ZP9OBVKaOngPzK5p1vEwN7QfMEMxG
Eb8ZvqT5NAzYfNYdntNjVmj5AajPWl/0tFfV/ymmNikPWrOuHcqmSjN+101SxdyP4sJTT00X5dqP
bPLc+TkRJBJ/METPURIo42XO/52MqE2e9A7RmMd4HVBHLbSinQ56aqPYkY5F/D3Ls0S75OVaJge3
ECCVKOXYufqYqLVL83TOlmxm7BwxJ+c0u0VqnJ3ccZpgGJ05+ZqrdRwn2Ay7uX3IMRVu4ZUTPfnA
8LTpo+cVOkfBm3NxmMcUMmFLOVe/eFnjOA9MOx8ORq+mzado7XNdqo1W3Y9BFIqHKoW+Ng+4CUX/
CKVfyx+w9+N/bORJcAJE0j3+0DSaGzUHo4qgfU9dAce/GGpkLToqVahEDXUn/DEdLPUU0RfG0r3u
DRNxlE5VXzqi3P6b27ex9nWhuEyDLRH9GBjW0qGxhOZ1hCp8jRpMkpXOcEqBiYpPY5GPf60GUtIf
eMRG75AgEBQfM7XwVnq7E7JXmE1H7XEo0OU4dVaVpRdsaof5cUGmwEIColqaM5+aPWbo3H0Pxlq3
9rHNZzsJcyfLp7PK2jt+CoXc+Yuuthf/I2ZtyI7aZHkCpkvRQget1LL+KLo0qY+rO4nyQTROlz+p
iar/b02XIntOHUskQd3PAiJJl+BjPyRoJD+LREDhRzmm6A91pGhfRnNx26c0Q4TkUEz6aD3rfHb6
gD3CDE+OntkfkIrCs11ggds9xbRBtTNKgqPzZYGRl7ykdVQWH1MPvMsRmJDof4p4KZ8RYke3pGSh
+kvtaLESJmMG7RuBFVv7Xrmt+1eO8gjSyiVqZ8+KCmLinNAZWS55ay/Iq+hupKt+lRnldDJMnk8t
GLDlNV7aoU3Sb5OlLNpHK2rQIs0hBOJg3KDXlyo+jkmLjpMvRjXn2ZvpjlOXElE4O+hHHdYUyewP
tTKJHylFqsjwI6PMPjS51j3NUz2iE17icH1x2t6wFN+F9feTrn4019BJCm8sfNTLuPKOSC0l8Rcy
sDjFQTvNG+9oxorTnTu8ibta+v0qzFqJ8+hsADhTn5eC29mPonKIgoXi+A+A826KQpVnfSfSRuwf
7OOEBFEy6vYByrFCoTMRrnecKViK46ygqoUsStkuHMd8mDFN8WrE2ZwFDzEN12js1F0Lq/peTE7g
YnLtPU5q0vxjJGzzxxwhsvqXoIbnBoqBl/FPa8mzP3piptlPKEBR+9hp8/g35DgX13E0pDx/UhvV
PShuPJrH1YoX9zLy6ithOmNy9Kx6c2wEieDbfrFGbA8uSmY4pV9psUh+xLNFaQ53xHY+tshjCDRz
jN4M1NyNDFB3TlV+UHkwF8xBJmuFz9KnSKMmdT8dpiZu1qMzzK75MVnT6W/glOOPceo79Xks3dxF
lQ2lRr9Kq2X89+0n9U4Qgwi+rC2zacEPbXGIImObJ/VqQKDP1BPUrPmorGb1AeegJDAQWb0gJ2Xi
PjS2H0ZToALjotb29o94Vei8Dh1hVljA67lcKAZtQ3kAda2oE9MI8j7GZW9e47w8Ec9Ao5pG3LkX
Pqf9KIYOJtBUkkJ9MzThNN+1Ulk+cRlV4lil64Dah7G2k+UrkZbjZS90p8qSE2brheH4HMxqCF23
G1CUABTT/dFzzuo0V+5wjrpuVE6AamZs7OFxmWd2gPd9EUbLo+5k4Lr8eej6+tAMqLidWwgOeoXI
FY201tdnc1pK345H5+9y0qL1o0lvftoJ8W5iLtAEZDuytg1oiFD3OvyZRpz0TKc2iUN0iwcMNgc+
4XrxZGVKFxJzeQGfas/U5yZ5eB1VQtsQwqdpuEnpRo+8GtUpMxBImtV+raXp6Bedle2kwfdmB1eP
Mi0tNir4myQlNyh54CxiBQAZhvHEczCkX0YsTo2D3tRLHQxG0Y+PozCUfieYvYkrkQRAB5Epkjew
ezZTtAR6W8RSiJqs6d9DOT217fjby51/kyTaM/W7P5YsK8BVQsxC/v1/sIKiWqxmoHkatDCwkAPS
S8TosDg7ZI0Bl51K68+3D9ed74d5B8ghpkjrcgsdQt5ssXSFyVV6XZ5iC6XJuDWMnSP8Cgu6OsKU
vOkmYYPEUZZUqet5TS3eRnWle0Ftw1E9QV0ydb/SgUgdLAvZtcOCwmD7aKEbWRzdult5kooFchmG
UcqjSFM9eehSKzaPSZFYKUQwDzv6k7WKeTxGTlstj6YtUsSaMmd0A0safNkHPSqRBlOKzk2/92gG
2Gcd0cUXZMwmCKxq3K0HHluje9EQiOpfGjDqUNzdIflfoq2EAVY6q/82tDyHIMrGuAusOk97hPts
Jz+WoCYJAMljUFjB1wXRvzZ21QMQorLn9xXKEjbaCp20mIXSPFhRmq0nVOGiH42tFKPvDd6cvrcm
BX5JAh9ofgPoAIlzvc5ZkphZUqgIYyLnkx5slM/gqSMmudNev902jEMuLctfwC636JR41vRB6GiG
a3aXBV5vFY9oidV724Zfe71r5Cg08DXgRDC4N6fBIKIFWo+UDuKj80ORuOnBNIa98y1z35tREM+V
dUkKRlunedG2CSksexOETfVDID97MtOo/1wbXhK897TJZ1SyLqlOSojk9eeZWbMeXbIkbIyqeNH1
UcxnJ0VfductkAtzPSXGgfoOD0gqzm4r7wpaquk6VmlY4UJhHOT11frEcol7WfoGQczBngv1/zA5
yduGqcPc6NVfTy4Gdb0izpeGXayNp1URC9Z6RLHvX0IXMDXUbU4sLcPrUUSzVOvqGGnoFMn05Lb0
tXKrs3bmIs/JZgHZ1wgbIZGiAveS+/8/9/BiToNeT0oWrrRtcFfU4GEcCSNhGHetuS5+Cw1u9UdH
GWy/yMt+h1J6+wFf2fwSkcjpom94Pb5h4ZNctdQA8RCcD4jqIoXspA+uMby4xbi3prcnAHttKiYq
URaVk229HL5oVw0V6j6REL80tZjOFQQif7UAqr/360lPSbYlfXipU7X5enaMoTCtXaL+IqX2Vpb/
WNX0bhwT/zJkXKr/NCxAtm0ebMeuU71NFYUqX0qaM84E1GJ8N/ONUV7Ly5iv2BTWNlftkDmucIol
DuNqLn6DL6jD2Sr25I9uL1qq/xSHHA+Jakoim1EygBck8E4cqnlB4bqqIy9IOnvPd/PODpDS5dzn
9JsIsTfDxEs7dPlSJqFSJeZnazWMAA+uOXTHVD++vQXuDYVIF6VYqoMSKXG9tbO+GNaqc5MQ5dHp
oNJzP6Nxmz2jRtPs7LbXjXt9jF1JqjflQYYz9Qos+s8xbo0OiUcNwuyU1eZ4HDyzGf22anizCmug
2g2SuS1+tZWWabY/6qiB+p4LK/NgJQtCv6vlJsVTDwyheBRrnGpne62goVdYw+iBMeVjslOmvvO9
+bmcRmmhRb6zCZRAHtd932hZOJjUFB80CtXGw7C2pKFvf4bbgWTYB+JBB3fDU7754rZZrm2bx0XY
ul3NO1Hmnywv3fO1ur3H5PLTguMpohOzfRPy3MSMA5mGcCjU+BktSemu3I1o3mqQbpE3jcTO03dv
XgBVUNkAOEv3ZHP4TSxXMwxX4fMOK4pdqPOmpzTKzPdfMh5gTAk8ZhMDhN+sX5vhVGukDqR/6vUh
1cAAxoHYeQZuzwqNEpgtJCDkPsQo12el9YSj1eZQh/pMsn1o3TlDDWzQh88qgNo9+zZ58q5PixRc
4Y4hF3Dod+nXo+XOugxpD23YrRfzuYGosFI5H5QSIZEWLUYNeHXxO5nKagbuN1Oa4j5H9uDdG1Nm
sCRdmE9LjNP1r3CUqCMJo4DvdHbsW2uhPCG/qXx79yi8RMAFAFDJtESu/H9uhrlORRnZVhSIONc+
wEfpfUwHyp3vJ0/rf1dUNh9Rq4HTzoMEPmGzopHbqGU0QS5H82IQFw/K1fIQl+qY+4jRrtND4qKY
6tdWhLPv2xOUy7QZWu4cCjekW3AbNltHtWMHNzUH9q2TuSjIzho1eE2feoT6naT1Ex4rzZ/SQSVL
oQG7M/z2GDJzC5427EHCQbh9m3tsdqdxKcuyDvuyVg69Ps0HXV3inbb1nfXlBlPlxfIK7JO/4j9f
EdZGjMPKWofFojX/Qzy5qg5V342n2SIvRPpZOyxZav/vvUsLDFqCCYnNuGq2Ohbzgga1plVtCAv9
n6xdmi9aWc4nVbaFo9XJLqCFpkPf2e7Xtwe+XVTkJYEVsqWQ/6DXdT3dScXrAWGNNkwNDzMgOIXP
oq/1nU27vbPltGja4XnoUdehCHE9SqPMq1OZTRdi8NYHiUujbui16ZzpxXRYTCO7vHdWBu0zj4QI
SAjaPptZDQXKZkDFq7BTKbdb/QiEnvLszqxuzwPcXGhSMvxkZlu0BvLVrpuorgjjro96X7co6h6E
bc/10Sm0w6g+pOvStkE7qHsGW6+v3PVZlNR0moPk5GCptno71BWyAW2QNoyGVY+f+L/fTlzEZ1Nq
zR81gNrog3VCFnvbSu98O/eW5iHr49kOs7Xp8wOVBU33wWZgWcEMySAzD+7fSVncNTt79jIUH1ZZ
lY59qJ1jci4HBHCetbRZ/l37xfyb6H+sKei7GRLAcTRnQWsUlnNQLYXCLtqwbXdqcSMtYJlraXSJ
ZjHg6hD36ktPzZxie1MiuwR4s5999Kzr6aCobhT7M97FzmGKSsN+XKLCiz6sU29XZ27UxTp01rQU
PpdU1j0MWW9pCMRXOqLPUMLbbzNC3d6zF+HL46eDTqevb9N/DWN2kn9qY+3X74ZiJtkDQLJG0LzD
ohIxtWT82pRGW4Wzgl78sYwbz3yc6lmNjoaI5yhQzRFvARcz6vGJ1oTxMkce61aXlHyOqDIYdDaU
ApFYpbGtn0Bfqy6cu2r8aXZG80cXamodETZvy4OCEIT2mBQu4O7Mok4QVmDr3qu4yAuEjRPhKeY9
YL62b5Fdd16sRYLqc+EtYZ7j1Gt3vfYi1l4NsCGoP4kWTIVPCXzP02cbYJBCSydMxpQHA5Dv9VnP
nZrre1jakLA2c1mzdvmlN3YjeBq8ZVz3mDm3dwuREvpxZO806okLr8frXTq9diS6UCBTZl+aSbHa
J2Mt7fyQCmF/Tap86HdKx3fmiOYAOoM8gtL1czPHGPAUBncrvHmNpwhFx9ZXDLK13FjfK7/GcjI7
IIgaVxrMoM2jq0f1woMOb76weB9kf0w8CFSWftSN12DQ4OXD+e3L886CIsBsgd9BM1JC6a8XtIT5
uq7UW8JEBZkIdBQOHslLWxmnKDY7j6e3tvbkAe6s6KuIDeuJbg4MtetBlySz9aRzxjBz8Xn3U02N
Tmrfo66Uw7rbyYhuZ2i/PkZsF2lgvNV+sarEJY2bp5C4t/hMGoxPOVSIC+S46dOQZ3uRy53xpIwT
TFD0XVnbTfwZ5TP6aLq+hqOpi9hPSzx+/EGFzu6vSTnSROrKaA/Aerui2GVC9OMPMSk0r+sVpauo
YAo0quFk2fVzMVfFpbLj5FfLLb2T+N0biqQMWSfAOdCwNs+73um9iW+DHiI1n/5VK92M1joN/bC1
qmEnYLkdy5F0WilgQvcQ8Pv1tBKhjQM1GiNcjWkICGu4TEdcniYHFbL3HgTCFYIfCj5ER4jBXA9l
igXxkTSxUUwpItKGYXmqWj3/sup9ckLhrn/3eEBLucmktoGUc9zkmfWSIHFuKnaI40nmKwkaHGWu
nxtd/wKupdu5w15lL69DCBk7kBNRpJOstk0mMVhToilAVsJsRJbvgOTAWByKqCmUL9FYRDMYoahT
KfjndBZmLUZCejbNOr4oqj0P35NZreczxXPn99vLLpd187t0RHfgM1Dtp/+32biU4HJtqBAkmHsc
C0rMa8664sQ77Qb6X7fj0Negy0h9EmrSVvsR8YWOt6pP2LUJaKda6hQ+2DgkGF8HkXWUt9vextSj
whi8vywRIKxjB/duoW1ki+bX5BjFesqbZnCO6CoY6ue+d/FPTCp3+lavhau/5G5eGEf2lsAYRtVm
6zzZhUvblxaPcqAhZzePzVBFcBzmtBJ/9VOnNh8KI4niM3dUXh9jvXc/YRWceadIeii92HSmn+gS
c3foCJmrWDqgW/5Ew6rGxQ3tvukx90xRPBKg1GENtIv+MoG/csCqyn0pnWn+TXIGtmZpaO8fc/jw
pk9hPLUPYDViw8enBIOPdjasP10RCfcBKG0JlqpaJ0wj4hY+ausWynpMcPEs/hQm3hN/8nhch2BM
jDw60ig3zLCMAAee1yHhDleHrFz/qRusjj5CaQRrnKDkWJ4NsBXid1ckZXoZ1LLknYm4nJG9j/Dt
6ulopDx5sHXGoID8HWP+rjfZFPtolRX9A0m92RwzrTQ/OnU29B+n1LN/GE7VLmcsyGns5+gVKGdr
9tBkScB2uKgYNBFNXduJomNrlMlnHPIq7xE0D4Y9okUeG9OjeCb/Wp3vVKCK5lAQ6nQnkk+nDJwo
70xMCqdanKJh0tSnvlAj6wThGShagjgFVA9HlLhnOp3hICMpkj46V57aPePwhzIhUDZFO4/Qt/5G
/lSZDoKIVn2i62LFcEk9jL2qbsFER3WVdT0pCY3HozQN+W1NQhMXVS/E9wUnHi8sqUP+9JLcFOT+
mZ5cjNIrtJONO1X7ss7wkHYOzZ2jSRuGSAudMepU29qbs/RrbFl1HRppWYL5qdqPNrZOO3nVnYNJ
U9eScHtSfTDX1/eu1kVjbrdxE/YmaFp7bZNT1Ij2YlS79JzXHG1z2UBQkGVjGyAI98D1WLE217q2
ksNlqYF6Tqmn9a9Uky7rFlLPf2YXNelTjMvJ33qSjY9Gyn4VONLYxyWm/3cwrLx2z+Ogel/M3Igz
oANt1h7MwtS+O4NCfb2J0H4J3Gri9CPL00cXr9OWPXmLe2vGl5FJvKyNbDPsonQSuLtLE1rLVOFa
5cyf1lzT/niK7e5USO5sAudVCosAUZb2NvezyFriDdsTYetN5gfkSrRzN9XOw3tfAdoT6PMhmQc7
l4f2+sNwj434BBYiNJ2oeprdurykxKrvjlzkKOwz4l1ZU5PL+t9qj2Ja3WJkImzmdPkYx60CzLIA
U4iM7PH9EzKoLMkaFveSsVm2Mu4VS0+SNmwGrTy5pd0dCQn3QrHbj0MLmJTPAC1NrXNr5espiAjl
2izCda4dXm16LWNkJjuxw21AyyguPVPaO2y3LfVVoQBptl1K1YjG5RNixstl0WBSLq0+PibUdHci
o3uz4sKh5k9Xgf9u1i6ygKkAqWvDzMaSq6hj49SoY7szq7ujoGFsWKpkpW43dr8U1QDsQn6hNDuJ
oQT12Th7feDbkyq9CJCPZ9upJAPyV/xny/GUAGUvs5a3ebCPqjN4D5WnjYdhraOdCd0WqBiKiinX
AsVTLtProYzeIPpJJz4TPftDOSY/3DG7rJNm+OqqzoQklYEzm/bl7Z1+b4aoM1Kfkpx+5OWuh+0L
O68iW2+pi2XZAf1TFfNKbFsJa/c24r2haGyRrjKcZPpeD6UM64jFAEanlmJhloa+M+2ho1PO0/Ht
Od3b8fJelRkVtHhrc1HYXqKY81S2IZbYHxxkrgDnpQP6mmXJjRHtpcM3bUaSRd5A5H8hskvB4c31
V/aZknYq401xnj1paV98jF1neFA87IPNpfKOxUCYqZA1/5iA6T9PSY0VJ+a1P6O4L88DwJBDbMCI
80Q++FYUKzsX9Kud8fXTSbsK3UoZpwPB2qID527WCyXDtjAq+3o9e1ZOTOrlqpceSBMrwOtqm0Vn
S4Bu913RJsqxbS3vJemm5Ze75vbkJ4rTWn42mfV0ovxtz74Te1yMEcZ5se9BIkIKQlun2Z/hyPe+
jaXk57Qngz06UwYiMAdKnex8arlntvPyZPkfKAjF462NM+Fh1KuAa0OBwNPBTabh1Jf4Nb57Q0n0
GrJGKH+ypzY1gTRxFae26i5cIr0/GlWSfhFo8+Dn0Nb/QwGVFPr9A3LhuIyJmQSFneujArh3tbrZ
7cIYcwfgxnhSZs1sftYx+v5Hy6JoJ1a8OZoa/RrcRshrmCe1wOvxBFklmK5lDC0XJrxv6A1X99ri
VHmwR8f4+vbsXvU+r74ao8j6H7J9r5SszQGt6y6yBSa6iHNrrfosaD9PcAtE6QGQM6tG85Np0d1D
CsHcOfW2sMrfuELWyLdHi60FPKqz87j0bqadRJLl9s+xRt/NX2pRInPc2S2GSUJzovVY99HohWsS
4VlHKmCnOigKkP3iceyKGfJuj6T2B61VJvKZeNLwUxySwbs0ZakNAWFknyBAFntU1hdgw+qneW6i
7u9EIWX8U+E36b1URk0yZKpIFD/piZ0Pn6e2d/5YWlz9RUle9r+AzSNElxb58L+Md7PDk9fIPb/A
hTc6ZXbhPM8gVIqvRmpmv6EEuN9MSRL65C2rZT0Na1/MT81M2fG9tz/cG7ArNFz5+pwjebz+877N
8FnA/YxaKMAKnDyvB7ybAo5Eqn+PE3a7xRgKOWAUVF4lODdbGhKVi/ewrYVlVmTfRKV0R0p4sA4G
Iyt2ot6bB0CW0okQkX+C0EiycD2teF7wra56LVRm0/rXm/oEzmfvml+RP0wuldaYezuaf/B6Q/PY
AFBHFU/K9v4/zs5sR26ba9dXJEDzcKoaW+3udnu2T4TEiTVLlKj56v9HvYGNlKpQQn9IEOfILFLk
4uJa77BW41DMVgGeOBtBQvioD+M0y+QwzzL9KONCe6+2PdGOVAReIW8gOvXr2lOZsDXqSlpBlkTq
HiFR12/UPvYNdfz7/kkFnHg9MxYSaxuXGw6B4FXoc+PR89CKngMySCX+S29Hr3+11WmYDxTF4GiE
Uw9eRmptLT830G++z2h/9kGRwBfaDWxw+BBUtfAw7RLvgyzNnmpB6UrRPOsgtTzXl0rZzx81+C2z
H6ERUr7ie5lUu3Ks7Q819fsMdD6yhPtZG1LbVxxtgsE5Z1AnsqHFOyhK0FHwhRmJEZpKHqVHgC9T
tpcsSnkkxEz6p3mqYmfvapPrvnZmLZBzyFrLgL9QuMD2+xzP2JYTJj/wf2V+HBV7HF+J+eG86zsL
rpBaNzL8GRtu/AvRQtpXUTxb6TH0+kE96Wir278KNfEMwCBepXzCEtG1Dgo+sNHRsmawv7hUZt6u
pmOPrfCM1fyHKnftv4q+K8LdMIxe5qfzCE3B4l36R21p6xEnytY+YSBUDnsvsRLtQTOivgVKMKXk
EAUwUG2fOkWeYqrWLmjfROhK+C+kB830k8oa7b0sEb06FkaaJDhjT/EXPNPxWYbv5v2ph1mZn/JK
5M8CwdFPZDFYBRfzlMeHvFOcXz3VP+iAIfol/mD1vE66dulQJXHi/s5mdaJ20qVz4s+TKvSjZOvj
6hsq8W+EssLCr8EeYXRdJYn2M1KGvjrocd7Zp7TpZnfntYka7yo3z2Fn40gC/Xq01e+kH633kuvo
gT4NU5dVRzdPu/TBRTAoP6oxEvC4yfNQHHy916T9YsV63B5MpfSwc054UsH8nFJoIvePwxohsxw8
Gnz8A6CMftm62AHjXEBJtHl0CG/mInFbvIeN2FXBAOSlTaOHt8+EoUWrJ6fRwKBh19dTs4U9fHt/
ruINShcWfoxEOGLq6ofAhKOrBMUy0KzOcF/xW4+9czaTS+zMzlDFSQH/oT26ok8qks8Gd05KQVaP
9nYUpYc2Lcf+BVN2tzjlVhkWp1pR8VteNGqaPU04K17QcAKNLa9UfhahmAyKnn3mHQV+sP0ud9vi
e9L1/XcuZwzRnE4W5r4vvWzcqb2i6q91JWr9tS0y4y87Qvj4qExxae2qXAztmVNrJE+m4PrB436S
k+q3ZdkBW6+0Ot3Iba4/Gk1VFfWsxVCKP1cXj1v0yBY1OTbGVeZk/mSVmfPZo+kI+AdjGuVsFthd
H5NCVTL81BsUZvyuK6z2x/3Nc5Wqcr1CAwfoAN4OpswqxxLw9qLEbL1gxMxg11Kwo6Nrbum7LH/L
5c4gu3/jXiOwBxx7dfWNHoZ1lVS8oM96fToCH8VEclZxv3WllX0wzNKA59GH0tlIWa+XmSckCStp
3cL7XlPFSpr/Y1Oq2WNT9z1d+eTYao6EbNs+MOiM77os95WanCzRfr+/sm8t3MtJL2NTMyNDdxfw
2OV978Wj2wEuzB7VLuyp+Op9/Vtx1eyTnUZoPkSJKr+mlZJ8B08g+vPoxrHYKQriE7gaVdaHia7p
T/gZXglcuBz0vQucVx5Q3hyHp7hT2+R4/xdf7wWaGIsozgKNAnS72pOAn3O8i+P8EQHdDu/1ejxl
1Oc3wtX1XuC94tFqR28WkNsa/krNwpwjpS4eI8u1Kjy6qvmLRs0pOdqJig91dfDGcfp4f2rXuRcl
Wp74AF6g4tNmvPwWtmhVMehl9oiNgHOoRlv/4RilQhys02+mLar3imPi8kPf3YAguNAUjSukW2YZ
yQBd+VFDu0b4JhEa81Zli19345O9CYoseuoLz26VKvMQjsvJHbJHYaG6NnXg+apo3AIrXH8yyvVU
EKgjoNZA8nq5el4+udEMRmEpXk9nTUTTSy8d8XGSnXzN8qT/21Lb8et7PxkLSDOYuhNgQfTaLwel
bm52ehgVj26eNadERNp3FyGs355Sa/uqF9pGen69lKjWoVWtLZhg+AbLU+E/r46W7El2NNMfQXwJ
P5kpfpJmFrv7s1r+lsugcDnKslH/M0qmmfSGACE+qokZv9hg3FFNxzJdgvl6uT/UFUUV+CF+sPwH
JTlqrOsKUDykbTbbU/44FLL5Y6edx5Uat8KivzZ32bnBST482oIO1WFOzbg+2LZMlM8UljJ3F5Y6
G6lMvBErp7wAil5ETv/VsoX4lbRe/i8h3UBOYqIdaEhTNodS7eoJEBsSAs/UzwagNL2mNLspr7vI
b6VZ5LuiDCMHcBu9pX2lKdI4YL9d/VWODP1M0UZW2FTjrh5iQ97N3zDuNqtnqvabDnpXH4LKorWI
+lFIR4n6SnxEG0wwZHEcNOQkeytGCEN2jX4Qwt6iid4e6s39EDoLPaLLb07zt8CLLYoDaScOuqsm
CWgY/1WQQJ/uf/Krd9EyKW5zYFO0jq4YcFlipaZXwZiQuB/5gHnj77YTWWcz1bX9WE8dbJBheHQn
r9kIsFen521k6viUa0gj7NUcC/Ts3UGwnKPVumeOmHpqAfpuXOe3RqFjgKwVrhVLu+1yJbHTyyac
KpUHN6rbZ+GO/VNYpc5770HmQnUdSeDlOuTfy1FmAJAK8GPlAQXq5LmuRvGYt9YWLOvGXCxaBASa
5RoE8XY5Chwq8uOsQ/sHSwHnlFS1+KgD6LHP9/fEVfAGmQtJnh6VRk8NktPlOIhpDEh0pFGg2Gr/
C1l+9yeuBy1+B904OZ+HqpD9abaycOuiv7HtgdkwJhxW/lgDTHmSLqyeUIHC2Cw4syQWnO2ioSbQ
eF6yEe1uLadOVZLkksPMa3U1zYyH7AjMNJCt4/VHemV6tbcqm5hzfz1vDUR1AwE3JIvUKxqjCLO4
yMOQgTyMtlFCkWdas+nX949C9fiNpLLUU1bTgTCLhnAxREHnKP96tZ4eMj3coiLdCBc0Lf//IO7q
OBHgoeABzyVc2NPPwpNU2qyw688QyeO/6qQ1drVmZ4RIk6f8+ye4oKzIKKCFXrWbVVoTfedWYIaF
9I4OV6Jf4xy+8cy6tfkJGPApkDWCFqNf7ooIrY++jps40JxJHqu+6va1+GTVzyjZm8ecTHhjWjc2
vY0m4ULaxQQGysrlgPSXMMO01CTQQ9P8yzMaPFnH0Z71Ax2OSXt/vCehpW69ANUpyC979T/ZRDNG
MLM8NwmmhNLXMKMFgkem2Pe5RwNHTbVzSN32W5rGabQx0RvHgKCFciw+MMD/r8h5pVJLLUO8C5bD
cIbKy9vFqqKNU31jObF6IuOk6Q19Yd3DrxFmbNME5hnMSu2kWuNvA+TYQTSJ+/75gNVDNBZGDLWU
NWSkjrVu6CYnDUavq58zUaq/ACSlG8H47Qdf5H94PC+8v6X7DWprfU+OLbFyqtIUOpOj4BAB4WyI
D9JaWhuj6yCdRAyn8zVHhmJFu75VppHUCdw7zc9RGfE/rwe573Sb2tscDwhxGqlLZUlHaEzdN6bw
tMdKxG27D7uWFpAK8Odb5Xrln66oezg3XmJ+nUFHmU9poySmP2NRPDe7qE8t+zNqAKSBRdZb+tH2
rKY924WR1x/LbDa+x5EKrv9+GLh6mHHBQkIAA02HAROBVT4Mrp+bOBqwX8WrFPEcOe0lHoT+pKjP
SVdsEQyv9xOpB8ZMJA8UJGDXXx4YEdMySdFZCWQJWUBNEarB8DD3UT3YAoZcHxCGQn6NtiLuTDw6
L4eCyRjWjYBm1aPeemysPDqJqvzn/vJdxze6Fx4aGQAd2btrSdbGrOwwV9BFnQo3OZjeIH8Oupt/
qIpK26MMOzxncb+lBflm9HS5idm/1PcWaAAX4Zpl3JrZVFPYgOwgs9y2/WxQIvmsL/iUByUpZRr7
mTl43rM26nHxEcksYYI1tCQaFKWqhvEXXEx79ZuS6tn8s6x65anJ5lL3R3ZvsqPe3XwxzX76UI2Q
C2FLuUh4RbIspT+IUEfqyCyh+6mVzH5kFcK3vkSjuD/FkVJsvX2v70iEERYhBspjQInWlQPRDCSJ
dtMEfWTLwc+dYj5Neqy+dlE7fVN70Z3aNp2HxyKepLERLq4RtmSiHA3M6ChaaMSOy02k6dmUG2kv
A+rSCE3glIUAFPo5of0sUq/LvnZJLuSHOqvd6hNLP0UPWpeV/4Lojo3vdi0nfacm1GA/3d9315t7
cQGDY07+Q/lynZ54ZKxe68oi6AwKNvok5xcNZYw/90e5Pq3Qyjyg03ScaZ2tzUwSp08AcEHmdCYw
/L4AM5rsxohX7Rn+6bzlXnEdixZwBurTkHQX6t5qsVHQ0Y055DBhKyzKg+kq9Hss8LNiN8f2+N3K
DOv3/RneHJLParO5iEpr0J0r8mb0UIUOGhy/du2g2odauv2xKoV7qNNsyw7p5niLTgXgIS7VNUvQ
xjyhQB+MoDQOoTimQxx+07OyeKXzyxWTNPRRNi7WG0NSvMHXHWo9B2idZFaNqvHOSUQARFqelbhp
drrRxGes1pt9hozRRn5+Y9NAUUeliLwB+OtabQZlMyFrNxaBOWXNUdPy6WnIGudRomy3dTyXl+Bl
IFzYrAR3jgLJ5drTmNacOap2B8RQj4CYpJ01OdAKXPvrhJpqF6RSuB9bc6g+gsun6ZEVbNud1bZm
cUwMA9FFy5HthCmeHMrD/a11fTWwBrSGgBxRDoDndxk6CimzjFprGbh10SHUaxxkkdb/UuEqdmND
NWbfDVJs5Nu3Fv+/gy5x4z8JKVKxcm5DaHAqbldHmRfeXisjpDhVrfofvjPJp/smrUqNcPkp/xlq
QmrfgCwD190stWPJfRHoatHtsVbfEj55q0mvvzM5PdVc6irwHdbTotsFvEUrgxC99cR3VAUdycgI
h2fOL4vbYMJT+XrnhX+mvnLHD/o8RT8pYJqNH+Z5+l51ZJSC6WbgrOcSq+jJrN70Sjx4tRbC8xeI
R/pKSxltbpP3eiUzCjChReEOqjhgzVUG0yrGECMgXgazzDAhtUwJWtOpN94wN7YMKYS6LC8JDFHw
8jvagzkrg1KDCI+kckb5eibwlXPQhcTd+0fixq21VCRIKclZVNLOy6FoC899bNrwv+nrg1MQ2HWL
3HqnVsCybNB5qesgdrRAGC9HgR0lJTIWKBYMNbL8ijCeuzmT+/tzgUbH37PalFTH6WkBXaHfvS6Q
F17vhGCChwC7qnz+mQAJn38Z8B3kB6OIyrzazQrX949cZkpByzcRtTy4/az3u3LCLvSzOmtYqmFz
M/YHO4kbhVYrJpQPzaBM+p8iE8Y3UABVeqLahvu8nmZoRRudVUe7OY2NL6qZ82qRQEncJx7zKfKu
9lhr7qGxatBELS4L9jkuR615bCze9j4Fk1Lu0MrM6hdbaeYq8a1US5zIlzV4z9SXZarEp8nRI22f
T4it7iu3NyuYLGU++05vNTlAQNm2/S+16ifn3FltUQaJkqvJTkdDW5xMa+gJsWHfdrDx4rrYTWRu
v4owB7Mqel2LP/Vl4VSHlkTS8w1NWtGzxt3U7co0nfJPUQRGq/T7MdETP1X1sT8iNmv3uImEZnku
69yxf5dCnzpoY+4kHpDULM1PBfJtwKXp9Dq/U0uN7MBJK7U4QMRIwn+YbWPtDOmGNoCR0FApwZe9
/SFKOg/RtRnt3KPgaz2ZUySjH25ti5/hMEuK0lmNKmlD3bw+Yak6/Joo7Yq95XW26Y9Dg3e5k5hK
fY5NpUtenQlpVzQecYhsfAOTvvyEPqT+PepHaNa+nYh06vYo6bb6P3KaiFoo3aHRKvvc+dJ1s2ch
wtsAYikbBFKypMShzi06B3eM2Ja4s2MIlxdPc8ub/RSqYaH7WjWP9dEI1VrZZ12YON/GgbvdH2xD
zq+AP2uHlULBaQecc9J+1gZVXL83reTXbCSlDjuoN8UBDR7X+T7pZfcpV3MEZtqskfOTp8YyP7WI
f4wHnFm5KX2nayBP+2Pdpu1DGlVKex410aP17HhEKviebDpfgCcofINcbjhifqf/Mxj2HH27fwqX
MtzqDC42v9Q/cIriJbaqoGmt5jW2OYEeNoW+SD+j4ZNGLj0dCySxkqmoexY2ABI1NuAhWYr9z/0f
8Pb+WP8C3n/A2slaAS+uoo0Fsn1adOQDePm2tR9nT7yEUkkLP29CHHW7OPPU3YSK0AfXVtL5sStn
0eyNftI1v8oKujuOqzQGj6eoTHe20obdoTBTae+QGavjUxc2ya+uHueXArzwlrzLjSBmGwipEpWR
BgQRcRkscxWvo6EnWxsBjfh11e8rNKF2kWw+kK1YG3fNjZyIYjsBGsaBxriruyZDblVDPRdpIWdu
fAtYxF4gSj5Tejfn+ZHK8kZbZHkyrL8ONzTgVTA6FB2W6f8nSSG7i6uky0SAxJj6pBtdCdlMtuiW
5/UZ/yg1mLLZBdrU2g/3N8aNuw6jFjQzULyn/7cu+yu9HaE2lgumSr0oR09wX4ftFuHhxuVt0xLG
bBKZe/oxq0SkLo0RaehQBEZV9jtF4vo3l42yd9V09N8/IdwLKKxiP0NhdbWUsjMj6rcMFbnhUPtG
GmqnMjP7jS92a93QF6FRsnSdr4A5JhdRUWYKXyxJceGQc4+Ye1TV3sZ0bq7coi2yEDjo1K02vodY
dokFbR3kY4bIAQr9qKBPHfw/n6qn2AKL35gWQARqXhB1wYmtyxiQ4QYdr9M6gH1a79W4Dr/qcNI2
aPFXLtscLersFGp58uGiuSbAmCK0x9hG2hcElhe+Anlrf8IY0T7lYOXbvyKa7PMLQayYz5MocXWt
Uq/mEurLzrUehJFa2dM0uWm98wQYkaAhv213Suvo35E21eVzOw1Tihoszth7OzGLmvJGGP6bRH2O
AUGtGOkXq53V+IU7zGif0nm2u4cmAYPtj1YPt1xVWmSP0f5wk30F7ajYOHc3AhpvQZRLkBoyKMit
GjcjXFxNSy0RdHH4BEOj/NGZ7r8GomYP5phF+/ceCtgxFA90zjhP7HXJwk1FigSfI3nPN/lDDlj1
adTltJE3X89p6TJQHgfGRINtTV2pIxNkHrIrQTlm4d+LbjkYGjsXz1pohurOCL3u1/15Xd+rS3Qm
TMPipPS1rmv2GrLhQzZ2gdoX9XjozLobzmXTF+ahz/Io8hU40/W5chyuWEu6RrfLlC4Mv9z/Gdf3
BWV65syzBFyUtfbsbVR9UiO1aYO+TPEXzVXzGXixvsMp4U2eLvkZh/b07h1kg47iPIAQRBJhDaSO
PL0Po05rYY8M6RTUqdoBVPNSJfJxcB2iMxBSsWWF/BZvLm+qhS6/cOZxwQIyvioX1OCYugwWTcC5
i5VPXtI1ylcUKbruI0yiPvpSeXM8gUErqVFBScb5ftY6RW3htwDK3OWa2c1UGQrxC+Szl/5I9AbE
coPfa/Rx6FrbPfGcNH+pYRsl0HYoCn9NzF7x9tYg8vFZCaek2ajPXAc9tg8ENnQqMR2kGnJ5+4a1
4s09RhaBa+F1YQ/5/LGkerFxBq/v+KXUBLwedBQ75a1a/p87voWjjYdQ1wU1T699SXypdyFhsvdV
aSTfrWLMjxFKT49d7GTvb6MyOI9A/N+orqHFcDnF3h7ablRkF8wg4U8lRR/fdhCRun8Obiwk3VMg
EcBXeHOu05g5UWgVxYxi54oZGKNWfFdFZ27cHtdX4lJKX6RtkfkCQbwKne7oRVUZWyxkmU7fDLsf
n3gd6mejwjDif5iQzfF6g8vwYL9ctphYMejS7AL4YTq6BjDOaiPXj//DKJQgl9InRNp1KVIiaRcX
RtwHXFr9PhLGgHxttVUJuPlxAFMC5AX8Tb3mci46m09PY9EHCJp7x1Sb5Anzgfnn/bnc+jhLk87l
ZgNgtFZvFo3WpHHr9sFcNPK17fWEnM+pgI9ZykYB5Xooyk1Q2ugHAgCElnk5obCrHDmnA8G/08qH
wnSz36HU4UzQvtvI9m4OBTwY86ml07iW/oVeGvWeBBdFEvGPQwvYj62a2kCvbHmGXn8lSJ+U0t52
HBjb1VcCODW1lZksikFIc0xKhagrIiWH+1/p+qb+f8gvEOU8qK7kFSJ9DFNMVYag6/Ru3hc0Vk4Q
LSr1NYn4tGRVtZnu7495fUnyIoNSvXRwF6zz6g0M4B7WQc6YrpT2x8nuJ78r68VJRc8C27CTo+JW
W0frxkRBTSEZhA47L4J1Hx1bD+Q8oPgHqtGCZ4xR7c2x+XiNXbv+EFb6luPhjY1C8oww7aKaiRbx
apK2M8Ho6N0hUDooLJ2N2ZIXVtExbXrv3bcWeTp5NIIylO+JiJfbP0N2BKZVMQbS1aszJIbxAQrp
Fvbn1gLC1bDpuiMWpK6rlJbZQ4DI4jGoq9auMBDJsNOpOj2ZgkR3uq/FnOvvx1gs5DcqmfDtSCbX
3feyp91rpzUKzhkQ2xA6Jao1WW5mG9fVrY8F+IZjjdATk1t9rNGsUhwA2jEIjaoJssjWT6WBGwCS
QfXG5r+xjGRNPKrMRbWKhtPlx7InGh6h8NRACs06x1Of7WPpil1CcDz2RtltjHdjaos+LDqfS3eL
B/7leJ1VqXaD0meg4lzxZ8IWCw3B0CofeQBYG/fxrbmhkWWZC7GI0vzyW/6T2MhKRjW7QgvGulIO
bombd2HmxUs140FQh5sqydeBhAYA72EQYdD69DXYJ4/ztlYK2mZ65lrPKjXPvUa+8aPMiuohBHT6
KZ8QELofva7j8tIMxZ+CWom56LNfTrIawb7hDzUEJN3qQUtVxY9wBTm+exQKQAvslTyaXHGVicJ/
SeeswLrWrOdmOtMdQnsCxZC63ygrXE8HNAgSYIwBIIRi7OV0WhuvkqLhWDdGBwlMs8OPs6I079XX
ASXFqtH4p7Go0my9HAWjLjMtcE4LhEtOQwXI3IcoNftVZb5XmZ07BQw7RQVwxTAY1zkUNU0thmg8
Bi34dR9aZOk3mZbvHDsW/8PagfFwCb+LVPe6m5tXVKDHVh2DGXq534VKhhiEs3VdXp/gpeLDICTu
JNRrhGApVW2WEzL2bHcFw8tB85WkH082HhyH+7vu1lDQ9eGzk3tQzlrtusG1ctMR9RwIx6XrS+YR
dz7sjSE79eAf/3n3aCZQDcSAFz1LuCKXm8LT8RNjuVRqnR5aY5Nd7OUwuEf8G9+rp86mAFaFRDzh
AnzImiEuRVbLIRvUoGkib6/jI7lD3qp6//IBXOYMcU/yslqDb1rUokeRzCoQx1Ls6LMjjluE88nI
lC19x6tjSy+X98FSyeG1oK+p2roBKwQzMydwKWr9PY5JuxdDkn26/4WuR4EGQmgFVcyFz7V/+YWi
wcxi0SCR2YyyOVElnJ/cVkA/vD/M1bYzsKgjlMJnXsDf66R66HI3H5SMUsKCZykSD7NQo8ZmyJq2
NsLVFcVRcnh50wjn/0BJXc6oM4qx6S2vD7pUhl/sPuv2bT5rp0nN26OU1RaY/npqHF30RWm+g3tC
NOZyPMj96E/k2hDQYFbOxqSn/tCJ+DhqcuM03ZoZ7xGeJYuwNufqcqSphgeYWeoQpNhTH2hp0SZM
xuootEp8N+Nq60X8Vim4KAAtUYlkadGepx2/nprTqXPk0CwIwjaOdjF08EenQKmuq8LqgwvW62fW
TdYjonYetGrdO9EJHU4zkLkg1TEVnIzS/GCo09YpvMoKWGWsMpC01PjWlrMqTMWJ01WdoYxB7lST
P5vGvB+rtnqORTHsGrTjPjtZu0XPveZOUQnjBjXAD2ELQm/vcvlHYdU1bDA96OjteJ/CtJuKL7kx
tvnnqoID9TNyZzM/gqw29SfqFhMSL23tyschRgD6IMPWCvHgaUiqvcbUXrxhtMwdeCtzpptdYDI7
6CIKf7eUW12fKmeu/GsrkZVnR1UdVbj0RVo0u3iQiXduk8ytDx2mweWHDmcW7/sUViLdkwNX0ue5
lyt/C7SrYz+pOW17JH7iyMdyYjL6fU11KtxVFEmb95YEWB3wGuDzlpNwRaGiR1P0pDNG4KIBqgIe
0HkPJXgJj0aZyo2gcr0NGAwkOIQtXus8Wy4/SJg70shmZxG79uy/jNato091M5jlXo8sozw1phXm
AT2OaYuoc1XfY5q8k0BykIFQ/lql+LVVelE64aeRNq7pG14mz1jnAmXruuZJdohg7qxayEOV2eGn
+5H0OmAzUXC2PK3hdDH1y0mjBFyMrimMoEIzZAdttn8o7GraYD5ehxpGQS4KOxRw9ox2OYou5jHX
w8QM4kifUt+r7Kz5QsVTeIwGUR3tmmIYN1LIG98TEyRAv7h7UKxYlxQtBUHSaWBQnoJTt5ttRL9o
ViuluRP6qLS7HDWbCNQe8efh/qpez5fojf05paU3M4/VBxWAWWZrMM0AvJZt7JsqrSY65BgLHOIy
LkLfbKK62d8f9PrmABK0MA4pEi/2P6tP6bkdwAx44OCaPPdBRibDQOp/SAt3S8nxesMuPTjeM7y0
TVD6q0vKsMakqelmoEiJDbKhhy91Lr4OMyL+Zh9/lQrWzlVvbuyi671KmX2RfyAB5Bm3tldfNDyG
1AD3MtlAPVJMjvZ9l8j3AgwpiNBdXNQ9F5WgNaEfUzMV1hoaE4Pjyt0ojOjUmpHlC7RKN77YNYGf
VxRpDL5Qb0ntGuYuTR30m2jcoFCjov7TTrwPdhmQKyArYCWcE+DnMDwWUZE4+7CJDA2Rc9oRiLJY
hXUa06gTT7YR6piTd1RZzqURkqkSxWWVo60i8ABrrabMtqgHy166vMqXyg7xkgoSMOZ192xMvTgv
6tILwHnJMcjUwYJbATs02+eDrSWPpSu0ZoeFLmY2roLz1EF2ZfT1/o6/3hBETCRekSBa+JrrTzWg
cORA6QqDVK26b1EmEPGDkfLl/ijXEPkFmQgIEgwCW57L+jJ6ae4QLhDtMECGlUMFdAwPbsvKsSYq
esqhZwwkUMTNrKVZPJQ4gX50OwP5ngmEV/+gdE3/oDeZslUZujF9l3IvfkwW4Dy4Epe/qyow/pjR
dwiKKQLRwpvZE/5QF8O7W/sLB2PRNgCJvJTLV8e9naokEngrPiJum+20UXYnpUbp5f46XwVNzgC8
pQWpQ2mGCsPldKIhr/AqERQWaAW/eHUszwIC87PmFO2jIvp2y5XhKooxIOIk4DDoBPGeWE2LPFeZ
S4VypDl03lPcYupzQrZKVP6UtMhdV06Z/TGbeUIIiM21EWeuvh4tdSDr3Ph8v4XRdzldFHizUKnA
5+D+Tvpd0pVFpMXLyo205saychOR1y5aMCjVru7eqiwyuqs59bw2npVjrpuh9PW0r54QnIuNo2XE
49b9cA1nNilZ8mgifC7dvHUdFsFQPLwnhP3HIR37XVOmdXYo+9h7dbXR0XzX7aI/OaZ7wPTA3O2B
RQrXx5M6/R7Tjw/397fWjbVemF94KOMLquEzd7nWmRSxU5BpBoYt4SBYffwQxpY43x9l2S8XQZFJ
I8q6II2JwfjLXY4yKj08TFlqgQxldm4F6h9NEnqBxvbb2Dw3ti5F9YW1AiqXO2R19MNylgWdei0Y
RrXfJ3bqoKZiIeGsjMXOLB1jH2rq9NLY0RZB/tYkwRTBBoXdwdCrLCO1ByPymgaNOXSVnoD9Ti8L
C+13aQ/9e+97CFE8FklnALsskjGX61m0kwThq2lBA4b1DH7AOet5mW8QQG/sDTrrdIkoPy9E9lVR
SUEzpeYZw/lIhTgljf63JUNjYwPe+F7sOuLMUn+hQbf6XomMnCpReOxFdq8fIqmLR5CtYCeN1pb+
lOnO5xzLoEMZyXEjrN4cmhR40QBYnApWex/fmUIJjUhfAIL5R1Gg6W5nhfZ17uz+u4o9Eu5GXghy
2N6SPrwReTCAWkRjQO5RAV+dh7Cx2mQIZy0oQ7N/ihIZH/u2TX6iQI2561y/1zaQ25lnPEgLquBQ
FdeGQoAINW0Rrkea39FeC6Xu8DOqU6wXe7Cm98/6rV2zVMHZMXQkkYu43Jt1G6mUXrETiXAt2adF
Fh+rmOzn/ihvkjCrkEK9zqC+Cj+QW351RckptIEym3pgh9XjiIpKLpQHI1Y+qGr0tVCsg9o7/9aG
+bGLvb+0xvVxyDh0lgG9tdSdXWxv4VtvzRscGHVEOpW8qtY/SBuxRytTnY5NW+7sNsweC6i85/vz
vhFkuBaXwggvccp8q1RAEWnczaJGVzItis9dFmVBlCbWYW7mLXjLrU26UPFAzbPQVzZsqlp3deow
lAqL/28qVH1gxLP9NYzD9CELvfa9T0M6ecB4SCaJn4Sc1XHMQ0U1ZzczA1l0xQsF+mzvIUG4qxQ1
PKp27bw/iC7FLcpaCI1CP1/Fay1ttAhvOz3AunnG/tXQ94lqvluAhlkBEAGlRMOQt+/qgzV2Nydw
HijUOIpE2lRL97Ne2D6iTlsq1zd2IOr0oFpV/l3O++XJE7oRQjPDXCeWZf1pcKLoLNyh2oia2nK5
rE4eTQ0QXcRM3mdXnY2+Hsw8Uo0gmlvvRD8ihDxZhi9TMS1G4mbdNsjfGLGvVPA3sr4LD4OOEcf9
g3Bjd3IAyCe4cYlea1m7uaFmipu4AYaXpxCVUhkGCiwOYD6DhzWpmW7psd9aXiRxTWIOouVX3bBx
MhqtQmMUVGA47a3U1XelaOfj/Xktye16dcGqLEVu3m5X8uu904jU0CMzsKzhH1soX+rJeqIn8cp1
/9lNpteN4a7eq4DmFhQHDxnA8jzmLjeNUxS6MUXCAouAXuUJxak+eeD9NA/7lmJGvM/nFLF5Z8wE
OVTbticnyXPsheZGlL+tOC3sB8XtmlcR9Zb5GcBd4u7DsU+UnSYUwz05yuC8tHCeliw2GbGbKO1c
D1pFzfVffZ4iVESy3CVPckoyD9NFw/ti2fMkdiLOyZwk1q/tQzjranaaYmkBJlZ6tzjD++9bH+p6
0v8w6snEAEf2ikKcD+dqH4/S/CGGPHcPo6627t5oFBPYJIwm2LCoj7t7veFp4KcKMrG+6cQ6Iluj
E37jy7e/tSIfo31WF2l8MMIUeUYSW+S0BkHd6sj8h9yfwqz47Dqh/s9EDXrY9bo5FfsRhxqeDmqo
/LAF9NQXSxWR/lTFhQz0yBHlrqvN5ls8haHYGbHauT6ivUZ+rnmn/BSKSkXCbgsz9ifiJPwnTcn+
ydW+z05DMuq/+xDOGF4/Mu0/2JlMymOtF4W6x3itczbO2I0db0MMIUMBEQtMa3Wl0ajF0KZAxNil
tb030s7YQbl9N6GSHbjA1llYCqFXGWBVUtL3BnZ8pOiWr05woRVz2hKHuTUXrmfSLR7qvEZWcbgH
M+HM4IeCRnbx3uhH5zCG/Zajwa1RABvykvo/zs5sR26bi9ZPJEDzcKsaurvUbXd7iO3cCHGSn5rn
+enPRx/gHJdKKKGTAMlFArNIkZuba6+9FimlVE65Pk0j14nnKiFzsdThy6Km4/d8SMXp/qG9rRex
ZLLlCHNBPstNkJjAFBuchQA0CxNR5VlWxF5Kniag1aiX6EeczmDDtHZE/rr0aFceExwO/8E2szWO
UV/oaVAif/xhaHWK7CrwTLL3GzeuCVojCZiyhKvCz7leimguYVOFUFZtdGm/FVajfZoTxXEQGrEM
vEyTVvWlRtHPuRnTM+W4+UKVYe+Nv/VBUH+DQi8lxW66hztBM5iC3+rFnNrlNUV8+YOSG+YOkiA/
6ypoU5ZEzA6ZCDCLNYF7cU0FtITcj4jz95yE4mHg2B+yfuh3lnVjPminADbRViQJcaukhX4DuCV1
qF+iaaRzxSrcQ6447c4ltDWKy3nktNAXxpG5/naDZaUFsVa/xL0GhTCnSWYsiVT3t/HGVQej9f+N
csvrG1H9bUb9kpfj8FKluf2ZVhTdz8d4CbS6rb5kQ7n33tycmknXHqmSR/Kwep70Il3yqM2ZWun2
vtJ602NdONbOAm5sCDigsMRksgDesYo2Qok6Uy8n45KEln4chfddVWfjGJdptLOI8hitth5Kk2AB
js0jnd13/alwaEvsBs4ajeLwMJU6s+dTN7tpex7aIv1o18rnIlqaIGlC89v977exlAzN7Njx7JH1
LjFc3rEZBcBLw9v5lBHIT1gl7GGRt12WEhdgcmh0kHwBR17PsFbmZCq9zLxkonkNLe1/Q+4qdFj2
Z1exfnpxfEyUb06tfCAkfl6ohCJio7+5EEV88qsjtdfSF/34KW7nt66xl4O2WDsfYWsluCYhQiBS
IBtCr3+iQRXE0WdWgkoWvsTz4p5FgvXY/fXewg6B8vmjLKmVxSyuhyFdpPLk9eYlpJMenoBZ1mgX
D4v5MR4xhT4j6Sn659wei+xFX1JgU01Hw+ZsUmbUyINSZ+/NtjVxXk70QBDpYafLLP03miK0eiSS
afe65D2mzzh45Cc1cfd0gDZHkcqTAIh4A66ZJhMgVMf8zEttTd251AfzHA918x+2Mxg+PEj0LXny
ynD121ziZZwjBCNMkNlsONWqXTzYGLvvbJXbyEAfhyTXw9JhPutX7jjUlI/KyryYvSrOAzLMcEu0
7lyV3fuXTQ4FqwQUlCrFuplpRiI/M9qSG1gVFv30TTx+d6LdNpitGUHMgaYFsC37e6/XbRiyPlYM
Yp1hmQkCHQlgjEgtj9Q1LHeeK1tj8VahOgBdRgP2uR6L/mSo5zb7DRVv8TzVRnswR1e5zE3p7Zy2
29uJbJEszqUIaYKQrw5b36PYPymWdSlHvNctYZYfC7MrHuAmuT9jCNR+PXTqzh78BTpch3NGpQMD
ISTgAorI1xOM867QnFa1SCB5lH1cQOf/TWKvqOxjGVVFTqtMpEY8zfTqTUefYTmFWdN+H2EID4e5
1YfGV3HNeQsRhkggeI8jYgAYO9CgOMhmeN5PfXW2qrJ/Db2o/CtpUI049KaZLYeUBqHFN3JPvDVl
Gb9ZkaV9BT9tGl9vk/BL1ePr6evKkCgPO5FNLuZ62ngo8F1pBZFV7NW0UaWIrdazLzSIhj4lXOOx
Ie4f0pCIYnYab7HE/tQOifGYhVj54FeBLcYUx/kzpnnl8f7PuY03/AoyBHm5wRhep3MKNpF2jywy
zjSNOOJN6tBUNrs7r6utDUbOSLcBNXPNWyOYeo9bSNro9sWMlenHNOrtAVeM/DFs4/iy0JXuD0Pl
7TR3bkyNwho1YboBYH6sixSDpveG1ccoJbXih4YFyFszFPb3++u3cWUTrOlJh+ook9Q1C9FqB9Nd
2iG8FEJYzQ/VUXQUGjyk5xNU3LAEWKYB7TohYld/4Mo2xaXJMLv10cPN2vZQ53oa+56gvPwFC/Xy
1S1rPX1ykjAb0XOwrQTt+qUQl6QvMsdHeTE3drbkRqThCgAQoQWVK2dNQJimseAv4aBWOJZHVOfw
I+loTyqR0Hj/lcBySZstWYm7qQYsS7GknEKHbDuzz3XotUclL5WHtOq7naE2Pj8UdSYF5544tba+
qIdswAZhZlYQvhCeaajrls5eyrY1CmCShOaYD2nB9Wnu1MHTxVS4F2WxIMEY+L0M+hLuBOiNUQCt
uC15EFGm+oVT/nZf63mbVV0kqVPUqM6dHU8PULb2GuK2RqFgAkSBVjQXz+rGmSvPjJMYwlLh9ljA
olD6WJXTnv3DbRYvmZbc1HwWrtG11+NspuC6HFwQ9hwMVU2/mtH86BgLfWRRfIxD+0SJ+n/3j6kM
qqugCymKEg0UQjQy1mz4yrGRkvdS6+IQ2TmeSvSWcpa/u02hIUkS8dnuD7ixluQH0HrAG+mQWHdL
DkMONSkZlAtC6fGhMo3kGLd2vnNyb0dBrVYSB+iahy6xFrWilwQyd784FwMtg7Mn+pyuWTCz986F
zggLdIMshLrF+os1Vut0JNfeRYCbvoXlpJ9j+iXePwqdmCROstmOzrTVvTg0w6TPYeNdHAlN9lAf
/7JT6qLvngstsnwZuBbwfNd8wDhBzqyFfHKBCSDept6ZztmSpl//wyhYwks+pZzRKiqMjTUj9ZSE
l67tq8fFxVIo4qH67qoOBRciG5gxDzJS+evYQ0YgKhS0w8tCV7U/LVCWR1HsWYzcHh3oBXRMwx+h
AY2WletR7LnrvLp3PHosYzO+qGNjvFZCGC8zxBrtbM6e9/ndqwehQT7wQZl4B69ewaitYKMGHnuB
suY+hWo6HO3a2NvVt7ce3BSqYjQRQBBV18Qp7KH6Ic7y8BItpULKOCfnYa7Sy6gnew6TG8eULIsn
EM3TsmFwXXjwjLp0zTS8hFi7/UOlMf5QlbW7Q3XdHIX6MB1q7Gwed9cfygu9chmdOkSfsO5wvYjq
RxVdky/3P87msoGVSfSa6va6yJe4EY6gFaPgYheeVF1EZytespdRorDvHwruAMQ7eZQIC9cTinQv
L42uC/kkdXvQ9ME9FKGDrXKX7bEUttaOsMDD8RcIuIaWrK4du0qlrlbgV//BXcb4vOjxnozK1tpR
7gIw5yTxz9U+SGuti0aFXDEKnepRlB53T2RjUjYW/dP9tduaELEBbgKpFpK2q80wWLpCf+wcXlJ0
+eCux9bZyYb+/TEbox6ua9lpjvnCKgKpAjtGNzYoR0ZL+kdaTF8hNus7KfZWAEIpSd4+LBuvlett
MChmHmd1HF7qylAeKNGlH7Qyiv14UPPPjroUj+9fOoAXbjD2N6VCubS/JVsReoNVCy8PcaGk/Dw4
kfFCmNhz6Nn6QLT2QCqlvVxySq9HsaHxDgkOqBfgjOm04NZzMc3F+3R/Lls7zqFCQ50coUi4Wtej
4N9NSbIdw4sxaPFR4G79Ikz0L2tMZ8/3h9qcEAoosl78q1Z9PZTZlIjgegwFJ1z/qyybOYihNO2t
2+aMfhtmFRQaLKqSvFsICmWnv6ix9VEpveihUrCRvj+hrX3HAZLlQPIS9vj1hIQWonjU6uGlb7uv
g+EkD0KZRr8ph+6EDmvm3x9ua2KohXKIKA0igLHaEPOMfYqVm9zmqel8afu0/lbS3pMdQ9ywdqZ2
m4NLC1XEXXlNID+2bsLq0Oqjw2wQweJYzWkG0fy7tfrwZ55Mhenb9WhZh7lT6g9OqSCieH+iGxsF
YTUaKonr0FHWjL5hXGg/GgaUK9EmOxVEsNducoy/3z0KUDoXB8xaWq7XjFdL6fJMgxF9iaIFYzRQ
iVPclfrOQm7MRSJmtNpKfWAAyOs9MtZNCDzDXDR0qmREGl9ErcY7RM+tUXgswxrEygd8c7UTnUlU
botlzyVckgHf00k92Y3Tvf8AY58DQ5FAgX7CWirOmqs6LQEILuimTYEbYYcRomy6o7qyNRdKRdAs
aa3g79WKxUsi4k6rnUu+mINfjm546qxdVvftYUIskMcEp5YFU9cPIw9xOFvDGxu2/oIhY1F6LxRp
3VMWdeq7b1r+fHqsYQeRrkISut4COLxkmaJW+KI6k3FUWyQ7SAHKnWXbmhCdsoRXFC24Clc5cVvp
VuYZjILNrutHqKEcvAHr0BK36p09LSPo9VuZqcjMjoPzSzDzekLKpIy6HrGn59791qfKZYjqf4TT
v+QzJymf2x2cbnNqUvyMMiVgzXp3Kx1GJMvE1KJC1Q+TOw6f3Vq3njOjc473g8LeUHJz/na1Vxq6
YmkqD5Kizl8mfcR5PXeLhzaL4p1Z3d4ebG7sV2iZgHB3w+zX6nrJ89SxUfm33iyn+Qfd6e+idVsf
MtE/96d1e6bkWJA9ZBc0N/0qPuR4qHuNBPBixat9GEXNqW+XPfLKxuJRLJKpBGwcMtjVFuz7yVM8
c3IuJU3wywG9YOswjFOpH4Ey3Z1TtTUYMZlUgbQSv61V4oKgsJu0wnYuQkyZr0Bu8rNs+RurauPd
YY9iMhue78R+B+C43hPoKXvNGOnuZQaXPqiZM5wbCtg7h2rjE8ESlisHCsVTfRUlmhrrojpa3Aus
fe8wo+V2VJry33fvA6pSXEZS8IGX7WofcOOPcaYDCGhNp/hd2eWPWanvOR/86glfBQgyVuqglG6A
ctdZ/4h1OQ4hGUklqF1zKcYh+dRAYf8yYpJn+7U+o4Tj4Yz9QUk5Wcd0yaboUCGgT5uwUds6hy7n
f9EynL2/m+NS6YfGCZfWt8dOdy7swOpN8/pl+UsQd8O/M8TulM5XY0MpQ39MRBR/j8pGaw8wy5Gb
ur+Kcmvdm94qEUMSSQp5ubyjScjzyzS05Sk2puFpnO3lLc3DrzTYTWDzcfqxbePs5/3hN3Y+LUmg
yRIehZO8ilFm4Ya9abVYNnu07zV1lZwjBLkDkdl/v38kWX2D8kbzHg/f650/uKExR/L1pprYZLqD
qpyArh3gUdq67w+1sf1JxKguIjUAF2WdJ4Vu0plqXCgXReTiFGIe9sAavFsmGEwChjw6BnL9oNld
Tyhs9EWpili5GFUzn92+ok+tFj/MTt0TY9yaD3cVkKtNeZtM9nqkwcjzLJ9t5QLk6h4HNDQsaEM0
3++s29Zm4MNINVQaD0F5r8ehLBNVXRmJwHHK8rjkbfGH44rycVmccQdL3qBcsOUoTPLiJWEG/78e
y6iVBWC2QSwGRURi76fGKL/OlY6baka/tu1Eqm8XxSel6B5Q1PwaTfMeQLL9G5gn1SgOAG/J699A
xlE3GgSXi5HZ7f+ssKt/9LO6HF2UYc/YEXm+FrbhQ5o3znF09ebN7TvtkBDBH+9v2F+Fz1UUoGIp
e1ZAHOS1ev1LnM5KVKTs62BB+CM7mGgCeF9p30yi8zypifmXmk3hz8qcleWpawXaIBUZDtaTWlIo
4ZGkEOEqPIV1VDrnIVO+tPGsIFvtKo13HiK1mh/gaSpfaYvxuo9Y19bx59Hulf5odyYt4mmtlvUh
63KntXxnduoeAnCjXio4B/oHWuyJpWoYNyfLi73s+2hW09ekMZrk0LkYKfhaN4X10QhjzKFt3rLG
WZnUX9Up21me1L6ZlC90uwIG+LVSN8szhqpR/iXOq2J4rcZFvBVDJ6yLlod2dJjzwvsSJdmkHUJd
pF5g4LtV/ZHNs1oc4DMpWFYZkVflfsvLM/1q0c1UPAzkDOWRh0uEX0qYVt0hLCMPSqo2jf25dLtC
eTFGJ8se3Kq108vsWN3kT1auab6l6LwKTLfHMRexBWP2RwooziPNFJ1wfYDA5p9E1XLvTP2w80ir
tCnk103alBSH0s0pmWZq0c6vzpyl9ZvelEXxhzI1k4GgQ+fMf6dmIrJTpumN9nGi8cnxE5j0lXac
EycsTvA8otJ3RexMD62V4015tCthmQH6W3n24sZeXB2Fvlg8ZBc70/aUuzdCDD7poPskJiD86wxI
FDmmE6EWXqSvcYDxjICvIPqd7Oe2r5m0WyZ10BPB8KA2Xe9zGluVLGorBZKgrgV6ZnZfk0gbD3Eo
Kd5QJoYnJ+zaQDTp6E/F1JziefE+LpXaf8EWMn29f+62Zo3SO4xCef2h0nr9c6rJqLEP9MKLgzjb
QQMlPyV6Pe6E1a1ReLdDUMZWQepNX49iarWtLR53rJ1E7meRhxFV27rcqc9sBG/JSAIZgO0BYq5f
j2LoBXLKeiqCPAxpMfBK/bMsdr9EmlD3Opg2ZgSJg5IJJWgH9tgqcBZdky9LqCiXUCVYH/Rw+IK+
e7NnbPgrG16FRVjYCHjwsoYxsharSpwunV2DceJheUGh5qDYIvGTInomTj61k/eYqO6Rt8/zNMYf
ZkM8tS7Wkm0vPmZ2dmxgtXTa/IC077nI8z+7rD5jP3ZKc9ohhFIeZnU6Wu1c+rFh7lxwG+9a2Juy
/wmOAyu0urMRrE0npLVFAHvze0/w9wGVlaPRNi+5wb9L+/39gRxdWbcH1ANKXtM5c3q8bLE0IjCs
qPPNXJufyLmGHWhg69JkAHllW/IJva4DenVsT+FUiEB18a0J8+QhyjLayKAOWvYHOxxGDGbcn01b
4HFov469s3NZbm0+1pSrEoACsvZqZbNKGHkczSKg20T7J9bSXvPrBmbXu2MDlFhZ0wAdhYK3OrXA
5ZiuLXzACLWaY5I2Gs4iYk/Vc3MyHCOeOChU3VRO5kEZtaUMRZCNpgChKrGs8XWcb4/3Z3O7HcFy
+At5WdkEuGZelUjL24NqxoFaD3Z2AokpsERdUjQBhd47yWs2etEno0DmZGcdb+MSuibIAKC2D0YG
0nMdl+CXZrTIl2mgW8YTyUL6gNinQxa7JwR3i4HIfmrJKIKte4vs4BnQqS48ryAmDxgOlao1uW/W
TvzqaNOMSedAw9HOKd8ak13CQYeiS+K82iRLqLbWUosiqPiMb3OmNfGhNzsErOqstz7KN+fb/Q95
u2H4gr9kvJAkBAZchV4ncQ3YxgXCGKbW/wjtWn1KtSLbU3a+/WoAB7zsqYxzylCKuv5qZHlaN8R2
gTTa6GHCPNg8oL3poVSr90Mi9DzSbSytNThq6yy8SFJDmyuGwlwjLJ9mLQ6nh7FL850jsDElGBho
9AJpqrIQdj2lpGhSOAw6l5aYFd+wqvhUalkPBU3fYzHcfiSqUlCaoPADMqJoez0UzRaKtiAuHgx0
y/0Ef/EeXAgae8II8hdfXY8ASJC8iBwwWqlZr45WhVIu1NV5DDRlwSTQQUDMeKkjfUz9whLlD1r4
ouRlqfN8eOjHJsRApCqaPZeFm8lKOie5EyCQdCBaG9AlFkZwC40KQYaptXbI805D/I0e/XfT+STX
miE44basnq/qvw6+CpXgYg3UtBqP/ZTMn9t+qYNo0ZVv90/ZzbmGoCxN9SgYIVMIaeP6A5reUut9
ZgyBmdviW5N5g/ChJWFGDUFWL338Wpd/7w+5sYwwKXAbkqLEMmO4HhJzhbIran0IGj2pPmBvW/ip
Wk3vlZ7A8sQmGKOTSRmdj7AaxcXWzG7MIRgoKlaParbkn2J0w/YUiDcW0IHiS3yijC57EK/HqbGG
0dTFGAPTaKmGKENnPkRN1gs/6dxuRghtrw9RfpLrw8BDHqiMxwXOBOraBmus8kppejli7fX/Zlpb
PA6DNj1klkC0y9CiHwUvukOsz0N8uv/pbiILiwr5TnMoqHKHr+l3tVPiE8ydHVi4czyaehP/0WDB
9WA19V6H4vZQRH5iMnFs/YBSF6ez52gYgz60caev1NLIT0uWqc9avOxBdhtbEuV7mFikJrDl1pQY
EQuOdt2OQVraxl960ZlBT8J/fP/q0RuCA6kkfcGBuN4qgC02gIaC2XSuJzjyRXrBy9ocneq5VJAR
+v7+4dAfBPahgcxDO+B6uEyfqmgyQyBOIbuKna4+V+H4fVy6PY3FrTOA8DfgtexctdaKZfQeI6KW
pFOgLtPyE3JY9dcgZm18RNU3i896lRTazk7cHBJOoxQchyqzVm6n0j6MhZVNgQCwf8wMtbH9wkus
P7tqzjOs6ATp+X9Yz1+e6VLvyFkXPzMtVhPbSabALob8p63N8xlUBlWwUbR7N8DthQcoCf+Ux7QU
HbRW6RajODUp1RR0ep8cEoUY7StNET32vHffpsIZPmRd0RzcxCgfyqraK1pvxRgKX6TPkh50gxdo
1pIPHcBrIMZ6wBQuzB+6vEyfmvmn2VPG9FuXsi9cQ33ZWeVfCOAqvHE0ACsoUnH3radejTnaYDPb
dqrrqbtgIR/Vh9JAi+JQDCL8n1DFEPumaIpX0bbDm6aYfgXgUBze/bl5W/IbyGxgXHqrm3GupYMn
Dj1cwkl1rocF400l/nuwwv7x/ki3L81fvcWkNtCjqHmvzZ7jSKctxok5P9yGH9VSEWc7H6uzh6vm
0Zm8+eSMGr6OzaR9KMKhp7VH0U/kfnsk8o04iFS7tIQnK+BVv9p2pZeoBvjsxMuiGk6T0SXnPg2b
HWeCjdBOVopuClFJVkhWVyZO7XlFEjAFddVVp0Iri4+d048ncrx4JwvY2E1SgdWF3yEBI5RoroOg
kmB/phQC4kVjT9MnPWtLx4cOl7xMeaqMhzaMmsI3opn2RgMcLj0oBh1U50xQ893ZUbeHimgsO+4B
eeDpr39LhYmA5kaCna02Pwuv/6N37ad2nL41NAj4wM5+aPZf7++t2y96Pab877+V5uelTqumVoZA
bZ3lVEFbfDSUeg8Duv2ivLVBPqj4Qv++ab5yWxHjNSwvayd3/qjq1vjTTJM69kM3nP69P6PNsSCU
SoN4nf2z2qOaaMhzUJAJMDwbD6o5TicwbeUwRt77I75sqqHmZVAs4tZe5ZBG7GSF0JlWFnbK4xwn
2aOt5sV5ct29vbHxnai5SsACyVKAmNU+Jc+fpzwaeeHEUXpuwR0vWVaKHcaTXJvr2MqEUGmh8kKc
uWldd+e5NTJ1GoPOobEhK+gcjT5Wqpr6UxmViNvtqmxtz4u7jEOI09naFcRW6k5XO5awG7mpYlQm
nsuhTnY42pt7AoIGGCRYHYfsepezEXARQHAmaHqUrAZFTEgAVPCajeLdHSho80lxXqqugM/gE9dD
iVB1IxOsIOj6pkdUEtJYTQ35dH+T36Y3oBEIutNix7LxsrgeJee5VhWlNga1OcCqsTofO/L00OKG
7ec9L6b/MBz4swvhRRIp5M/5LUpoxWj0Nl3fQTwm7gu1v/G1nXTnf4OqKY/ATe/mKrKIKK95OoiB
zj9XqalT2oiPpcMUhDWFf79CISb1Y7dv37+M/Pl02FBQJvivcwljbiB3VcocGEisOs9uSz/jMXPr
sWW0cYnRudLS8un+Ym5seflMgiSJ+j+d7XKz/raYlK4BW9JBDQDGoSCH9fcYjYfz/UE2djxJg4vS
GcAIN8oKIqjDdgbNbNTArDRcq+3IftN5jj2ZtVvtOULcJqN0W8kmZon+8fxbxaYlXqhNimaAeGxn
58lOGCF14+WEX4wtzYnjESXksT8ksRL/mBtrzxZna7K//4DVaciKXguLqB+CtqZx30mUxDcGZXpV
tHL6Dx/v96FWH68ccthRaTcEZKHUwr3I8I0Ul9L7X28jE5AsYbJrFNSpD65XdHZJ6Jp5CFLXnQ4V
O8YfBb6oeTtnhyLS/kr6xPPbzt7ZNVtb8/dxVwtJ4X8Jm3EcAs1KhqfOqNMXTMX3mP4bt4ykikB7
YH+iJr5aQ0Ph1jcjAB4TQ98jOW90DG0tpL2pFP8q6hD6fVO7x/cvKffnrx0KeLYGVyNEv+bBBcjy
8i77Pmd9EZjJ0L0m1NnPXPLtIbZb8Uox790cUsmMoUcZU2sUPMhJrs+76uJr3WRMVwE9fhJi+O4O
VfMYUx/dSSB/iWGs7m907yUpEVUtPuRq34x2nhRmDP6SmPn0oMfdBDGiydDezT33mItFOwyFgY1F
ZrYPcVl4Z9ONvIdEADcYU9udNOG5J2hfKml355zDpdnr3L1VlpLLQec2bFxyDGpX18tRzQm9N2Y0
IivdVb6r5flLZQI9uGl99DpDYEIbW0dEpqpzVvKAx0ZOv2DHgWoPf+xhdBP9kLlOtde4vBVE6E8E
KwCpgya9yhG0Nre0pleHIKks8aC4SfQV1yvxkJS7bgGbB0DW1LgAwMbXqmdzrro5+s9j4CwAm+d4
yvMSFoTIGt+1OuNFtZVwPCRTtKfSunW+ueh4wVHpl21K12tPY3liOnPKm3W02/pkNdgS+dZkLeZO
rWtzIOAXCRtDaVpDWXiEq4vu5mPguqhGJDj5+Q342U4w3siCQAGkSBkvcFKF1VbyaLvrBsNklKJO
Mj+L+v6Qt10Z+0RPbKnweMGI7X4c2dom0i+Ez8Yq3ghxWQ0UHFdCgRFEeuH3VrVcEjOenzXyo51w
vDk/l60oGykgRa0CpUgTS6G1h5ilOAOFExOCUa7bua/CZHopFtGd7k9u87PB/JW9s9LDUd70v6Um
1WArWlYmEtNY4vBhmJcs9Yc+LfdEZrdmBpGV2jUtpxhKrb4cnWVoZI8dT10ILbpvpRopeW/M03e0
Kc3qXCpttYMqbA5JekL+z5PtpvMrW7D7UmJeUF6kRQ/N2Bdf4lp1A4TRjU8tZaKdI7A5nuy0gEwK
bvxLXvi3tWyGJi2jiYdA3phHtU7mc4XTxJNiF/bBdMfP97/c9mi0ucJDkPSl1SVDQRexghi+ajMr
CU5BiR19NLsm5Iljz4921FR/3h9wa6tQQJGPKahSwGDXW0UshWbHrscXxBxA86uxAKuYE3NnXtvD
cH2C+NHOvzb7LPoiWbyYyl7TdumnVGunj2hwTv/lW8HfIYhATYJkfz2ZObKHpRopmWhKJ/5UIjs5
2a4T/8jGsfw+puleUXlzVpLAyosXtvaaAqyFjTkORJKgHec0OSswvaZDO6rtH/c/0lawktFDvudR
IV7XY1K99MYoi6aAO9Q92UVanZGu7S5YX1k7cXFzA/7/odbv3ijTrcUqgGWRD4wPVIEqX2j9sxqa
T3W3q3m8dYOyfryeeNCzOVbxY/GwXalqdh8KdPbjWFT9yWvxLR0Q0zjN9EEJvwU63wmPW3PkLUUd
mzE51Mb1NtGLnt6ShEPmYuV1GttOHNux0Z+XCL6Fj97knrHo1suKEyZ1ryAEoHVyPWBllaEyLHw/
qD06Ji8Fp98vBy371oV19nmkM+iUpbPyJlsYG79SCvff+ztoa6FdKRRF3Ys7aN1m1U34mi70Jwbh
1E2eP+SeiuxuPns/wr6bn2eRfChwZY52Vnpr40IcIMBIF1KEkq4nrhSW0tOJMgX9KPT5EKap/UaW
lHwoM67Kna27dRppCIYo5mGnw510PVga5t4UqhQzsrprvrSD0YcHVXHGvR7azXGkIzOxgxRzfSNQ
sQSbtxtw7UyD9VpgadlHQ7MTy7bejnR4Uvolu4YWsboJkiYy6mpgFEfMw6u7zOW5r3HDwZ0mWY5a
Z5RP41KQZOZ2uIOmb3w1ehhRe8HAk0rp2gSgSlVnIZ+fggaOBOfDsw748gh/Udr8/RuE1moWEQYt
F+yaw6I0IjMcCkAByyC+OUY+536m5M4pKfTu4f4Z2JoWeBTaCzCB6AlYBRtr7jDn0eI5SMJFID8n
xrQ8K5m6RBddG5o9fGjjyEGUpG8cMzrpMbRKwsToznCm6OMOzUZzDyFZ1E8SBk33e9Xs/5EmVMuD
7WaOuYOSbuxPTjhkVm4k3CLX9QdVHSpXE5x1NIbTxxpFvhdRlNlO0r45CjgRty22dOiAXJ826kuN
snRsEmgX+VPa6eIwF/GeyPnGN5ONu7CBaLLRkR+/HqVw8qUomn4Kysayv8160b600BO+KW3BgPf3
x8a1wLsRWJR6JNF63bOQmq1oFNtj2/cOZqhxZ1oHL7QQAx/jpNGPbm1p7z/kjCfFwwCBKYWu9ojr
TTFemcMcUMJvQ4whM3t51o2szg89jJIfAw+g2C/yKsoPQGPdf3gsw1WT4RITMh4L8iP/ltxq9ODU
SjOjNZBV+aexREn0GNV4pR7stpvqnbiycSKA038xiAGGkb5YjUY1wp1pDAjSxhuQfoxapT845byU
Jy3V5/qpKpPqoxNXmjjf/7Qbm1W+hojYQPqIO6+Ofi4NDm13VmkEMvJjpzrJR6e1rfcy1lF05axz
Bf1CA9aXbIJxKHV7S4XK2FRBrprd2YqkNqE6uDtDbdSSZfUIHU355UCKVms5mG2D02anBbEF1ucv
EWApFBOB2So0pWf0HObplI9Jbh7AgtCLL8JCkb2EXeQng9bu6S9srTCBVab2eMfQo3n9bZN5tiPA
KTVoEA30+0QdTrpCWfu93xGVLtnmDNELb8s1Cb1prCnPkl4NRlT3PvRK5z5qDlL+90e5DQTQesnS
JM7HM2L9Hb2ohpIOWBvMHqSDydPyv+tynv6sbKXD8d6M/7k/3u3aodKAPDs4MWAfhcHrtStrLD0p
R5vBPJfz/1Dpnefj7BnRXm5/m1Jw7QGxgETTan/D9ohbHecNvSiCuIyNl8HuxbNdKNFTloj6LclC
65RElv5gNFb17vMHp1KXIlt8NdKZVRgfekerC7NogjwJk5NjLRTjkWvxvrx3ISV1E8Vzkk3saNbU
ndSwZtpksbPs7To5wyYdXxbD2XuNya18jc7S9Ylxkex9gZG0bkzR7Kbx1LGvA0uxu2OeOZnfzNZn
OFomCEhxctBi89u6eOMz/H1/ghs8B8aWgv6kFNTG1dVz3WoSs69mtQ5cZYQCHskektx1miOtqL1f
lF1/NrLSOQLJe0cr08ovBipd7/+aUFbJDyltcCmvyaTGCBi0VErLpbzEk9/Eap8e7KVN9tzgbg+i
zJ5kysbzGiB8dTBiB2JZmysdJTbd+UYfWjcfbTG7Hp6i5twfE6HXy+v9Jb7NOHhkkz8BvwMj3Fje
Vqk5KWZd0TNG3eQVGlbp/NXMSVodp5wq8E4cvx2N9JdGZZ5IJGs0bl0ffQpERU5U+FXEKB+MbtFf
e0I1kivFLmS/MZaERpCpxYtdymNfj2XVwjNFnJaBOybRo20ntKYWefaoLLq2c9PfRjRIbXTuoKTG
oxOR4uuhYsLZyAqXQanW7dGqpu7L0mftp/uf6nZ7SOlGSaYiOTRIY65HUfW6CAWNnkHqaM2xKG3l
WVjuELhLrHzKm1bboVVsjMfLmcDCzYMP4tqBLo2WcO71uAqMpjOxBIiNbPaVQWABDl8gTQ7Cov3z
/O5JMhjvB5hEMlFcnXg6zOvcSO2Ky8FBGrdb+ksH0+IUVn37nFZ2uLP/bz/dL30Z5igtdeljuF7U
LI164GIKbLizfU+MTjmLuZ5O9yd1exNRFZNyZBCqbaTpVvvDLhAP6QwIKmrSaocIGYJPFYIsD4WY
fzhalAm/cgr3RPH5j/sD354BMgdetLz0wHJpeL+eXSFMPUShBRwkL4blg8fD6GtSa/PwERqt8e5T
QIDm1qNdSNI71wducsa4pC8d2K4WaWDMcXSogct3nrW3H+z/ymxxFjgExlpCOatTCFtutATFOInp
SLeOmxyQPp+8d+9EOmohO0C2h4PDw/J67eJwTDFM6vUgmab8OXej4dA6Uf2a4lN6HLgrd95jt98K
4gNUe+rLaJgAEF6Pp1gisbEsMoLcVnQPv1WjqA5T2NTeo1ma9tt7dwauDBwz2DGAEeimXI9mNfCz
E8514DStfljQDTgLa4o+dJmq7Czkxi1OKvR/SDuvJbdxrW1fEauYwymp0N2S222Px2FOWPYEZoI5
Xf33oP8Ti1KJpf3P9sGumgABBBYW1noDqTIoUA71lbZ2M3Z67s1xdyqHMH+iEwq/Kou7vzsdUjt6
hsmwE52j7CQu7WPWV0kJC8WYjf39Kd/YOYCP0SuWHEuqMKvDoHhprPB3ekAQmdh1XZ4pH2zEspqN
kHL9IdHDAmhKQib1aNavzEQP07K2suGEJJFJI0qnlwhAXnmOu1HbuBOu5wSUimIBtSSYNbzHLj8j
6Aqt6NGUPhlL5O10tRr3GemJf3/lrl+yaMxJuijtDMlZW20WjJpSfcCr9lRPQvlrjN1p/thRDjxm
7Rj9CfotVZBjtuYtYw/56y9TT+hr1ENgHfJSgDZ3OTvDrjWnEdV0WsZaO7ZVPx4hDmf7VmTZRwXV
xYePIOpvBC4o7kA+ufsux+ucrGlJ8Yhg8Vyg2ZB2h7JtzV0CxWYjtb36cKj7ALiHW8Cp4GG7uueG
crJGCD4GS4rg+KCNzqEdkuzRLS9H4f0BxYy0i0v8ckKxVdgN8CXjxDvpP82tXV8fqodvNwaR8EEJ
KCV0rUu31FNqdD0TGw6siOs/q8JpiihInbhIjtos7H+LXnjTa5R1WfmUVUbubiQqN9aSFyWIYEoD
8gm7ipy1SJtsyDP15NE2PHSq4gaGHmsbdcarzSjF1KUVIBUPgzfX6otFHA0YiJ56GugQfUjMCZqc
prTtB7Opk/1sj9H46HZkKgBbyV4pvNMjXR3uJBwqvDZM7YTPQ/wDtx/3U6Fm7msh9OzRvqgciiAC
V4iOyZUuXWfxEKhCVzv1DR6O4dwBAoXDs3F331hCXMDoY0GTw3JsLYSTmEVIjuBYp6y1py9xomrB
JISywzawgAxg5If7cesqEtOI4d1PmmCTlPMYv9z+YRfP3ji31gn5btvbZ0alUXVzKwgA2uIM6fP9
4a73Idc3qA6KQjwVKW5cDuepNQLEqWadPDIGrBYbHYdyiEz1j/9hHOIhbV8AmYhfXI6jJhP6m5Cx
Tr2WDh+LpCGLrES7cY1dfywKbcAO6FXy1iB8XI4S1pBgqyq3Txy850Ytup1iVadac5Vdmtbf70/p
xpfihrFJjrmXJUPmcjA1dOvEFYMlPa6TneEpOeaXeonAf71FQroxFH4tlGWJv1wta2BbFHauN9iz
c8oVUEV/F4ZT4pRRqWhTJz1lqY1E68Yy0ggE70PlhLbgGsHXD7GTWQjJn2zq2S80v5zG17wuP9qR
ClK9a5StVsWNCbKIZHVEDP6snzSVRwZl25V7skU/Hjol7Q9hju/ZODRbks43h5JsBbS6YI+tEZ+d
nVuVOo8MlXS4gSDjZgx7hG/w6hQiVzfi/K3RQOBJaArlay6by02CakQ5zL3tnfQQmZ1eqf9I8Fx9
anV94yDfGIg6BVpnfDhqo2szmERrIjsdhvBUwFY4TYk7WPuuaZuvZhcpW8Z7NwcD9MhfYC0BQF7O
CtpZXsQ4GyJUYVemn4Ru/5fS5gA6gHL/eviYAaSTVQouMR6FqwRnjCM1Jh0PT6luTbtJVOKpcUDL
Ko29uz/SVcrIE4aSmSFZdtKXbRU9wPXXlVNr4cluRPodGRjtBa5mfizrad61abccq8iLn+4PKpfq
Il+Ug0pBQyT6KZOsm3RLmdt48jJooRj6IXPo3yapu6U0f32iiR/SdUSV+CggsqsPlhCdBqwgTzgm
/iXG5RvIalRWReP4c1L/fX9K17uDwVxZn6eSDadgtefTyK2VPiEKR1od7rXaKp8pCFdPxpLGG1Cz
69WTQ0mACPBH6spy3r91x6zB6/p5VCwY2Mmi7kP+4RT2mEy478/p1kAA7xGDZPFky+FyoCoy4ybs
cwdyuTk/5bFlPRFgtuxOrncgfVQKZbIyx6tlHecbmlPT5BaOrETkPoaZyPVXvyZdfbY6763wvG/3
Z3UtjsWNzGD0UulTkdevEsRCqe0kqUfnlGjDa582u7Sa0bqHAzecPbU/JGaLdBHlabF4r045RkHt
GFucF7kfLo8AP4I89d16heC/OuGwxQhZMFhPNsJ4+HzkdR7oVCefiiZGM1Og1rzL4mr2Q2foP99f
gRt7Fbi4zBekPRgvqMvvmmaKaXWhcORebXwwMMoTjHsk35psyxjt1lB8VCkoIeE9V2dQNDGeuYtz
SgHGv7h6ZlNCowVYjqG2Eclu7FZO1DvBEdDbVcxMq9LBXoYVFU3W/FNA/fmvceqHNSLZPEQTbhwQ
Uyzeau14HHW2wPbrlE1x9iacMX5t0l7ZSEau58IYmB+SGHDyENe8/EJ5WC25lc3pGf1fA+IVM1ID
MxZj9PCivZv+EifZiOCOV0e80Mp6GBszPQOpUVGLUPIdKoG6f3/D3ZiOVH+TcgrSs/Yqt5oqZLpn
Nz332TwFnrA+JqLZYg9fbzWmAsGVmYDbw5Xlcs0SZSbVj6z03E3ttMe+JNpPptD8TlOTh/MO4Ef8
Dzg/ANUrzoURixlNPZGd49zRspfJdsIhoHOxGE9lHRZbpPTri4w4hTcuaYfkx631QvsCGV2u/uyM
soaw/aU1qkBpLOM1anOQgQW51sORX44oRZ5IaIiU6uVaYpwQZ1k9ZmeWucHwHg54yittIw249cV+
H2VVuQ0zHTqO1mVnYBYeCsN2soOd2flVneQbE9oaahXzhVKz4bAzOatW1Z3dpdE/GnXfvs3O3D9a
Xqcr4rATEcWV+LG1nWjpVLz0DIaaIhTTonR0/Bbc78bBvbknuLtkRs+GX4NFFSq5qejU7DykquLj
sHmcOgdxEvtD33TVwwUOpsTbiOaI7F+vwxGOe1baVkZ2HknkA68Y5n0Y9smLm45bH+rmvGyJ1iC7
uUbeiUlMBXExOyfG8prn6Q5a/Esfa1bQDOEW7fn6EqayLiscOixXiXO43Ob9MBdOSY3yLBYr/ua0
7WL4OsYqmp9q7Wj4QynVPLxp6Kfdkjubwou3diVCOnKuXClAqC/Hr1SYCUaRZ2c48gb73u6aIAOM
1wUDpaSNI3AjCMteHakPZnkQsOXf/y1t7LA4yZuUM92h5fpKVi+OVPDD48OhHgVlWsYUciT4fHXQ
7Ni1px7ztXMyTh5+4WbyNHXDVinzxsIxCs8H2B0OZefV/WjMqk4BRyMAC5TFktBZkLsOXZT2nE3W
262xJCxFAiUon6qrTRILs8ijfM7PQz17+l4rquiXE4bt4s+DJ6agrwSXc+nY8N3qOMz+K+E9aaCY
HRUoAJKkH4RiLf/1Tem9itT1FJ8EQjUffhQAGUdsjVBA1KEZdvl1l17VeiUPs3NGHe0nsr/1fhyV
/tf9r3vjdAKmoshJeRWA5rqCm05KnaA6mZ1nxf4zM5InF9DobsGCMcr0rY98a8PKfIHtKnOHNQih
juNiEU2Zn2PdFYe6F1KmYgZR8nh2IguqsgTD/YpD9+XS2WxULXPr/FwrYb6LEXb2YycxNwL2rW1E
AiSXDWAFqOLLUep4rJKur/JzUhmvk6koGA81iz/M0ePPNioHAClkfx5o25q3JiyvUcbBzM/Kko27
wnPmw1zE0+H+Vrj1daRtupSNkVnCaj55WcUdRdb8XHptsSvmfEAc1jB//g+jcL0QHGULZn3QuUGN
GJ2S/AwaUxxGN2v2Zg+46P9rlLVaGxVmtdIjJT/DKE+CcWhJhbt5S8/j1orJzrF0r+EOXReQnIgp
xhWjdEjUBmLIdCIBCuD353Jjn/GGBsHAH/pj607jaJWK2YtsfpmLqMGFDg+G4YOaGcWXeYqMLaXp
m6PJoCN7YCqwl8td7cRJYtqoxL60I/xq3y1NOwi1zNi1ian+eHxmtkSbUDXlPbnWQ4mtPExptcwv
eu12R6DJWe7rrOcPLY+HjWtM/u7L57ls1vLoAeItqyyroF+p41wOlbW8xCl4cnALXdadB3dUq31m
h4m5z5S8VgMX+9mtpOR6m0jHF9uTMBfaL+uwt+SLMIHK6y8mxu3frBENxtSCVnF/Ma9HgU2FjCt7
xQN5vK4IZ83UsJ7YfeiRvRz0cBbPqjZUj+LIQDbLXAC3Fyklss6FFa1slsjs8ZVEY+NN4AD/3CuV
dkCvfeuevv5i8kEuBfTen4FrhliEveM8OdJQMC+cwKjs4peO1NDH3ozcnTYr2t/2YDyMBGR+uArS
zqSLRBFrle3o0LrnKWN+NEuTxbd7r9/pM58vGBJg+s4wDPHG+b45T2im1GuZKEXUyxPnVuE8atKa
3EhG1Y8mJ4b5iY1Eg3/ngcLx7Ke2/eXhzUJugf4u6j2GedU5LvrQ0psRY4xkssezMnb9Ry7ihw3R
6BVAuQNRKWv5wHkuZ+bR/HOKQmWUWAEkbif6kxGq9fH+XN7DxOXRRt0N9wIuSMnhWIMkPDcp1UhB
wD1vzXb8I4uNvEQ0XDTtlwKcXvIse4ajXySiG/wQGmU/Bktqojpn1Sqy6GTmRRi02iz/tZZ29quX
APA9qXHtjL7hlU2+N428a3zIA56F6mFS9AHsgWzr2roOvsyEjSD76dC311fwgvCVMB1m0tYGFnJY
KJj/YeuMrWqbLWJTJf5GyJAvJZDuUsEJ/dTV9wn70outMj4t1mSr+x4RtfrJU6PaPdphq2nnYUS5
+zRoZu99RbmvjJ75hYV2VJaEFgLKvGUJ8NlS6sCY8QMufCuclwiBRmX8ovdOrwTubITlh6Rv9O61
y8IxDZpWndS/ErsowmfbrMWIiAEmA1/HTnjDw30rKTjI+4jqqEYffxX0rblZarVVs1NWFbyjuzk5
lF6Uv7bU6vb3d+F1Is2lCRuKqjpwbRKby7XEcQUJmbTJT51nTlDLlnzfNK4KUIHdE4rlYV0BqAGw
P4AYUs+BHbg6W27lZWqoL/lpCJum2C1WmLu7DhONz7qeWupGPvVu6HB5xmCVIloPChuLZGTsL6cX
0tWkDcJwBXYcXekvfW30312QgM6uz6imlz7a2p4Dq8dEcsxv09aKgtFS3eoNB3mgFKnWJz+NxkY8
FzhAax+yNNKMczzVqNVg3OGVX70k1addFTn6v9jihgXUbauE3B8ZSry3OwrCf+Y6j7GDYiyQP6aY
p/2rVQ7ev9Sb6tTX+T3eaelntT3mKEgPG9/46ryg4EBjTeIfuWjh114uAmTWMp1FmZ6GqTP92VHS
XeblW3DEa9QecDL2K2UZyRqmyXs5TFt1S2aY8OoanFr2c6Mh3GyV1iFtwsIfolj3sd3Bmam0EPyh
hXls5yXZwNxcTxUKMfbU73gbSgyr3xC3oiS9Bf+P6oP+rI1h+4cWx+0f9w/NVbyjrIaklYRB8r6B
tnw5095DP2LUvAZZ0rDaze5cBWkR6kdLjbfaMzcmBP2Tmx04pCxYr143Qhgt1ht2c6py/WdnZSaS
MbjV3J+P/I9cnBLmw6sTeWEY37LAdjmfrIgrN1qW5sRRyMx9tXBEd6GZWMZOqdvRekaL07L3I6WO
f+gj4tnatoaydYvIb7P+FaioMDwkOGa6inoIeLW1YyP3XdRCvFrJkB6ntBiPGERaIIN7RGrKyc3/
zUZb3UAzXUVBXqlSBxA+A8gpuh2XCzBTQzUbLOJOYdx/GzKz/xj27Verdo0XNY3zjagkz9tqotJy
nBuTVxiSbKtNip5qaCpJ0p0U0dhPoWpAb69SgaZ/IoqwDeaxHHgvN+6yFQ+v5wlXVDbz0e4DqLyW
pEKrz8JMCaWVokER9Hl0MqZb61p8GOqhyl+aUNT1RvS5/qyMKdshZMQSbLc+LAUec10aTqd2Gcha
8nJUEHVpcNtKdq1au+2HIexm8bGq4uyrEO0yH+7v7uvTSp7Ai528DREuimeXH1cqg2jjZEvFI836
luWe+myqC9wufPY2Lu7r04qUO6EW7WeyVHrJl0MRGfUqChEeyvVk/GL26fxxBp+08Zi5saKy2AHy
FF4xvLjVhGiUKY2aE0XtObOUAFExtfMVB6rMvhTD3JwwsXLCTw2PxMFXqbQWG1H2ehuReAFXZgfD
NkRB53Kafa+ZbS6gxUJYVWQhJLPbQER2kXyApYQoaAMzaYvocf0Z5SODpw0itmhirJNMD6VCQL3t
coqyQeyifvR8TwV7CKnk66MbhuhDERxqFVZE0AEvpxctU4/aiwZPNbHsJ8Qn2r1Ra9FRqyZz4/V7
HQpw7aR1xwblRPLavhwKMJ1ZZnOtnZzcCtEF6/UWxsysfyY1TD4b2lC+jooWbxzJG0vJOUTKFZ4/
wI11G9Tqc/LdDmSqN7buEyIj4exPSd18igV6jfcX83qzAoliOaVxLKFuHXIcKbqW15Z+WgoK6fhU
aDHP/BjN40Mtzc6DKM76/qOtFeOPaBTaVgfxxlx5mUgi/v/DP66OpBPqGQxhNTqZ0mzMnGn342E0
PZdYU26cS17bfK7LyP5eZ5C2l7yMyTEuP6c2dDNyVVNxSksh7Neuts1K8B5C6+0laoYl3UWa1rbP
BErVCfQ2NpU/8zJJoy91D8P1ZAJO+DK0SB9WwWgvKnppo1mm7a5zwyXZO55UxU28dMi/2qFNx3XI
/bbkaRqzf77yoGwCmeYGyxSZjt+bSnZAfqN4ybjW3UM21e0fgCyUILMRJS6G6C/XjAc/S9CVwF7c
yTXE4xGc8M2h7gORW3nnt1lTiKAYbWfX2vM/dWaJDzQxnexNMxPNwO5qQBulc6Ynz8rN57azwnQX
VurBUbyl3WPVl0JiX7rWA+GH8K5vNyF1WrUytLTmxzfuW5NX6JcVXh2NsW8A8HWDVvGcFwsDURhB
6K8Uhj7OQd/Pyn9NN5ChR3Cff0p/9DCYEs17Ld3ukIyAnhChr3231/I/ms7gZecuw2IEDlepHy11
fDQQtOwDXrKu7SOh9rMMNcPvdKR/Q3u09i7J4uQvVanOoN3cCVCzsQCgsqpd4kQcEBetJD8M7SkY
8SPpg07YB2POUak0S3XncoEqARw7kOxlilfu3z3/wk9zrjELbZs5M/3e07MyMNI4TvdZ07f9i4tU
1hgg1VhV/pAtnvOU6x2cdbsIre6YREvR7IwMtZM9fiGR9kR9KfxuqlPc7Pg4PWe37PuJnxovS+HH
LYITQWuqSvfca1E5H9S5WNqNuHV90YHYeW/hAQTgES5P3W89vDpLwjbtI3Ga2yELD5npYLPTLu64
ezB60Omltg+VH0o2eP1VfOxNVHeGMJ1PRamF+wTKqZ+Owz9elXlfHGOGwytC81NUjg9Xr4Gowqmi
uouAI0Ti1R279NZUzYoJs6N1Y7pqQCr+0NM2Nf3RUdsv92d5tZqkCpDUwBibqAERJi9X04srTR/N
3jwpFGT3Vtp/y8tiC5ZyFZugFkGQpDxOhwl5p1V6HdlzqrLpXK6aBAlMg6pTFCzm0jKlJXc/qbMr
wsA1h4bNXClZ+aaUlRpv5L5yKhcRUv4KHG35AUDsrnQQhCsMhb6se5pMl+Z9pNLO9Jr2g1WlWMJ7
WHneX9qr8E8UBvxArov7NlF5laqMY9+hxtujf6e1iK060ZT8HZehV+3oIdSf7g92/R0BicsCB610
KdizumvUuqvVmOLUadDLLHCg5+2mUmzh0a9GgS4gxXKl+Q348PXZo0xuRRER8dSKFFtRs47aGDJE
WHob3+pq7RCR4JELF9phRJ5Al9vSEPkQhoWwTgo+Z3aQm1n0dRiM5t/OmpIN8sCNscCDc0dLKBvH
fRVQZksM8ZC4Bm5Ibb0EaMq19vOc5rq2wy51U8vm/VNc7EMgZlRx0EckUScTWp0GZZQlsaKnWhpV
Q0+1dPBCX82KfvzohTG+snNaeJ9BzyTJk17rlPOtxS2GF6uwhm7XYAdifxAR6ejLgutmsrHyV2kh
v45WJp4N8kHOwlyuvNtEWUNOAw+FOvceE6z4Q9OoE8hIRVDLmpzqQ9HAdtuoA1wdTlnSYANLqBXg
obXc3ERbMMIczT7NU+wci8bLx+/RVOfOsa/CQewpUyyPwgWQJScVpQ5O9xY3sVWubaRZBg24Uk5D
Z9qnthvTF3CxD1cdqdHAygWsjG4R2LxVXtZbidtoYQoRAKcZPrPVfXX6OnxdvE0ToOtPh3Uktt1w
DiS5Zw009Yq+7Uqn9ngCZvnnvnfcY1x27qF2x3bndGr4r51tyV5cf7d3Hw0uSLpoUpLscrv0XZdU
M9kq+OjYeOWdlGPLNmpOvnPbWZmPsdIU3kZgvcrrqavSDgflIZ/13NCXY5a0KUrTGr2TpWnVt26Z
nCcjaYoA4A3yrXaU5091lme/qrLTHk0+3oemASQV7ZEpXJ2Ooh4pwQ6mdwqzUN/jT23svWwy/pdR
6KVR52NF4XVfThC+V9KqreWdCkrW/qiEpt8ie7OxjNdxDyM/gjldJlkPd1f7f1KHLlM6xTtNeigC
9KzcXVONzdkWVMcfvJ1YNgbgYUJdlP+72iVONXnDYoMYbotU+0VVsfpQlkX83/1Rbu0LxGCJXOBR
AT/LNOS3zNCJhegWT+5/qt/LTwfPkI/G0pbjz3yO3TZQHPLfg4lsieMLRSt+3h9e3kmXcZ0+OdxO
qpkkGoSWy+HnSvSq6COPeyRMgrbAFkVd+mkjPl/lUiwlIQXqCGPAcpa/4rdJ5nO1jMiguKcc+Q1z
Z8dOC2ouW+Le73PVS/0EP65fRtXVC11KiJTgA7JxC19z41eARzHJbKi3I/SxOoKkqHAheWad2n5w
rb3eT+XHXl1m1Y/N0TsbbR97fp7qy7JDizzWv5lFjAnywwsu1X9pk1IMwtVz1WHRFEF06Fvv5M1J
uTfDEOEyr+w2RrkR4QhtJCGUu2C8rSvUSuiMld64HEZ3KH181H+IUEt8zRA/tNl5/B6k+wa6npAp
G4zrPG5OQj2d0SuFgjeor7BFoifgud2r0WDj5pjhFg/0RhCQRX5SOdl2hjt5uZ2qLIopuKXhacBy
D6UD1zqnY+L5TmMvG6W795VaHZD3vBHiCW6XAFsvx4omFdESfELP7eQu7S7jzpRqOjix+lFWGp8m
Jwvzg4107n+DQO3go+3FbuIrLWqseawPQxAbOAjsBm2shm+izNr6q7pkJKIxGryFX1bu7OzUyIus
jxXLO33URFFGx8V0pp9kPVZxLIayT3cD2iLquS86V+yyOaQ5N+Fm3u96G3uLp2Kokco2xhb7CX3g
LPtD3XSvY6dEZqA5S6r5mddH6ZvZlw6IGKuxk2NFI2MKNIge3W4ALenu8iI0zP3YTuXfuYNbwHGJ
GmPgkJqDCDxFs74P+FuX/uh1Zr1TIbqAuVNEWj/Nhr0Iv/bsqEetXgZnLVum+WUsHYR/nYoX8MYe
v5E5SK1PcLEA7D2gB5dfhowMkGbFHodXPe8R2BhLWoNq9qHvk36fucbypoWZG20kfTciJjgCmh5w
Y2TNarX5shEFzDHulJPaeEnzVcXBhK0w6kqxkerduBl4ycNrlfoCNGRXTzH4fWOsNUN0jt2w/lzU
Q5jsrLGb8ycEvN0s9nV6hp1vlW7tfBpcGIEbpcgbM+VtBtcI/XDaS2u+Fa6TzuDUERTDvk+/ilk1
94YY7I0q4K1RoGVKjXJ5pNekpimz8VvlQJ3G2Yz2STwlgWm2Dzc1ENjggUnRgAyILsAqb/C8mvJM
C3OxHZpy9HUnX54Q05miQKnLLfu4653JRcp8UDKFJwbm7XJn4sBojrUoonMbTf15wJZpN0zsybww
4meqJOI7blpbjrLX6wghDOFJ2tZkK1fc/2aZvFwMbnTWePQEXtdEpEf1w2hYSbJGK5HyixTuWWNu
Myr8zRDb0TlpIu3ZLNz2T4/egh/rI8XP+1fljWUkL6KZC4ucF/VanZHybwTSx4jOZrYEwu7+RgAF
PxbRPduUWnausnHgrq8V5kbTBPCl1CdZC/Elbq7FYZjFZ2901ciP8iQP6NKZX72aZPb+3K4vaC4U
urbSioln9XrXR5lQlhr727PVObQwluk7slH/hLY6+LCgtpyQ3uGcl7cY5Rms1IAxU4WktXC5IycH
7aOqCZXT6NZaGvSySHiyrSFSCdmJov4Is4HIGY9hnAURcCF0oQF1ieOA7pPqt3GumUcts6xu39Hz
+IEGMY2BbtQFUk2ic5XANmdR/XN/kW58EKnUxO+l68MrdBVqbVTVHaOtbcTjUZCnw/1PCnjpJdHz
jSz4OtRS1oArQDRHiIoKwuXyzB6X1OBl9qkDMgDTkb7OZ67qaQxixTU+4tnQn6aitt9qM27/vj/J
W2NTZ5QqmpA1r+hvQ6P2cKkgILuReh6dQQ/sNjfoVWgt1liosr1JZOkHUFji4ciLrqXUCUZR+r2u
czlr1ywyexrRMeDtmxzSzlb9sPS8jZ1+4yOiR8JWp8kDnmYNKVrobA41BOxTkjj2h2JWaVpA8B6/
QzQJv91fyxsxUOb3miwqQnx+hzf99s6op1xnNW2Hgsxc7qOybF8qw926S26OQskHLg5UQrgyl+tW
p1NZl1PsnqqeXk0F/IDvZG6lNzciBBVLWvA40EmBwNWN1RqgvtrOhRabjH8p9fJpqqSOI28H36jR
6nx85TgBhCQCPO+0VbIRp1VqLdHgnrAMdp96kRr7SrG2sA239gIaJPCm6Pgj47IapRr0AunNmpq6
5Ux/znSJXB68/ojqxH/353ONrgJbhdAU+OV3NsXa79MrxsgWiu6eTFw0Kh9toTLfeW7fPZeW00c7
o8nG72LgnemT+KcC+FnXJoFqo761v/9bbu0XfgY+gvL9Cxr3cr+Mwi27vF/cU6woGq+9aA5MW7hP
90e5tbZkHDQrAEJ6qDNcjtI2sQPTxmbCQzr4ij12xzwse99Zxq33162tCSicN6wUM6DnfzlUGhpT
VRnU7UFDNn8Wrtqd9MHsv6Gbqfuu0L1P96d2IxGQvq08G0zyKs7c5Xi9Po9WnlcefiXdMkryRf0k
Fg0MRSy6P2jOFkHcVw/r+0s1CN7OUuSABsIaG5e0mtCmSWqvuCnqSWGvfBhFIfauXUf/Q9yS7W8q
+dwESBtfTnCEkxnGIadvGWiXRlrnBO1SbXnd3dqHtCiAyuJUIkufl6PUSRSPVsM+1KZ2fFHKLN7D
8t/KQ29tDqmZJ88djKl1pyBCVjeqionoOLDbxzIZ3pJYlB8mRy2foqis/r2/OW7te97FUlPDo063
1pSr9Nrj7ctBT0nrnuZIs77MKrqLdmwah/tDvX+HVRpF9Qgs43uLjClermDsotAULqp3MqwJSzp+
Tv7We52h+csyml1QOE5fvDaN0GLfVQxkGPW6XhQ/Ekr6hnig8bUb7FJ7mbMs/+JZaf41Mq35e4XC
y/cyFPMbfJXoR2p2qRqIVvlGKVQ/FGEK6KD1xuo4hrU1PZldlRf7CtdpZP2zfHH2nAXtu5m7nbpr
3bTD0ycpqK1pWWFuIP+uIRssskT50FtG6ZH4erkETgRnsw95SOl57Hq1n+eT2vtpYwD1RYvDospE
R2+Kfrp6bht/xRiwuztDWCb0yQSww0lFcrbkDgOo8XnMR7sOVLh0TzAyKuyVmnKpDmHbpuFzqXZt
/GbmSv7f/c94I+NCbQKilWRFSC2AyynosVMCSiZSTnqxgDDQIw0RyXF6asQsMr9KRve5n+Zhr+ki
fLx8YFDtJWoCMaYOuCZDqWhiLRWl5ZMrIJ54KToA5NuPJw8kDfRUwCqR1QJ8u5xillnwhCaI31M2
LRTGKAADkND7rtilZVKRx/b54+1PLnZEsZB1Ah561clxnKJZyimCWNhS8bHbMpEmiYo/VVib3f+C
1zEGwDSxheY8IGp1zaVRsWYvVMybzykdHLD3c7sHMtk/u2IydiLLp41dfx05wZ+Ck1YZFdfCNU4p
ikLTa2e5nPk07GNqnTts3LbyhBuzogGA6BydTMo+648mtFnNZhHnZytLZgw6zeOcUzWbivCguJOz
kfHdGg1UmxQd5SwjR3S5RUaSV+HpAjyBlvW7Wm3Sg15qiL5r9V92YTWH+5/snb16GTtRgIbhAYNW
Fg/WKpbZxNurTsbibBidnh6pVAB3UuDTtU+h6RbpOW+FqF4mExqBPy2wAXbjbHlmEKup+RMLZtfd
j6po8729NMB9nGZuXkdoEYCBs3T8JVRDNBQzi8ShPFlMxa+Z27vZuWPf/jQrSriIA/TOF0vjutgV
k/CSP2OAHMsbmcXc7KCoZOpez5Dw2gsl6j/3ja3Vfj3OeuMXUwY7x6in5Z+IjT74y9C5bzYgUizD
9Xr40psm9GOL91R6tAW03d3G8vE1VqvH04mnAOmz9HFd3TyTEuuLidn2mbZCHGjGMuwKUSz7+6Nc
36VAf8HJypYvZYK1fJkGHKPqrbo8R4plfdGVyf0ajqH43pnJwyRxyvZ0QvlD2Y9EQR65355qujcR
lOq+PKuRbvnIDaR7q1O3FFhuToh7mqYnjYIrqb7E6b0c1GR5npHGP8AmT/YlML9D0W9m+beGgm8q
OQEo2ZDqX05IUewExaemPMdJuBwVfEQQha2zYwUnYuMz3QhHvAxlE0lCxYGAXA4Vl16hxIpRnhFm
7Q+N7YYHaeq4seVuTui3UVadScrPIhXFVJ4VNM5/9SOwj3ZwtOOkz+lGfL01FGU+iXel2HPlkNIm
Zaui+M1maLvP2EVi29dFcTBNw5Yp062l427CCA0wEGWXVaadTdkI7i8S5yjSsxPggCTIPcV7efwc
/T7KKsNo0EGpW+B+58qwky9jYoa+my3LGc/IbuPZd3NCHCGYlzz9rigKkRGrtYIb/dnAktvnrakG
tpK4x/sTujUKA4ANow2GpNFqQvUwpPagG+Kc53a4V7A/2jddueV/eWMbwGVhGqRFtB3WXUtKBnFS
l1p5Lmg1+TTEx6fCbT7XoZI/3NpAPAbQKrA+Ovw8iVYnSKM+1PUucaGchoQGqRY9R1nvPr4PLoZZ
7bYwdjvXatXyPNj5P1rq6E88AkYfabAtD8pbSwcegqoX/E4D7drLCSGlKJq5V8pz2ifuAXJS1QWp
EVlvIPBSdyN1uDEY1EceeQRVtvnaRQ1UVJLmjV2ddTcfjkmCgIqo6vxHVTtbCmQyC1nde1T0kLOS
9x67T27M364Jp4281Kvj+ixFOBAznrSPXTfbp3rOtEAvEuucu425lavcGFRKh9NcpBhMyfxyUCFq
J3KHrj7jPKwMh86Own4Xt97wx/1TdQ1IwKaNSo2ET7+XxC7HyXkV6c1sl8SF6W1qa7Q81Z9ZJSBR
pi+pMBI/muc/sAX/en/cG6dZVsckGgn0BzSfy3HdVpmnNGzFmapV8a2e++QNW59yvzGKDAqX346U
BfwMqpcSi7yGOiT2MuYxJ/qczEmnf9bLxY6CyuROobZYVs3RVcO0/zRWRmx+6C3Qc36HeXYXeFxr
0xmb5DR+1RfaJy9doU/e/3F2Xr1xI+ka/kUEmMMtO0lqtm052zeEPWMzhyKL8defh9qbaXZDhM4u
dmexM3A1K37hDZeyj/rmOdK7pLrMISJk/jzOcYv4f9d/BXYt/vG8NI2eKnOOirNNkdY54do5NxiU
WjURU8SSHzwBPhFYNOSnswpQWdupQ0sGNnRq+DMezML2VXeK/jj9iBWTVveV+DQ49fysW0XeH+fc
VD7mlKqws23T5K8n6rjf22Gqf9dqOcT7xhnsbuOWvz1xTCUYJPyRFqjhun+joP5LTzqvgimHMO50
ttx1FtyGLDOrjcN9uzmuh1qduDifG5mYSRXEhpMdJGSzg4DY++YjxigUtRc0Fw/+upIixhE9Rk/w
QoaRctJSw9jVmM/8P0ahqs3LBZsZy0z7eqN3Zhcn+MgJLolpdh56Ix5rNCUmO92YtOUPWm91rr3l
USH3JfG+Hmhkq4VWw1YPM6HtGnds92IccJw3laZ7xP941jZO170dwQ28cHYpLdMkuB6xdfOkl+TX
gRlL91/LScVXo5KV6lu0Ijam8aXTevN5oE0x8SHqvOF7Ol6cGYpsBEoBwsId0Mra+nl063g6kqk1
3zst7OrP7oTGFBUpWyv3rTSn8WSFbvJNJEWt+jCQ1XLvliL1wM/bM+rIcxP/yKFfeDtX8PbuIGfo
Bm1dz+p3mZzz4bNt9rnjy15a7jGegd37nSwn7yMXdzadTNRg9V3URRIqMTWxyTfdxDJPMrKbzq+4
RLs9HtCzsotqzZl8nAT1al/ibxa5vksxpHtUnXHO9noZp9mbn36ok/ANkVgC80Yb4np9mITFEGlm
fZKkPlCkVA6Zl2Y+D92W/MGdzQfeYOkgklcDAVilAxUcHFvWpgiaCQuRvO0RnW6Nns7UrJ7mPHo7
9hytBZTr0dxaHIXXYmJOpMf0DkcRWGmZ/Z6RFOv8OqobWuZKomxhke/cR3zaIjyNBNPSQbyeyATN
ILtOGE1V53YHZSzdOXGo7V5/rG7jDL7JARwLtnRBbawKZh41nSYjlA5GmjUf2aTV16wTw55bKvMH
I5ovTezlf14f9M4ZXlJ6B4jISx1m9Q4bw5xpScKgVj7qfq/mHWfA/dcshnn//xiJbUg8wyZBqOV6
EktPjGHVuSKI5AQcDwULgZZrgf/SwUx4WjY2/701I8BgvZBbp1i+CqAojaWpiopPMKtDeDDwWHqv
efOW/+S9NaMBtRiBL/yzdafBS800tIq6CTyhztY/FtS0wc/bBDPStHYrL8BJ3HQPChHYFnzjNnID
YEj8xO6HK0PCfz2fmTZjaDs4TdDrffkz430eI1+BZ6j4SlRpmR+XrUTSKE2z2TciR2n8JDNie+PZ
ubeBIJQREdCeWuQIrn9Go2tV3Ld5E1haZR7rxqyew8EU7605aR5f30H3lpQGC6kfpZTFrOh6KJmg
ZY/LTBOIzOvDU2TFun0cQ7QHDq8PdO82wwdyQSYshOJ1H7PpNLTLLYtVhbz5FOWKBJEievHk6dP8
1QZuuQH7uTMgCmi0Z5fTvzT0r7/MVuYZ7kgrgtTpgRcZyW8vLjPfjbIEjPIW3O3OknFJU7Smyc73
rUvXVhgNQC54FyrFEM9xJrpD0rbuc2eOW0HjnSVb3gOafYvcJtCS6w+rUzy+9IHrBcwiwOZMzf2x
7M23rxeyiDw/oC4Istb9tyJPtIG+Iq8Pr/gnyiozHaCk0t9Zw2h/QZBti9i+PGerYOS/A667zzOY
CLSabBHISsuJReLnKs8/zYC5QVRfQI39FZ610YG+N5WkMmQyNDgIwleveZeUTKHj8JGzojW7aZq9
Yoeokvb2EgiXyQKxA4tEJWR9c2pGmJSS/CdoPGipYS0VPxRauRsmsVVSvnN9MhToROhL8CnW3lVK
MilNOBZN0NUGvXRXHabAC7Pksain7GlKdXko1HALAnJvVDJPahXAZ2BOrTalE1pOmI5xG5STEz10
WasdI3OQx043u8DsW/FgD8VWxHJ/UJpF4FvQ8lyXe4YiizwzD5ugpJny2Ii59/UuNBdNu2aflLy7
ebXZpLr11GZeUTQHUMOtSZVk9Uhok5ECbqvaoJ+FaI6hktWP9FbbZ5TGwQzbVVsiPZGX+0Y1MjDV
rp0FEJKwekss+OavX6t37h3AExosD+h7C0D0+jJII7gjPNn8mNIGqCHGvQTevItwpN2Ald2ZbNT8
kLmApQYVeP02hv2cNwNSd8HQDvmvxFCjnzg91k+w9NMPnqE0BCFVdHr98+4cUFp0NHORZebsrMVw
TNETaZiVDBRzzt7NZek8wScvN0Z5ybOv7x7KCIjNLhUb9HrX36Z7Az6fJrNoi7o5FKOWo73f2Mg0
YGyK1WsKaz2f93mWyCd6odO+kPm01/OyO8qiQycM+dXibSsL7xp7hqWXTdmUBV7j4NvZHuxUOt1Z
damsGGFdPqazF5+tYd5iea9meRkKyDvZ+mJkzF9WmUZSJ0Bjm2Q8Iwip+LqnRT7/tH1801q+jLKQ
yQkBmGcE3a63ao5LtuGMYjyrRq7uYkttjoQ+00bEv0YyMMwiiQdrhYuIPui6tAhFIZNNksxno6UK
HOReHTenoZkc7kI6EuDrtbatHmqzNIqDjRvqr0Rp7f674fZdB+I/U/+183Qun0sjnuPCl4m0f2TQ
XY2DYZZOMIuqBgCjZIZxaCPVeaNzzfL7+QJMZ2m544iyLqHQunW1erKmcznaVP7hYkT8hg5UVmHk
Gxv/xdnnPxt/GYwzDXSPZ4mdv9bA9aiEmqpMjXNta/DFqJA1CAdPKJCwD4AU2CjGtXn6kFI00/1c
oz58xHFMFTtNT6tuj0mR9W/LYyS/DEVtJ+8jNeuzvSnKGMFUJZpP3jT1jp9pSvdV6oPISLtyu9H9
QtYuE5jIJvvaa7Mi9qbVSe1oxAiVMPaUVhsf61wHGMu3wqte0nMKVBDzVve2Df01rfPMPBseGiiQ
X1K5nxU12uV6aD33RlL8U1nNGx1XXkZlF1IuMEjSSJuud/3QISii1LpxJl3RbN8ESniaocgVvtm+
Ffr7MhjldEjbEC6oKC5T8J+yumW0rZels3lGWcvgCovnPazjZqPLsoqsGWWxouC6ZJOSNqw/Ce63
LpzEMc8TCpKPZh9Hn4zcdC9Wos0PWPEOG2Ste+OBflyYb5wHmB7XX5Xk3ohiBAT8JAltnw5c9aTZ
SfpodBE4gLLZ0rVbRaIv3+fSncBogwLP/+Rt/jOLofTaCjkl68wvin8giDYca3o7jxWsPr+KZ+0d
ffP52CLwvnHnr2OL/w2Ni8kLOwic4moB20p3YYTi5yeUpPFB4cUnGY5/WgStHockLoJGs5J9Tf5y
ykKvxHHSwxZhYt5fv6tXYcXL74C5zb1ApoYT/GrXyhLOckPBDW5xbh/J0sddCD1kr9TVVut2lXP/
bygE0dBGWjSt1hlo33pqNYvIOjeEN36RV+o+KapyXwyV+qA33bnrGHiSBU58cRVtlDTurDW9Qqg1
YFiAy6+tLgvoKbkldTwhq9neiUTvTxwhJtZKJao5dXyA9I1GUdZNGwnWGsq8fPjV0Ovko25aWxGx
fW6EGA5Sm5CvyFTrvanXznEGjr4LWfanfii7XSu66GRGbwRAvfwELN8WaSpIwjesVRNqbFa7qX1O
0sI+Ck3rdnErNiUxl7br9StDpwhmN4EMygK0xq4PcEj0WyEFqp6FZo/OsW9CMnIpsCQ89EmsVr6D
Dmbt622ivTdb0Y/7XtJm2jWeU8jdbGM6tpH43S47PCcaCAhtk/rpa/pnrqOQKXNDPbdxfZ55h8Yn
o3UuBJt4aDvWuxQRn43A5DbIImtnny/zDCBi/fwASJ7QsDSZhMLKD4oaaz6mguPGDXJ7mrgiieYW
GCQF/XURd85yQR8sNM5TZw14YXT9Yws2aF/mYXSsQA8jBz/XvxB1onod91tCbnc+cnlfF5yRQQy2
Tj7FNFPnSQrzXGmVhX6OlwQO3f+No3N3FLrG3Dvkm+4at1dqVtHkymCeCVLVJ2Y9+5xGmbNhHPQC
nF5tW7pZtLN456jnrstwNc6+KM/VzlmtvLw/iyTTIvTCBHAz/BHrtnynK3VrXdA3lNFlSm1v9M24
jP64s5OGH9q67lRurtTM4NA5LYIA8Q7BqupPOeHu9aDA9lMtv2hC57OeasLkvEdT4ieqizacsCwB
uFPJCtX5ILS8HfxkokyD705n/8YxtGxBhMToE+5fv/rvTC6XMYAnpJCXMHp1LVkxiLcxSs3zKNzy
nUABHM6xk/14fZTbYIzHi84GDQeUMTiD11cCJUezhp5vnssoHD8V2Sw/Ra6EVt4L40CDtj82StFv
fNqdU48rwgL5JAPhZl8NauqR0+ozFra1JusH3S4UPAUN44GQwsTOzUsOjeemu1iKbEsq4c6s0kHk
LaVzRO1u/bDreZVgW4PxHuZd/R4BKmufdcWWpOr9UXjKkDimCL6+Y1TJFgWz7ZzHfsoPdHDMJxzK
tkq5L9yu1cGg6LIYCJKYL9iU68VLtAbTgBimVIoUH74pChDJQcO/aGzao7DT7MecqcaHcVCTTx5L
+4tnLt73Tdv/QmR6+vDmrbSklNSwKWJTf13nlSLHHK1V8I8ERfpE9+DSZrjtuNA84y4c33mKkR5f
H/I2PKLus/AuYSdA/VnHLFEU1RYkauS0SiW8yM4zD8lgtg+lOaobF/rtkrKaNIJZTSqHSEKt5rqz
IkEYqJxzkAG2P3VOre8Lx071jaj+9ptYThvcCBQgTv1NWcsNR5pIrXJWmnH8UZATZ74jGv1LOHhb
ypu3B3HZOrwRS4eHgsvqINLLUktvdhkrTEtnp+a9WfpF5lZiD2Aobn3VbJJ215veZCA5n+pvtGci
8LHAiJED8lcA9ev336vmuY20MgpwfXb9msrzfhzF97fuEgZBzRSpObpKFAyvly5OCilNpBgDp61t
vzAd+Rna5Lwru9jeaHbcWzxACi8gPi7vNX1D01izCnX/oKoK/aHBDOEoZGE9VXGkbRy3u0Nhqkvg
hNUBGeD1VxkQ/ciGJIT0rnxuErN+oOT6ZXZysVFwvN35yLoAVl58NQDwrJ+I2pNpHLVeFMhWVS5S
7YtfWmyW+9cX6fYh4q0DpoUm0IuYzWqRujAZM3Q3i8Ap3MXttSu/N7IVv2vPat+NbSQ/CITmNpbr
9tMWJS6uq0W6CSWuVVu6mPDRyuwEWJ8L5gdmDf8TNprz+/VvuzMM1ESOF8E9H7nuFI1QD3i5ZY0t
W0v9PzeTdx1P8unto4Cq4z3gHBHir3LWmOgmDQUokjDv5K4GsrjLC22L13Cz7cBC0A7lz6fmQA1g
9ebUoQ1AEO/yoO9dhEC7TvrSGX+0s94dXv+eOyMtmFhsErh2Aawuf/8/6X8h0RV0C70NAP4I+ifq
T1M0YIojZWPr3R2IGiXUK25BEJvXAyEfu9CGlDbQsz7c5TbhQKTlGWogb8VHvzg/gMFeZm4RDFjf
d0DgmjoDi3eWvZSfjNmqf/a18UZMx8soJB8mmQeb+oZBTSbfT9QvEGCLkuFTOSMKOye23IjLb3Y1
uBFAWZhnIG5FpLNan5YYjasVgRg5atW+r+No782b4ke3i0NZgCoa/6KtBVT1enFKVFi8SUDoQjHK
0A7JbGcnr/CMYa/XWIS8dcvRwaGuDmufsXiZrgezTYwUWiP0zskwx/Zj6eojRdSymEJfh5S78S7d
1NMWe83l4aPExRO4DilqZa6rCRzD2TKF7dt5m/mVFR+UsfgeT+WWdu290XDZIx/kGqLRuroexl5B
ZzuawzMgFv3nWI84eGa18ijJUyPfiqw3dq7ZhQutnrI21Ry6Geu0Te061VNAbwYGYKa9yBt56Kxy
apFilnV5IkR+oxLfMuJi2gVGC64DhfRVfSPJI0sOOHhjstlbf/rca38lRVJslKpu9/1ypqAs83RA
uXqpHf7nXsoh2mp0oUSAmJP+2atD8Q0Sk3h4fSveH4Vok5tiIW2svqWE6oTcFegCD6L9Ab9ryo1i
2JJLu3l1qXazOEs1aNE0XtcX8QTDAMGWXeCVs/M+UxNx6DEveDJS3J0ye5gOea29EVvJMpHY0hcn
IENMAtLD9SnrbCON6grpHtVIxl3emc1ebbrCh2izxWRcAtirDGk11Opq7yy6XQ3t4EAv3PlT24TG
3lMsgN+akeyTfMw+eFOcP2ZKNhxeX7/b5IxDtrRzyHJJN6moXn+lXVdpXsVuF8zmJAPRKj1y5hCL
Wti8ICL93G2Lw9i38WMWA7oz7bzad24W7TR3cHdNA97y9V90e5MSBNPJotOkQWVYS2QyC/XcjN0Q
MID1CG5Tee8kbnkYUXfeyGHuTDsYP+DHSy936YpffzsCqsKQZjwGfZvmJyiZtp/LfvC1sVluHS89
uGL8S1Iz7V//xjv7GakV0ADkhPjDr6kFtEuGXEHuJ8AWs3yKgIkds9rsAxcy+NnAvOZz6qZbraWb
Wp8O7AG1YB4OSpk3QCAStKhoqqwPCrWaHipPiYunosqcXaGisz4jer7L0bv2OxBD2qm3nE2V1ztL
S9S8mDag8LX0Cq7n26qSvq1lNCA8F3bH0ZmSvegj0rcuGh9fn+Hb1gjnH/NCUjZnoT+vWUS9R9Fk
nIwBz6moLf0yahzLj7okf9ayRd7GSMfwV8lXzn6n6bGyz6WJnv/cC4pmYZNG1saa3/t46GYE2ERv
YC9Xm63u6HKjOYIBX4Hzn2P13k4OyslTi+a08e1LPrC6TkhRaCJSKuPf9vpMLx4mdpeMQSgMb9iH
IwLwhp3tp2lUW7QG0/F7Zw69ipfCoJZ+T1XQt/Dy2mjEafc+2UAKkTAF7xFko6/XW4XRWxU950vv
W2B0med1h9qOvYulF1aQRNrP2tCRuUqqMfmeZuIxVt3PdmTGmZ+57dHTC3NXRwgdnBKBtOHGRXPn
9EN6YSFQFuM4rPPtboL9b2XqyAPZ6daTRfEbz0clQmwhk+bwrHdtZO9MRIoSn4ZDNG080HfOI2EO
PobEv1AQ14jDBAM+r1fkGPAQNePedhFzLGwRPmopvSXXy7qdiNS/jdPkPwdXopj6+ja5jbQIiE06
s1z63EPrRAx55UaoOZdQ0tW0ZfPxnY4B564gYH0Qtdj42nuzDZ6TuFXjbqetfr0XihqrBydNp6Ap
4vZRFWFN+iIgZvjmFL1z1aL2UU1vg5rwbysZXAN2lqccnieMRcwPKeWuwYJhksZhE5dTQLW3OLYI
I9AmcrFvSZX6gxIif2lICwMNIUzhosTQVJ88tcUHJPW6Vt/j3zpHviYt9dfrS7AcgNVB/R9uh9Dm
hYB/PSmuMrQ67h4g7liJY4d8hi9T0/x/3AdI7y53DycRYMEqkjHqXqurOGEYS02PcQRUSdF1oBll
pKG1P5uHbsgmNN0s8bHvsuZ37iTdt9c/9cXC/OZbkfGzcM+BxLSOegsH44maRwa4SDee5sGNDroa
K6hSoMIrc5d+E+XQE2X4+hxxke5cC0SeGym1H+eJeUxGxdlrRWE+plk7HlzKw28/EDDRQUPoKEOi
3Ljaom2CfjwWP1OA1+d8Lodp/jR6qPL4sdE00Um3M/lnY1KWtHA9KVw/i4oSgBqKqdcboBGylH0/
TcGgePXO6prM7+NhfM9v/MhexeSxrsqDU4Xe3nQWX+ta7T+L2hqfeqql4Mud/0coCisQ23bQcyr4
vVUo2g6ZMoVJPAe0XOhpq+qk6b60Z9tka47ZSTROezRy2jyDq2RfXp+PO3ERot6g+cmP7hDcKPR2
jQ5HOsACW0Y+MhjOzjGI8Vtwt36de/ElzzNvo0Jw93qgpAcbHH1qGASr84GsWm5g+DUFrtOpweRq
c7XrWqGqp6zUVQSTLV4KX48TFcu3fIy/KFA2y8cMwTwLL5WsaX0SLfdrhUv899dn5M4lTZyEPAc/
DhDcmqmORF7oIH0xBUBXkQNJU8jwvhY7tGvmJrqMxijbjXfx3qVEg4QADeCOQRv+ek9i4aqWioV/
0NziLKGMuf1x7uZio1x7i2fgTgbdv9zGS5dtHefLhG8rQ4FNEeRK7ahNEZG3MlRt+ug5Qn8uRY0f
bj5SAMDkF/efBlYR6JVO17a8Qe4lQR64WJtnCQ4uWjnXnzxaJlLISjMHdTnF+qGFpKb79YBw665F
YOmoAnv7HenYDvueWaTySKNBD/2ULi0RDQ4fv4fEaaatKbq3Ehila4Rxy3+vi0rSGwwljOUchINh
fq2QrFBBhFnzoS9NIgZLm4rA6zykT9B5+p2Z9WlGbesx8SLqWx0cxW8zkgG+Lsfx6+vbUl+OxPXF
BUcKhRpsThBiJ4i5nrFGHXNPKws1wPYtd3dpa021X8xKietPPGjoQU+i/JiGpv5oCpM1xCxT7x/7
cHD+JIqXfLLGsvy3GMfmYmLY9NzIafiM67I3HhZaMoj+VkKWbzTz7CjomYL06cJuIya5nd/rj1j+
/n9KJCj723ZTxWqgTwjKtLln7BA+9B5fn6vbKJhRHIIsesh3erlTGy3Y0VANDOAiaZDxQA4Ht6yN
/L0610a6e324283MGw/5f0HnUgRHYur6q2DleWnksJmV2QE/acjGqP0pSrBhmd3sKGVz6WU7fFCc
qSIEopS4YM+V4VOObE2Fa9iIbvjGb7rJSMgAyEOorsHd425ZbZfRzOc01I05ANQyVH5flvlhANGD
lxm1hrPiVL2za4wyU/fWZOdWEKtW90cz43oj4rq965dfQkOd+sKCm1vXTpvR5vJGjSGoQan9zd3U
iQ+VqfSBYuk5GZk77jJksh6RzHIPTkzZM5UKdQ9lyr+MU1Lv4xFB9Nen52Yf8ptwkIFXi6yhS7Nx
tWIpcp5hL9Ug5/gWvhGnueUjI2OM+9cHugnCl4Fe5M5gG1KlXm0NV1WyOUG5N6iGPCfSKP6JxvGb
0ih/hFXtwTEfbbU8vj7mbSZOL45hqaUBgCQAX0UUdVb3MxpMWuDYQ3Ky61qb/QLw/1ccBuHMT30o
sOMcu+Y9sa9SgN1LjdSfC8PGYrzSANdv/KA70w1ecwGrEEyCKlmikP8c+8mISxpOkxo0pvTEeyUm
jHrSeErfibSMvGNBtpdSgDPlY47O/TcFIyPXdwYVFzmc5AXC/6CWiA070JSIEpsbofK93wdZCx1v
OBoEoqugMKo6nSkTWtAaUpxDT+2eU2vytrLz5cxdXeGsy2LVBpafsj650fU0aF3bjRXBaTANg/2v
LUsQ9nGp9PW+zCKr2Clc4cmTir2Bthdk5eFuxhzjZyy9yfPHjofS8NNSr/HtaGErbREaXug4V7+P
8isVHPiVJEdsnNXvc+ZC0eXUZ5e00HLrUA/apHzQUfYKTZwdB0zINb0fpw8l/x+6gl6KZdkxdIhP
zxWI6eygOsokDjnofnj4WaY2DyLG9vFbJ6Jp3Bd1kQ9fEyM1h6NuDYryKQ/dXvxxp2puL16YOJb0
Uz0R1T/CSGkZ+SjTWFa7j7AjKmaYdINR7qOyxebenuZs/G0DHYneCewuuqCUWaFs3aLLSbmekaXB
SIObi4tg5ZZ4YY+6GKPk4maTDjAS1Z9/zcw2foxzOoA67XWh+SbuO+C4TSU1vk/pBMm9MaK02OtS
i4tPsGOEcXr9QC0LsfpZ3KhgQpfmF9tpdX1BqgzTJslx23Li4X1rSfmTbkMY7TVbGbz3sTOqBg42
GPY9vD7wzXVGhQt9FtL7RYvyBnGnTtSWolKPL10MlflBDHXknnJE3zDdMkUOPtOTF1hUkcA+HjnV
jfW4OafUUuky8x96E/A4V49aPlSIMdl2fBG5Nwgfr9H+s+4QEb7+lbfTy+4nROZNX8Tb1/j5LuRI
WrNRXuwIDxHf6LyheVYz1Fv/cVLF+DrVmfvRSmGYbFyUN4ELDzYtAQg+3A5gI5fv/889uWj76FWC
yko9Ju5jo3jKqcJr+GRalbIRI91O5RIbUPCHOwrkbS1c5PVD4SpdV10mYU8POiaopxiJ8P3rM3k7
CkwOMAEMQ9WLjvD1Bylxrleia6uL2uQWlKLR2VdGU290FW5SNoiNyzeglMGxuCk2yX4OvUyX1aUz
veqEZmN3GtzS/Oz0vXfQNYWI/PXPWl7t6/NHy5nyjgYmHZzyGh6VxANM41CIS1Nki1BGV6nJyTVA
ih4nK7HD98SlSfUxgnk4HpAxcoaf5pBA+XvzfgGBAyuW/Ak2Ooji6+ntZ88QCPrVFyq71YMq9Ck8
zoZba37naJvkhzvTvDRPFmUNGIaUDa5Hs/RyyK0pFheFLXUom6J5KN3Je+gjQ099DfzsFtT19jyA
dGM0jxgWtv8aH5NmlTkB4BWXaExtbHNS4P4eOeB3y1HGv6+v6Z2tSniyINsA/IABXW3Vzh3VZFJV
cdESQ8idaUTYYqp6R6X+9YHuTSMdYsD2S7edqPh6GlMNL1pgVQIv0UTdGTiRBdSrxDu9kwJj3WF8
c38PFAElHh70l+O+VvJQ2951k2kQl2ogkQcxrT6hlDk/2S7h5+vfdnfBANWZWEdwe65b+w6m9d1s
cTCG0LOLHR5fRr1vLC/yHmPpDN9fH43K+fogAr0kqnQXtOJCpl4dALiE+VASMV7QRMb42NsJQ6ve
o7pbBLjaV3uD9t4311YCRR1+pfDoD8XslcdJUNufCDp37pz178YOwIOPf2f/25yF/WeYyt000qeL
o1x7jCGi+aUhhnaHGwfJgp5kvl5XGg9DHp9EkaNAKksv+RZrUyCk4bzzOlvzW1NR/KpcnGwzL79Q
1x7PY2u675skbg4Evz0OE33Q15LWrxLm02XKOnFQY9tF4spB9G+e4m/JpImK3lnbHaIoxqOn6/b8
Uf1R75QfRZu+s8NyfKhVVNqGJOxyPxFOEftO1DYX4PFatE8Nt/hYGlZzRvckO2djqJ5Kq5m4KdTQ
R6DzfRm6+YFfNV5cfKmPdZdNdRc/0r8co28ppfxPKAGOvzVRhNm+nrwsaBcxn10dD639zoGZn3x0
QhA4T7U9M1kewtneFwvDmnQP1JHlWfpzn4eyp0yRV7leP3iTU/1uxiGO/UatsdCq8LnMjlNhU7P2
40LPWZG5JLJjvs1SXGB6a7P3lESKU+KJJJx/XHNIkwd37BeBBVn0QxNfZDjn02dbhe3+gNOLGX4D
KZa09q5LEZewdmqnyeHBcrL6bz9aoJDdeIzNI0JmY3WS2iJqpiZZnBxnOAvEbjCs1H3B0WoOoYJ5
wN6Y2iE5Ijcm5gNk2fGsQHz6pXdNjV9nRbjXz40dHWNt0MeddCSKzIOcRn2vpqpb7awGBLLvoRCN
oYs6tCoqzX0uHmTexuV59BpNPlgy0cc9GUJRfh7gQMoTLeQe+cIwpzSOYIVNgIDxhRqA5LK0U16m
Rd37dVrrkEdcJWq/yTxtlM9GmA1/pdkY1peS66gtdiYdt2ynVWrrHWMvc/oTbAIi617P4ZZOhtsK
inC8sUfMC/ryoA1ZhRbZ0Lk/dLNAhgHEUpf5TQ2IYedRHMsOvSW8j3Up1GyXNFNY4MAWJpVvetGQ
n+ohq7svJlzs+UcSt1PyUeRd9bPHyWh6ECKZ0n1Zt63tO5VVF89h69Ap95PUgXZjxw11NnNKSQAs
5Fyixk+zLtV3uIXrMRlhm+c/jTou6bQ2TW90fj/QYkDVPO0+oaHkmk9dFuVfhzGPQCpDW2s/1KD3
jBy0haZLhlnEs2j9T7BiEZ4Ln6IWR7OL1daOvZyg0JVP0sIo9TKbFaXSVjoYIiWJPQxHFI6n/F2Y
hnH3RXEr9S9hehPvY4usjQOERd3B1cSU4Xeh9s3zaEyN/NR6spaLwGauDhf8f4ThY3xk9n5BNjM/
OVWq1ru5siiG28JdxLRwTPdayp6q3mePLkm9vncRu7Frio2zQUlaFrZyzhAAc5+rYTTiCW5GlNO2
UZ2++tcEvuJ9iVNZx3sx27W9U6Q6qZTXuw5ZvtEZIDFj0nyaMssd/g21osrfKSmDYhKiR+I4DDjU
62bo8sADtkxpEadxmn6NwHwXRzM1+94XmsTaKERV4Vs8RaLxLSeJu/cY9E6lr07Z0J3RiCuzk0Ks
rezJEKwJ2nRnOs/2ZFRyh8Cj6fiqI01xmFg36Xtz06RPZuYU3T7Xi7paXq2s/BtaeRUdctvs59Mk
ZF4EISJknh+mhi4eu8bSh8uU6Ig4dFahUrZHwAoCT5k2IbzQ2IO5ONeq/sGy2RS7JCwifJFN7N5O
dF3q4pEqPDZo3dzRe7GhUn9FFpCKAzQemN1KrprdB5yXDAq8nG9v57VeWwRoHhjKx0rVk+aZH9Iq
34ceAvvF0cIxPpRscPvBqXNj3iNlJfU9S+0a/txk8zcrQnuvYnljM+a2oCS+c1pzoimOyPrAGQhD
3drhGt9a+6LQUMtm0w8dLtrp5J7qaZT5XlFFnXwIbU0puUTTbvJdgPrDSZiQ6PyGJFT6pWxn8WHS
TDhf2ojyn1+Klruu5Q+rHqZFd/Cx1FKrOLN2Y/4wNwUF4cGri6/RSCjLoRJs1qxumq9dmnrFvlJL
YfmQBNqfAr2g75HrhOrBkQgiIY6IQeK5pklDUTrSufOTEcAfCnN1XJziCYaJTw7UwjqvSphXSt7b
0yMKcnHP4a4qfBqqKlF9CRrzhyoas90JCxLog9qOo7kfuCbVj1VYT+E+G6sp9pN8sUt2SxQx/bFI
8vkwTnZjPWeunNLHNuvkWPpdrxgjzdZJQbzOjNMu3tmy97LfqdmZ7aVWPAzBuLRC4SOw58ojPWgj
qBpYH7OfTiXVdncsO3RXx3BWjm1dmPNvLXWz+miPofOjr6yq3WNgRu1XV0U3+kKaYYk6FVayJ6Qi
Yt1H6LuEhTNhb+u3+mh+nMu5/D/2zmQ5bizLtr+SFnOo0DdllTUA4HA6KVKkSEmUJjCFGvR9d4Gv
fwuUIoIOKsinzEfVG9Qg00whkXA4Lm5zzt5rF4HBJ7xeMPh37+tFgWfgSRX+HI+pI68CGWvSu0Re
iooZaFnKy6gn6IOiHf4kn9ZlF+2RkGUIN6Zkrncp38L6BmXR7Eqibh2P3CR6/fPYi/ctWhkRVBac
E2+slIWUzHJy1Gs8GENxNQL2qlu0pkWSeWWVDJIf4fm2X2K7126XydBh5DfWfFFA+0SomWva+JZ4
E9Gd9suYDbe9Oce6u0SD1B1QRVmlmyhCttzWNuJuh5o3y/eQkdLEX+oG+wo9yWE5hHm3JLdzKVtt
0NFvTTxAVMNyPunjMAWy3bW2P+mRM18YWu28sfS0bE/CWlG7a1G1SAPV2gjbk9Zac53rKoTkgqTV
Hq/IXUnzIJPsRTpjMWluYU8T1O5UWUJ0KEWST5SR0tjv+LLpbxvgFE+yCH7EhZpapfWe4x9bBK23
tGlnjrU0nJO2p5b7yCYMz1s6UhZ2wqjyjClJq6JzpAwF6RW8ndYJ7k459yoR6WoAlI2tIM2Pcdkt
7FTWljO9Ls8uaiN2O6Hpy16v1Sh/pWo98MqxjMbu4HTtrJw6S2yR1FQqKNBnhj5NhrnJuoByfWn6
skKtd5/3C9uXJlWjt8JmWJwy+lHWyTGVtR1Rbvl8RqTf2AZCweDqDlkVZ69DTUvO+8JSas8Mx5Rp
I9TmnDQ0Zaj4cqYmxNy99uNY9bTYV4sq5G5tq7ycEjCvQaIvarHXFTZhQTQ41XBaN+xud3kUN9I1
0Waa7etdF0uZC49iZKNHOosTLt6kxvn8MXK61EncPpeIZZLGrGq8NG9AaeBsr5pAamvarK1NgKpn
9U00+UIJJemtvoTR71Haq+q1FDftOyVUSA7wZWMW3YmJI4Wg7zip5tNkSpTbVtJRfoUD1TrX6cxQ
BGzC6/mVU+hkxLRl2b7u1cpxDhHJe6XLBq+rd8j0zTKAjxoDj9OM3GHhqoe3BnW/UyUNzfQAcKDH
isg3ku1FzsiHITi1k5+XRvFJQeBl+CLthX5SDYv0RmYDZrkMXUP4w6LYpSfMVJPOJSEXSaA1VX9a
aWkeBrksaTOxE7FRQhCQyp6Ql5ZpQBWWzlkqwsK3i5mOnVMIKTWzfVgM5cFk3PfuorQC6o2WFZeS
Ops2GzC2v+eTpjSan3Pam10zmyKD/6+E6Y0knAlv7mLHOo0o3OuuJOXqNckDWnqi11lpudLM7HNW
L7PpuHoNpJHXhI3wnic1hD5lnVE5q4pQn8/6pSMdStgazIzQaATjzFoShgz4Q2aiTjTFqaladXVg
w9FXXkr6MjkbYT99yRbVmvbKosdRENJoX1xT9GYbZE2RaLsJBHB8xbuQjvtmiGkKZYQc2RzGiqV6
WSqRyPfFCrJxyccENuWBJB2vtETJ0t9DYFODr3RSGguvqJvmsoqy5sMcpzqYQDMJ64aJQOvtswp1
bORSRJVI++UsmYYBVsH1cFh1ixyzjs9jcpHJzkBbeqJVejqrHLr21EKc8JXDhkoLHCE7kZ+V8dIJ
F/1Y2J6LRKvYeyEuSXfyjJ38pK+IMjRdBy6h5htqssTnY9U1jZ8WvbV4Zopu0uM/F93Fmpqm7dnC
YWtmz2gnp5gNyII11Z5Gbmot+rWeNRMVynRqxE5N2aLcYuFv9JnegGQ6X1K6a/25loDxifxpyBNU
VXIR4WxHaSmJ1kVVUQ80Iwuns11wHWP2CWXg0lzdndH/45P4z+hLdfmtKtb993/x509VPbeEWfWb
P/73efKprbrqa/9f64/9+c+Of+i/X9Vfyuu+/fKlP/9Yb//l0Q/y+79f3//Yfzz6w65keZyvhi/t
/PpLN+T93UX4pOu//L/9y398ufstN3P95Z+/ffxcJKWfdDCJPvW/ff+rw+d//kYBnMVvLXH8x/2L
fP8XFx8Lftj9mCc//pkvH7ue36EYL2BIYeVeG2MrUOi3f0xfvv2N/gKcl8rcoKzFaJ16VVm1ffzP
3yT7BQ4UTGl30Tirsou/Q/fw/e/oNlMJRLmCbxKqqv3bH5/u6GH99fD+UQ7FZQXervvnb5t6DmEA
SGT5bJQZEeajJTuuVQmppKakj+Kg5n29GwvR79ImU3eSsjxFNNl2LZFiUfWyNQsJFCVV2i7H12rS
KCJXbtEOZAj2Lo0AAMEqJ2HmsXItIMQHrRM6iy9ecDka6anrzbCn9509UcSy17u6V95dPwldU3SL
SFUh+G9V6ji02qaKde2AJKowPTEKU3XNtpNAT2QOnn9FLd5PEwd33GfYFQplKqsT6txR4Vrl1E9B
bHQtO4FkUY3AzBvzLWrPxHGVQpovOaypn4pWbUtPC9Mm5uRjDKO3IM3IXMdZOey0wn2aoW3oaUs7
Ga7dlDOngY5jsjs06nCTLUiIT8vZmGffnEl3DIy8XlYqzRhfs/gr1x0S2AMI+34haKMHJi41oTEH
czoZ0U7vQRi4HPPGPqhVW1xUUSxZbsdMx0JZJpXlJQ0FgC8xsOUPjZaNvoiEfM6+XjrVSmoVfFBT
piTRdaO0y0dFOG7U1PJ1B5RK9tap6QZXpvN2brTW8srcFtrOzEXT+8UwlHsDHSplHpMKyY7qYPpG
E05xVQ/NHAVLhTsNz2oyfpnakjgFyey0YLDIWdsZ8VKlN5IUTxKVg6IZAlr2pfAhW0VAqqVWvcxo
BRjshSsVvMY0KGe6UbJ/u/cWf39P7r8Xmz4YMl5QaHjceDUhnINmOx6rE90TqKaVfjCJRvBVUdi3
VpOGnlSqbJFTqTvt6GAeGKrJE32bTcXz+5VpSzmQIzkMr72rey2iEVKk5FBGPHTlpFyGmbUETCMJ
tb16voDq/aS4ZaM7urvgCmYmfwupBESI4wtmrGJSKGEMYcgttguAd37dDFVOKuRsS29HuAKaN4y2
UQc5i8NrtSqc4gQRm3Y6NtDL/f9dT/p5XU9oOOJoZC76++XkYl0A/nE9FB/7FhnOt2Xq6Ge/Lyuy
/EJfNbWsEytib/VifFtWHOvFmjKFHHzNTGLYfl9T9BcqoXVrfK+DM0pl7vtrSZFf8OA10rlhbSHp
xrXk/MyaspFLoQSCikspnx4yawpikE0fSVuc2TAqKwxSoI5EP0f2oUR38R6KSX3oCYvfFdownZvG
YF/NGef7vuzSQGsd/BSJrXy+9w3+4FU+fqHWTwM+xlZpHsCKgOW4WXaiNLFRpSlhYCtRdOlgWX1f
d3V8Ecpp/Fmb+v7N49djbb63uHy73hrVh6CYBw7q7vh9whTTRHrdhQFe6eFQZUzKY5M+peV46irr
Xd+fJkRbmcNAP7J24uLKlnPVtfRMfvdz94IyApcg90HPmg3Jlk44a1Fi17oxBV06xfukq29NTTzV
FN/eynoRxh5CKoaKiujh+FZaCU9gamQiQLrTfChCK7zhPyVPtFK3w4CroL7mZYE1hjdjy2WiW0oM
XixNwWzRcxCLuEjn+jOyk6+ogT88/rXdaTX/2mCQbrtejMGG/3UlemxvSZn1JpPjaAra0o7GXZXQ
zPGyIq2WC6EO+uIinaXGHc9sljgKdkV1EhWprO0qZ8FPJLDmnCcA4Er8FCwIhwpx7NtojHOMwmXO
0Yujcuy4tajyW17pSDuEsDPLi0jDYUe5TQTs+uq39VBoBDlwomNPU4ZO54khmvFbtoaOBbFa8o+6
0KP3FK+q11mJVH8nSGu6SZCXANscwXNp5SIMX9E7QYV1jose7YtRXy9SZnyUCpljS+v0QWc3anbI
EI/UB4qAzg3dAaU8Jw10mV5JqqjSfVyE3ZXTqGLwu9jmt4GYj03fWLBTGVmJMmGRieu9MNn5RQHF
4ML0i6xpP7GbqzU3ocFBKTqa09dA9nMqhmneMYX+Odf+YKZY38ztU2PZX5MUmSsBBR0PxKibWfYs
nU2Urec7LQpTb0h0xyNgTd09fqmHYx71hwLTClMZ+3xrs+jWDU21JmmmwKlKsYfQqfqNkRhPdKI3
ivB1HLKek7O0ypvY7D5AsVY6httBG4POSn8n/UB8VqeuCMzIkbxkXuqX0TBXL7u+WjyekvoKnfqT
H+Lht2pyf0zBODLWbHIWnvsz1YTbIIvqZgxykeRuhP/nXYzVAgdEmDwhwHv4raLtXk8zHC/W290s
PBnBN0XRlWNg0kV15Sq1/YWyov/4s/vBDWFxBdCjI70F1bMZJrrWSmXacEMhe2GXeHf19bKkGsjU
Rn1CTv3jS60GK7S+zgP/DOLSjlowzeCQCITXEdE0rjYO5Xu0xem/clfIr5iwmLGc7Y6Xs+Yk1Uk9
Bg1BD/vKnIvbGqgO76NSZE+My3VGP37ReE6rdRaqA6fZ7RIpi9QOHc5EQeM4u0RJgiGzrznEvCL8
YGUREuv384/sbh621RVdsbVNLsRHz465XrCiWsJKkO9KWRfgotSfM6WurxwOREALdK1Z0RDpHg/3
JtGbuURGGfRxmLp23qRuYcTWrqghlj5+Vxvl9XotapVrCYCvkwdkb67ltNYQ140gyroUHdFbKcVt
aoqLFblCM1CbyENDUDCrboWwVJ2TCykc2sZVK2N6zcLiRFSPVZXeMsCBJ9bAh0OXz7YynjAooqLa
votLr+sSJ0+VAugCzjokDcK1574/xNb0lM3sR9cCUATan/ceL/bmjRyapLfDdtGCTiKN1uptleZH
ptHqhqL8+Hf+o0txQ7igkXgh8t1cam1Kc5Faxa/S3jhD3p7ELMiYj52fI69/e7h4xphlTPQvfJXH
A2k2+rhuRa9S1M+Hy9zsDC/K7eSJMfRwyuRIAmSR8HXwINhWj6+ilBrZ60krBSyHJXlOhrpnGVGv
Hv/WHlyFrReAnVVNB9cMYN3xVTJqLUq2FGpA+LrAZwV10UIa7P3sVdh0IZdDncaKTEDA8VWIjEFi
3DlLALjb9jAcC2/CQPuEGHHjwebBrNUr0M5IdGhow088vkzeK05MEUQEXZf1oyfRHrddU+5l0iSK
lD4+UhZgkQRGssUrpVLZ12ocjRf4jclCoAnM4sdWq7E8an5TA9S+rc6l1urH3ePfx4NpdrU53a1S
a2wARa/jD4rwCM4rod1Bp5MOTVqFPxnmOS6jy4loBp+E6Kcy7lAm8juPpvZVLclJa1XxAkTYzrT4
TwFDL+qC+EjVMj/TFBEDlnNKnfdSUkzUMqjdXdH1kuGKhD3nLpeVLt5Hcaa/LjmnDUFJyx9TfVer
r6NiLaPFctjJaIco7nt2GEqkvpZWnpFnOInCxZsFp12Krbnw7aZQ6W8S2IVHP6sXv24VOs2gpuZX
Ce5PpCZxJa6jSkDvjGbkDV5hD61HO2Y8hL1qsKCbMfoCaRwqTyZK7SZjU/GG3O4q85V0TD1Z7qzP
6JZmx8uUYbxIhlKWXaS4reTWRl3PB9aYNBjn3kpOqrQwdqZEf9TXSd2lKauW9Rv+GRIw8HeVcBe0
9gMd6VA0ngidmLS3TkV/FvYaN1V09VuEAmL0RN41sl9KSfFeFsVkBOgOrBgVg6WNfm2pTHyqZBL9
AcovorJas5HeF5ZE88xKO+e6phk1+4muVzc6vU7uMMxLDS2B5tx2rWTf2Ikc0ibpRmOPxG8pvFmf
ZwAPk6hA8ipJ+SaXBKmIxkKS464xxUzjT8Xb7mUD0eI7sh1RKEgjZ2NEDkL+WoWGYroh/f6vrZbK
H+YJG/h5TTvO2VU07mmCqaJmNdLLeT5IND8V9tuVQHcSNml7ruVT3dNUHsUboUv1hJlXCRe/iEM9
8mDtIQyS09JM/FXu2XntYM6XEoVuK5D4wesxY2OMPqG1Ui/C9zd46jQraVCJfnzb1kpb7XoHEKAH
+35sXTlE+YLivKaROXZVlwVTikjNq2qzXS7Q2UkHMk4Uh7wpgqN9qSrk9RvP+6tqhKXg1ojZpFdN
q+Qc2tRh7M5SVGrlKycMu/pUGZ3ibWO3Y+rH0HWSvTKXUnTe0GIOYGdk2Q0DzBKeMDqlOJs7OV3O
IJqIy3ZBJ+QSdmgl76Zh/XBVlk21l4ylcSGjfxYnNAIrkjjpkyER1JQFOqWRT6RjVCNUDkeR0NJM
ptJ7YpbmiAY1B2TfEkVPK0lN8V+hdi+umRpoos56a77KCRt636hld27ZFZahZkb/5dV9TiOUg1Pn
90ZC5bewKI0aHWBjBDSpPHrR5FTvBJ4NEUCiqT7Jy4S2Bi/KudE6+qdCpOwBpsmKLuI2YQnAHR7V
/tx0jt9pgxZ5S4Pd90RosvS7LPGSeJ01NoGN1nTaqVWoUI5P6R7u24gql98ocm+ey+o03q4y/5xQ
qaTt3WmN6/LjoUklaD96mXlWNVrIJPFXjr5e9CFGHCkT73tq8zSlw2EmKNboitaXmnL5vXfylBb9
gIUNI2qjX0fjYHwCZDornq3PofDUkKMMkqpEzf1IMXvJRVCBwjKzlQ5Z6JzZiBqBfHrEcLE3SKO5
65C7afl1LDKl35Wq0jg+CXX62VKYeb3jzK0iw6sxZPpzrfbS6YD07yZt28zaTfTjwoMZiTI9idCd
8RxjFCa7SBqj0ZVhX1HOoK5LjILANOlPTAVvpCbr00vwG4rmajQpOEtjslWulMWaIhq3PDAvJovh
MsHMw5apKfPfsaYmmmtMaGQYcDgiKBZIn5eOX7VbSfWxN85iChKrr9NDO+RYHSvbaS/6GkWF5+RL
aPuhDupmpb6ab2kLm8pZiBKrRRcTlliMrKnYIUHri1NHQVR0SKxJiy9mI1VEwBORDojo0N62lpkc
LIkG2KlT9cJ0EV0pb50yNl5h0cCx62RFdZM3Tma4LNIR0bBOK85TGmZXCXqKU13LYBzk2L6gfmgz
vIHRBF9IvWRoTHdCLpfSy9WUWye2oicL6urREojJHtQSEMeVPcNOkSP+8bJL8HUoT5Dcg96qJFQE
jX0uqTVqi2Ecr5x+UF8Vhv7aMtEPGAOcoKESTDPl0AB10YwnQJfH+9VvH4buHgpx9gD8b7MnmohI
nfWFrLAWc3EQibHwprFJXibVYv3UCfKPS1EwpNxAx3NLtcMShbIZdnUwkdQiNK17VSn9+HpY9J/a
5327EIVsjt86yVMPTCdRh+s862zuqU8stnhAFYpZq5+4yrYFtD5GKp7wOykoIAPc7L9jQDqZU3CV
DobsWSR0I5ASrfNWcKWXE2x8ZVaSOOvl4frxbdvxFuru9pC7U0NnCEFY3J7qmipZUlXEUxApmrQ3
+jFGAdvX8l42ReunaSOfhL1MvBdxgjhM9eiJKsoPhgxhtJgxsLNSCdPWzfy90nLjDOzgFq7fs3l1
5SnLPGJ75tMCzNHh8Vu9K0D9tV38fq+QwthM0xzHmXl8rVpCvZzkNVXZslUD1JCIccp23Gt61PmU
qVaU1DKfUQVFSc2mj2pBIfmz3SO4UUR1MiD+Dsols24e/2DHB5ZvnwvyPGfrtVuibZ9BnHGanMaU
76Avld0S2TisxzJ84o150BJfax93Zy96JbQMtsAkhb1AZpeI4PS2L0/LMJMvdDlGQbN0aB8nLXOj
vDP37AqQDHYkY0WOmnJmb/vXj9/vcXX8+/2uxyZ273gut6d1kUk9ze1yCixSRtzcgQzd5JnCihj2
Acq4p0KifjTGaF2t+HmSjzktHD/3qJXQDc8JdWo4/r4TZajWFIL5Bqd8qtT68FJQL8Gjcfi0aetu
+5vdsiiSUDRujeCuVxqwkzeooLNd6qjdUzleP74WGNHVcGcxcxzfFuLYGTmSPQWpjsUI9J81uVqW
UGfldPfm8Ud2Byo5fndWnCclAqw41Kms9cPce0+nfpCVKCcqWuoGrXIrrZA/KWqi4T+I49pyqxrS
D0K7RjsbLIEcNh3q6kZD1QRwf2wi9hokPV3KmOsSln078wyCHRovwitYe3FeYDCzjbIw9kjSi5jF
Q1au23I2o1fCaXLziVrnw1eOZgeVDrrtVCToCR3fDvH1Zq3N1hQgAs+u7Dwfd7HjTE+QaX54lTXT
lTIgo317lVwvpLZ3uAq63OFUM1cqiex8b2IfaaLuywd+eBV8tOvagbpD3hairWg0jSUVwTI7X0t9
yD1HF+n+iQFwfL5fX1pWWiYNCIQaR5xtn7VlJappI8yBM/FoXZJs9N2IlKR29bpaemqAHXV+C326
QI+P1pV/gvrS1eUwK/Z5rUXt3kxZTfdyltbnY1b0jZe3RuVJS4yqUI/DQHLM6aXT2rHlDrQaGVu6
1sycDYtyRnJcKArDvEteR02G8SWq2Y2fU5PknPz4zf7gzYLYAueQMX9HRj0eHeOyqHFbayIohP0O
fbW60+PpfZpo0xMX+sGjAxaPLAptlL5m/x5fSJvkmigtlKSRoHhYF13mFaF46ioP51sESIx0Tj84
ScECHV9lUhphdhkerWl979qlOrXk4oyW0+IavfbEHvAH44SFhgMH9WJ8IdbmlqJC6PVcm3PAG114
1mCrpdvZ2rIzjDk9Q00TBVk3Ju/vntj/CgN/I9ZjlYz92VpcpYdHqsDLj/VA7/Ev+cb3n/gu3tDl
F9Q4MDcgB2FV+ku8AccPmQZtHnSHHCBQcPyp3+BHmLLWH6OivsIldP7uD02g9oKqKmOJ8wa+ZVkG
BfgTmsDjN4D5xKQUzFBhWLI3AeV6PDZjiwYGwJnuTKNDuXqPKq9UwvzdvW/k6WbrehVeAAqFGJyp
TW45bWFYTpKRxlwli8IP/Uz+hFO000sxLNMTE6WyfQFWvvFdo5XpAzvpKrW8v1LWWIliOFTTGbUQ
HEchjS3LdzK9mj0yAJebqVG7q9KIqvc6QR9OgOtb5Qg/KrHmhm2SYa5QdWlf1hwEikirahg7Y2dj
GRzGl21dtvXuZ74cJCtH0aMArY8/cPeM0aPrd3dvF/FM0aOb+e5fjB7V1j3CvS0R3xvz24qhQeaz
6qI26+42ejScLW050SqE09+jR1NVAZs6tnGHneavAFKIzLmGb0/vr2tVrmQ3nuz0etRHR3crNIsf
72WTzroJ30SSeor5SpN36csRB0lEfMkAynobVlqOi1LtVsNUu1tsa7J2MksM1UqjiJ7qf2zWyPXu
uX+wlKvOmMPrZpj/W8GldyezzVdNRYEFGdK1Tdtls9X9K7g0SUobd4BkloT2YZ1OT9gsxM6JXkoz
rLtZek2tNUrdRu4NnAamLq7Aw08deSw/DjalON+VmEKWcf836aaLmk+qV+dLpfr34k0lWYpbn4Q3
8yUkrFr4rVY1ofct7jQqqSZ4RdFqB9gHJD2IVlfDnV5r9ofniT/dDE7z18Sfbq76vPGnmxFoaB3Z
jen/4/jTrbrq2eNPNwet5LnjTzdT8q+MP92s/f9j8aebUfuc8aebpWnsfmn86eYL/5Xxp5thNtS/
Pv5085j1fzH+dHPaYmE8jj/dvMA/jj9Ne01S3CZPit8fzUC1JWH1GNBC63QuobbR7Flmlo96JKge
Zat4Yu+3qTvffdj7yaibD/srklE3j+GZklE3i8OvTkbdvOfPlIy62Rb9i8mo5uZEsw4SCseUfdjt
cRR0NtPGX8mo1Tx0p5lUpLOvW535ZsxtUk7anga6a2SFFe0XMfWd9y00VQ8lU3OlodTlXSPrFlyw
ujPOB6U0ZHeoiuxTOY7F5D+IUiVU1TrT8AGl5D2NxnDWmUppU0aUUkjNxQQrIJWXQQ4g0ya/29SF
nEAp5/4rGhHtlWUOoj0xyn641crB/joRjgnwkKSOG3kszdK/F8qqS1Wu76ditg0XUXPR+WWjStPu
LqU1nkyKT6NRJrdwGrLbLtbV04W7xL4FP5ds2FBTGrcpnbLdh1ExIofro3lx5bmzrjKrUlWqXzXm
dYEExoPVImXe/WxXO2rST7IWj+phqCFZ8B1OzuCrZlV/rU29Uq6lygQ28Phxbx35x3tpQr4pAmGp
uju9bI57z5T4upnvf03i6+aivzLxdTPfPFPi62bufKbE160TI/mfTXzdzKX5L0h83TzNfyfx9eHk
epz4urm75M/EVw2JFpEaMCm/x75KIQaIaJGjrxAw5+6JlX9d2Y+nAepUyJRRGFK6wLZ0XIpR/p0A
2LXm++BaSAL/CIDdvJeo6H8iABbOjTruq6ZC0PizM98qEaae+T0GdrPZeZ4Y2M33Slbhs8XAbu5H
gdLwXDGwm1H6fDGwm6HyTDGwm4f0S2Jgt0bw54qB3YyKZ4qB3cyQzxMDu00Be8YY2M39PF8M7Gbo
/TsxsN8EV0cTL3oHdu54v+h5WNpWHVYs7JLZsDqQzRQAV3JbD2cqpBw20HHvpD5SMQXW1biKx9NJ
jT5o41wg5nUzQ+CXU52+5Nhpw6p5BNxI+tdUuwBcSd0D9hKdO6KRCw8MWGX6JOSUkic1s9jjh1ze
rQjcl/YyJrDp4p7g5TvGY9UWqH/NytASdxmj2dhFQzEKt+/KlUvZoC4Gn9smLg3wP9CPZqXTfF4s
Yx68BwDIDAbM5ywZFxbTbxRIIEu6claG0WyffkNBlqmE1MrqJvUAZEcqX7WanA/73ljy5WIGvaa4
6hLb5kVYJoV1MqohICttGWUH4umfyEi9U4ChglDIbfiHkjXs2lkyzAs14w9v5FmNqxLiUohHLEW1
mPijkkwqYU2szJT0LfX0G2AytayscEU0DydkvdW2vwbpCCAPcvZBHR0IlHYD9RjRKJDyagZSdtFE
8LPPFFAXTmBNYbTXStkuUdvFxt6QAeXgborSdHdHqFQ5vXwwQPt2rtrJwPNTs2tdc2j0j/eBldGY
gA1MQ614XQxacaPl0XATdnoGJOsBv7IyURo2ml0S5F62xulizXni/0WyTO2yzAAzWMq7v8FZEoNd
/M4hkjv9O6YlwrPI8mwCShtX7ovlUGucvk7u4y2jWFcGX1IM+ipOk0mD+w11Cb2xzK7ksCTspZ20
pXPHfgKk0FgOkth4mM8XwptaF1qL9BKBw1i7JWglLWhqpPyuOiNoBdwcz34ZjySLDbVkXldw9GJP
S6okcifdTq6b0I4xGcCzQXCc9SQzWGFknqsm6hJaO4anlvQlHMTq0D9VO78FA1Oiel06PXI53uqv
SAFREQdXZXcoG61UUEOobetVTlKm51Jv98DxkLUJf1YTyfARgsbI3ksw+V5uo+H1gZYijG4my3qf
O3nLaRxK07uhHodPEEni10vcAh3JlR4yV5bCNHTTJm80F3ZPCg0uBIQnS3bysbHGhRS7ebS/oHyH
61NKfTqeS5U2XuhGWn8o5QnCVryEw4dGsSCH5WFpfcSDEPZesmiiWqXt+ge6ZqPwamyzGYiRnKaU
bEfdbQbQ6VPDoLzMo7G/SPIGqB+sq/qNbtXFF8Cenc5bYlpXUqtESZDaSU4CeCN/UHAkIS4eNCNz
QdmnB0mG0rgzUtFlp5LjpOVJJ4XmLSdtdQDnCVEQP5oQqVfMtSHtZCcnQDFOwuy2mOpZ3cmtTnga
BQHxmha5NfKcwXK6xG9gEojwm2S+PevRZyWyzRym0iIxtLoqlD3SjZ2rqpQRL3WtSULLvJThbQLV
9QsO6+yDMSf5x9loer498Bq3GszdUwV21BqCY4jzXumUN2WvRaNvavU8Y6WHcuYuaQf/wlTbj6DU
ug9RufQfIjB4DuQ/ex251jRAWaGKcJZ2WVP5WexAmhozMb4qekX5gKqvv5Hsev6ipa15WytTQjQn
yciUWVKgwrbVZfCi2gWkvxSJG6E66TVbZfv9GLdwTCsnVL+goh9bL+UnXsKWSwq3UAb98zTIBAND
sRWVV0UtcUAqfO7PyEarD3lf6Z/r0NJuCsyp72FTArJJO7SeKKfT9rKQQYq5AIjVS7jj02dnqQhK
HISMDpn4CfsmthM99wb8gReVjlfFXRDjF25k6S1yZVtkoPntNruEW2lngIWtKfFQuqApd8bZnKDz
oWmmIDQCAxNyYxQuBHfddOPGwoxjSrN12xE799VMxyR0O3q5b4ZOx/ie1KgFXNPCvwf1OWVqx1bj
YuJqm0CLI7J6+4b4pt3dIeSnlCqPwqmOoFZ/C7v6/xBhtRq/7xLO/l6rcr1ypUCO5B8BiCT3RSt/
/vB32YqqvECpwcRHoQph1Jp5+I05wvnthbzGnmDzRlVHR/hP2YrEz6wlvjWUDJMV1kxqW3/IVqwX
wBh0JnYHOyX+TUf5GdnKuom+t7EyUQ6uSRkrN4f/J8fi+PQcK7oJzW0YD3PIG6yHuAdwGZewB8Ps
24D5W3nfpp+wXopjumIilEW4jNzg+FLGzCRjmfJ8mIl7+SoEDKliqMzbASTwWRLV49VPnZLX662C
Bs7ItMcpFW6qvZHWAueQIGmCG5qYOEvJhxj4s7L69Sqrdw9B0l1282a/HU+hmSiytBxGtZA+1WE2
30IGHp7K+NhUV9abwfNNkBbKJx7WlgdASlmiTpUhH0IYS25KXtBhyAXiwaLMALGS1MQinkTLl8e/
wwfDY70xyho6CBgCKbeqdhgjdR3Ok34oMGz6lRV/6heHMFrA4D9X0zBX+yP4Dxhjq/37AUaCwD1R
y8ooH0QpL5f6kmSnGZDEJ+SyP7gf9B5wrkkyIAJ2m2GSwWOP41lScS0COK+7Rj84i12yo1j0w+Nf
3frgj94sWD68puQ5EvQB4GbT01CssbSKVmgH7KaJV44oFpWVnv+zVyEaE1gPGQY2au3twTIRSTjV
wjQPWS1Zu1BYl5ZVK//CRXhxYRxxHert67d6T+3kaBw/Kiu1Dl2sfO0NOGR6JvTg8Tu58/gff2FY
g1fFuc0ohwaw+cLCaMJahT3zkKodG9BZrrxCm4xTAfLkpOzD6kwD/3kGsK2/FujsfVjozYklVUBH
MeAFKuTQlzAml8u2TbD52dl4FoelxO6rHXZxals+6C199/jHfviYGbaMpzvPEvadzXczYc/N2nbU
DqLtmpPYGl7LQx0+8d08vAhBYSgf19QPJMtb7QZBBAWRH314KGuz8aiWha7UyMP+Z29l9TzxknPA
RhW5fdllBVSpgfHrAGu79EcDB2sESeOJF/1bPsnxgwa7wIrISkAeOj794+Ekq13dxHUSHvJeWI4v
paOlnHToBn9Pa9G/jRqhfy71SpaCCfugvuvIojL3UR7SQnJwKS9eFzUKASvIRBFtL1LipXOIqbwD
W4K/2ID+4cEAsf8Pe+fRG7mSrum/Mpg9G/RmS2amJKpUKpVK5TaBOmVog97/+vtQZ3CnkkqI0J3t
NBrdB+iGIiMY5jOv6Y4UMSuPukAt6gPs1LI7xbWbxHeJKeVv5OHtz3YOJzVQK0K2G3sU0zucF9Pi
aJR2/t1BytQ8yIR3BtZ17tpIcMX9J4lGf+rrZpaj1KoiVciyzr9LPJRNEhE9Bx/VEfudLCcnEVN6
+DKwq/EbvEFSIhN+Zwy1vEZEK7pdUux9rxo9mb7ksS2/ZWjpw+xojfg6wYkuRf+wbL6pXWOlfldJ
L/PJ5xCQz6A1I1NqVu2v1EL0cSqiOA5MLOs01DPstHvgKSHkq0w5QDTtUgWvobmfr/pcn5ZrG6Hq
sIuEmfm5mqn3hj4W8L37up194TldFJi2AvUPrw6sycZGIpBuw2N8IHW2miMIfvF7yRH6cxuZ41PQ
iLEOJG6l76OUZi5C3Qi2HvW58pA3h2IemMvcNI+t4cJ5TJD8RVcZa6TvS+Eg6w7Kfro2psqNg5VQ
2kDe1BrnIIwlvlYN3DYOHhMFPmrH8ZOQdfvHjvqq4tXz0gdADMj/l2WqRYHedNFTqvRdRvZmDT8Q
N3Y92NupTJEvQVY4g31wp4xF8k3LSy/1M6cdABUK8aQsjTcHCUoLiK3pYjhpWqLBz6wn/lihtkhR
oshRtUEpm+Ve6ksV3bfJyMbQC9P5XZixRZJSCIi/sxXDHMTR28FlUG9ypEQUQ/mAo4P+kBiD/clU
6/KHSip633ZSvMOSVvlRtbOwgkx1pvtKi5fi6CWK+OkmUWecXK9CRLHqVWwz6LT2wDL1HBwlzgFK
GmpK3MXHKa/cHyMC++J6mBYItYMUaRdkSb20AfRbhKSdxtA/xvWsjwcNduo/I552KBxnGVWqEg1N
ChxNROnG8jLNQIWuYSAd9axPegoQ89BqUTVezzBO0VZUcK89sUWmz0ZEBHZox8ioj5FqKJ+wyqsL
35FVdd/POLEF7pR4X4ZW0U02aKY0vumW/YdCuvE/cTtIk32HZQL0c6HZ30e9g8nVDnwyH+8I52M/
mNMQ5plrJoFu9Y1ymFrL/lJxEp8qfqNyyNVqAl/Sp7E8FEmLDEGX4RkW5BIIsx+nKGwE6iogkEWt
1vm1ZaRxIBpb+YV0QduTLgnrJ0a6/acxwr/WR0J+wN/WNQQpKyofP22vqLsjeqK9ggV4Pi4o2beq
OLZu3EkUYjSOx1jV6lVe92jSl10njos+2uhdj3WKZnTkZe4pg1j+x62NPg0aR5soyKht/GWMIhwZ
yL+NAGq499BZqBsf4jx17/NBrfNTC2nqc2tTboUPnPTzAfJe5+LtYM5mQPSGM4NUpDkFsGtdSPgT
uekJywcz9QeAnVjHl71rcsaSRTm4BefzCefXIb/WdSdLrmp3PZJTOon3fbXStjGweiSZr39h3+Dk
gYb8Vc9oqfu7hwHzPauy4afrZrHgqjMhhduqNvqsSXpHecKVft54pYrZwaq65ExzeTOgYVcixl45
WZA7atQc+gmtH58jmzQfvCzB/6uMRh3vTeD1ML+QaK79BvSspDgyKs0HVeu92LcI29JDh6tA7s8F
Kcs7C6PQj8pgjs7dbOEbGcTQBGZAG4n6HqMvK7uS+DEQLYui5otH6eL5eiIzlbGdvvItUWFhKJYJ
VG0/tpFflWUESWGGkb3E7AH8hgmrxeLFB4puirfS0d3rpka22h/t2nrAhMveE8p68da7RHFrOoYk
C15q+uZ1bBCC1Emf7JtFSZ27aHEkNgLmuBMIXxrFdXl9sYfD/9rZJEdWw/Welb1zY3QQRH3FK4rv
Kl/t+o0hBZmqTkBv8MoToGqb6Chp2ClJYbo31FOjI/4DFGKoJe2EFBcm42qQjYmzie1hPJ0HFGnh
YQwfZ+JGS9DrzWTtHXuy6rdGwcRg6PGgxLFqspEtn49SFhBP+woHQupu8S/wbO69mkXZjtn2pblA
uTf/bXXAUTsfpU5j3I6szL0p47m7c3im8PbUxc7nX9f9LARjLqsIKm7jKNggMHc+CsZx0OyT1r1R
y3HwNbXW7iqMK/xuyvSdZXv2b92MxTaGHKYiNMSQm61mF2mlRNL0iH7eLVH7Lp7RLq0dX3RooZD8
f86dn0KXvJ5UAXEnowUUDKZRcOssfjs/xk57UObPs/sJPFIg47tOqU/Slp9i5QuSJ9eON8pDbUzf
G+XX67t3/WVnv5woGEmylWrLbQhv8HyVDEwsaAewr7yxQBUJ8sJhQJ7GNfonNx/mnfD7xTeBEUBy
j2yoxUEBzXA+Wl4NbdEj7XODheIPTc3HUwH/21+suNgZ6cUeY6RViIkwn+AC2tT5SHZElUKvXbGe
yhZxD/nbwk1n57tfGIQ8jpRO47Iin9hsMcdGv5N2BPIUUTIFC1GJD8Ox/h+M8ry1oH+h/LzNjPrU
oQmSz1EYFVP+T4owI/livseGvjQX8CWIW3Mg4aCt1Zm/EuA0Vuy+bJ0IF+KcTVuUAue+1q7feirR
1SIFZseZUA6fK4J/DxPNTd9ms4xDpYjNB7xWYV04zhSufc3D61v7wmZzkElbayAkY9DJNzPq8n4p
CGDCvFfHAC5vdcKHK30PGbza2W3P5M/zYwQ3C2IN5R2aO+pWE6Ix2kTEWpWH2Lqbw6EnmscCqUgQ
kyKl6z60tGzezfrSqIdUtUvW16maLnTI6Y5xh+yIP9R194PUI8edwijy4eQmWVefLNRSOmzaKitH
YoekKbDiuXK+CseWLYodZQNI0umhD3XuEP8RZkX8x/9E+mEvBeK/ZO+KcTVEdNGMESHWHQrpusU3
E2fWHGpSXRfV/M3Np+m0CLpKS8Mp0fKrLKMYNNlWjRyXWjkPOEzg5tOOlXrEDUx+iFdQ6etf+eW+
RXQPZ1J05PgBPI/nX9nGxQ41nCgPG7ctwwKo6gfLo5nw+igvr8n16/K6c0NyyW/9ebPMxH20NPOw
z1V6H5MCrx5qrEojMzdsf25EfXx9xEvzWmUw142Liee2am0WbplCl5JhhJWMxOBkSI4JIfHb77BV
+hsBZAILNKm3svINHcbOSJwitMDMhk5GuDTF9Y5yyBo3nO8SFBgtTgeLiESqtTmKjVc7Wmn2ZaiS
sac+RizKZ9lFq6NbP31G5Kh/KPWheFpMvd9zXX1+VLaDo+DmUVxGeoE77nyHIJQ/90mXVqFbzub7
yqmq5cbBp8bBA2Xs/qmShnC7aHpDv9NJjorALMb61Md99KgvrnYdxxMtuQLtQIkRWNR/nA1W7M2X
vLc6Cng0I2hXIOt6/iMdRbSu5TXeDVhtMr0lV96NLqnmmzcVz6KLnDvtGHTP10331yU/lQiSCdsS
N3WUaXeNwGmIYpjc+drbrcsBsVCeILJAIgUi7+ZrI3MBMkXKMuxkqQSdjtyirs7RThS5rsjfn3U9
hqs5wbpoVKG3SiFy6CKq5xDk81mrvuGJWBQBVicDxlzTgMdrowVzmtjf3raCHvc7AR69ZVIKjK03
9x2+M6LATLgIUWJLD2jwrBYURbmzgi/kbzwCcExX6EysYQyiSecfCkA6S0ttAfgLebKPE9r8o+i9
1WNRt8b0ShW4h965rqI8qHUteyQ8Urxu5xm1tTY188+YX5snWRbDR3NsEA94fRW253n9efBokTOh
mkSOtYmuOpfb3BZ1G+La6GVHzvx4O4zYfB4Sq1EX6g3Sxha0ru1HhCX6buewrBvo/NOzLPDQTYeO
FA29zeqgAe+a0MH7EF0VJYhjiRCeQViUGUtxeH2m24ufmTJRghaquWy4bcQKcXjG+czuw9zSCuo6
3VJfA5CKv5SVh4sSrMb+9PqIF9YWji4+29rqDMQeO//0yJC4yxJpQxirZukGBEbLRC0nXp40Jap/
ZSn2ur6IzNbjaK0lrdeHv7C2PKhc0vQp6C1uKfEoadp6jLxemLqKiaihRhVI7TqjOmV2Ov/7eP//
Bvv/5o5dwwVkwvgnen2UO/76Di+EIZ6b7WvT/H+9kIi4+Jf+T+fdMP6zCnh4Nk5QKJ79d99d9/6D
1BpCqqTABg15/b/77tp/6BdzobCj6YNoQPj+b9td/w/tT0L/tS8PX9yw9Le03c8jQ9QiLKoVJJX8
5ypY9uy19Pdbs5SFQ2lRDRtFpCfKy8r3YezNT0BV4hOOrO4DmgzTwTDE70aQOv+1fB/+vQz+Fto5
38b/js4L5FikGCDmV8OTv1+6CgMrGi+1Gib0/2/t0vFuIzTsg8RI6g+vD3X+EP07lMWq8hpwcF8o
Jae2lfbAq9RQneMlmIv+fnTNo6IDSnGwI6e9oexcSucP7DoitSb65aQ3ACdQITufHP5y0sBgnaVt
+qkGN6P9dKPS27MSebmGJLU4ihmI3aCOsRUrUmcjTfteqKFiVMkBbf4xxEEad6vKaa9fX8MLQ9He
xdWLUJf/8tiVf3+utMJjr+9zLVSLQvweu2k8FpVTBgYtgR2Z5gtDgQIhX9dXgSxOyPlQHsILinQb
EdIxSGo/UScLhBn4K0Frrdq5TS98KQbD9cMlrqNOwEH8e14jSS47NBVhVyrJHxv/whD44Nu6mut+
IOUEXoORHPovVMvPR2loG5rUHJ0wS8bi2FfIBC+iKa9e/0Yv9zkq6uTt5COrP9o2eHQVmlNCBV+s
1Alev4i0kmmOmXsssii5ET1hHsHanjvcyxVEhR5lFgrC5A3cWudzK6Koy8gonNCojNFn95RXCqpF
O3M7f+afV3DV8+PvUPUkSdnkCAPyLt0odCM0aqCKtoH7ZBq7eRjRIXjnouzyxjIImcgahVNpWWX1
EAI7n1VvlardzCb7vSz0P8jQDOj3ogp8O0zNXoZ8PjeGYSwAWKR2HGWd4vH5WEgWo8FlKVo41ciO
ugV+pdLM5X1J0f+mFm/OXNmJvB4AXMgric7M7W5MKSeCWOB2wqT5CMgci+aZjtseOXLjcrC+i5Qs
mRbkKPRN0Ms6n1hZyCxVBi4NEI64VvMSp3RF50k5OotKfZwm6T2N0AkY/VDeuShY/yoLTwLtaY07
S5rYShjxlO9czlutmfVnGcjWY+6D+gkJyuZnOVjidjQe1XAaU/S59cxFzatJrWtq+M5pgYd7Q/uy
u5KuS6trVsdDjzPuDb729UGUznAr8Z490QK0/KrTqysecZfmZ+mFttEtp5w7ZfZpoTmHdKYluq6t
cjBo7F9PQxkfkjoZ6H6KPNCjoX5HpTV9n2eWFtiR3LsSzg/n8xdAUYYYHDU7bu4tZyHDLsuRrqmi
l4duTmIN8Y2IrepNj8O/o6yVfIBha6Tjbt7ySRkmRNEKLWxFm113FSSFJhFeyFH2dh6H9fI/yyzW
e4aCoYbMKQWD7VCiWBBwGkctHCd1OGAJiyyPYgFDVyb2DX7vB6Gp831jR3vgsPNn6d9JklGSWPIQ
Ipa9hlN/hUupPRqR1zRaqJQWKG7JKKJuqp+FPQ47mfOFr4bCITcPDR6gK8560f81FPre2InPmhY2
Se/BCXCge+dF/kZBRY4BZlU2Vgg8cUh6bUZRslyp49ngikur6ipp9H+sVhg7h+3C96L4iA4v94zu
ATU9n0rSRvR4lFgPI3vQj1GrV7eqoDDaG53d+nOmO48onmPqErXTzpNxcWiaWPb6b6SVNruS/Fcq
woj0kE5D/gE9QPnTzqT2tPT28EU1Bro8uoePZ2t7O5N+caGvK0u9mZgTR78XLqWisbpkFIuGLqw5
3EVJG5+Grku+0TWkhbPUe9W7C1tzhS1avFZUWYnKzxcZeV4NgDoPSJE42oPEve6gLnVKBXRo7Z3U
/tLepAOJ/61Fem9ssWZ1F5H4I0weRvlUgOXP4hMUmWxnBV/UBNfNuVrO8tmIo8nPzqcEEsWushmN
ABvMHcCSY14pN0asvFPV6EkqRISD8xsk3Yc+9n5ojYvz63TsgVXQl9edILatnd10ad40q4AnrzkT
gpabH6RN0IGKVOeRpstvdyK7lYOlv/0m5VWmwUEoRSV7K3KqVGncL1VthAlcnkfst7IQG0TruDRI
/L8eLV7apGthjo4SCw3+63xCqlojtO8wFOix5h91iYbQiBf7SeB+dJMJr9tJ+Hjv+Yubu3u1P6Z2
Yay1ze2F40ipGzNGNeHUKl578OLRelTWlj0d2BYPG0lwioKFZSofU7xCND9fUnUCwZFVN4YmoyjA
VdfEritx5J1sY+whMKvVpmtAfiDYxFSBOTKT3Lmp+lSbDwr+IA9VJMZPfSN7+ry5bi3Hjq75QSI5
4R7U2lvFCzWl/qibOawnbcnUJ0cZnfsubRLszLFG14IsH4xPQ+dYX6J6yB/dCk3tkxoZEnaatxTX
3hDLR63BvckfZaLeeoPW/HGJ6B6EYpnNMTfz5XfJlRGf1NKVt3B7vE+YNsxVUMU5r0fkas2d21iG
PLXaED0SDuJ9NsdAO5BnG1x5TQt16Px5nqzbqU/diSZV15XXCLqadlDgf/GnmUsNI77+RsFqAxeF
qTW/VmOOM++kq517MBrFzP0l4yEJMmPKxQH7cwtmXEP85oMUgz9lOrFu+3JyxGfKEN3PBFtZxcd2
YXjyqKs+ecWcfLCWxH3AHlkB+uNhkBIMU4bbBjZKNki+fMKDYEal9tF1hP5rjsp5DNx48aLAUpsF
okwljJOlCuVrNuNScix1eCvHuojkcVQkKBdbFnYalLFsQz1yqiKAVdd8jmchqsCI1R7m2JiYP5c0
Gvk/mNXo1wSg3ypFzTRQhtKM/Vqo0XQYVTO/kbzO9Abw9QmLXOb5UcoluxqTSf85iMKeAgenttmv
vcb6UsW0WYJGH80YuTkv+x7huFMGtS6lesCOy7NRlYU49vo5vHAq3LWqw0uBX9SLaNR2SKaNZtRD
CQzirsqk/YjSiu7LMVlutbqtPuVDufcsX7jNIHCszkG0AYhqNsFMH2WLjFuph0np9r7SYkZSUw06
vT61C++S9yxLzj2OKO+WpB2BCjT1cjLCVFj6YYy8ryo1i0NSZntqBJdSjVUrChtc8OHYuGyu56Wn
LNqQzoVLSy85N5n1YUySktqLbav+UvZFAu/P1Y+LVfRXIDqTEz0v92AJQzxWBcqgKVWuL68vwIU7
lt4gyR0JEKXatZb3dyCXC0U1Fzczw1b28j7vlOzgVaYZlIoqTqpdO28PHClLo1uNsiOistu6k5bC
9KuUSQ8bHW5nTpf/kKjmWxWdeZtX7waKGQ6yrLR2z2fV2P2SFNIxQtdRWr83kBZadBghEdYDO4fj
wj5lh7I/MaSiIbZ9MirdEK1MbSOMMQ36iAFNdF25416WpK3Z/PZlYjI2ZQyKC2Btzmc0DvUIb1A1
wmjpPACzmgg6aMb3GFcN8OuQhG/8hN6+r5TTcMqGXhxHPd/zrbi0W6iIrn0rygEvwril6dWlLD0j
zFdXGFSdWhEq+CKN/jJ6OaUVELiv789Ly4tY8FqatsGUvWgEzkajgQY3QhzS54OVYr9XVKSwr49y
4YazPKrtDtgYas1bD7nBaSr4pZEZWlAW7Ur5VM/W3ZR0D6Q4j24yv5FzxfYktsCicg011vj7/GNS
Olc8qM1G2A1FjtmWYx3q0V7evjPZBzSdqMdT29segrKw7MobmRRoexjFc28GijnvUa6eoXabnUmX
EejEipIy8Vo+nwwck6qJC90MIas6cPP1OlJv4riv7qPYxgGnnGzVCpouL4cjPnZrEd1Q04BKIKlN
AeHWwo5NVF9S2m+/igaybsoxawNYAUIeLYD8V7oxGo1fNuUQ+U6l97+axHbDuOrzD7Rsqx+vb4YL
W84mjua70Jkkl9/kKrAghLP0mhk2SAgejGFyjpMY4rdvbPh2ePytuR/9x03uN3IHgmgXfB1LHT4t
ajZ+lUMWHV+fy6V7g9djVYEnTWG7bV6deC4z1RCKGdpxZH8pWM6Pc6o4TqBAYrlOu7QFxM2G/Gdu
xuxED3MOW2O3znZpSaEsISmHUyO1ns2G72xJLG+VVqg3Uns/iir+vgiCutcne+Exp0xpPqvXUTd8
9g/8qyixuBAxkpkEiKjy55yikAAHvwryfuh3lvXCfFygA7xf7FWwYZuPl8+O0ee10MN4Gl0/sQoX
eLnT7txKl0b5O+7abkQL72pCbEKgHh9bdPhcfwSmvrNqF0YhLlljH1aMzt3mZTFwN7XyyDLChgLE
MefaOMY9tkCvfxttjdc21wR3EJmVw5an578ZplbmdCq93AzzqPmAe9+fQRK5501/chXrHy9JDqny
xamV91wmjwvIy4Ci/oObKfgV6vahdZvSj/rxY9LOD11jL1jr7e2fSyvBpUx5m6IBzc/NehtmBJd4
ZiVm3a1vkfZzT1FaKzt751LhAK80/hRU0efW4vmFufY6Kev0Zihi046C2CzrgbrrYt4jrNJlp6rp
Z6C7Kh1Bn+SgyO/0JaMALrwyeyqbKGqBRUjjs6lXi3bsIe85PrZ0lKxe/2SXlgMDCZima68XA5/z
3xlVRorUIU+v7AcHXk8sj2rq7gExLo6C4AWIFwI1ipfno0zU9zpmbYa1NXUnIFzmKRnq5sv/YC4W
wTMuPTADt0DOZBnnWOTsPpK/AXlKu7hCKsDc2eQvL6C1ZU4HCH4u89m2twjSoBKUlRmavRqdBtcq
fS/RulMFwPHNH2cdCgATTmXWKtR5vmyzm6e50Zbc62qEKCe1gPGrE2d7JZhLM+J6o89EP2L1VTgf
ZhjyPlEM8iNgfzgXOumzo6DlnRJNlA+vf6NLY60APwqEvFfWlrxdOkbeQJkjxK2d6N1U44dmjq4S
zk3p7ZzBl/Ee7zvvLuxNohYeyPNp0daBS6hYVliOc3VtRWZ5X5hdcUUzxv0HGC4Z+9Cpe3vw4qiY
RQDMWb1mtp65sCwLzWlVK8ypwdxrWV/YwPkV3HS6muPlL3RCfptVMt7GMRgyQjYnck54suPLJdR2
Lv2uz215XNpeGocIfdR7fAqdr24h0xYlnGb60ll69QAOEeaFW4K9EXnTfh1p2A1BsRTGe62ujC9q
Lb0HoU0uHuJmMtzkFHre1+3UPo7R5Ll0eYr4qis6SV4vbfxcLBTvT1YFHw0T2fJH2kw1dqomRaMg
A2+++Ib0ooemLJMHK7a0J0reiNLobSo+Vb1YIC04kf0ban6ypyvw3P0+f1Zok/GkYMJBRM0tcv4l
kzqrE6v17LCbJZI4ljSu8f9Kg0xwXZmdFh2y1P4IU864zgWg6SqznRSaaiLfeUpSHl7fwi8vM37F
ShVZXdopCm9eECWZarsH5RnKtIkOJaCOQFizu3P2L+0jwhxa9rTt1vro+Zz1Pl6srNHt0EyU6ds0
6m2QlYm8Fm2ShMvS2fjJVd73N09tFRxYM2pqslRlzgcdNB01nj5xKF9E3zRppA8N8rpfXx/kmYiw
+ZwrnwsODK104P2bqo/VDibqN4MIeyR4Vb+w1Wzw52kelZPqKCjsemKosI+jVXnohty+7RW1ca9h
zGW3yzTYtt86rvKkZglNWaIIMwpRf1neN4td/KqrGld68gfhBbmHJ2BkLCPN1QGvY1DzBlEG8kem
j88zRh7qZHrcA3FTyENl1KgQA+QrP/RthEK3l5AMcR2KfPQpxNE+UUSRf0qSpYhCuKe548sWsp1P
bbeVO9//wkXJ5QHUgOoP1LRtd3xC9Yh/RU7YFmOJSBTGvV1Xl8eyNvbAJxeG4mmmrkHxzwahtPnq
y4L/IYfdIQTN7VMtKIorgJGusqrvdh7PC2cHaAGTMhGHVkGhnG8w6tYDpfaZWbmmdrSTxr6KS2cv
Dr00Cip5awFjnc+2OdSpg6djd+uGymJ5AWlgATNiETvvy4VR4L/x2JMl0MDcFoV02eZVFydmuHYv
T52dTFeGnJQdBMilUZA64FW2aB++KD3BGzeTNDHNsHB769RMXn9doc63k4Wsn3hzJCk5rXZ2oD94
L9ct8ldWNZsZ1S+uBnovkkqTmj2Z8XyN+c1qlw1aV9jHeFH+vH4RrGnpi0ExflkbMeoaj58PWjk2
Vsl48IYODwiRrxKjsO1oX90Gy/s4ivlsrw94YS1XDBQjUl7TKeidD4gyedom6aCEplcm2PcY6SFp
bXn11lH4TCuiBcQ5oLstFHiAXas6/QISyU3rk4fqYWhMlPjfPgqiEWCegLWsSKvzuTRW63T6nHth
VObFgygn/ZRAGXj7KDppErGMh1UPud35KEMzTPosGi901m5MrzftDzujY/7muQBH48usbN4VMH4+
SpIKp2hBiIdgRCJco53plC9Z9vQ/GGWlXgFcZUZbdeSxseZY01aMXdtX14trxX48u28lrTIALEmu
BPAhCHRuM21ijqjKnFiEi6sjlbEYCx2HYtn5Ls/Q9fOzsxrscoEie0WHets5secO3aPe8cIiKyBR
EaVd045MD00xVVeLHa+Iprk8tChVvFOKonyndKa4rlJcRV21cI8Ib8rbKoqMuxnKj3YyZ897fPN6
08/lF64etWtJ+/yrFpm5GDVFUH6i5t6ACEQcD27qzkqsf2W7EGDWkIPBco7CwybKd9FDHJJcijBe
SuUGKmp6GuYqC0c9FTugn5fXB3Ct55yP8IhEaTMU86xL18xAhLpJ+YuudfK+Kmt3h9NxcRTCSvRn
kJoCtH2+bB4VgGV0ahHqao3OlBbX16gj7PkTX1w2Wn1g+Fc1hG2kl7pxErsVo7htBXBfj+ITip35
3agPeyCKS0OBQ4GlsB6+F/FyrHuyNBCC4JPUbaDpgxsUaAtirJDvIV4urR0XCURD1NM4fptL0era
EZ9r+hWFV87v3WVMToueRIfXN/bFCREic8ZXeMh2H2S11sUjqnBhLJzqGkA1r1Vsl4d8LPqb14e6
NKEVM058RsXqRd1usHQF5scswixvs4MeJdYJJZ23cvv4LsbaSkObgFVDWu18y6lRgY5GYtDmiZfs
c1ZMT0Us9Z2w/+VrTwixChNAfCfF2JKgB8WUiIMmIiQ7Va6AVGTvtTJO/GRQ5aOjAmB4+9Jhosyb
x/4mTts8KrBi8qoFYhp2dlo+Ev4bd1wTe2H6pQ/k0LB1YW6YawPmfOnsyNCGNOcDUb+Zjuj4zqFp
Lt7H1+dyacetxpP0H6nuc5mej7LYEjBIO4rQQGn4EKm5cgexR7muSzmeXh/q4oSolrDbAAKwM86H
MptS03KPoWqC0h9l2cy3CfC4vXW7OKO/hln/978CzgY3k1R2C5dC2el3amLdK6UXX1VKv0eLv7Tv
OEBrD45Ihh7W+UiRhokjekNkm233NBhOeoVC7ujTZ+qONrIGO7HMpYnB8fCgRDAH1vB8uHnuFrli
hsMFw+RPbZ/VX0rRWflBJNOeCfpL+h80EsSK4eKv9rwv2nJdRrd6aQbEsxy0qGZquD8B3JRfh8G5
UiJrCtUpLa5SkgvKk1p9k9mVI319Ep/oJjbX5dzmP1uXf3rzHoJNv3rNcplg0bpZ8mFccOAeBjt0
ZF8cCy63D8ibGT/fPArnjR0Kfhw6w1aSwlI6mWuRYYdxvOBYzfock67c0+y4cB7W6uFKtaOQT0/j
/HuOdSOoJjEXzc6r9bIa76JaTd4eWqz9fl4TQIYUerehxRRVboulcyiWdACBNqlHu3G6t59tVBtW
Fj4Qg5Whej4Xa67qrKTaEKq6nG7dGDq+iOM96YZLK7aqmlrEphRgrc2KJUCikk6rnVAu5uCXoysA
u3V7Of7Lc4YYJ5kJjxYLhiDf+Vy8GESNlsIyKfVlOMii9O5og7rHPO7UNz/CDIUKxToKmdZ2QqZE
/1hRKzusnMk4qG2CDpljvpnqsc4C6ihvJFIrL3rFbaVbuWcwilSB/MUJMmuIISPQ1C97BdX1C5zH
zOtQBBQroYWTutltyqSMuh6zp+fe/dJnSjjE9a/I6e/kzEmSc7tTVrz0rcAfAfBGAwne1uayrzS3
L5B8YHcr6gz2bhxRI3SLqzaPk//HoTbvsdIZRbxMrGJcqHqwUswf3Vq33uVY7B5ev39ePixsbu5c
GjPwvF/wVzTK+VIi4xuOifVgOc0vI2q/Rq3b+jg6/3p9rJdnah0LqAItRcqm25KptHPHa9ZqYKJ4
tQ9oszn27RIFr49y4TutdXaiDIBiSMhs7u2+nzzFMycnLKMOimKNMH0wjEgUH2Q7uDun6tJg65tF
g5Q44IUDnarlbtpGthNGEeLjChBRYJvLzyHneL0+rQuLR5BOgZMV5H7dXnvjKL1mjJFznimjB2ru
DKcGAODO4l0cBdQDAe6atW2FOJramZo6XtwQcogXzM5MFbUpf795KiSePEbkU7BPnjlFf4VNFJvG
JNepLmhNByS27OR1XqIXtzPK+qE3FwTBLD1h2ljUhbex+ohdnTLKXISOJZb+qFbIAhbjkH5soEt8
GssUtdFan239ynP69D3Y1Tw+ZEs+xUFlmcVw8IZiTo/6aMQ3g2VUnV/G3cS2WlDIMFHsLw6ZqF0v
mGbRU3MXg7i1QeOkfuMIhPHhJrX3ZpvU6RWbtXpIhFX9wUU3NsFh6H1/3TqV8nOyQTYGNGDsxl8A
AmZXzWgPH8tSLCKAA9Tc0RvKhutecd1fbatJWPJgMe1jLQwjQ1evlPMN0n2uDNpcGu/HWkEdv5VO
BjqibIAnlRo4GjBJmrKz+Z8L3a+s8BYdZsoJbQzPFWFqD/YdLg/VIVbb6GvrGt2hcisqOaWnHywz
0T8Ohhiu3KU0/QyR1WAa2vKYa9oQiMow/SJHZNDOlioYZ3t5yKR4Kgwx+UJNsnt7bL33c5G+PXy3
EGugur6Wi3kSNzc6qjOiN61WCS2vzIOmrtJTXCLuEOX2z9f34oVrguR0rU0jILHi6c7f+cEVxhyv
ualqTu7BHVTlSCkfyTQv3pPjvXCCiSWpcqJBw4uvbp5F4aadqSaFEqLRFh1RGq6uWINm53BdmhBc
Ejik6/qR1J1PSDT6olRFokBUbeaT21eIYdfRN7NTrcPrS3dpPutzS6EQtMLL4oEhZS5nW0EaSLqH
YUwyxDnLcdqD1FyaEfUWgMWsGnSxzWagTRVXXRlHt45TlodFtsVnB5759bI449XrU3pWxt+eG3oA
VPwovKxli/PVM2ploVDdKCFmJHc8Hx+xaH/CLiUPZD6nvu3E+EMUxUel6K7MQXlCk2ev/HP5NwDx
pjvHAYC3dv4bCJrqRgPFFBq53f6xRFd/g565ICkKKjcXtudrohVXmUS5d3T15sHtOy1IeYTenGet
pHFqzbxsa715E2lHhbRQzdVEOCO3eos/fUSTPtoTGrmwjWAG0GoAhoLOyHbDVhN90SH1eAwyjG80
Kp7HVK/Hnbz5AoiRA04zjUydyONFUNoss5LHbaXABdC1Wz03u6c01sYgEeYsD6ARhptuULSHZMbt
ZKn+i70zaY4bSdP0X2nrO2TYF7PpOQARjIgMaiMpiZkXGLU5AMcOx/rr5wEzs0oRZDGGZXPoGZu6
qKok0gGHL9/yLnp/J5ZKfnh5fT33rqR7oDJxUiWvPptR22hcYwk411xo3beiiJGRNZvqAj7+mQ2z
gnpIKME0rGXr0wVkmeUYrELCxyKOx40KKvN2bbi+TQyhXwL3PPNGQBUowvsrauHJcVOqFsewWNN+
i3U2SISe812jZGtd+HyPMfzZxkQ+Y7XJRmeCRs7Zpsg8JWeEqPh8w/K2clZJZpGFWZlcL4Nz6KZg
n+n+hpD5ehpTrLjEofPnKex68T7HjacFu6FAAU9GcVUWxR8qb64y2WxlEexToVXRrE8bZ4XHpJZ9
4VBZP+qTR39kKrhE82i+n34OY+7klOu2OAKLvO8BZYSUKaFKE0AUFn9W7uvZi2zYtXdMmYji5Hl8
VcDGcMXSiqPlJEiLF8Z84J4bLrSOnzuoGIBj8lFnyz+/0IImRSIYPfSj7uNgFRfZDs1mCB+g73Az
c+NhxGPH/9p2JRJYLm483usPKGJ7Kol4t9AjP2+F5jXstDSZxRGSl/E9BQ2FYXoLOOrVuxbhmLVK
joTnejCffkAKsIjoL3zAZPLtTSbx+argLF64uJ/bSSBHib2pqlGLP4tE5kEbjaWKxTEfbUFhoxoA
gJhzOm5efptnTkJqAPzHQJKB5RGcpWGVVkMN1u30mBuFZ4cLjn0fTYRjRJihhANedAHNEgqz97IP
+RgkN6RXRb4Vaqp/vvwoTw8qwJpoJpALUmt5IlcJZjO3fL2SR9OxDr4v5A45CrwjRnnz8kDPQLxW
/jdrhTOR9s25EUImc6X74JuOskuQSEU8/qGFOb1LgcgSqpfasKmQId8i2q6itiAAZCpmxfwbybWe
Z/ElPtxzX4HEdOXDAT6jWHIWpy2A8ZylEeWx5rN/bOpGvKeYUr+VcS+BxlTzoZ8L9bHJe+d9qaPD
BROienVZkCXgsuAg+nJenKMlvcy3pKfKlLvd6H+P3UY/SKPEFu7l2X/6mclYSSkZh31KCHy6f4I0
MNSQuuWxgOGzHZfB3dEDmHaVjm/eq4eiWr1Cw2l/wxE/i98yNITpkJtcR2LWQsup021l5D0AJ/Ni
j/yxb3VysNN3XmP5VcwReafzxN9La5pz7lQfvXjo6s0EOzDeNhnh2FF1nettUmQBPhWjl9Opr9tm
Ctt2zArsKrPgt44SQRJhtubdLmljBLcQU1SyKYQFex5Oj1ldu7DppxDpGZzltGmoq51bqd6MpJiT
n81AbcNAj/+r7dZZjWXi1N/4Dt4uod106ZdCGkOBYyDbNgySbl4+tGYtYEGKrjr0VrHc4u5icc7Y
3vBFgWNVm4GZglzKIyVhiV6VEWb20v8MjHL5TOpraBsREJMi0y6LYZ/OAf9O1ZWLuUJWiVCvDKfZ
lqPR7aWU9RTifllu/bRFwb4ql/FL0SbOH1qcmpB5Z6MgmZckzLiupfYPmeKHc9UltfNF5V39iQmc
jkXtQQsrJ1G+HSm9WFtkja0EddVgGm6NMo7FtipHrYmaIG2sMIkRIghbRLCXcLA6+Afx3NafvCqD
wbFUzlJFYzEjPxNChLN2Ttoxb6LXzWrmoqIzffCXCYsLV5PDwyzVmG+qEo3jLek0Xd4+QN1xO6vC
1Y429sb+2zxNk9/4r3LejD0CEOXGWnTMdEahsn2juePDaC9NGaGB33HQIjmMoZMmx+BTb3baBCM1
C26bxa0JZ5ROMdYaiu6mmz2dMunkjUeuI8cO/arCi2aWjj9+j42iyt91OCFgM2EsXk3V2C9xdigM
4weKIfntYLhAZDNRdQPhjoh/x0cQIwVUELPuqkVyqr5qSllUV2nai++xDEj8cYWAP0zj2ciiuOrK
L1yqiDxamekl+ynXnBoCxYIbij4juXg0rKCUO0wxWBJjoJw5TBIB79vrJujl7mxVKuqCwfYA7Sq7
2SLPaGMHYSajGy1YCTihLendbHKzqGFkzNrkRF5STogPeWVhsgSprIJ6zSvyZLQpzTANWp+PhC7N
sl3mid8WC2UGyCBobb3LtGXeqp5kPlKTj63LnJqYU/ROwaUWALasw4oA7H1Rwn6lVoTs2wYMefJu
ssHxhUHv5e+lyXRcOe6Ui0gfE9S6VZPwZv2oyi60l6S6Q3k3xhQR1dWfo/ApkE1TnXdhpcXB+1Jz
8IdADNK1QzfL28+gFDGjcbXEynca4V//wa9zF7NLKxivTWM0gyigQ+KG2hx72sbpVTVdq9Zwvzye
iP/ntA3/W9oCoqi6GiX8a1vA6AepxUP+H789DA+npoB//ehf0oSG8WYVuKIU4iDzDRPlH+KEuv9m
VfIi6aTB5/rrVVFWrUr+6z815w2+TNxXhNBgFtYE+J/qhP6bNWiCdgwL5BG79ip1wvOrEf4XmwXF
XRS4VgLkWU1o5CgzlJYu+yROY5yUquI4LFl67SWYsPwyPx/+vJf+tRQhqS8VXdJCoGmriRl18dNb
GEX/TPC3+r6Xs7cdp969C8Y8xZg4Vz9ePRTVJ+JxZO24F88bMkFTDSAUGUoFyxzJ3mcv5ligVFk9
vv6tGGgtWANTg4HOovm10a9N1QDRTBl7w465ZQ3MytIajOngpMGF2OIxSPz1vmcGWUcMgmUAWeg5
48MwJg+DiNzc202iHc1eaz/Rq1W3M7S6A+BP6tJVGV/h+yp2ajHiYwAL63csjTyOTyGyzzPl7s3k
teUxEUzI1sNm5ifxgX6EJt28Mjl6fNq1rehh+7IKa5/OTGEIlVoJTyuEG1+h0Yv3CH5V/8YoAK/W
MgOsPCAkp6PkWlBThLTMPen/gPNVhSiP9NuPLy8o80lBGwEneqPE8BiZ8RnOlXLKuOu7ocnSAxwi
y4DsAjs/NIMB4P4EKzmJelW3dRhjJlqGRu31LZZTZrxHLnD5DEXuU5Ho7r3lt40OYUUTfYRZQ3nj
m7L+kmtInVFUy5zD4gFBxauq+SrGTuPyaByct5fJp/jH8lutbLCxee9jlvODoK0syB2CZUGcY0Lq
nkgCw3GnHu0+VIExyigeUIPZ6iLDQqhBl+w2nyyE+W1+k7/RdPwaNqWLn3kkpaY+9AAAh9CZl2bY
OEaLaosYRj2lgkGxYJNmuTmGnWowWQaEhnmTBtcm3ZBSVnu/EbPxQNvVxA4di6nfx7TBvDsJUILw
pq/esnTvYbaOD91sT9Mm9drqth6TAtaCNHJnl9gN1ugBfZ8ubHS0nCFUr07Ooe92rJzUjb27oML0
IZJt489HKDqYiiH/pEdB1dk4wot6KDZZn1d/xJPfOaE01ZxGCZW9m3J1VN56hafPu0x4zjaQc6tF
hl633nvyLuPeVvH0CZG82o56z2+9rY05+U+x9GOGY2TeQrFI3e5LOklssCnbxcfYm42vC6w47ypo
c5toSKXJLYef9Q6nUKwjYJ2NB61s5mU/FmqUe2dANCn0Rlfqx1GOyXDlOpp417XLpEc9/8e9ylDO
Ch1i32pPQEfNojb0aYr8NfYKsV8v+b2VHztI2Zmj9DamjPU9YvVejfkSB+nWy9WCVltp9ROQ1Lrr
wtystDtH9VqBkbJPACiKFgMkeE3xu6XBboj6DBWvq0y4cxCKxKF21nVeUm2zKZgJwYdKZVuRS/1K
aC2W0nwcL95MRdx+rPxA+2ZP/r07lbF5pWyVosxtx5kR2WacEcWLWf0MUCZ3CVv8aQillgKN5OPL
75M+YeM1zlo1hspbCNYsn9JGBIKg/2ZrBnFYluu4V1e6WX+3NRSTrrtl1qEjFUzNxjIVqAs6kpKf
z6fiCz295ktGFhSHvZl4sQyxhMesShodRblqKCNHevVPjipQusWcWNM9oOnO/c1HAP++G0bte7Xk
hROxiZ28DKtiWaO3PBjyUNZGW7ybJ+n8XtQafDsD+tp1I5fO3fW951y7Y8sDK5WYXzQv1t0Q36UO
yzALHfuor8f0BlU74IASQ3NsBfPAp+Yrk/xdknW8Oj5whhnSxo1/VslC62dyBwNr9yZbqsNM7txc
VSj/jCFpCkHh3MymQh6raO7sqRpvkw6ThLBOKKJsgLj1HzH7WTLaj5ITQhaW1W8GtxixlI+XFI8+
IZxg7TMZx8rOsK0TxdBm6DApvL8xPP/YtlgD/ln3eVUg+C+9oU8cpF/0mv5vGC4Ca+GwXkkl/zpe
vK1/fEuJF7891Kniz5sfIq3K/6h+EkHKh1adBJH//IV/RZG6+waePuZdQM5WHWuG+stamr/BRhUc
PuBMj6iK+OOXKBKCBvBn+tyg6Wku/jOKdN+AYFqBHTZsGHAX6Cz+z/9x4u/cnf3vX0O7Ncg5CUwo
oVE/AxmAGgTh1vr3v7TtBQpyttBUvpfoSwU5UiAmzu8HTnfvk49axi8T978TSEI/ITqnkAaQA+rY
WSCJx66BdoFe7t2Z6noK0jGckhxTM3+8ZPn6JDw+G8o6fbEu6/Vsbudyj7mjt8H2zkWBS4839Uq0
e/mtntAGwfJSDHt8I2T/6DOejjUaQ6o6qeq9b3bDHnqgi8peVetXmfKtWwSsjO+QHKYHPcYzss3b
8p1ahP22GhP1ttBj81vjWPnqcRgsYTG45sFSFCEi3C3a7VD6RgXBekCiIMg1uURtn9t0D8s56uHc
cvbOs7e3vDrfWmnqfk4NtZ6Ac6B/MHHI2ym/GuIdl3sajr43H1e3gCsSTL3h1EA+KOQmAtgwFCL7
9vK8PPkEZ9NyFuCVXLGDZ9TVfvJADQjNz7/mVWaFfUoJ6XGoV51Q/7edPSu9DCWqX+b0iaj+9gE9
/efzVH7u7zzVfcNEg+uDpQTnBqv5v08YQ8eifvWYADHD+bKePf88YWDTrlnPahpOQYGd+Ld3vf/G
YwnQ+yPnW3WAecSzA+U1Bwxx92OOaoN4J5c4l3EY+pxAqF/kYUka885cJvtz2pn1V1/rs1ttlpf4
gmtF+NcDjfECMJHoNcGv5xA9O9BqJGcRnFH5gSDcikAV+4iXlSWH+D9ugGcOsicNrMdhIN3QgGAW
8Q8/3fJuGVfEflp+0H1lb2HFzFi760Z7iLPcfk+hmnajI7StVZrDtZW01l3utOU2z/PqQmP46aNw
HaBus7Kx6YTTcT99lMV2SaCaRdvLxsJwVvhLkkZghCottKvAnqPZb5AyEo5Dmqu5MtejueGKCylb
TtCNKwPHoJenZz3wTj4CzwLeAntqTvpV3uX0kQxbJT7uX+1BBmMbeqW1fDISirDGoos9KYr7AS/V
NnJaP75wFj/5/IyMRRLuLuvIJLKnI7dWA1i5kN2h1xp7lxFGb3szvYQrOb814R+wtoDEsn/Xu/js
cpkmo1YaRdmD1NNbbHDRxivqez+pfrhIBF/Ik9fvdzqZoK8JEFYzCAiC57rKRmqDN9Pd4YDKRrFJ
FzFfSTUR86HoeqFdaXFWPDMWRR468rzao0Lpr+FAaqLIaycj4LOW+qrUhJWGM3HzcZitlPYz21bf
1JB1h2hENRNT70oOh4o+TR51y+IvKN1V+nVP8HyfDz61UNm13Vs/KOkuJHriU3E3F9zixLJUbaR1
zqhukOSXclvjKkUKG/fUX61sUkDzqsn+Zld+DbgO1F8VjpjDiTBFyvPLPDbDiCeuJy5s7cdq1vl8
r6gV+J6cguvxdxISjcLMRoQq6kOXZ8tqQgwh4cqFl2tFwyJFEtrdmmvjND3FH2ohyYlLpuu9bo7N
baONqGhldqfToxrsj/gsp+9WbN/ncsiTjKpAUn5COCf/LdCb8YeXDb6AxMwbRZOumi8EX5iKtWlQ
uHdGA7ApmkRh+MdGtaaz98Chqq8m6pRdOK39SIRJSUTHa2JPvdg12VDIKKNLgKKnj4Xe256dkmxd
N5mPuPJkXx1W0hJKqtjoZwp80jZZDvU0bAuBiFRiNb2x9Txzsa/HOivyj+Dl0++m3U0PYpxajjjM
es3PhT8vzsdB5PX9y+fGc0vdpZLIeodywP10OvXdUOpomdryMNmNudXn/EvRUPL3apL7149E743Q
d5Uw8M+1cjI8Yq1x6fPD4IHRVKM97Cjjj+E0iGX78lBPj6Q1SIcGQ8y+1lDPDsOmCwIB8rM8VJC/
3ybVVNC98C6J9q9Tc7ZqaWdgSoprAQSXc85JNnjd2s6pDqY/+ptudtNjm/Q3Znqjpl2RcAG8/FbP
fCrPIbIge1nZFOfSDNhZD8pJ+ubQOEl+j7Lokm0GOcudY1YAL18e7JkphARITRjxDwQFz/12h8Uo
LdrpzWFp/PspttzDQPhy4Y3WcPR0Bql0c4Gu2CewXuc92X7Ai6q0RMsMOuN+8VKKc1IKDxJqbidv
jXLUD/0gzLd5ZxVWNCa6vER3fNLaRwfNe5TxhJJAm+Dc6Q8tZru3ay5OzMWTu1prlm3sxWC9lqSm
wd8tiC3hCdTsMC0oD2Lwhw85qhiX7rdnpmK9RFdICTcOorGn+9AaYRAgltEdoF1iPdxmJZ1ZimRt
H8naHKlxKEvQ7xXd+DYABedvcNaqhwt3+dMlxnSYgNEoEZMLn1vPmNocNKrL1aEu6/qDn+vDTV75
zXU2V8uFIGrdg2ffnpmHqQ35ftUJPHvhHCaNliWLOtid0KkRl3K54n31ZuNYg/U9C2qkzupYe4jr
YrhEGHq6upljKtTAGDEtAxZwOtuakU59oU3qMNFFDSdLdpESVn1heT+NWRgFUNfqC7FShc4iI78Q
gyMdWx3KpHwQTrMziukdim/Bhiv933mlP+sXJBGU3M/PPIrMXDyaOihL5ffItCuYVmK8fflYeLpA
uKcAI8GjRR76CVoRRqo1pHrTH3B+Lo+6zDxqyS5+hn19CbLxzDeidsOhQsePsOB89jw9GWpLiRFf
cakByvfMsGvJ2V9+oSejsOeA+4GMg0DBDXiWMWdLVnoDPj4EVAZFAh0ZaOJ4/0IV5slKoLXDL1+l
D2jwwHg+XW92ngap2Y/jQVI1oMdm6NuyTw2ivTzdgSAzw5ff6tnxVt1NUHCrkv7Z+tb1LEitwh8P
8SSCm8odxi1Y7/r7YCZAAYxYuBcGfLKbV2NmxiHlXEPncxBjq+XUzQJrPDjIv29TARBhSe+n0dhR
+n9vxFicF4hMv/yWzw/KObUSrhj87C3L0mr0enH5drp+H3hLVKZ5G3Z1sEIc0jL0VPd+LMYL0erT
7G9919V3ldbsqupxtmQaHM46s62mQyv0K38w9M0y0GtCulweY5yTb7K2Hu6mskwFOMvWvnEb2/4+
xc6nl1//CeOXaAqYI14sXJ1Q9c/v6DybG3PFNB1Eabsbv8IJK3Rw8UmvemWXv+V1ll2bWERHWap7
uxyfAgRiFHIYfoWlfWyUCFqNpfYxScg3LiyI51ZgwLVOrZWEHQ280xVvTL2PyUMwHfp+mCMAZV8b
esotNE2YSuKVRL91IgJCSp8blJzt8Y7/JYdqitYd+zSdKaK28ft+FPE+xpv8Po6d7y/P+ZPzjysD
hWWCFiAKVB7PIQCxglW+9PNhKt0Svno77YzeyA/TYLrbl4d6ejIx0mr2RTkJ4Oc5YHfJepya5DIf
AntyvniIgz7ItnEu7KFnXgjQxAqMW3EG8P1Ov1NimFkDJ0inqtJnH8o6944FHjUfzKErLtz4T4fC
o5ihYGmxbRCQOh2KVDq3yk6fDn7mjdssxlNsAsoKvRWh6NfOHUNRr+dkX6/f85KUaGPDm0xnOlRD
M9x6eTx8IcxLdy+P8iQBWAHGfKOVqM3hdo4Vr+n2Ikco5oOxNHNkNn72SaTWhBifpV0Zferua2cQ
+5cHfW4WIZtw2IKf4NI6u+ddnYYuzn3zIRXK2AaqFp8HZh0ZeLF8enmopysQCA49DxfwMVWucy6P
oO/bGfbEUKmS+1xV6Xa21SVw7bMvtLZpoCeB03hyUvSwWShozgdb+nfzLJJtE3TA7Uor3bz+fXxw
nUBACaXJw08XYGrmnoc+23yQU7tEuNvHoYWD36tPvhXBQX7rQd1ndZwdEWDP8skNyuUQz/5tpeqD
CjIjLOfmZ62ZlwRon16BDMbWRRqZ1+LVTl+pzQ063HO3HILeR3Zy8hbvbiz4h2FeNGjQeprdL8BI
bX+tfvTmherV01Oe4VfECrENqOhzU+Wicju3ROLhMPl09KPabaeo0S3t0AQmXilZOV+Y3Kdbjldd
a5yUm7lUrLPjqvUWlwJO0h66OU+3CtjFAXVE8xg0WbOXnZXtfXcZP7+8bp5OMj1jDHvY7tQv/PMV
as6llykX96G2KHBbN1KtAolReG4S0R7ye/goaVKEXi7Nj7JaukvO2X9WYU6SpfXYRHocS1AAVNyp
p585TuiEWZRyD6LrfS1KlcqHqG27sdsWCSrW0dg7QboZhmr5hD9040W62Rtya04dqaM0jZmmk1Vq
N7QExm9JX3R15Hq5eK8G6QA36HVdbhrDRxVFBUHXRs3kTcWqUptjxj76zQ24d0dHKazTf0pZdFin
GG3WhdIC1BHJtB+TNYPqik3vJc7OVZ3dXKVLHdNI68FRg551h2JvmIPVhq0xuf2Gf6djwJhXGIOW
hlJapGsZYIiFkIlnLgeEDXtTOZ8mHfvJEAJfLjZWnBs6Wr3CfQimtvI2/QoTRfLVLvRD22QWIUAK
Ka3tejPfSk9OnzB1V+5V2mrGH9rYUxxX0yL0aPCgXYVSZMsQWqgE7OC2+l/1goV7xaeI3Y0OKuMz
sU0aAzDQSNjUnC8mtUiNwK4RddNGZrnkd0Hjl92Vs+jlJzhrvjjMfqvLK8Sn059AlihB5sj6BjCN
fbi3o95qdehOfpCEnZu131271JNtLu3p2PtyEMAbPIB4yErLt0PRL5HpJrja9kT6/ZbeOpOjDyAO
sDSazHsBwOoLwSEk3xSY4I1B1ZQn7YLsmj5JcjvpMdVR37BTFZkj1EAgKW3e7Bwm8qoKuk7b9tro
6KERUJDEw8nOPpqp0vXfNdsYtb1RA0YKk9odE9ys8iwLrVETKkylUxeID9igZoKZZB5tilY6uwAb
K7T0VsRS+wheois8PLgrognUbflt1vv++7xinsxkMhBdNdVgPHC5QhEF1pNuuq4ALNU+AqfmFrAJ
kugWgKpkeARX0Y5bA/upRefD1r0hzFcsVlZmwLKwWAKiZQPC8TdyWqFb3L/J7fII6AoewV31GA8y
CmLf6kPK5gDA0PEADGZNE1Xa+hEkJuOh/WGvyDFYnwT2ltECKJt0E7fAiuNW8D3BnFkYND2wRHDm
RBiRkumKTouzurzxHiFrWW/VCNquSDYHSBsV9+UzSWy8B7AE4K13wCeGPTlMjYnWCoqLNVbu3lli
u2MrwLMMA4ACacjRZgHCj6fB3gZjYf6YB73BqNCMXRKdZgGWnEzTdNXU9hhs5pzzKTR8kf029aua
QuI26i3MlApRIDK/L2NbDm7YtohDl6nZ3md54HwGxjfAVYjlaIVGQjAbpZWmEasnMPM3aERTl5k0
kxzLN5v8D1BQxdtE76s/OiMHilZxPd0gS1FVyPHy2Rm/0wCO+06ZbhSM9kNCDbXDxsaTd6Oe1D/0
IXGv7aQZkk3ulv197ywiP8wxPdWt281yAwMD+i5FoqUFVBbn34Fi9/ntCF70kzPL7Ds2OMIKZ9BU
wSGnXI30hhHfeFrMsaxE2qdhZ0zDt6YAs8YGLrRvgMaTnQ8cMAGc7gKx88VgbxZHzD7GETbk6HTK
lu6dHkzCogRmgZK3KhvCgIf9ZRBmZqGGUMssdJP6DFWj0MDloApX05W3U+3nG88Uyx4jsbssU3eV
r4Dyi8khxi2XqcUhrWuHo56t695lTakoSapeC8FgxlYkLJDpVa1196aexcBT69K80tLAe7DzZP44
u6PDCrVUuqzYiuSj68vl9zgOYpxyxyG59noIb++TJeWAz0ZoIuNkDZvEpx+y6cwAfqWxiBiYxGyw
bSrQrP67tARY9meU9SpgwP+b0CWuXsSSuHv/0bd+Ah+4fijqvhSnIPe/fupveJLzBnujRyPJlY25
Uqj/hidZbwjlKEeTwq4wd4Kbv8ED1hu6g8QfAQLFYPrgHfwTPeC+4V8bK7CAhjRZARzBV6AHzoN+
OgyApcGBk6RZFBLPQg27aEbN6oW9C/qljGLl6bsR5tkrQ/G1dIglBmGcjjcaugSnAU2jU8kDy6jt
hjxfV7kWbzyHiu8vc//hzwDpV6jVebTIx4LEhjAAeAv6GOdNY6yQZOnmQbxb22cq9IGDy33Vu+OO
4334CnOnBpec1MUlXYfnBuZLArnyKE3wx+nrObXZIBaha7tGL/SoK9L6aAxWvumqtN+1fjBsOj3X
P778tufB+Pq2AZx50vlVBdg9S2+0YszQ6UBPsaNxc6t5QweXhwC5tgB7O7L6C6N4Amz7dXbXWPvX
oJTxVtnZtZAOSxMFzNOXjBM5LwI3xp0wgDYMdfejNI3Pedd+GP38Fi2C+qrIxoNdyAtZh7EWj85H
5iJAsQqcHi2qs+JS3MyxLapF7CUOi1/1qZ03cW3M21E59hWGmsl2KvXgSrdEE6ItpIeqqIIHOpyf
4B+0DyMkLv1CYvLM5KM/hhMrGcJK5z97pKa3Y+JMS+wNMWbsmHLepmmnkLmR09U4rMfvy1/7fJ+u
s4+4EKtrFecBZ386+4hbJBp3uNiLxoc0CFMsqnJEf/+dUegDspKp451X1ny/KYuJMGRvz4mIoGG1
wOHJN14e5ZnJY9JMCplrt5Ze4Om7GBbMSIDc6d4tYrDbmV22tFIrcY1n7mriJ51L7bZnZm/V1LXW
eJlNY69//0vFUJ9xWmoAeeyhbRbvUQbqf5Op4d29/F7npQ2+EUcPO3JlQqDPfHYMUPVfuQh1utdy
WW31RDjvZjwNdibtmdcfdWDO0Fc0ETfEXed887fG6EuwMfsMdvJNktT+vg70aQsQKsb9tHOcXe80
zgW/bvOxkna6FQnt6M9YKyMcptXZQd6bxNmNVaBwQsG7fWdag/k2I1nNyUBb7bvRddhLjU6gYtAm
evlDo6+tHTEvyA6p2xTNFjSGummDVGLfQD27CS1UlYONV9JkDXNCLhEFgVbdqsXt24gEyxs2/WDp
88ZyM/stZvIWjl++PdrHzCqdQ9nazniVIWt/g4xJVUep67buli6k/amvSwcCeavE7frYNR2yvu5C
z0g8PSS+Dr4NFRgS0rp6bGAaNn6zM7u2taMksOKfY8zchsTt8/DOrO2MwyVWpr3pm07rNpPUknKX
lLZ/bS9m9pFunHdXQOupIzGIcdmUgyBl0pQ0g42dxwbSMEsyNUDGOqvZFGatauCr3lhsLL+rb7yk
7dLIm8tiiEQZrwCe3jZgJmSq75KNroCLRKa1eMlnu7RzhXeoB5cpKwYf4oad0K2XZVw428Kutfee
ZsFhdWiY9GEySiwkR66ohX4B7aeIow286ERF7NoJOCcjbximPwo4CjMPWVRFJJdRyivLznU30uck
OfiThyeXY47mjd+J6j4wM7lG/073rRda34fStkkgrD6dv2gOll+hnTdYVjGdqkCML2vv6kq3/kDS
C4TSuATGnevNEq2qwNQ+yDarHnoNsQ/qFtV817tCfoi1odu0ajS/ewNSziHIwx7xJwc0MBKu5NFb
JLK8d01GMLCG1tNvODLnBnYipQMUaubbRvlk6O8T0SFplyCyCAlJOPNPhH3iOEycxezDGSvkP0x9
6t5RSGn6Hd9CG6JkoG0RjaOTf4OHWC/XfXKNlLu9za3cmK/6Is4PQnXxCGO1CIIQE58WJg5UeyPU
iyb5MDnVbZbHABy6ttlTt7XcK72ztPdZW/YSzzrZfPfNur2tDQmmSy8K+4H8rbxz0rwOQh13ZRlZ
aZ5VUVpm+D6pxmjkVZmOOArq1phtfJnN6ZaYRn7A2Q0ug9emTrXzh366LjPR4g3dDgoUWd+6IL1w
Mv7YwXZ4P+dx/0k1jpahm5TaoAe9bGE2MlXqYVeqe63QJ7md6sz5ZsVl2YfkcrkfwZatsy1Ep4na
sCKnGFLKlCtIDtudEh8hF6uVxdK2MxIO956I9S8ZolHvUOE14lDz0kZsIS2xIydLqbfwkJg9pylL
HWZ273ytfT0u8Z3S/HTTJxJDRiuzgQ5lKQ9ixxXAKyS5gvy6s5X8rCELl4eOk01UdYvaOPp+m+Th
4E/QRhoVH/2W/gc53DwkIQCKtDtmne6/XdWHte2YwWPfOGnm/jSQJ7lLjFm1e4zlbZ992xZUvg0z
zX662JF/TiSC8mGZBfz+ly+MJy09GkuP+Kg1eKTnc47dbWium0Vl0z4t7PwPVxbyYOa6t3da5R18
dGmvchtGmVW05rWvLS40JS+5irG+3kAkW/ZIdLR73Z0uCSc/jfUof6FsjXoQmCpykdP70rRUYy1z
nOx9Qo6jiJP2PnUtcccR3H9KlNT29aCJjVMT8gwsqgsR39OLdL3TEFphv7hArc6Gb7QmdlJqWHsK
H4hbjdkC870036VY4e1f/gRPIwOGQiQH1VpqveZ5k6BLeh3hYC/dT+X0nROj2VSUNXevHwRChg8m
BH8lAqvT6dQdlWmt4H38dik/aBgdhbVbLn92qv9/Jv6f6J86fLh/nYd/+QGM//iQp8VDqR7KX/Px
v372byi//cYkSYQT+6jqu/bw/s7G/Tdk0+TBuAgi+bKaqvyVjZtvOFbozAJdAoi3Gmn+Mxm33qxN
LCIiUE0oxRBi/vvJ+EpVAhBM6M1KCUBJnUt8jhqQXaqrOEwX04CWgm/c4GMVvypMXUchiXJJGaFl
rXjGdUv8GgzrY5FYDkIvnZjafQEeE8aL12yLOvMvhKmnrZS/hqKaS7OUDiZ1htOh8rj1xmQOnF3n
q3pHfE647wc5lb+ua6Il7b2r9WGK/8XemSzHjWRr+lWu3T3S4Jix6A2AiCCDo0hKFHMDoygm5nn2
p+8PVOZNRVClaC67ra3K0iorkwIxuPs5//kHH7q1+PrTF/ALNGC9jX9L1R/XZsFxp5B9yNw86leJ
fZeYeycWTAgRfk9mgxmg1jffP3wVhzRIJkbMxBCeHxXitpraY1gO5g6arwWY7xTj5z6tMcH4/XUO
t8S3u6Hsdi0Y/4SzkXly9CTdIo0bCMW7sovVTaWAKbQL5ngJ9KMTL+3wUg4kV/ZCZm3QswGl6LgP
LxU7UkNVIOxV2GQ/OoMbBklDJCSFYnhiY/zVpXD2RN+xhqvDYDq8lDp2q+t25eyidgq/aWGBTZ0E
L91n5AMkH3qE632tJ8qqlSEejHtcD72fvnunlsU4L4q7K6tE7kZLcV4KDXu5uK/04sS1Dj++v69F
h8YoHc0IAvzDa7VWpFhdYrk7ZktY4M4w3e+rxk1PPL9fXwbEi6aWA/t4w6hrJ41yxJG7opgKJicp
JXkUnlrF798SD85CX7TSRPGIOroZfKfLEkzehbpGwLfP3GkJ0rEfgjpr2vHjT47dmYkv3/lK6Dj6
JNy0T+A2OtxSzKhENPPgV1p2CpA83Jje3g/qFbBIdnPERcf0yVjPhFCrKNwtRotSoK6xRMqUbnwO
R5FdTbOGIQ2CdyY2aXnKm+/9S7O4JFJqUuKBtN7Ejj99h6M9Ec0Ude6O6olKf6R7iURlnwBZ3qFm
K667whHQYiCEaMeXaWxnaBv66p3NoLy+zHExaHz8hJN0qxohY+za0CP64HAahOc0NkolvBis6zLr
+pu5Rt7gG0ZGxKG0NTq7j2xn6/NnhA2dhm1mlfkc85/NpVJ0kc7uTp3BguuE7PoQMxZ/SOt2+/tL
vYFW/x4EP64FLQ3cAuhw9ak9XIulSf+kwO6Dj9up/Wb1PvDLvl57SVGVWz1x9RUk6G4HXPPxlM7V
m1mvmDv+/vd4v4rwkOEkwnsf+Rw7w+GvQQp31NpqFe5M5vErhFHuipqc19paPsqx4emyoaJXdHjG
4KZHx27HbgrLHTyaM7A5A2Z5mtSu8UCMT6UuvQFNhw/3zTpuPZPWeckx9UrR4s5UqlbZQRDOmiBu
VLHc4huoRV5lyW8hAMm5OUXxeBFDQGAWS0xttpOaESoQp2YYMmkkYUgjyW/4iVSFTukOJW2z05ve
mJvYj1lhXvlVbNW1r/ZhXz+LsUuzADsHptFGtzAdTQodJ1EmjfSwH3xtMMs4Lta0LHAExjGHr01M
kVISllac6c70WJdpF+C9+0S/eyrN7N22sGoLGY+QxQnSax9XEmE1Km2f1eXZ7GZxYFedBd1LP5Vg
+35bWC9DRcS+QwNpvf3zn3afdhGyxG6tPNMnDfpOMcnhm2vCAUmbIQrGCrTCIJLk2YyKYdMyMroQ
eWT5fVe0uMaZc/MsuY1TxCaUJjzHgw+J34uE+tVoeNUVHu/7UT6PU1Wn7RmPN6/P2rzvmi1glLQv
rWqeILDkyPg3CUqCbrWOXR6ENqQbkROe7nV4z3VBo9iD1xSjGwWFWbXpZh2Om/7Q5SUUlyEtIq+c
6vm1zSAXe7MxZLpfrmw/TzDTuK9E2BQ03Lk6M/6Xm7kou2/KDFt8t2TO0noM7Adl55hZqvpK0YkY
ZbfBuav3hrxVQyOnZDfqM8Oq9F1CDg5gVuHovReVph1eChFC1ShCY3ot41ReKKnqzFhmh0sZoF9L
00D0tWg8y5qcT8pgciJ142zhfIFRzezZchyvkwEs2atJ+9G9sjSGsyqPR1zORKYyWB/bxuGvuGtA
srT1xyLKgblKfYLbw3hKjzdhVInebyJnPscBbnyq7QzfjNiwGvw5usqFvqO0GE3OEj9+BSPtlzwj
gJ50BkzWNiLJ4dPwaydb5Fa9cqOr/MstngaGX+J+eCUd4qkgu4jG9MA9IQyNRTyMQd5N7fPSp9LZ
gQcubA3N0k3BCEfz24A7R72lCATxTJ0OONasUw26E5okDBYT0QpPjwYxbA2lU6tti0LoyzSkZK8v
sbUwIzeo6ja2NWlmUOg48/lzPeJ+ksWGLj1qGszymhKjZExbChOvIZldp5kj7vMx7S9VkbFxICmU
8XaGFInpMz+B9qAel7+iMhItnI62vrUjsTj4scqB3l1JSbNzQsVy/WoecghhteZejsRy/KmLeMl3
bZQ6T01rz8vZJCZ5G6uF4uzAq61ryR+feHOZt09tX5sd3CursTfjYGlVMBWGmfmzXqhYGwjZl3ut
tPCNGBJZfcYYEad/NZ9tjklFK/1yKMV3VIPDfRY3pvBAr4qHudVyeY0ZlHLTMDjEEXLAxXprYfBY
ri4yFoe9XUBaa+2mRFsrBdb6fQuVwyAyHKysa0TlF4gb8aLBD/Ai1lSUpRwyRnJtdoWxT9WhNHwr
i+fEQ1pTIQLvpsn2aOHmL1E4Gq9p0uZfXI2ikSefTfvS1PrQM7UmzfwoN5/zNON4dRezf9JTCNYs
SyP/K674twJVXYOb59TFtdhdrsPZtXaZWRQvZUUcuZYoRQHRBHdUyPZCZH5HXmIFMtil904Ha43o
kjZ9qod49RASZfXollPiBIVIBcZPMxNEf3IjPs1FdO7gM2dYIdK52mnWYEy7uKtGVjo79BPeShr/
E9Z3HMhOj6OgicR8NasO+C1O5H66xNPoDYjyzkgwy0JYbHZU8HjBXdlYWsgwQ2TCxJKq0olNQlIr
TkVzqn5q8AX9jvehiatQxtDDzzld7Y2yOB0x69r02DNHgdaDtOBek2Sg87YU0Ou2JbUzjWDrbdym
S8tAZQgJxytbmnu1h1XrF5BTHit9dSlWSuhD1Jd2UGYm1DvIRy+xGzbwxcYUMwvH1OLrduojdqG4
je/ggvXxLqkn85w9EQGeSGwWMtlzVrydbGO8hyjQFv64cJB7o1bGhoc/HUttTkEL76BLEskeQTUL
cqc07xt7dfnp247p0Dwt5l2C2WUZ2NPUOdt26WfVYzKxG8Jc/6rIRDV5FqhGfTaB6ku+WH22cZRQ
fCeV22l9WoZx8KBphajcBxWXqbZbimdss/gdQRZcXDgJ51Q3RL7pPHJlXp5ZR0DPePNW4Wa29AzJ
sL6UJd6Qa6Z2htwOK6p4oVaBTFUAdFOyrJEMZb2HA4qfVDvlMayIEQsVP0/K7q5fKrbraWr0qyYW
7MWmZTaOR9++MirZkguGAIoZUF2a3Q4B+xRuMjbT1ifLWTAIUXrGD0Zlfm6jSflaTEtxWxru2Pnl
OLa917qWrLyyGpErj2PWvCaqOryq2kSyQFN2+pe6SaZ8r6pEHO3icawvdbKAUs/oo5pKvTWY9Fih
lfReXpfFvU7R9LnIyu7JDLVSh9uWj5/CsGzK7RpTfJ83k3jEQDexvXEy0KO3c0PdnxaLcm+Hg7wb
y9mG8ddmkDXErEJu1PCGUthubf1ywKPwKdfS4bUwJaTPapRlHwBs8rTatlnweMVwamYSJJt9NpTT
cBPzoT1jw3VFbZDdMeRwpsCcC02cySpnFIbRFGB2aURkAeqjpX2HjRvSILRyerJWKAzeLqeUslgM
tnqmQhVNijShZnWi0XatO2XddZiHXDuylErbLUlsfGKjCIvAiJlp4jrl9MluToB8jbFIrA3SbXfx
mYgnw5kTDUu07XXq5n2ZdGHiy75pe7xtdUPhq26ncRfGDRSxcJltB2c2lzkLLYdy3zTZILeRlkgW
EqgdLmARvGx0UlPjK2rR7vKUhNJH1Jymhm2Ga3S7KS+dLrCj3rogoYPph2FiI7Ypndlo/XGuWD6c
G8wJZQ4vzp/0vJgDxjDuY2tKi2q7M1MMvvrKSQNjYepILAw+jr5mVqp1oYax2u9MSqCVj14XKSKt
Rv0iqJgnz4XX8Ip7WFL4fNJ2dIlSLXawQk6bxQtjLX0p3TD+NmdhP3iTlo/a1u7b6bLLZ82Gsqf3
VhCXoVKyrdnOg6y6/jUes7bfRSjsTOz/jFTdmLOEHmJMKpTlBlrnPfRU7WIIG+2WaDNYyqNo+zO9
1vpyUzh9k+1HI9RfJGyl2VdVOXeBk1rhucWPOZdlXUiGo1INxZXZQzncqPOI53GakhjNoumzCxUx
f30ryXrOfKMVpOiqdVWcTU3ILtG0Ke6TDCvVTSLM7nrQk5r6iF/6PIoTKegiUM0xZ+zDK6ftMMFt
p2F8VC1UH3s3ihSJmL0dv/B1RK9YAJStJ2xzeZyzIXtmlIt5RO7IoqGQK7tPfd6qib/KwtptM0yQ
jqaFWmeDVRQ1REENbl2HlWE8lDFmHhQqqfPSl3OfnLcwSSlhk8ae4BOCLvpKiy31Ob62Jm4bzahh
HKE75VelIgbDy6s4fVmGmFMOcFB055YMi/NJIWXLG/RQGJtIx/A/aE231Bj1pqa11WVkDT4sAoKq
7bTq8NU1c/vOlbXzNRvn+K4rcsXCU7pNOq93Fnvwh6WuywDLBHP6Fum5kkL75qluDPrpcqOOeCNB
rnQjZ7ULzj43Vc7YkfKljE90ZGJtXw9bBSB3ahfoZDoAx7GIiR4fHnqiVmdlGC97XcwQc21isX29
jjGBxkD58wRH+ZNNMtL56l64CYnxu0xT1/kBsvz/kct/I9aDxgL0+5+HLv/Ytv1r1/ZURct7x7b/
+aP+mcFgmsTQhKwe4AIdCsv/zGCwUwIZ458xLGAGvxqD/MOItP9YQW8GLZBJLMxDLBC9f/2U4LkB
c0DyYEyjmYSOfoARaR1/XusF1qRi/jCi6WhGDzt+GeJN3UdGfF7S132qVuO/Koo6CBk1k0/UA6s1
YL1Yij8jIDnr3mwDUwqvEIIIZtJBjskLZeBUqqmPOKn/VDd29o3I6+aLUPsI1ebqS5hEVv0g38wK
0zfjQrZ7mjEJRkD+iZGh/nfGaDwP6ySeg261P3TFgq1IXwL2eSFFFS1deq0xnKftW70TOXmhuGd4
fN9l+mqu6KLMoPcratXCnBT/Rbz2c41b0L+h4MWzvqlbawdvU7u04evoGyRL5rlS2TSqDkqOO8Es
wNkOnA3RXRg6URJgTJCdqXbpfHb1+aVSivJGKHEn9nRImrrRmq6fbwghEy/5iCOeJyYq6h87wIeW
3f99ZmQqc4DfL6gKB9z/uh+KZ+yzf55hss39+Nm/V5Bq/QFEwjASvTd5SasM7J8pJsNK/l+GG+sX
jPTy3xWE2TZgIBZhbJlUJG9T9X9WkPEHA04qJ8YjSNl0Bu4fWEDv92c0yiTbrOY+zEzN1Vvx50FL
F4dW75RyLQXa6gYb+OI+GceJpjp2iwdQGuvMQId/N6e1vNbmcUG5Ew87S9J1fvisWJnV5JLxuBgv
QZM9/F36oU3x95+HnR1PLMrJrPD66OwuNXxtLAUlXLvUf8GHmi4buGBKAOcLCXcUy691J9pp89MO
efvjkPqZRMv07fjwst/c4nB90xByQ1M+/IVCXjVX6wyU8irkG1OdQEXnlZPTruyccuXpVDBo8OR/
o++0TtQVm87J5kvnjeCjGDo3IlbeTzamMtlEtpzTIAX93g9vJKFFkRCGjDfy0JRrAqdfilHFG3q3
fACYN54FZ6EM7Df+ESkI3xWdZBPcg5Po1oRhZG2zGOB4pGJen9g9NU18G7+Rm+wSCoo31ejkEXmt
FJ6hLopzHUIVNi6tGwfCml7RJ7h138rLcWVQCRInIr/TEgpUs5XtsBMr30quzCuR4scLKwtejlfV
q8mba7XIi1xMFKSfzdC33Cmp1dVoDlYXBQ6ggjCmeW+Ns+n6ou6hgL2xwcIm01A6vLHEdCuBMaZb
Ch1EIcgLWAllBZmOD4UzrCq1lXAWUpt9Mt9YaCiJxAM8YbhpuZvrf04rYa1lKsAQZJxzrCKBrSyP
PW5+TN+Ybv0P1pvZdC/ODy5cPFRfhXS0u1mWET2KUoetF2ahczm6IiHNTGO2cG1OMpZP87JWmvgt
i3STQ1RKNyRSlGkgGa5pHtIXJfmEUFyo+xiDZXireH2QaSHVxUadoueuR+xxtp9j4LFL9CvgHl1t
jWXggmq0/gDT/cs8mcB1UuvT75ALW5W2Lkm+rUlGJJL3ucoofgUcA6PTZY/pPE41Xu3o412mKF22
yVTMJYORA7oLElEp48YMncXYZjh1uZ4V8xjwqimx68rGanC23Ryj/zSAmdoLzEGLCBAKq5RLU5Wo
F2tXW0BesqlkJpApztrjYg+djTUJEtOsVqbfl239Otug03sb+hFwS5vO5bZ1nAGut4iUYq/UNP6B
i5Hx7FVtkUoQBLP5DDOvAtDFMf+pd9IkO7M4enAI7kQKZGBIUNVGKexhCxVUPgxuJyyfT1hepZUc
9IvWHFrb14YYeZAN6KmAM6UR9jsZj21XQ4zrP+WZbCFHOh2tupFm8Qt5AFZ9PkUVkSWGGs+j33SR
nZ/FtuzrgCwLfU973te07UMrcaiw0+tsGPrvDfNuEWRYtSLRKQpMfSZgf7B1qMOkjGignEElnOYv
7rj+FqoCOibCI7MLCtspOPjTJbyxzcRBjoqt1mVh4ByG1KBpv1hTOt9DgR4e8fOpFQ/mPN8dPNW+
5jM2U7LWCrPPECaZAMid0WlFMOuJdg3LEkczGS44PFMdaSnLbdaf8zjGqwchYym8WNM6vpIiTqv9
iiJ+tWd9ioNSho0MAIHGm8gqUusc6dm+jstyghOZGQ8dHW5B9sYMFJXT7yPNbMJaC+BjCMKeoqps
gpEsvBhXbKejXFBiho210WCZOAnHunYnepJNoqTWc4pv+jdyTfRbXA4ZDmts7ptYqzBxCRd3LnbT
HLJgVXAKgj7aTjEYIFVR7OMIT/aAOmpt6YVOq/Cy0WyDvQmkm/6s8bA2OQZin+Oy6LptZk/uBQLA
ygwgHzrYbpcTEtJB0fJPTjOKT5ZVFH3gLpb7xM4tX+ZJBQtNMdtsSILkyPZye0he6rxabkBfCkmc
SDHgBGkrtnmrYRWQeWKJtWfmNJRyGu5bEVD5kuFp7hQT32Y5pr4pBrf0YcvEU+CGXW/4i5x6yDqZ
6VT8PMmPZ5C8nU9xlBXfbdnZO9yt4r0+m5yjwlZGx6/NCXkenCJA/GGlRmz0ZiguScJdVE/2WeTS
9MJW3i5jmn2hfOz/qmNkQkEMbPy9je3I8czWFtm2DoWpbBt+5g5j8C7ZYPIf36DkJTRJQ3f+lIkK
3AdlajaxZvnPBgY0YMLcd/Ur6HMTbtH4QqG1Z2cMAVZ6QBpLuMvdQLWwnOuIToAeHL0uN2nSZVjo
4/935eZVqfs9/t1X4TwApnZ4sNnMG6yGhj0dpyiQvJQG5Qf7qoVIsPY47VY2edhLkn3iZIn22HhA
YdXe6KwY75kvUFMX8EV1RFK7El/ZgiHBvh32HypT/1+Vxq0zexqj/9wdXq95LRSz+TOlaXJczb79
8N/VrGb/8SbwR14Ei27t3v6pZjX9j3UmCjOITgErpX+rWfMP1DfweLA7YqyP58f/dIPqH9AKTHw8
3/7KIA+ez0eKWZs/6ie0gUIaDhk3i404ujU0eUeEFAVDsogTRD/Plyn6DF2h+K61y2B6tHLZ5xHO
wDaJIvnUWT1gSpZVkAiyXpB4b9CEeXZj5Qs5WQY/toRKFpitxmBryjP9ZiTlIWN11uRYJcvALl2b
TX610Bx/ownWb5LRnFgTsPbzHc5syddsmKzrIQnzJ2RQURiAbLfhNhlt8Spi8gA9MSzLTb4MmgiM
aukeOhLCbhrC3b4pPRJQj79367MaSHsAr53b3jeSqJEeNIKqDUjXMc7wOUrZOWrR3plZI7/rFYXi
WYlq5tOIVnrY6Tm7UcDY38pvu0QnEy1hdGjivRtbzAsSpffNsrdLb2mLDvCqSClBSXm3xB4gFuuk
NLWk5wjH+DxPU45xf2NWtxCypi0KDiZFAjCz9WpGoMConRMxdDQJ/yXNYtEearNob5O848Rv8GV6
WVoSss6curCubXQvDLnY8zJP+8qjZcTdJhuZG2QIRlasXXUAi4C6Vl5+ctFuj5inmuVFE+f8xCAd
5sElIy/GJcgasDe+ShIlK7fU07pJiq9NIWgUBjEXYwdZ3FPQ/y7bEOuN2RtwbDq3mti9MQdXfaR2
kd9wgZWA4Cjfh52RTsoXh8lBsi/DtPtO2SlUb0mk/rW0FiMNBsTT8batZZ6upJxoOzPfvOyyOGn8
VJNVfCUJdEGKb0l2Pn2smCxbWhOCtU9jUgc4GTBSlQ54mzVZ+UM12M5XmPCWvY2zVNy1cqXr8wNI
P6wCQTCHpk2WCDnR8S0c6fFZrWz3T9nOabdxI9TDXpdzfvoxNg4vTk5h56NqHBn6xUvielPSqtdK
wRnPdESL/BhKvepn1qSG53096qupgy1usQspns2lK78S62xuMsI6GVhToIb+gqxnha/dyZtslzyT
voyz2sehV1ziq0x1X3U4pjHCImXPn2x1Ur2xkYwaFX71PQupCgNSVGeOgKHejizSJ1fa4bmhL03h
R5VW/zmbo+hONHHriv8Xf4QLDE2chhxoiCYbX7C1xfuJQgEDhYCguVP3i1CWbTSs2XUIofa1bpxy
l4GP/P5SZCKvzt4IS489v2asWAo3cSQRvk5Noa08tMb0Cb56j1bf/FNr5fanTfoXDeraDx/fm8C3
jv/CliJe6/DetKRJF7s35T6H4eJFdmwFyxzbTNjyL10Z3//+aoekj7cnyWRMo8GBEAfVdL39n55k
25i1ZWfNvCfPtArI9iYkLumbE+/rkOy3XgX3n5Wk69Buq+8oL4xxdVFD49hHWVl9NythBNUsSeBr
wvwsbDr9K0YX5bavllNe6StUePg0EYjicQSyQmw5O9rh/fU6jBLTTqe9IVIcFTrZBQBkXcCvQ/57
YVe33UwB2Fl6cmMyqTqBfrz/UEFzbKCj9YTUOcYOL9/mcy31aRqh05YqPqcKXjLocrwylCL4/Zt8
/6HqGKYwfdNx+11NtA8vNSdVr2lD2e+LfDA2PMl8i0tDuQNgdALUl/oW543sxMf6xm89fL5vcLHK
SsShHYH54VVdutg4GcWwn1EHsh8rVsUkBX/cxxDnDrxECEb/Fk7L8KXHX1Kh68imBxDmPAlimDvp
g6CLHQJB5wOLg/zKVa+ldczLbDqirVFmagTFw+ogL2S4TxTmdMMQz/3SRJPNOLXXl4F5kbgf+sw4
y2pruCGEvcjZpDuScfB8yG6byJWvv3/Y7xcp+/Fqk7Wmk2AucLRIJ8OYJm2eh30HeQi7UTM/T8ah
vhlTp9q6Q96eWEC/uh76WfwINH3diY6+I3OsEjwQh2GfFBbWNIZlX2K0GAekn6ISXgbxIf3PumBZ
MpDU7FXcugKTh68VC3BRmmY/kj7k3DIosK5cp9c+L3nqfIhA/XYlw7D5btHrYrJ8HFGnEpdEfWF1
+xGau58QR+5HltH7v39fbxOpo+/UwP2ElwX6tzriHd6QVmoh4rm83/dhDFLCQe83fLsekR3zRtKp
EVFn3c3o/3Z9n8JRhRR6EVJFeqReJV7Z9q+gFtAcxxEPmCT6LEX0GbOmyLMANk4s5febFsIywY4l
TAGN1Dk63tBkgyc6arfXcU3f1jGoRMsw02MOisQxLL+3Wj+f20Xs+NMYnpKgr+/26FG5+OvBnedp
UXsfPaoEEKF2CFfZ53jB4yk2W4SzKaDDvVmceC3vTx+DNaSj3Fmph3QKR29FFn03hoWzV4nQ8KK2
S7dRVIfb37/8948Tow5kQyi/VItNau0vfjrj+MgXZ92X9rFNiClmd875xGl3ljJb33bdmH02Zt3d
u0WRbJkqZSe+8PeHH5mStFbA30DygPuHl5dFOfbCDO19Ixfzahmsy6Yeo3OkC3JLcdNs5SjEjZ6K
Uy/y/aaBPScmJoQQAXQzrTi8sBb2VOMydfaGnX+Nm9VySzKVJ6d3QaSgnqqUfvEyOV8hWJuQvFH0
HX211my1mcFoY68kmb4ZomHad5yKJ3ZC/Vd3xeukF2WisFash3cFrtYMg1S0vaZPrtzEQuVEwM8f
jA7rfsboaNWHwDEmCAymhq2PO8evnO+V8CNTLE961k39OSfl3ANPi+LBgbIDH30Uzq3EyjQN6mYO
78O4aAZfGo1mg7/lpGY1Tav5pokLEHTI0R79oR3CRxAxGKKLMw/KGeN9+9wS/VUecahBtJs7fRvR
LWSbUCgWeE9WmbhZCcuJvJ4eLj6xnt58tA/XLt7uWIQYq4iOmu7oHYDgLCXML7EH3Hb2ZUyChK/F
+V8OzizrA8r1+zTuh2oP61DXmEdME5sbERWNl0AsKHehUYz7PIrhF2cyDc/h8JTOie3t/YKAGs9E
jTVBcw/Z+vANEovYt6YZaXvIwYkFpBtGmCcQ+kGCUuksjyjdV9+rMW6GYCJz+pTA5d0Gx3U5AtgS
qAxXF+XD6ytUT3Ha9um+lfm8y9wYNi3Z3r48bRL+RuY+eCHrPTInQJ9mAKMcS54WZNPUXka2d5be
fTLq1L2uNLU5c4YyfR2GuNj2MaLukYTCy0ZRH2O3WQKM8buzVGSkkFcfTDXgwIWxQduEz+3qN4TR
6OHdAy2CI2AusM8djDKwiOCwy+vqgZzLP3+/777bENYrkbeG37dqmMQwHV6pTdoe8naS75mKLiy+
hTY6gW72+6v84m06OmfHOoolXeLYl6VmJGfMU0hU72TbmPTX2lWljdLXtXy6/P2lfnVDtIKr9TPY
l6sfbT1dnuX6ZKUpjBddBgrbhK84tX2iZ/jVN4P2CqEh1sqrJP3ouXUlViwwiZO9MSvtpsiB6fk0
2iv4VqPvzqENy6fLLnNmGzu85GBkMxmDtF1kGClG9pkG2HfiVb47QnmVa24A1Ac0pACBh6+ydMa8
dIsy2Y9T63zqIVRu8rQxd1nWx0G/WCHggNLsVDXpoIwS+/37B3800P7x0a61EB8UFv/8/eH1zVRr
cIqbkr1YsKQgArW8TIeo2qH0ac9a6WqbekhGbBDH9L7VizjQ7MnapFYhT3xtv/gEKB51Djjkkmha
j1ePOS6GyIx0j3Cx2IZNovoldfuJ+313xtGL82ejgLOpi7G0OrxdVzqVxFoj23eNpTCPlaGvF/g2
iGrqOUqMU3XY+zZuvSB0GwO1LgXS8W3FcZwNS2Fn+9hRMl8VmBuV3SbtL+D0FTsz6qNdVE9/6cQ1
b3ukN2i4Vp8NGG9nrjXmm2JoQ5/6LbkiucLdTrr1V4YC6mpKQmsP15xDT1ONgN09uVwspsvNMI9n
+FbkFwLyZxA5ab7rhuabavRranAirn//Bf3qiSLE0wCDMe5F83b4RG3oBI6uTPVeDGm4kdLIUVFS
cTmISLaMsMsTDdRbtXO48QsQemS1tP1suSum/nPRWS34c/VQGfZaDoxsQbyv/TCpm5xJStkyWo2r
6MLBCRqH0himgpcMqDPgIUzxLWD2MO6Yozgfk8Ct60iwI+MSSpnAoXQcpDbWmjnA4G72+mjKgNf+
XaWewmxFntrF3u8YXIlnzU6J/JzD5vD+o6iF21H2zX7s3PCKQLvvRt3nO1mabQBlN982BEfiGmq6
Z6YtkxM79ftDgc7FoQoitgezvuOUCZIsqg7ef7W3hSQbaGZm3MxMu8YmK0/sCG93cvSmMWSz8CCD
/QZp7Wi7DjM1dEVoVXvZx24AVSLZkj893o1unfsJSaf7qp/7m6oJST4pp3arNCYedVWjnFliyS4I
vAE6zUz3OtEzDYlvbNyUSTFccGPZy++XwVryv/tdUXtTgK2hqPrRxoLknOmr21V7S4/B+sN+ubTU
Zbm18aS/JWlb3AqrGk9c9M0k+uiqa9mBWxmEUXwAjr8Ftgickbp0LyC6nrkaExVozvpGi6PXiAEw
FfcoYF50j9gq7UeNv1l0Bi6KkpdXkdaGO5xQl88EsyWB1sdGoNKKb5qlKphTV7xfpy+fta5G9OWW
/V0phPTssRFBrCrGVRNOzXaoJ3FWDulymcZ67JnS6VGhF/MGSmF5ngOubsKCjkVjLhvMuWFcxpq+
eOgC6p3U51O5P++PEcAO+t2ViaStYuTD1bFYHaKw0VHOy3kkYC6yHY9Dv/J//7Z/cRVqFRBXF+Ek
S/HoKjAb3T5L2pBMqSi+tbr5S95n6f3HL0Jn65or5wznx6NPKtNkj89ZHp7zzebbEj2Kr2dJeaKJ
fr+goWVZFEP4g6z0uaNeNtMhqGlGGYH4E04jic7bVwUE0Ngk9Pvthj40NP4tt/EgDvo/jpfX673A
QoWyFffEif59/dXB9OBvNiWA+vJpeG2Xu9duyPt/ZqXrv/l/+g//6/XtT3lY6tf/9d/P34ukDDA7
bJOX/ue5L7JTrNyZ1v70ht85qj6uTi63z/Xw/B9+9O+hsW7+sfr2AKis7eYbVfhvCqQu/lhNWigU
aSY02ox/KZDqH6uxxRrepuLSRxHFJ/svBXJFSCjv1gUBFfJjHMjDbx9jPOBoRO4m5q4U7FCSD1cY
inNdLHj8XDRuGJJSLpJw3sHzOYXVvb8OBRrEXG6YK1IkH11ncBQhW9FejHNnfFvsxd05IoXg9tM7
uP2xWf5MWzw8Trkdql+gI1jWYLsIdI+WcmqSLyvrorsoogQZMOM1ZQMFRjhrCnMaNIhLtoaGM3Xe
duoXpAAfVWHzCxjrpQmDtViDx5MMe2T0iQKzI4OqnoJhTpf7bpDNRSw15fH39yrWd/PvefF2s3yp
1AxMM1aHiKMG3XBlow25Pl6MDMgv4mTqLxO0E5uxtaYAxtC0nbIlue5qLMNoKKMLK9fC62HRQ99M
bbKyGrf40gkjCzRjlN6CcvKCsXn18Pvf892rh8xq0NXDiqftxEnz8NWHpl31ZaONF62W1tdJJhHN
q/V8wvLxsHJ9exgrPApAzhm6wuRHV3Hk3FitMV5gAT4k/ozQfvHUXBZ3jlSMVfmWiL+3wP/oNHvU
gv64KMUbDGaVNf7u1pDbYPvP5OrC0Dv3SlrxfJukRGaO6mxcaVbXf5pnE6rZ5CovjOMjzLPb9mIg
hHeHH05+OSzyY6jR378Stp54aaA7+d/Mncly3MiWbX+oUIa+mbwBEB0DIimKKYrUBCYpJfR943B8
/VtQ3XqVEYyKMN3RM8tZSvIA4HB3nLP32lRVTu8DHPJG6cb1J7Xe+LPQ+uowTdq8LyxUGBOu37eq
tx00nnJKt9cf9Onm86+h1zI156YVinK2xbVOrRkRQr7Qiji0mXqXvnTNmgPZQdS7PtSFqe/wksHm
APNCfebsPVcXZ7Al6H0sWvb6EWbCEqRn1qMHBH2P7avXcIUu9o/rw16YyqtgnM9lNti1WXp6c+OU
Hnre9iLMa9v4puO7CEcilzfXR1mn6tl7TTkan+hv5TzjnY7iVrMde5MiQh2X3NqxV78miV5pgTUp
una0piJ/SUAuJrtSQZm+vz76pafo6ZTVCc5etURnt7bQ5yaZzUiEcQy2aXaGFkmdeBWYvG9c58XX
B2QFDfW1g4944PRCMWfFZZrlc7ioSfRTSSzjCc2v2Jjp/AuXTfNtiqUmDpn0yBUdZCNw0g9qWORy
fC1GNf3YmeNwf/3yL+wgGHRAPPHDAEyde7ZyT51EZRVzGFO6P0zLrOxSyUsr4Fi/Vl5mfR3AGhT+
WNb1DyfX9eD6+BdvPxsk7gi8AGzLp/eEWq+aofGbQwJsyu98+chdb5qNL0Tc3wpDu3itNnUuihqc
SM/zpBnFaXELz+EAoSLAqj8WPvDm5IAAv36a8Uc+FIidAzcz6n3dNMPu+rVemuh0hgnQRp9CCeBs
wdAsQFcDAYBhTAF+u0CF3UPEzu86+d0cdR3/g5u7W3Y+nPfXRz5rdP5eqwha4iCOSJjS4fmlN2RI
O5VklhuNUj8l2RzvGm8wXwePbPYUJvpndwZkFuBeB8dWeOOjVzrJPUrR6BeGowoF66J8Mvl8/xjT
G3tKRtMNLNnE3zCNp3c4Tv/saP+vX7z+Wg5QK9v8bGJIvs+WfrLFmm7Z7NppGTeGkv6YiMk+3Lg5
630/W4B4KXW+fdevCA40p3MwTfRoKZ10DlV260e1VmKwDKLZwbwiS2L2oFgIbdwCWtEeqmgaj7Gl
6Ft95W1c/yUX1ls+xxDe8FNW6MrZNddephqZWs5hOjbTdjaGbDfmUXfjlb/wylF/4RTOcodL87yL
D322bDikzGHbDM22grX0ODij2NJySG+cUi4seTofaHwKMOfYoN8lvGZtbCpVzK2V/IlgrX/BckYk
iHJJ17J7EusVEVAYQQFuJHLRtgbAzzxA8Z5+j2s7rwKdiXk3F7lQbrwU7+82yz6L3irfgm1z/tsk
Dbima5UpVHtn2TZ50R8MpTVv7C/vX/rTUdaD3D/azA0eaM1NYoFwvfteeePL6Np3vZi/dGaa+S39
ViLxPl+fR++fsL7GHVCJ5lPLZPzTMQFBIzsp1+OCUzqgCXrjq5lnq7LQjeaf/8ZYRPzQ5EUYQqLg
6VhaDD8rmlrGgrkTqDiAMCuSIiUS5IP/zlAOFaq1bwbk/3QoI3WKKta5LBTkykGCPD7YalntZvj4
N7alC3NDQ84ID8yh+v3byffPp8bHjJzLRIhQS5N8xzd1eSywLNzIo31/rOM50ZziO5R1B6376QW5
UsLgUGcRDk7W7oqq9r3ksSEEzJ9r0pdMMOmb67fw8nWt1jsbfzbXdjqirbSIoQdu4SDY41LDVT6Q
zZjdKKtfnH/o+VAO0vlmKp6OwkTQy8pZRNiNqbWFSDzDOGvcoDKAfPz5Ba0dF+c3TY/N9XQoVHNu
YiKjDnEUAg23ZnXbxsWtEND3X1vUJ8FurhXr3+X701FI8nOaqtZE2JrTMVIsQkxEC+MGtoNPNtit
i7o4HH0X6LVUA+E9nw5H4Lox2iV7Xyoy934cNIEeUXd+TaqmHPICGvyf38QVvEn0A5MdT/7peE5t
p1kJXiDEqldGPjgHI/dTd7wl0NXWB3+605LS6a3uGRbdtUp0OpAhO8/AACXDNGbXxbu0VEiTCV27
c3u+sMA0tAKsSe6QDtbYk4e/TykGlfIFu8Kfv+Kr7IuSEPETJGyeXTRyQA3a+6SGfT4j9oraV6ry
1u76nb3wJtBrcNHmIZ1bPfKnF9xGvdRHGF+h2WjZXWEn9pPOh+Kd2bpNfuMpvj/e0uiGHcfBgYfJ
kzwda0kXPc7jbgpT0FlAszJGyN102dYoFTcFintE3ZYYabcr6ZvsrD9TUKxHttMfcHaxRTVqUQVX
LOzbydw52Zo7MCnzR0j08931+3phHTu51rN1rJ6AuDj5QPmjpr2PwQLRJ7kbN+7o5VH4NFpj49di
9ukdtTAqEY8rplCzsuluMNr8XslA9F2/lvVtPnspuJb/GeVsIi7S5XjZySnMXcRJDfPSF3HMwkK4
ZlAl2rdszDwwAfaNuXlh9+EzCAgc3/i8jis++597nKFwGjATClWmYmA9IN9wE9la9LGJ6/inok44
0zrAdX9+sSvh+vcMpRR7drEJ3mI5uRTxvHIoXmUxViFJgUQHrjArlDI9QSF9/HGJlPpG7/XSqwjF
kaYpvUfOKmeLqupOeHIKLhem5XQXx9OrOzVUCh33JuJ1vYjzJ0rpjwO8zcaEIeH0zgq0kpWZUhki
D3Pek+M4x77WFerRKD2QZ9iWgqky+lAUwIbSukLR7CbePoszMgVm7Jxa7LmEMkjy6TXcuNHStTem
9ruIg/VlpW6G/n7F+nI/Tn9jA/PGJuFAhApfAZh+yvIed+eucfFKeiQobVz27g1EnWZXEKUbChnp
R3cxQeTwzwYYsXVgqQ7Gl+sT5OJjoshI5XRFfbhnZwetLy2tG9UpzBor3itulnyOcodAFYy0N+bi
xReAqC7GokPrns9FWaouCRXcAmehQLtL57LEgW7GaGpdazDuVVuJRJDNSXvjfHRpYPY/vvQQuiFe
OZsfLZpjE58RB1ngq/kGZlb7wepiKF7lBLswFvmiHcpGv3WAvjQved89tnrOf2gyT5+5EWVlX6Qq
5zKpZAkuTTt5NAc0GpVhy4MNT/GGQGi9kPMXgTI1X9e8BBTtz972eKk0O3U9Pn4gP2p+Iyq+fWRm
Pl+fM5eH4eWmwoFG6rzZCG8xW7xUcl09Nthc6+fHno3nxgJy8e7RqObQQBcLyerp3cP1NS2NoNSs
KUP8VUlsCq+uk74VQtSvxPLcUs5emiUMRaMKF47z7utAi7AUTR3jwYVL4MRYw/AQR6UZKEh456Aw
PAo0Rj3cmJyXXkDqsYhiHDYH57ysneu1J5IimUNeeHdrV3mzEx4N+IWgnhtHsIt39B9Dna1BSUFI
nFVRlXLIJwoopjdYv8cPIFvv2sHMbox28X4i0vv9VcJcORttIaKza1omY1/l9kFUzbj1ei+5m2C+
bSWKDIx1VA631+cm5/ULLwGlbU5/GH6oM5/ts6Ys8561VAmXvqbE7LVzMfudY45HJyrsAJBr8QKQ
Nl/5h3RT8LUU6R0KQHlUFgj4AeVgjzy7OmMRnKxxDFwvXuwdjx4jvD7Ofe7zbT/97c0pFEjZuTZO
w1lofQC0e1mZpnMyBTJR8hd05Zrqj5IT2dFJjAonmWkV2qYHdRYHOXI+LZgXK/qVuSL6W+d7mzSe
xE5fATtkqAwRdA1+k0nkfUJR9CBqzeyxpxmGWFQSKpX0/CnCTL23pU8ziaa5TJ41CXZ1oyUmcfKE
HsOQdRpLl3hxRgxsXg8xzG8KvcNZjwG1uTcoVn6dc/KrZ8Te2Gx1V3wtxtLusBB5xisk4UY+VX2p
fPdivYECKJr0LmuJmUZA5rqZT7M5fXDTkuxpvYDZBxA/6vWdp03k3AJCqL/C/OsVMqZalMZtm6Ix
rpq+t30z0yNzM2XgMnB/Aa3wTeH2d/yz+q81FRqKk+gAo7idBG1H8zB6qsm7BV9AFtyHfJnce5ZR
D2xBPI+fEiHjrya2jZ3m9bn6lPVwrYBLZGWLgWRkBx21mLpvgsbhkNYZYFIXr4kbeFLP4axWrv1h
MSNwNKMg8GevmklnfNDsHjKMmrafS6M18H9M2fiMycWFM0OH7kXMRdwHS6fW2oNOp2HvVgSDbx3q
+CrfVgRx+viCp8G3nCF6rUpNH3zB+VcLCDlz5WEaTKmDBxhxw/CXCiuwAQv8Ku2B8lxXo9Zje7TG
e42SqRkMIySMLYLXXMNquhjTtm1GI982kVNzt/QEqhDtV/m0mPUkOMZCfwuMJR8cWI2Z+7k1If8c
jLiqf5ZgFOMDlsP0SMsQJ7fi1uovzjGAXhMrNqOdpmjRi2qTUM2JpSWeuIZWv9yXtixejGmgyV6J
ZfTn2Mb5yz9WwSaoVEbte2K9McJ+7mfH/OLak6rvClUaP72lS1O/lEzUIEtqACS6Is2vVbWILyRX
ETqumzUYPcUABVLyUq1cMbPdIhSviRUZPOsRTqWTwOUy8+lAQB3gw17YmrJpZlu+pOYy/loauis4
zhv+nKMI7ENJ55rDJgaa/CVRKDTB8Y2NZyMu2juATMqAObmXy0fH4IeTra1N0KzbPv3iWBHQ33hQ
MrFpljT+3k22c+QBJ7/IQB50Ts9AKJ7txUrwsmdDV2wVzZo478qctLpqyhfveeGHPK8yPaK8pO0e
e5LhQTBRDMUuzUNRd/NMOwbMeb+mfGvRnGytwibzbiw5ojMpCoTOXeIN+gb9AcjfpcuXL4aKkCJA
RujC9DRRWWxzap0/MqgfREEDn+wCpzelRa5faxibAUcz6ZwAk9/iulYElu94eLKjiG0GJGlvbUZ9
mTaYcFo4wkYe62T7aR3lEN2A0LKecPxGzpTo0aqNQ+DgPd5otdn8NUYz9zLvnO98zygVruZshBFD
NvmLrtYJS4BZ6L2vdkvy0bTx6vlw0+rPixtjfmhxATSsbpVcDc7R+AHYBYymqmVxCyx77IwN4V7a
MxDdFrMv8Odi4yV5/ktfAHpik53M1Bdq671WdVwDHujy8rjAxCl84TXlS4yxNMWO0raGT/25exlh
PpWbWq1a0AWV139tKTm+xq4TqVscv1q9EyQWugHpGzCSm7zrUTTHOmF76ewp7UbNW93dGEW2WtCY
ilyNZ/WOn9dVMfhKMdnyDjE8W4DTtNoz0tLlWzrTbgIwWiMIGehXvRW5TqToUDQPVd/FX2KtGJ5a
XauSrdrPM9iRcaJaXcw1+CP2jYi/ZZWEWCPt+6vuyLkDCVVLjpQFzTcfrwmA67lMC2jt0u6sp9wd
ZHY3ZKbyUJUxeBh3VhCAjpNizJ8QHEi9DwylHkIzycYkQERrV0GzzKn14KleiwvfLhI8OIoH9jYW
RdT6LlzUYWeRCAGAy8U645Dt5+wQnSXzB5goqF4yCV/V5+wvDbobkE+6vssh5UnQ3Wmlza99U5rL
d30oigcIxGCVbHT0bwBexQ8aL+pXV12xJTgzRrauwWSdt6oBkGgRj9Ezmn9qWK3ek+hYatCmmY6L
Td65PpufyEpYl6BkzA/RpI8/+MMgJvJxeJ5GxfjlGAKsbFVaK865la56zDpnKWJfqXPVCDoVg/9O
Ler0S6oS/Oin5DxYxOl2ZHEgu25KGLN0xBE6gk9Gj+hayN/AI/wwpqp9gDMLkKgRqWy2GY9i8L0l
j6WvzE0HHnuukFrLaZjfkgHpEwyocXmrHasFSGYvsvcTwtif26RqC7/OCWrea6OmP+qFpn+f2ywj
yhGW88RGUU/1oVxaCv893N16x2vsQUxKFfEQOV71nFMN/KCWU/YYo+dxP9RWZ7yOkb7apOraeSW5
aPlptY58UOPMY0NW7I70QAdb5ja2ujzZI0yGBcv2yTY0LFM+vq5KCDbRTBpv+mgTtbgW9yqMSrPq
+J1rJf3W7M0eNWcl9V9kMRMPqAs1g4LatAB+8h65ta9nEk6+sEFL8PrBHILF5KgfZEVg9I6Qu5jW
8NS12wLQQ0CPSrC2y0kJoTNL5FTxYhzhTRQvqtuvRmrZQt0aRtp6W8tovM9lD952Axey+Q5+W4g9
2wdEnLnuIjuYI8XklTJk9lfnrGc2OzfTfde2dNeTxgLjPFQU8ja9vXA36Ev1AFudQU196A0a7DIL
Cr7PKaN9BcAAUUQYZSl93FO8/LYzqz/g72fJpnEbOohQtX65FqW5Q0ZL3dqoXdY9wGgAZ6FnTuW8
YezI260xMCe3Vq9LaxM3GXyqpKzGA2E/It/FLj7ygPMr+jLesiLfFljn4ntQfUvnixqxP/d44MBg
C1245FH06bMpRvOpnmNT32WZqij+7E3Tsl2GciIrwRHGJ72a0O/SjQQUVRPGEAx6bLypA9KaY24q
w5NuDBwisnEenrsJPx4H9k5qR29JHKjuxkxdHOPS+qh71dtalaB1IuepPDZTo4qgwNC04jGbFxKZ
6B92KZFFm6GVzVvX2G6NcEbz9gSVxi+GQB6ytSjmv7JguezhqN3YeuPSekkyR/tVJC48cp2TFHRh
NxsOnVFwuzndMRtnrQRpNFbrutTqcTUEtHHrR2Og0c/R0Ejvh9LRCMFt7OSYza6X8etLi8DVQoA3
GtEhP/boe766fP/Ua8Gl+YKuDgmT3pEGF7RZF79EEON+EEsZ8Qxcp/oo0iUudzkS3J8EJxOYZZKZ
me4qJ8mfYAnLuyzHSOFMRfyY53l7/x+D3Zplokot5MzhHJRYOk9ZlxuT/x8dwOwBxf4UDkCgICe7
9mOaRePH6x9Dlz74+A5ajbeoEJAVnX5C69VYlqR0iNCNQesIYC0AVMnQXBIVdNaQ9dXu+oAXRIM6
HV7UztTFVw/kWcmjgSupTOT7hqneWDsHAdp+sJ3uCbJi/EYC3rIVhvMylPGhWqQCV9XqvpSAK+6E
XNbFM1ruRqeItqLzYNfotf6zwfr48/qvvFS/QDO45kaj8wEEenpbbNByiw5gbA1LnYLMciy/Q3Z1
o2Z+qfuC/gPoJo5nihjnDQJPOO0wGSaCNeFMOxPE44+s1vpHRSGzt7at5bM2p9UO6El2bBqbQ3Y7
LlN34zP8Un2BCuxacKP+hejn9GLZAYTnrqKyZDFpn41WsxwzM5UfNDpeNx7/pfmGp2UtZyArxqV2
OhYZDpYC/5dqs+JMKHDNGICubq/pC4l6Xy3xcONrf/2WPy94ISOzLdNc25/njrQGWJJW1BkXN9hi
CCY3Rjtl8LZBAFKmYwYrKvDyqnrqKqfXA9WL5Y0q1aVuArl9xGIaxOmxSJ1eMmeuCO/zQMmtUUFW
OlauPI2mmX0bDTm/GpFaVVs7NSK/VvrmhrLk0u0mD4MuLJ8BNNbOxi4WOTcEP4jQS7RkD6S9+itt
VTec+Cz6RHJGfONaL463MqFRr69GkrPH201dXiczzd+yw/0BIWfX4PW+U9bMY9MVz9ff0oslcxc9
hYMYkul0XkAa5pzTYolWLZqHGUohYUYPvREPsCWd8nM9W4Y/qJpAgS1VFEu68jkasdLIGBi0C7fa
7KR4HRwFANb1X3Zp1iE35xOdrzZ09Gf3QSGTZHQzPnGXxe2pD6jiTu0U42uU5/YTVe3sAazOsHUL
q7xrG+9mhNqlyhrlZApcHtxsyj2ncy6PSvynKsI2O3aGrTKjzO4bPXrCTG6/zW2p7lWFQPUbC8ml
VZNyHmIQ1jPjHUIYTSxaLLtDx1RoJEpXSb0FFdrdmGOX3ifcMoiL6ZLgNDm7tqxLjLaZGGXNm//o
LrLeja0EKynabCFRwKjvxFLRLCjt6IZ66sJKiX8MssvqgICecFZwbnKS4enLzGGHAYDd0rMCyyQs
ayG/5ca6dXEoJJh0IxA4ALA9fYKkIBeG07ZzyG2IvzhGKQGQsWxts0of9n88WxFhrsltwANx452t
EpYcXLRfqQyzaFkLah51m9EYqQIOyqh+GlO3WgUwKnoAXPIDSE1PJunm+o+4tBmiwITpjEOJl/p8
zsbClVQCOxkWNnxpv5+hAXFS876zcGgwEADG/63KjrQiclCyD1JlZ91QH3P+2CrCBxhrCcwggzMA
vsTTW6+qU+NqMauKMuv5oQVXc08xrLix+V94WfBoYHPVNH0105wdMZAddgon7zm06qa8yzloU+1L
b1HKLkwjqIzIF+nE0F46Z4tUTrlUVTfOYd1ZNlD7qr/vOcx/UfqVRHf9CV54MWkToo5B0MoJ79yc
nJvEKZL0xdsxOkOQpwP6QkMs+VfOxfbWhVbt+I4u8tBtIV9cH/vCgsvACDVp3GP4P39dXErti2lM
MkQ73vMlAte93tJOVwlYMQoYdyOdvbdJaGD/+dhOygBhxHCrVXrpDphss4juWCfeiSs1og5ahbTh
MC2a8pOo4QhuCLzqHknM6p/LNpK0M22nGn3FVLxb7ZSLo6Mbp50OLxET/um8pS+duZLyTZh33tRs
46RXxsCp5VJvtVyX7d0aefOYFT3ZSwbc8ltq7gszej1nsfoj/8K6bJyOXyLZwIAm1RCoSLkZVCd7
dHrb+iPL8G9Ny8pcYHNbD6y/Iaj/FElkmUhQh1tqSG5YE1L+pOSUkIacq5N7Y6gzu/1/jeWuBLH1
ea7qgdMrmsy+M/Jl0MJ2Ub0X3a7M54j75w9GWW+Xlb9sCicODFgtAfupB+cggtlo9VBubF2QW0qD
4DlapiTQF5jdmk3HUKOi8ZHib3bXVKI9kDW6dhBTbYJsns8PVmvio23dfG87SQP3W9O3YPmrHQgs
cZ8vBV/X2aT1xY0jy6WnxwZAsxbUCvaZs2ZcJqWdIIZQw84aU9J81WlL2bu4scq/HwWP/Uqgg5gB
tvS8l9l1rN1FNqqhmEX1MCqDe4C/fEtI/P4YCgeD3JRVV0Jj2D3bp72kpU+FbCeUHmjr2dPKH20t
56+NrQwPKjrfv6+vPu+vCtvfCtiFkmNyKDkbbxodotBMcO5lhvnHsRbE0+bieX/9G8OsUT6cKXE3
nX+VglaVlknaVjjCKdjJdhD3i+H0L9dHubARcyXMA6T3K8PjnNRC0B0sBIwuYTWBfURWUvcA3ocf
A0jUaFOIdNrUHJo3q/j3cQ2iq4ISs9stgtT7h8hnm26vohjoNxyFTl8+1sdE4f+MKMryepOpuf1D
OlW5mkNoQ/mOE6XW4fqlv98t6eIi9EeKj/oKqdDpkCnWLYr++RRSe4NzCwadFuukKHcwMbVP18d6
P2eQrrIrgyTArklF9HQs9GRaOeoI8QH4extdbQRBAuTkXR/ljG+xLmFwitdWI0oMYKznp+Upj8kI
VVCStnOtfI260lSJPhySw1wK507JNGPtmRTaHtxW/NmIiSdUFI/Sua71A1/KcP9vKZ3eP1igKRxK
VHdV2Znn09iwW83p6oaPI9Fq+74ZxX6ZrHzb13n+qHR5dONccuGporvnLmvYyqAKnq1s9De7fkln
9BMJOYhqkQ27qu/NTZpa4sf12/3uoWJ9X215bHQYp9k4Th8qIYAWTBXH4G6b2nbShLPrpzTf/huj
4B4CbcO6AyXkdJTEovOOZNQIMer8IgCB8u7UzDcG+U0dOKmccC2cI1ZEGfIaPOCno3CMAf0B+CuE
GBRXm6nJZblTahntHF3vs4OrdE23H2LPeVhiLXsprcYiRHXqAVfjX0u+1MpQg42p7Z+oBGBuKrH3
t+msm7ZbkKaXO2abERRSWq8ucbm/2Natb0nm2S+0LJZbZMkLT8Zg1pEGhHWJTeHsdWtr6qr4FtXQ
Q1q1G1TFhTyV/Bm+hrcNSzy6KvDnnN+Ry519tcW8g12eemo4UTa+T81ZW4Ma+v7e7Np0K21BsMv1
ufBucoN6wrJgUD4kxohSz+lTSiOiM/TU1MJBi5M3SSn7qVRz96GksP71+lAXbiG0y3U+MMlXbfHp
UIPV5GYTuVoIRGjNdSTvUBLSvL8+yvsVi6LJ6qAnXQy4KU/rdJhooGcqZG+FdmMP4RwP4x5OXHY3
SbgiflKliHDBkToxsM0cEKVRk++4NLW37QpF1/dWat06Wa838fRV0HjP+ECmErzuRWeP1VNbA9qo
ZoU099XMT1U9+kRITxcTpeKVH1PpLrSWnPbt+q14f8MZ1kWphOKVUtL5dqSmc2+NAErCUcumxzLt
5JsDMOdPWwDr0ZYCIdYQPl1A45zd7xYyQtMUdsjLc9ep5HUoVhO2mqtssqx9vX5J76crD5REAjTx
sFNxTp4OpkZkOrv1ZJG5WaYbw1MKH4wBlIyImJLrQ114aHzH8znEisxmc84WiiP66LTanbBQ0Hb+
KA1aa77WLzTFNTeFVlh7Q5UemqRzbvEd3+1wIHm5StwM7HSsoutd+IfFbJwSJ7eyyAltvjGPlLEc
WlQwmPd2rOIpGvBQ3F2/2Av3lRvKkZDiG/+df/vRMG5S227c0K5HsUONMu6iIu9RKnTjjRVnff/O
XoZ1R1jLRdA/WAdOL26wC6sBR++GiU1gmK8lVnewR2cy9zWJPoeYqJqH0oCRpWed2Nd1od4waV26
VmTSa42Z70lMHKc/oEwTupSj7WFPd+b9qLTPZNQWh54e0fWbemEG2bwaJk0RFiS8P6cDkage29k0
RSHnBuKVhhLBS+pO1pacb/Mj/0dsiRNWjM31YS9cHwpdFj8ILLz253ZQhCBFmbBlhslsNyYgYXf8
qvQFClexpN//fCwaf5gS2bEArp1dokhiNeHAH4WZbs10w5v60DmYKpTOvnFVl24mldMVycfpGo3Y
6c3EnoXIqdWi0O7q7DWXrnbE21/sK4Bfmz4bln0Te8mNA/2FFZT7yBGTUACsxOdrwFIV0M5nBi0V
QyeuiDItOUX/8vD9EYnof+UL/RMv9H+u8or+PyQRAdP4rzr+/x5fc/8NU9b4TwbR//tL/00gIjTx
975pYmrhsf8LP6Rb/4n1YzXy0JfjvMw6898Zpjr/B7AQlYj/bpr9D37I/c+VfkiHiawZMNGUUP8k
tebdSo3vba3u8DnCHIFteDordYN2UZKpQJ8LguclUSPHeU6HTasJfVPFlrv9w/eNBgvpDVSuOOQw
5NnaxbqRJ03nTMdu7rs9qqrlfulWZ7scyxvNiveXRnedUhs6dZq77O2nlybGgmO1kguiZOZxVxLh
7JepR2HWaJetikDmxqX9pmWcbAwcfXHtG6iqSe6yzw8SM5E8tKcT/TjEBSc1Un+mezJZdfuQAHZI
tnZpWp0/iQRfqALnYhf13Wg+Gg554MT8VLZNDGuVk/DedDqx5Hhbil0ytrheZKqQNRdPyOYCJ8vN
QIx15ZeRMe5IxEoILqMA/M2i+fO1ifv5G8ByCnF9NFgRYs3OAs7ZmRoBiTP/gDmqy89CGaXmu7Gr
PyduSfZ6GXlJc6hLicxQ2pCKgmEFV2E/yeevRTkI+yUdy7bcEmdNSHvB4d6fLasg9qBV1lAc8kem
g5cuM04AxXA5/YP+CkDBI3dSB0/pN7EylR81M7F+xMz8kJ0rCjClVOGY1Qq8GI4I2yHNXUROuU7N
uvGsNX2u6+xjVYtqOYzrZAZPqZY/ZLTypCjjUJzJ4hKfmhW7qKbrQZpPUpCihoSbbgmRQTz0DfAG
Z1t0U/RBx+yibNGbILwhJxztkd8SOgMZ1tvISngE3ht9fKD44tX765P/3cmBqbFW/lb8Ioe/8240
PteSVJrOOBaOMW+zee63glPpWy71eKeZRQkCatT+6vPU+KuAW3Rjgr5vF6/ja0DGPCoinFzONruo
QCSXL45xrPiQ+4aCdW42aMPiQ9oIhPc8SzVwSmP8aHS1cewNvQuBPiNfm00qsUmkZJYvRzhjgW7l
8iaN5v0LS0ADrypfpyyHqJtOX9jWqrw4Q0qH8tBFu9QiOLci5oXnIhQu+46kzHHs7mu3mA+WVWsv
tBqg+jpluXHaeEPa3YdeFJ+moZeBoivRjdv3bi/lLL2yI6iPAeUmbOz052FiKmfXbIxjraAyX5jM
d4RcyBs1999dorNVBEcIAiG2ET5tz3usOhpTKGGpeURSKzMcGKWIgiZJ4EWaHSo9L26cY1l1drcv
7XKafDOPDHEgr2T6rkc3Di0Xfw0bw9q6wCTNvDm9aMK0Mk8Kfg387fFVURuv8Rd7wCWiF8Ps+iYF
smAex9b0TaUw/SJRCnixHLuXTTUsTOnrr9D74izGI3qTYLS5Odyns0mCUtJcLEGCrag6oiMV/Nu+
US7TK6eqWhLpaOVxgDAt/ohlcTh20ihezS6+adVbL/z0MQGYwEFGFZ8vAdpppzfGw4xoouPB4RB5
7l2PF8A3By+7yyju3HgI6yWdD0UdiqYSGwxv5tklGxY2mpbG0zFLJ4+qTfTYFs1nsei9b07J517J
x6CezBsT8f10B8oAjYR9jI2aMtjpBVajTERmxPZR2moRZH0KvWyk9n79eb6/jXRljbUEzNMEmXBW
U8nLQZ0lHbWjcNw+mBs8JYMZW34zu7eoXub7+wi5B8IEymRyuZg/p1fUm3rZwn9zjw08wmnTKov6
IMAfUQmrpo44oFLLnrrGKX/FeVF3vqMOwvOLSiq7cmibLuibPAtmqTkvBezD756uxK9p25ZPYkaU
7Au3yD65CaCchIoUwKqVQ1cQwJWlyNydXgoEz+3ihGprldYecJDzwywaszwYFfrgu7q11ccpd3Ai
ea1Dm8us1NTZUMBOP8HfmZ9qkRbpLvJ6Pd4Waj08uV3kjawII5VqGjwOy2Ibo3YHs3jnlj3KgD7W
0jpoJ9c8eBEg7y0y49669VK+X7mZJzabC21Cbw3oOr2zc+bxydZW3hFSLqVze5gGSNqD2bxyiC1f
c1UQyaLkKfQQi6R6Kyjn/vtoZThqkBkmG1XPYYvVi2HHKPgVrfRbkIrf+7GKP1+fbxd+KZ9BVMFp
8IFufHco9MTgtKKKjuQ2kQpaW9ZjnJNbE2sDBpK5LW5s+b8RMKcvLx+WmNrJUecNRul4ems0bGux
PjTRMY2zjGAowEZMl9T+4GHaeeX8hHEySjtX3+N729dGPhi+Pnj6w4jo8Q0Vv7cZh2n+GdVz+4wV
Mk18ggnFd6EnaJrUgp5r2i1dYCIWd9kgu+lO73JcGNfv2/uqJF8J8MgBO66wRRRup9dRlyTwLBzT
jlU8aX9RSnY2nWjrz42lJQep1KSiDTWOwkGxiLY0m6AjjG7XxKr9VZH5eHf957xbnMCzsfoi16Fx
xKt8tjgNsk7ZBvU0rHQzD7S5H2kZ6+mth/f+qk02PlYK7Pl8kTG/T68atwuyaTdrQ2Ir451ijloZ
JC4AeA7gk+Zg9DMQdXC7s2Tngtx/sNBaFuyNU/Lc9p3zk3+//bsi4zFUizn63lQmlRQwjfPD0MMY
PBLprSR74CoYN9BIKtJfyLvgNG0u8HYUDouHpkDEjVSOI3HQpHyM+nqLRHkHIDqCyeAwaf2SQ0Pl
T0mUyw2E/GXeohfsftKvVD7PfTs6+xyvoeEXLZ8TzwUo71clUnnb7MFcgzVatW4DtQCixgKhaw+N
N0+cl1tpbtO0irZulHsvOImITnOk046ErnTqccAtk+zLAs14wGmGJVXtU5xKNLP+L2nnsdw20rbt
I0IVctgCICmKlCV7bMv2BuWxZxq5kdPRfxe0+YcgSyy//2JWo3ITQPfTT7hDaHkJooGjWU1f0saA
StmB46r9pQNt5c+5Y61twKifQrAwGcY09gAFQ8zwEBjm9EdlUjVmyM0g96maooE2iBT7tcaOnSe4
kNmPVmreFNiDhWl0g3dR6Td0Mk8FZ/HZxEZGCVThlmI3tKP3z2LpEuyw1GFdTbGKqGM/l8vXMVIx
Ei5iZr3+ADtzCoZ8aIZ9NS7i46DUuLtYdlJ9SoEef9YKBCECGmHeZzHb7s8ogd4G0wCnYb/PE6K+
GFQhAmfET9ujiH6Ne20mdUb5KszILZ+cvOfNTYtsdyVmw99VLK2jBy+zEUrtTWPpdwgNGtmXNnWH
r6MWZXYw9P0kQ6VosX2Xror2mIaFD0awixJEMvbisF3U5AkGqFLvJPLiypMjathhbWTIHEZSa2eP
s2PB/JmsQtN8dOK6mtxaFed6nHF/Jo9nedF54sdo6okekt+LJJyUxDJgAo9u5xd2m2DSEznNb/iB
DnoLhlFJv59UY8EUWp/6Q1Ezn94VU4wbQAktL+Ufx5zU9YrHueDi/JpUThkdgfTLZE+ZnCE60coG
xlivwxaWMxpze6PEAT2I9UFmPgXiaPrWnM9fjFZ6SuAmmMGGpHQRjVU7cv4WtSJUiJVq90KPNe92
iTYbEzCYvHs2GMp99qpUU4Kh0SF3wPuDsuXEkrsVSZ/hs64XNnXQosYfp5YeOsyT1EsOhtK058Sw
SmzQZVO5VI95Y0B2aqP1TyJw94w4IS6l1GgD/QRjfgVxFEsq6YRmLE8/12EGF/Z3bjXmfio0+cWY
lbo821Cihge7musX+MjMaRYZWfgtRu03i5YgJzzxMGfNTZS6YW3m4ogGf9kGAlXOD2Y9zFVQi8V9
WHQr+ll7Ivk0Tg5cGcWOjkljtq/vR9irZImWL5NVcBZgIGjhb2rFODHqwsjs6jTPfHF0Z/rHDp2u
Xdb01mHJDUbjvYIvtjfea5RexXYaYjg+rOgYMjX0ui5jbp7FBLBVVVmo6rfU6JS9mOt7093rx2Om
RCMN7gHsjyutJbuc9LGDrnNSU5Rq42hxP1XeMB9KwYxJi+G9sWFdvsny9f33+tYFukgIMGNkuMdl
QreNO2xzkZawj6JJAZo8m0r2Oo9NC70Nlwt/hsQu/YZOcKjSDcJtXjoP5N6/FstNTl2UaA+GVg/4
xlvZsR+t4SAxBDwV3I9HW6b1IcME19cmBdJprN0T/L3+Kmt/kE4hmD2qnm0RMjljIslx+Nm1yE7G
vBoTAuu/c+O+SRxevh0X5LRO1YEE/DrJ2Xz8OkNE0I2Xk9k4pDatqHfD0PUfUryG981iVg9O0vdP
7STi3YDJJEFDa4+L4lQHJem1XS1jM7CMZj7Wwq3uJEFXySNdvXVGQFGOlhwYz8sfl0RjFi2y10+0
bopz4cJgbZ24fslkh6EyBf2dSdN19Q1AZBUbXZWeNO9KnzVp9bkAs1qeBovWC0ZjCqqQjebrAP4Q
wlDiY6u435Slip/SPLJ2aWzpB6Oxqv37m/aqcQUGaW0Q07viHqdXfPngmt00njr29clS7C4scif3
m9n6i3YJMTord04zTH5blx95jl/vL31DsJO113AAKFp1gMxcrm01qdlXs1qf6Pb2jLwjfT/QqXiM
pWUHoJ+bECx272MA1O+NXDoh4lEecKnC2EcwF0N0mos7r+M6LQSSReMdBA8VMnX55n0YIyXQUint
qUEd9SlybYkzrGxOSekuH+lFqX9hOvCqgWz+LBEd2wNIVR+6uDZeWxv6zftv6DqUMWllYOZQecGh
2qrQJ1SKEumJDtk43XnNs7qbQ1vMrhcshamE6tBjRu7hKu4e8rIu7lkHX1c4gFDpu67yUoAwrlpE
gCImxURigZH5UO21dFwgETbpHu26OPYXCE9hoqTmk1K4xYPiutW55dZ4ns0q+eBlIBhoE3tkSKNN
FTY4cwBPHlasGrvRJxBNaIDVdBw9KicfX/VmN5bCuxN2HPbQZdRhzqlxsBkeA1/xNgcbvbOyQJH1
TflLHuBD94ds9IwAAv78VIL2OAJuvAcDu2p9rEFudf/hOtCA2m/uOSp1zxRJJumWpfGDbVM3FGWR
PyiLrt0Zhdx4Puwuuc7XQSeMkfX//2cen+gKbFJDkyep1m3Y1MxfeqM0/dKq1XDCWZtKuHV27+/L
m4s6DF+QeQb3s1WZUfW6jASFxSlztCYspa2cmSdhloBM/440KEK/uNXu9JPeaAObT2lgVkOb2yR/
YVdePiqw7mju9aRieKyeZKmeybL6Y28OcMSNugu7eSQHt/IBhx6B0nXqdBxPDY3tYlT36F2or1QM
JKM2UgHa3CXfilFYwYSuzL7KMN2JQSmHstEgaCO5cRgZrT1LjHcUVYbGqL32M5TbIUI66/3X+Ua7
uHwyZBsBxKwuxCu6fhMIFUukdq0XxmkpAKvA9VEPeWVHYVNR23iZjJARyo1jFiGQNg+qte879Ghx
jczDcs6UBxRcZ7QqnOL3nETdifz0+/u/8HpDY3hDxohMKEAM9tvlq7ea0anSpjNPTgOTcKk6uRfW
FH/Av1i5E4GvbmK21TrYU1VyKCYpm7pcTwDODINlnbKl+CHH5RXpRdePZeP4c1LfuYKunmtdzCXW
AzFbeX3rj/nP6UmFW4O84p0LjU2rMac4glGuHgwo7Xf4itfZ4dtatBxASdLe2AqHWYPX9fOoWCfi
6BA0VmQehtrOwyaJjAed3B8flazbx44Yvzi1PodIqHv+xARgP1n6hEJDgQ6ALfNz6gyNbxLaHlsd
Ed9yTNJgUBPxYMMeupMYrVvvYmvyq9H5hO+InOE1uBAxmZhaPnew4TDnhzy2rAfQM8Xh/f11FVBA
gtFtB8b41v3XNwegASA5TW7hrNln7g+MqEqv+nvS1aPVeS9IJry+v971Nc+CLAaXByQrJcmmrVko
tZ0k9eicICd86NMmTCsksDjZ9XD21H6fmO0uQyNoLxfvg1OOIqidu1TG27+Ca4ka7A3Tv7mcUK1G
6Bkk2SmCLnmUqdrgBzFZpynHpA9zYd514RWASkUFtccZjlIvppAxO0JVztB/ev+l3DgMoBZWrBwW
afTut4chU0yri6SzHoZVBUooD7iRlAHaGMqd731rqXXKA8qJQI5i++W502UTp4pDvxw9DFBkemZT
lM3Trhwj7c4GvhFPOLJv0uvMl0h1L5dKq9JB14B3nEvEXuijuS/oVNHu8bLlU+PU1v+wHoGLdBgJ
gGvHM5F1nS1F4p6yKc5epDPGH0YPUSnRyDh07eieUed1JYETEn1S5pbr/UEBd/mAeVQtOTPb9Nw6
U/TY6G37syr66GNnWcqj5J0cSz2LdxG8RMpK19onhtQ/OBmU+/f3z/rRLkMF9zLWWWC7GG6C4L78
IYVW1sPYmOkZBqkarONCvJOZWby/yvXWYRWGVyxCbX9VrdKaw0tJWOm5m9pp5+reEvSDqR1IVJs7
S71pVG6fiLQR/gtZP7KlmxNhxHLWc1Nm57q0loeVNhqmiErvDQnh3p+bCN2TRo47pVSqg8yMv0Sd
On6bp+JsthDFICuX31JXT5/wJNODIXJl4GAX+DiKXj0kS9eHkLjlDyqhe12Q64hKXEM7ApgdSTwJ
+eXH6AsHEw0YB2csiaTtL61RoerUxDsjTpedaHN4JgVQw92ffx3a6ZxqUHyE102OFmU6Yr5al53p
/HrIk9hJiOY7On51kv9/LrXZbpZho4RVj9k56h1v1a/L/bbEPyMFZv3w/lNdx5D1Zf6/p9q8TKnU
skniJTurVtWd3aXRn426b1/ALZtYJ6rznUe7dZKYheOQiXso2cnm0Uqn4l9Gt+48iV7zRTqyqdAB
Df+Hp8LaYEW7cphU/XKLUK95qezU7EzvX2GS6R2mzjlrif2E8mIVvL/Y+oq2RwnXI5Dmb/yu7cxZ
gfORYo+ZnUcQrYg7DvMuivrk0U3Hexvj5tcCxAFNgZmW+aaR+Z+kTk5yKgiXGd3e5UOepyE2H499
rFkBIKF75g03YwQRh0sc0J6FCsblW+wHTItL6D1nV9bWPtVbJ2C4cjYxNUJaS6+fR60zdzXqtA9t
O0dfnCRZwsic0No3RfFgM/B58tAEPGAW1B6nRjbIVZnNh1Itfwzm0D0MqfEBElHc34lutyIEcJf1
LXFdIaFx+cMr1co0o8jZ1G1Lp0XLy4/IsET7Mm5RJ411bXgcYF7c2do3Ps7adib5Ys5Hc2GzatfI
gQ4Cp3bp8nY3t8ze5VSJ3eJEgw/fLrqTadw4SiZKCnwYCkYuu01AsmPXnvqco5SMkxcm0kweJoau
d57qxu5mlRVNA66Z3tEmyTBmFb0kTcvOscx7EP/O8qjic7srFuee4Pd1U4Zaf+0Yri04SEzbYxtL
s8hFPudnT1GKr3OVKDYyn5X4O7Zn96+6zrErGTw5BX0lGxwPlBmon+NWI8ktU8R/sX6OtcCxm/pF
c3J8sU0jkZ9SG7ymVKzl374pvQ8ydZFIM6Ti/GtVRv9M2q79MYGfBwEzCo2PTJDyd32p/zmnS69q
vZJHvDR0qT4YVZsEVgdCcByV/u/3o8+tXbeSlphwU1HS475cKp2UOklVNzsj+vYlM5IHF80F9CSt
R5Hp9zbDjYNFOMBCgnAApmwLfKnjuKBjWOb497pyb2mp+kFzc2WXKmJ4RK/npxZX3Z1Yfmubw16i
q06M5TRvopDN5tZAV+bnWonyMI7m1Yk+Me+scmubQ8BYXyEtNXjql6+xjhG/7foqPyeV8WEyFeUg
lGbxh1n8OQ+Qhhads3VQBTN7WxBKy2uUccDGUVmyMSxQmtzPRTzt/3xb4HUIxwpbJsD7m+dBcTju
IEflZ6Qwi3B0cudhHLTJV0a0OpBp1e+8v1tfCW1mvg93O3ivzeTN4aKtdKHkZ0wykmAcWtJkulZ3
Avu9VTZ7gZTBiHvXzs/IIyDo6WbNzuzpqL//7m6tsjatdJoDKp5+m1UcwSPGFc/S1UkESI1Jvy0Z
gr+/yvXBXQ3suCze8PQkYZc7zpqbBeSBmuFEnhoHgBP/onKE7pwn8g8tZdGdOH5jOW4KnABgUb59
ocvl7LLERCRt8lPnrYJ8ypLvmsZVIToibhtJwDjvP96NDsDKq2QeZpEus803O8KtPLzb9SU/DVHT
AHa1luR5SCCSmmKKnuJS/q7E5ISVlhRHQCWMRVaDdkXVx9NsgDd5/+e8fbTLLA31OnOldkHO4b/N
bRlBs6IRxs/p7YmWU90KA7VYDflGjoRd+ugqFwLPvq742SkQHA5T6+l54I6TYDRZecXvpuw9MHV9
lB576Ew4jsnMFQF0NM8JE0/OYQerE8xDP6f7SXrsHdfozCbQxrp+aDR7+mWIanxRDTR/g2ky0orN
pdjt0aiT5dVNhvJrWSm00pde+IM9lA3CiYP2mHGBwH5VpkWES5pJJ4hRg8IHAPdaF3E5o/mg67lA
ezVarNBLUn0KK+Ho/8zGyCwJfD2o8XYAH7CXUzRJH3Hs+ofdjKDxraqx4UzUFRihXOcC3StgOuAB
AKVRDrldIi1klYP3D1UPxN+2UY2/60yt1T0Cz0z3y0iCRsnxZx7ubNirU4isHcSjdaRqMnTYzm6H
wivTWZbpaZg6E6lUJQ0zL787rVwD4cW+gMVPh05TGTFQCm1VJ7A5XjLDRDcIIdBiNzcaJsxWSbrb
RIU/CBBOSFFXB720cJaB4nVAUDq54xVwdTbp3qzZPPc4VS3x4PJsxq0sCTpMC3Ea1I8K+cSKXWJ0
LEb70bK6Px7irGjkFYaM8A9Fy3YS2HvI642a15w6vGLD2eU7pkUECVeN73lwXX9FktN1ZoQ0BeFn
q2QgpdEWy2I3J6Tpf3ZWhhjVAnTn/cN9PYDngUgQaImgiElHYBNrsiKuXLEszal1I/e85HXUI3tM
+OF+jZQs0MH2Db5BS/yvDiF+DvSCIjTi51X2MzIxMghHktzf9MYBggpdnX42ylx+vvMr1xBzudUM
psJQA7n4yWi2Azusq9rasXH5LmoJ23KEiUijMGzLn9ro6Hu9lVGg5X2M+GmPVUs5ufk/KehFxElX
Ea9a3Eu4b+w7AiHxENw++MjtsGumSjebaGlPUdy/DpnZP0d9+9WqXeNRTeP8zo2w1j+bx4f7SWca
I8vVuWyzy/EhjUwlSbqTIhv7oTTS5XHpkgl8YCrzVUy/iNqgIiuKA9ObukPRuIt65zdctxTR62Te
jECYiV0lvenLo4a9naUqq5SlmVvOEEalOf4e4TK9jq2Q2JQOXvUXnAyt27dTM79QtiXPHozHc5og
Yfv+hrgusNcfszb8UEJc5Q3Ww/OfMgFiUpV2aTSd2gWkILEY+fAAte2s8TuOzbd1NDQHC2gfw7fq
AbK1FzXzF8de8rC1ZLf4wqM0eGkrtftcqUat+ZFIGJEuWV7+VDMVXVa2t60GVRVnXw0E7gMTsez+
Tqhea8DLL0u5hmohBo+AheEJXT7HanujjZM9nGJzQIC8iP+Nkw5l3KHXwxj5ad9UF3G2DZ70/Td4
vaWA03JJ4I4IkJtB3uXCxHS9EhEOQI5+xhkSlbC5M45aBsYuxY46qHKp7mStLafJvfPMbzz+zUOv
yTX0QxVw0ZXgDg1hpVFzboVu7GkFW1JG+3gGNzBFjfqqu0l8tJEuOxgkCIXvpIPyRQG69jAtyqKF
7tQljzlD5egohducm1ElQkXo22dHGlfjndhz/YWAJ6GQw+EDbMFmu3xRfa+ZbS7ROENtTFmT5sxu
g7EYSAB1ZXRFCG6orHxcuPAAbQBnDPv3v9T6JS7fFkx3ugdU9rTy2SmXP8BL3BHdmHY5iWyQoeiZ
/3kqghTCqu6cqlsrcQ0QZSnkVsLp5UpimfqJ7g5SY4llPyA/3O44GOKgVZN5fP+hbkQTi24cJxiB
WAQLnM1TIc9gltlcaycnt6JQ0Wr8EwDp7geoeU9m0lkHMCTpwcnGc9apw5OhDeWHUdHiO5vx+hzw
O5BuXckMDGCv4EZ9Hs1Lh4KJN7buQ93EAi2TbghbOfQk98CWmzqtH6l9aX9JzBr/h/eACBlNrzWw
g7e7fOfOarmW15Z+yuK4/gtQfv1E/tn65aJY6k5H/bzb1/THuoAMWK34/uTPoa0V43cx4hZy53Vc
7XZasdS+ZOkg0NA03JRWvVnGyG+n86kotWiX4DjoM5j+7VWZ99kxZi9Eztr8KLDHuJeIrJvrYpsD
aNJgNTEe45xdTcKX3poq4OBIuJaa+YDdg9jDKlEDy8qWUBlmZ+9Gon3uKqdCaReB2bmb3S+jo7Z3
Dvx6dVz+EMLhyttH1/AN/Hj5RWDFamCRe/Ok0KvcQVp5zcvintH2NcwNMgo4W6jR9GdctMcuVxE2
LidxnLrsf/BQOwOVQhEs5oLCxAgl4KORzOWPKo6ir645NJ4/FMzxQMK3e2226o9aP08eI6ZK/WMt
j/WHeesrAMjD5boJAtKVhkJz1D1Npks7Xqj5efCa9smqUrhhXtyHf3oCsBdb8SMrUVW1+PSXb2Ic
+w470N499XL5DeL02R09DFeqhROHR7AeNovVnlU1cc91TQUJXyF6wY+3/vj+D7n+7kinrIpGtL9X
EdrN71DrrlbjvvROg15msK7tOpxKeU+l5frDI6rDGqTa63TF2iJeBc44QhSGfqq62d5ZVVxiMdHl
HyHNlQEKc86pRp8mnEwsOH1Lq1FfLHL1ZYAK5mdD73ypULf/42+AOiFFDbA0iEvsy81HhzswRFEh
rdOc0dOQo67/zA2LPiWv4eCqLfD9JO3PYNYaX9Aoh4aj+R1ExZf3v8E1HmYdl1CyAj1e87ttZ362
5BAPiWuc8kzYv+NykrvKq+fAsOryKAfdO2ipGR8qI9V2aoIU8mgPNYkBtheumfwba2p79KIaGTtH
po9xCiOjLx3tq9OVcbggorJDRVm9s3Ous1GUGSysuunQrVbzW6CwMq7NI/yiTqqoht43vAGLKzUr
+vE5KnvnB++3+zmnhfeJgI5BWYymbP5WLUFuUHAnCZZknVIWthC/pmbS/5nmNv/d6binHb3E6T9B
z1zwU/IM0cOkUBuahZrx+v7Lv7U1bSa0kJ7XWhBq3+VJdBuRNbSlrJM72eMO+4f4aW6z5aFQyi50
B1s8OmgW7yxF5qcymtvQrQ1l76Ac7Y/FPHyvIKa+/5Nu7QcAt7TLmRuT4m01uCbaiULXF/s0T7Fz
kJMhXvRZQMPUI9xIzBhGv89X8fxKZ2RW2eWy4wZzwzLVlW9ZMxRPdbXy1xrUns0ap54kr5MfvVdH
TxMOcb6qOD+a1EruXKNXmRQ3J1nFajhJUU2P5PJNGhhfAKCvlJPeKNkB56EM37ExfQRidK9beDVY
wFkCfDrUOK5rMBCb2rC3ErfRohR1oNX4SCtK/Zg2rR2IZiz2tJ/UcEH36V7AuOr9sCpjBeRMzFUq
bAvIw4ev7Uqn9k58/BwmdKz5mpkWYd877iEuO3dfu2Mb1ogjvczeoO/t7B5S/E3M5uKipitJOUya
AkGcEnAN6P+tAbsuqWZEJE6GOuWBQefzGYua5SU1lzkQ6tqr1QY4Y1E87vpolAE+VfNhbtiudloo
O8XCglQdphxQ3ez4dunK59ZuWt8YHcVnJK0+Wl6aM9MwjFXSPzrEcAB2Nq1Cv01x6k6npgwSAn2Q
tOoQrkv+/f7+v06T12cEN/R2FQNM23xdBGTa0rRG74RwXPXaLZPzYKyGPVj6AMSaRPvBluPfk2nF
e2fQjR2spvyxKjvtTr5+dTm+/Q7gfKt1OhfMuuH/866LekyFNpjeKcoifQfVz9h52WT8L6tw89Jg
Y99cwbK0xeFFtpZ3KuiA+6MSmRhi2vcyjjWl3u4bNo0BrWMlt257N5M6dJlCp/o06ZEMKDTdsFNM
O9RbXWFcQcf9/Y94az2gnZhSgKBDTn+zT50K2yFsudxTW6Ta33GEvZYVaURU3fM+6CJt76x33dPj
YyFUQBgHngS2dJNbQnujweFxOPUE0619LkovcPsq/QJtA2s53GS65wZbydcWszrPd41GLUN1SqAj
5TN012Aqx7mhu2/CTTLhGjh4dWjFz/dfy60tRXeTo7tmnFw6l1tqriTQqV54pwb5i6AtxmmnLv10
5wZ5q1i2X5tghSoWi7g0PS6XyedqoZVv4gEymxFCz2Vq/oBV2gI/yhbwE32uYoaU4I/4dztDteIv
kE8N40mIRy52cN96lY33RpnX2iwEa2pccl565/AQNnct1Q6Wgw6bsIJj8WNFN0Pz6afyGbGeWfVj
c/TORtvHCBKk+rKEPUZraJ4sk4JugBEVh0KbOh0mmZsHQhjandd24+OstiYgfGl7WFdScBoq7q7a
t97Jm5NyZ0YR+uoerlLvb4EbJ4PQTcJJEwhCi7WJbkrkjJXeuJx3dyj9NKq+y0hLfM2Q3zVox/dK
zBuXFstxYUEj4ep6+yb/CWLA4FFDQInl5LYIIM1pbh+BMIiHOCt+aEn0VHXtvCu5uIPBAJNjUmz8
+fPS0qfDQrsdFNKm2K8yyJ06QomnoWQwk8WudU7HBGYBgsUHUeB1+/56ODddx7q3OgNYMx1b5C4v
d7+YVBiVmHOe28ldWlg3rlmhMxFFjLKy0vgYNxDNfSGTfPBttKz+VQynwnuq0uNX24vdxFdaLX+d
VaePYVw71s705K/YsFtBFR4BkygaddR9j8a87pd2LCq2jDSBiYhe2ceWw4PiDTM+ounZYFgbDVMV
uJnVHzwv0w5OoSqfFwTXMhxJ8VMI4K6Yv7x2issA5g5ysvUopsl3Jk+e67bQnxbTmX7CTRwHf7ai
7kihxXStGMoeC10zL92wnhvnbxTs3S8xdTyeoclY/ZXNUceoMvHolK+etAE94WYMGreqcWQaajH5
4EqtOMBZsWRwZ+bDX27cL/xd0yEboggz0JwF60G3nwXaEU4dh0bqCEo1BMfyYBm7Rg21CNfhYAYj
861itDIFrZImHxs6rIbfe72HweEwW58a3F3toI5FehzbqfwlYEyVvhuX37AefvBSfQxkrsnvXt1O
x8jK3BesMsUPB+fKJw8/VfrbC1oAlpL8sntr/tepM/GPCgZ88AUOivEuiwD7jpVRvsYqPMXaswWe
wdZ64WnZMs3I6Tg4XpeANMoA9q32+c7OW8PqJuyCIGM2rzGXo5W+Odok84CHKo52lGYFMgAtpsiL
GYdN6VpQWtFPMCAU8760k6ZWMHb6pN9lrrG8zFGpIOfbKfcOw42YBrqCnwLC3OLO2ZyFbMTaZIw7
5RRZRbZn38rYN7QR4szYLh+NwrS/ljY67x5OQt/7HlUp5N3yX3klGDfrQhCQWjRWH7IuSe61AW9E
QrpuEOpWmWuaF5u+G1qRY6w1gzjDgqs/FfUQJaGaqstzzuBfINjgcUDxtIqgwBew08N0sG0R6Exd
O19NLaMLyjaSImgzV9+13BYiUGCIeYGi9Zm8E7dvlDf0SWAEIIJFh8jeXN02dPsB2iPaln2ffoXN
b+4cb5ShWlhi//5GuvHRQHRrLLQCRdE0uQxgU2bbjUnAOo2zKXZJPDGHMdv5zirXMlOoxnMIafuR
3TKU2DyR59XMvlqEM2XeLB8xwyuPpecd0ljI/Rpb9vookaZTMRTTzB5GBjIed17qeuNfnhhKRh4T
lSu4H2QFl0+aM31CYKUQ56VQ7J1T6IhUFK4dDhMnA5pPfFSHrD7h/DiGuTrJhz990cjkoPsFaoAk
FWWfy+XJLLxcYhe3OtfKwOsaQWpc3wOLrcd+85BcUiwBB5L8e9vsQxLIbobYFmd2tXZsYT0dQJ07
IZpGI4ILxXxslK79UzokJwoJG8hKPCI2Kptca1jwHQV6D/4e529pd7+sWWkDDEWPNh3U0FXusLqu
DzPrMbRBP22V4Pc2XzJxcw5qlMVn0j/l0JVW9yjyZC1RdfMrrYd7lNxb63E4qDHWzuWVRprIpLLU
TS3OVue0vrJM39Ja+x3Z6uBDhxjupFFvPbjtNyRpB2QKGg/7iPXI/ieNmhyIiVUTKSd4Ss4Jhnj9
HTE291OZUHXtbRSfVL/vccr1VbvShiAxsl7dC8T1D2ioZ/KxjZBajMcozoIyMdpXBG9w/xZOARc3
mjzVH0p9WiFkFiV8kwyr0DkSnn3bvDRNGh/7yp1+EpWnTwjiyS/Y00MQ6kY0X8JBdq4SNKMi+mPe
9TGUuLEmp/cAed95D9dBkG4fY0yuOfq5V5MbGx9RlCNr/AKMCEfLZPid9pbzmOj5nULprfO8eeGr
CiGyJGwql87c5QufPe7qAd2Yk8zAFDmzofyI0Yn2K2SQ4jxXjqLx6FooeouIYCs/dThT7b1irWLm
VBzh7OY7nAphbANTCWpO4AGObhJopXavgXsjkDLTUIGK0bOA7nOFPWpUhJLQC8RgVT2P9CSConPp
wuF0di60tg+SjkZhmlePS77IJ1dL5Z8K2QFKMlZTLHzV1obsNvMwi8yeRqTBi1FL9mlnq/BAPO/O
17/1oNj6cOoApgCz2rb4Fga9Qw2LFNmS1j0n0V9qPDNEH5Egou//5BbAEqq675/pljbHecKw/o8D
9lo/QkCifEY+e3MMa2Qjede2Q2t0LneiLNvHynDv3YzX9+8q00frAsYJWIutfW2NV3ddTrF7qvCw
D6p5LIO0Mu9ZltyIYLTJaPgwN4DIbW4idGuAdiS3ck4yGX+gmfdxqnDVMDnyvlEju/Tnb47zRMjk
YqAxsEkE47RKrUUM7gmZXvehl6mxqxTrrj7w9VWHMD3D7RVj4UBjvTy11aAXKDTU7ilCQWQkyT15
k/Z5trhw6MCsSGwr6GNrfHn/4W508Wmp0BEGQ89Q4kq8w4O/bktFd0+gK7DAU5byq6GCPA/RsOyO
mFz3IjSabPzGOAXlMWqsFN900YG0VzVl2rs45+BlD8rzT/00OJj8KA3mGb0YWjGXL2SUbtnl/YKQ
vqJotBPEHMBcdu/kMTfCMg133vrKJqHO326lJnZ6mdjuyRzSwVfg5B1yhjC+s4z3yvkbGRsdNnBp
TCbWgfHmBKaRMVWUWB7GieYTf+O8FK7anST8XD/qa3kmyuo+4rbzzkH0YXfnQ1/X9vgKk0rBh19J
DFsIT6/Po5XnFe0MWGGnXmuiQ22IJABxXT/IRWtRanZ/t+CyzpmNvHLcV/ecNG+dW/RQaaa8zYu3
8Muk1aQ2TXgj2G5a7JyoV55GiVfcoDKnnPr60/uPfCsYMS0GKQD6n7nDJksf4YZFccTBXYZxXDUc
naBdKjf881WYhwIxx0iY2cKm5KgTEY9Wwz5FZ3B8VEp4sjCT7+XbNy+Q1RKLY8r1cbV7BMotokJi
+FQNHIdOYJUD9QBK/5AYPqCpp7R27WBy1PJBT5LiMU6m9PD+k976fByRVXvAozW9La4qvfbofBAq
UjLZB6PTfw1qvzzNKqIOdmwa+/eXe0u0N4kMDU8AtG/zfhMp+4vMMXZxWomwFjwBlJT/SlnF3/lZ
+UvvdYbmLwsN56BwnL740DRSQ/lSMZD71ut6UehRKekLtmHG11kbei9cYjGh8YHD/GfPSvOvwrTm
bxUkmG8Aq+cX0+7Ed693rB8Q+Y2PSGW9Yiei74sojTFb9cbqECm6A4QSWscAFcounlWvpN9alVOG
f2aWL86OQ6R9S4EOjszeTf15UiUtMhNHF99OCrrHWlaY98LkjXPtrvgrD4lV+pTbXe4ImGJ9tNai
Vt90vmxn9euYKtZO94YAWXS9CZc3CLyltfVfeT6pvc8zAnRH8S+Xh2IsVJ0uv9JnKN2WabZvVLcj
bTarcXiy9W78qDaq+tXspWuE1ZICQncC2xgSx4c/rUsEEQekJs14muxQjIhdPrhNAzDAGM3yk8Rn
5Zne6PJNhePzoLVFhTgVHS3MG8HdWr7a2+p+7hb96zDkoO+7spGgdSDA+2au5P++v6ludNJBThIF
KbkYxDFov9xUeuyUWSoI+Enn6i+GPmhP+MxpvgPJZW9rkqsWAb6jQHUo0KxY7KpkdI/IOIiwpwjx
GymcFwuZhz8OI+imUm2CViaU8Dkvf5eKC89SMfs5uTJZfC+FW80g5l7mdA2mXLVvmMOCXvs/9s6k
uW1kTdd/5UTt4caUGDr69AIASVGmZNmWrXJtELItY0zM86+/D1yuLpPiEa/P3dxFR9SmwpKSCSYy
v3y/d8Aqmnv18TBZJhoYA2ho7U6qh9oYsqu4ELBcu8wKZLcYgeWO2tvJnvPrqJ0FHgeTdR2pUe6H
llLdhhqOOGmRVHet4mp/tJqIrhTSny4gXM+PZSoh4nrgsaPgemZIQD55sxRThKqqBXe02iLZpQQJ
eFNFVPrLK+I5xsBRy4YKtwqFAkKa4yeiKkUkwaTlITUNso+Uud1AFe73DvQBIOJO247NmF0oO54f
TRC0USLQT+RLp+I7HjSKQtNtZ76GKZ8whKbNgEF9eYk6+3zDxs+J1gGtQTCqZzydUpvVbC7j/CCy
ZPa0xtzNOWKZSYZbxZnsC3XyudEgR2JdCCcHhsHJgxwp+UtXx1tm0LIes1dMvvRCw3tNQwMjRbN9
+Xv7fjM7Ph6wgDSpJVjNvDOnX1w2cf+tk1EenNbADtswcrukN1JVd5WWTYoXIle9q4k3vgrLFJ0T
Lz1atqlNocZUVVr4UJhgHlhj2dxkdbvPx1KM3pgiVPHivFZus9TCk3sRdQMsnpqPLWxbZzOqZZtv
rKUJ8QBv5uZ2yBGIe8jyOIKwAB8/l6qBAntE9QUwFlqpVw7zSJt0WRTgsvJtGenKvTp3xE/kLrEf
3kLExMNMZdQEzti3j2ZFD8ZLtd6+FxpHboA6x8VmprXmnbnU2qNY3OaxC3MXX0hhVDczZvrFhuJu
boK6HDN1k+e9iL2srPD9NVkItGSj/l3fWBqih3HWG09OTNo36mn5GvG+Dd4ydM6dpdg2aR96Pdz3
pslRV9LQKb1KXTqLbjcCyl/e9yhniMSGV866YU86fhMmJdYXs7fkgdZi7GvGMgSylMuF6vfMS04d
ga873xAg1Pco459AKA2uXtVDCjtEwNz3EQFkvtTz+nWfaIWPYCI5dGZyScR75iVfKZH8typRKNqO
p6a7EwV93RcHNcKZCdl4uhGdulx47c5slZT0eKESnIMn/ykQDN3LzWH8FocZN6ctjqnJpuhNTOn7
+N/YT1aR9ir+wToFKdDxhBTFSrAMaopDnITLLuvrq1zvx4NJP2lXoYC68KWde34CagI+qDSF4HUd
DxcXrlRixSgOpFP228Zywq2JK/SFBbgusJNtBCzh71FOACBaKURDyIlJodHZhLyk1/0ILa8dbG0H
xNGSvKrF22RRon/jmwNlBvXC5odb4cmR3yYFPCDXZn203bt2TvuN20UxgsXhUvb8ma2Z2z16ci64
YNqnouuM+I85hlx1mGTv+iTm5Ij31cSfYj2EmSMu6cTOrcmfxzs53hqcM+q2Z7zKsJL7MSH+wsmW
5TBmWffrJynIHZgqQBCH6Wk9FxmxCgM2Kw+GkpKThA22bymJc+Hqc24pMgDU49XGkqbH8VKshyG1
IEyVhzy3QqhgtrlpuiL89QXBKmAafEO0y04JDuBCcVIXWnGQdG293FDGK+k07+pQyX+9vlq1cbC2
1zxuGjjH8wljp3NEqxaHwcq/aqmtX3FXGj3byMSFl/jM0jsa6WTPiDXgxq532J6ivLyNhlYhaMku
aZwbyS7Keuf65bLgzEWZPU7lkgqbCVj7tNuIJ2DZzL1SHNI+cbYsu/nAZbnxCxv7Iqrffktuibgr
bbX0pbD/qNJs+fLyZzgz5+/SfMgwsB4xKDt+urRcEqjPVnXQnXzYYZHvbu1xMbZTKptdVeOY/fJ4
Z7YwsF38ktYzlCV6soUBvrmpW8f1YbVW8Kdy0t4ovRp6kvoFfkOm+bpMxCF38Bx/eeQz8CHsPlSN
a+alTkPqZKplWduRM3T1wcyN+E2I++rraSZyNnOk7mf067c6aSaeJUAUs2oQnyUh2oe0gpic2bXc
m3aWXCjon+NspuPiK7pecFY0VT9++nkJctzMVsFuM90Rb0CkovqYVeXrVEuv0xLxWjTP76XqfHz5
WZzZI1bIcqVf4uWDP/nxuE6rzFMatuUBVFM+1HOf3OEuXFx4n773PI/PK+ol6IFUMTTInp/31jLm
MfvEoS4Tw9kMRk8p6IDteXqx0OSv0NdPG62ZJ+mnSlkngItJn3ujznqsKvVzqtX259ig6+NB+YjN
m164+eh1Jkom3+noCgZTxNXXx+lN6YIxF3oStCh8ADgUY9NAmfqE/C/zR4gZ+RZDMnDhOGos9TqM
jexLiEblNtMzyCRDJyMPilBmeEuIrZcXC0M+WNKK37pDP3zEU6r+EhIKbRK8oNSvl0WTN3Y/1W9D
Udlbwib6mxEY6DpDOD6yijXxmEHMIpOnD5fGa1p45Jkm22+qmODkzCCsX9yarA+vNqwx97ntlwiA
inTRfHVsuU+PvBh/wPSRlqc6c/RkDxN+1aVN/kYQsRhLEAjMw2Fj3Q5uRBztUCvqfd+pMb72pvKO
p2EmvtGmyTe3ruIhsMJU/z3XY5KmSIO3vuhktHyi9pdP0KesT7+6xvjyIYXiK70y3E/bSHG+NB3J
eeUhJhdw0w1ht8GzWbvwVj8/vo9HOXmDlKQbYcbk5WHOkR/YvdX53CayLckt5YWt6/lLw1DYNyIf
xMhcuCcvTT1NeB0i4DlUYaSg1jAMv8K29sKEznBcsRPknriSJ1HInwaV9WYfJ1Ysa3yC8k8wLesb
Uy6Ynea18z7sZMKRPqS7aDKGq6VptECoqUUEVFHuyCdsdkZcW3u9spZADm56of//fL+CFkr5wjEJ
1kEJc7xvTDTMQtHwQodZrUExmyDCT2OJXkFp+j2ZGOl1qxrVgxxFQUpJ317ogD4/PRgfUAi+K+0W
dvHj8Vvi5ocOdOVgxp3ztci1z9aYLrdLI3QcSzWkcyqOV4I23oVv5blVCOMBT6xZDtTf7GnHI9tu
nBlK19SHYaxFw+YgxYLxMiYYkEIwY5icKp63RKI0v1sQfvNA7evC2pEkF12TSx1JrxiACD1ieFSw
aLQFeCkq5b0IneSBrEnxu+iRm3u6NbH3VPbQ7Z2iTl00c9ZCnu/SxJ9y9N3wnWsqEazFe90IaOEO
OyvvYhCDcDupsnjoU2e66aKuUD28083DgouMGlgmOUdeN3TC2cYLOjxyWiozu160pvikVk1zxamZ
cWVPklr36TFb76BCZaMvjKV6LToSKD3TSYS56yKL1M+SA6oPxqIiviWqNHv2RJ/oZdCEVovkWyMV
xh8F/QYPI7+x2Ew9LfkAzt/0Ta+M6Q1AdmV6Q7PyuHo7sy6VGc8v0WD/XPuotvExxIHz+OsaZRa5
Zh42hwIEad/UywAHOTT3vVI1QVLkvZ+XF+E5iz96ctx9F36vOa3c3E/967PV69oVC6szSaqNXrvK
JnMRyMB+GwOb53lhQzozSYhVKyMBTGllOB1Psozj1uoqsz6A80+v83Yg8rk1BnrZq6O2rae7Pmnc
4OVt/UzRikERMfMgnWi2qf6PR7UjPXZMOdWHtU58Z2X0N4q5H946FicQeFF1NWmkWZKANOK4VukD
CLGYL5TOZ/Zi5s1NFCR6FR6cbERJ7XRWhU8E6sml9TU2Bd+Ow0tc8fNztVGFQHWCvHaKdLugnVgV
qPVhosP7TpiDw2VgHPbgCWPAaZCh44yWGzFN0yYrMmdnzv27l5/3mQNuhZxsavPveOXJlmeMS6Yl
CR9B5JPuDSpLN2ucr6YcL9EuzggKAJ7WhYsiH7T3NByjcOspLMkXOsxxVRJ4CyvrTQdYpHo0VZrF
bwc4ppusStQsCEHt/SVV610S5sNXRc+RIExyji8w3M5OH5okhy4fiKjl49UG0Jymqq7Uh0Udw80S
iQeSnKJbzV3EhVr87PRpd9t805TjdKiOh3JR5cOfrZrDANs42VWSiAskgWZ2i+1bS4KrZoxe3iYt
KWVVD+u4jdO3lQXRYWPz4Z2NQqV/iQH3fYmdbiq8auubhpIYSOv4U2XaYiGws/lU+lD8sVomNJvM
FtHveqPlN04u1btUDFnpGYkKJSfllPGUqNQyr1Lqqd6QNNPfCKSYu2HpR0QASvFH3s85ijKibyB+
hohjOtDvf2NzwoqXyk8lbIf47+PP3ehaGQ9t3hww1TG3SW85gVJqBRbGlbaN24hEsiVp9i+/LGd6
RqunBfApGj5aR+JkuXQJufelOzWHcMjHGyJKzE+tkdYPq1bDb+qQfqjlzjurXq0ZuoGvVcVYjNU8
4U1slYSLWWm1t516DiR4ISmXunLAlce4sH+dkb9xK0LTCJ9rNaU4JXM0K6mhF6I5uEmcXVetkJ4q
lOhqkHb3IcLXBUt4831bEYkUtqnlzbHbb4sRX62Xn9iZMwuDKagr6yYHD+qkqLUwFkMY29aryz7M
USP57MZFRghYltAhsC7Ub+dGA5NaPbzw76K6PV4UIoxGagtOyFIx6rdxVvfkHBGfDnI/+r059Vcv
z+7MMbGejLAdVqtStIbH41WpNGZ9ZPPMxhq9EZFq3lQM5ublUc5UxdhDchDDWKNkP1WlyTzRRogV
nMPUZu9bguU2CBjFbZIt0zUyEATdixx8Ux2WoFLHSzYqZ4rio+FPdogFdplLinJ96EotpwcUvyVF
7v2C4gqF0w0c4W+1K97++pS52a/tCQw18As/frB9UvBAbbs+uBKKfAloe93rtTiEcZPvlrDrvJZb
7tVkLcPWjYX26/AjsD7HAUxMNBjPEnA1I0wKQorxyHHLyg+rjh5avfZHZsQrL0/13OPlBF7bk+y+
wFbHU1WSWWnCSTYHzVWWq67E689z1HE+uGGW7GU1k0uY6t1GquElot2ZAo8qFpUsMCs40elV0A6F
HaZT3B6K2Y6u+qzVtpE5dtteN/uDObT1lTXKi0TXcxNGmQCDkG0Uwv7JeiJ8MIUcXLaHRm+5DDjS
6N5gmFbtXeKbSRISBLRN6XSFXWJxNarj5xxi1A4Cw72w8iJIW8W8joZCXI+OlR2M2FACEIf0vSOK
+cKZfaY6gCG2xt+u5gQUgsffTRoh3gTnag9DYT0A0k0B9YrjEwJ5iXt75h3HvReXJKTvOHmcHsPh
sOTNOGrtgdap9raJq8RLDDX6gyC16rqItfRuzoecJmk8XkddGe1eXoRnVgJdeDggWFiz5k9t4sx6
oPwxy+7Qx3CDonCYt0OVVZ5aVgpwsYWhuY7fxsuDnkFMQbWgNKzwJKbFp5PW3VGyW/J4LSRlhGJq
OTkHjUXaElmGRBelftvkS5BnSXcNBYIzs8vnQM9RlXSyx0cKy9kfuen/8WX6z+ipvPuz9Gn/+7/4
/y9lRURkFHcn//vfb6qn4n3XPD11N4/Vf62/+j8/evyL/32TfGnKtvzWnf7U0S/x93+MHzx2j0f/
sym6pJvf9k/N/O6p7fPu+wB80vUn/2//8R9P3//K/Vw9/fO3x68yKQKsb5rkS/fbj3/af/3nb/Ch
wIKpOv/j5zF+/MDto+R335d9F//j9WOeyMeieyzO/vrTY9v98zeg9VerhT8ubBrZe9yEf/vH+PTn
v5iv4KmuOTD8EGgK/4Lcvov/+ZuivaJnKvD+w/JjpRytPap2HZR/M1+5VCv4F1Ev8B7A4Prtrw96
9LX9/TX+o+jlXclO3PJ5vu9eP1e2fKh1SWMORZ8PasTJy6t3OeRNMlr3TYTwwqvjXpVroCyR5sQE
jQYsLy8ULZITj/INoJ6YgPL3uFdiY9Mpdh/6fWfM0KFqtArXVh0XXAJtfAK8RcF3xx/HMvsGo24o
926shdt0MAttp5pjO+7V2Rb3ZFZnArex0Y0CC+YM8W45m+JN2Bfx5MObwohjHk2zDuapsH8XCKgW
r28GTMRBZXWUHYTLXlmTNmV+6ogZyTVN0XozuZXbb8rUVEzPwJY83LZdboSoGqSZk8zb5WT6xn1L
6n2Y5O110jAe8qBYA62BaOtrdloj1dUxMMffVIWx1kyO4gQpZHuwNimKxu/0ypE+QoEJakZpz3wm
W4nehnlsTIdSTLr20KaulfrqQibQVlTFQMgvMdtv6jCfDd9sVCMjj2Oxao8o73q5GsWSvtdqTvVN
oiZJ45WynnaaHvWRz/24UHCetYePXRwWnxbk6LjkovP9FmkEanqq6kTatd26+IphoEKhPVuh4fiQ
cCA6krqKkNuZ8oZEXas0hsCoG3sJ0tHU4Jy0Tv1likblDhvn5CGJK7PFe3ciCjlZvyK/G2FV+mZk
RR/Dus1zX6slmlcjHaLHpbbrwiM/iZQgsuvV1DPbUBWB2aeK6pMphX0il9p+CLLEJNEPnJiUsZbm
h+uRKighciwlqtREFL1CFHAbPyAEBks2rTgpaDuYy2EpFzH6dDNKgR1eOU67Io2KIZhwUOu9XChD
u4EdMpg+JLNAL+cFCsVoTFs9bFpnS3dvSj0sv+w7EHCAuQJxcuLBhpVXud3EN7zH/dfGjd3Mh2Wm
krBOxI2XqyyCrhL2bafk0WHgaoJXGleXyJvctnpfam0c5RBFayvdzLLEwGrC2k59N0y6kgV2Hcpb
VIwaaW66QtzgUrV6heIooydhKbBrgMuT+GEWVvmQYqDw0I6h9TtsoVr43JLHHVnE6biBVt+8nqui
hv9YkwZThrG5eFJp6qvUqbEPn2bs7vxKZu4be+ybZMfaLntU6Hp9GKcx4eNKmTt3GIElZAKJxrBY
z/2Cc6VJEuvOGpcCPgENkdFTi1VFjWGD/r4rHHN8HXO8l5470P0J5KwIDp8xFuEmhtFf+iJxNdqG
S9G4eBTPaTx6SzNOBzz/+wnpgw7btyDx/BfLDqJMORZxUaOxgRTutBOA1DEp5DDJfdLzyYsoDP3K
mT+g02svXGhPC5x1JMADqOHgHziDr7XaT2QgI3HU3rAcuR+5Tt8g0/6EkwiZXc388NM58mN7/nk7
PjfQqhxeD3pkMc8ANZi/Gh5PxV6xk9EPQ9VhJ8YtE537JTbcaS2DHyHGCJwyWDB8d8Q6ntM0ZWoV
FTm7cuGKG6HCXs3y9qNbddN+wKdpk5vi28uzO70HwkXndoYEGSYtePzpbVtdJXShach9GI520KPg
32v2cMnk5fkz5ICEuQVQx70I/tbxxDJV6ck3t4v9UudJ4s9jl18T9qDMgVGRp/7ylE4LUqa0OmFh
W0vuEK309ar908qIRNNjf7KU+woOHdiKxSbnNVrfXrW5i++HnmO2YTRCy3dFMQvpm0v/q3IjPgNe
7lTD+C/gzHLKejcbpphNfbm3yxzuoGxwW/C62rmYMfH8ycIXwAcbNvQ5zf1UY5JA0kMCMtN3r7NW
r60tgEjzhyOdizmwZwazwY9oG4LP2Lj9Hz9Zk0RPjGNkuu8K4tqjuE0DTM0IhW8u9v9P8RA6aQ7N
AtVcX+9VIH88VBVyU9awz9orciUimG5/r2kEmw5WYnwMXecSp/rM1OBecGWmlqc39B3v/mnRdNaM
8U3Up3t6OOMmX8ax8EKLbNFOFsqnlxfo2bEETqiwCtfcu5MFGk+x5YaWlu4hnkath2m19Cl/1ft4
iMX7Xx0LIM2ELglWz1Z5aq4nnF5asjLzPTCZcd3qJCElY628xqlsvPDePbsUsSUbICqWAJJG13cq
LckQJ2UsjHzfVA1nVZoa8nYq69K80/N20b2kDkMML/XQvktlqrT4DLl0YfQhzFKg5TJ/13eNZnta
2CbOBTTv+TMHJCfwhbwcSmKQtuP1tMCRnyNtkXujreINbeT+o9alcvRSEeubl5/58z0VYSPESocn
wXZun7wmCh3nboijYl8tOJpOrSUCe0qs7YVRzg1DXMQKFuL99Mw8AAiEdpvU5Z5wVALhVauf32cD
DDp/lir+gp3dOffSHEwkIXar1v5o9AnerrZefCZeys52HJi04yCqdElA6ZuaXqckkixZVQPkXGbH
+gB+1xHKlHLUellVRIdOrfhpTVHMYttVVfuhrUs3vKLz1RRBCMP4TnG6yHhsclN7LaPMzYIFWYqx
g2Y112sib2958dJUOF3WsIyuZqlQUY8IyZpNhcVJS30cGwRxFj2885burCCgLrU+YS0iOOAXCCAb
k8//51v5S9fnf3kpPrpIv3jJ/v/y+kzXarU8+9fX5wfuv/+4fhwej+/NP37vx71ZdV5xoOnYgKwK
SAjE/3NvVq1X6C4APdcIGH6Asf66N4tX9Gcws4akuNITwGr+vjfbr+in4ZcAasO9eW2b/sq9+fTI
IMCO+xr3b9oH7HmnJPSsMqsyRtR61WMa7JuKmvmJO35sjKTdmUZ9SYt5uqOsmZ6wHdYgBXBWUIHj
HYUmazNxh2I4Ja/JGFnaK1MfLS49RPX99F2cKUGJReOP/YwIQBNbh6MTgRISvGn995+OJ6AmvS/Z
Cq7sENyejupIK6KZ4+Ej+7DxdXInKOkyipmzqIaZmPW+bhEANfnkN0oe5zu3dpwR38wOSgZnKswY
R+s02xcK8koStPP6a5arIebLK3JIM0j0XxazhszS2/gvcZdR1gxq2ScycJoy+5oriW14GYAbeW12
oVuMP3ffTMCJ2OMogrA41Thde4nVKfo2irBHIkvsyyzD5q1W13YYlFkcYRWVZaRyO2Wfbkou2tNO
cWXseHoo3EerychxsGtdLzzc2fraA0eXb/Ws7b5kEaWdp4kQvMLU0ECh/FNoTOliEkEKJCd3dGsX
FyfpJZyuegLR3O0k9KW6ytMxfBKF1j00KTw/T2uVAUkNzdzUK5DxP2HHpJcefLn4DxgLTXRTxEra
EdoVFc41Nyx78DsXwzCjCCdYeS0NFL/Iqv5WWkr4EQNDrrVlX7bEhCc9pt5CT7snYzIsoJGyM8wA
i+vI3eBaC2jdUiJ090vVl9be1VpSOuexypJ3mlSmp1HWlhE47dgXW2wF4vVuGBoHbp0tIECPMZyn
4b2J0GyREgWLXdvvkyY1C/LCw5SQuyTl/m87TRd5C76Ej8Ieta/o5oz3jgJjDreqbLgasS74YmSk
W3hNH4HI9JmpD36qNfUHUwlHkNVByRHTNdAWrmD4VHtZzLoTaI1jf4lgytVe0WfiI652xqcYola2
bacMogUQrP1ZNvr4rXJxsnKUCmvBpMcVxxPqPPWemQmr3qiZMRhX82wM94jGzAwzdA2PMTtHJrqZ
0g7whEMhnoLCAdjnQCrjJEgVh1WEr+TYeDCgJOwbkdg3gHfmFEDk7N7q+RQVm8JpnD/wD06Qvi86
8EzWms4U6DBtkgB2Ap4jvSF4o1pF9Pe2Ojs08xuLhe2qdV57moXDh9dmpRCPBVXNuJEuIY/fVDVP
1A+ZoxXlk+4q4xOCSPHOEmn9RNebSINUbXV9X8DdjLj0qPNdbS9N+VqElSQGSBntz4sxYgxA6EQn
NuVSJPVDCXTS3WWALNmfran/PeEAiHUiFzlZ/vUJd/0oPyenp9v33/nrdDNfmZxD9LHAb+nycLz8
QIVV7RW3gtXmGYYfhxnj/HW6qa9ofNBOJ48Ec0cuYauA7S9YWH/F2QA5zuEeiG8WHMlfOd6IET05
BEBJuDCsDv2A1twejONDIBpKtV5cp9gV1VR/tpbZepwc3CY2A4qK204jEsufwllh69HnzvF6Ga75
1lFZ1Hhbmtrkx3VYETJiWD0a3WUapeeESyf9kdf9HtOvYvRmnWzCmiDufdvVw5tGcZolMIZlioPW
LfTfI2fCzifRdRzsrXkqNXwrYYV6opqMR3Zvg/IznKXwFSUF6xyNRL9tzFaXQYFBkOENE+ZkgRjQ
bwekr5AvC3U4xZVPsDN4eimHBz7C9L4p6+YjHMFxCoQuzQOSKCf23XQO3+Q2CfFAbopoA2jc6+0p
UqrP0dg230xdadVAxmalehEVASAczfQhyMk7mbxELVwtyITbfXXRNN82RU9s4ThUXUVwVWFew8Hu
yXgqsUi8ihxrGvwh4gbjOYNuV3s8nuMvlZqvOkBZtKgx3a7q3rb53OxAPxAgKwssxcXHj2M0gxot
t+3j8NcY7HijgsGfNGPnprRmG81/1Jm3DdGTYzDOcqnewz6kqWjiTG1u65idazv1XI09kaVT6Stq
njs4MTrtmyYsNDUg3rgrtuEcTRF5qVk436aTaOZtV7sdZI6mr4Rn4HeKS/OQi9yfYM+3b/sqSpgr
6UGRD1e8wEUm00Fzu1HgudKlsU2edVg6zpZ6Q1NAM42FcrsypQQMh/y7mwgBhM4mNaXYlFyUnQ9u
HqO3UvnT8c7AzD0Hc3HVe9XM1d9HGeOhB4/C/aCnZjR4zlTjpZyFqCiRO9xjstFUXhuFThpY9AKW
XdcPcpuGZZXiyjcC7OZqVe5lE4GWZxqyEK9lZ39aeUYOdjEoD+mFdLnuz9DHb8ZOT+4gBCnfIkVx
brI57j9VpmjjreYmyV2hpTLxe9WQb9V+GjO/Yh3e0DC0ERQgzfhmVJ2lBKXl5u9hBtWYKFlahS9l
OPNJUqvRb43J7j93daiqt6OccmMHeF5YXmau8txEyOQR1ihxWXmhL1erLXPrlZzbH7O4sysuLmlA
kpQx8d0koblhYxnSoExKqKwOiXTtXsgYYwbb6OtDO9pwQZ1l5s+5FH5fU/wjPiy9YsVebY5oQ9MF
51+vNIzwW64oYRDq8/QuJN/uIdTN5gmMHTvNIpvUliKqm1QQ6Lx3ryI5GvonuiASS2LQojeweZgk
5peBrDKnv18oE4lVonvSEeI3lI+YjA93dIJwqMcdw0y9IU3IQ59Cu3zdan3yhvBjJ6b7kyi0XfmG
3mhptJiPeTHolr/gyL7NYCBTlYhBe4IC0YWe245S7BbaAY5fDDXWjD9t8GfK5tMLwdqgJQ7PXmXy
oI+nRXPWRlU15lO1W8w52ZmpPkN0GmiXLBLHpsWoPr483umF/HS8E5RTLmAsc4XLRMZ1ew/koHmD
resXYJbTe8c6CjgVSAZsPJbkekr8dBXoHSdJ0nGudkVdu2g6mhyOcYdcOaDDZ+++T+l/S4bfMCMy
LWQY8Efo+ELwWilQ/7p8uF3bwP+qv3zuT/3da17VytxKcSegpcya+LvXzFfJ7Qx/YihSq4nDj6qC
QoQYbiD5v3rRgFU/agoqkbXngf6Nf6QNTdvjFzrNxwt2xTrpNIMd05IkjgnDr+OlpPTlHKlmXO9H
KMKo0I0BML5Q5+HCkj07DkgYomM4fYRvH4+TkbaglaKu9waVta/FsbmJ5XTJA+KEOfhjOqulJ05Y
6FBOp8NdjyolZZihqIp35kLzWhlRie/SMBoanEr1+VtE6+DOXbKBGwfRO1vR5P0uUvEYvbD5nJ3z
Tx/mZDOI2sQlr8yq9vTalPe0VuV9V2I98tMiPLPFnRsF6jwTZtIYqp9+g3bNoS5lvRcmJj5x6bh3
aRxWl3wPLw1zMpmy01SKi6LeF7YYtkUn3auYzMfHlydzvF//+f2tHTD6UOuq/K7/+Wln00eCdTua
tnvseg5WN74vGNIXfb9gGeL8mnD7z9HI+KU6J4wPMu66z/40mhPl4ZJ2suPK7XJdxKyryr1M6MS8
OolmXNDqHtfuf46G6SI2dwwIG/KEFghprDPsMuv2WtFWWVCQd57uSqWc5rf5gtuO3+ZGWW3gHEfV
JjcgQ/qTMuDI//IjXtfD3zjS948BS2sVCiH3hHp9MunSJLdyTsue4h6fGh/uFGnuNoLy3m+60BCf
CfIMI+KYsNW4++WhWaLweLhfrfr1kydQ0lZfRG/X+5z8Mx60Fe7saYIbX9UmdAStTl87itleCl86
s3TZSg2ocPQDcbw6GXaZSLgZecT7nOg+nYPSTV7LeNHfvTy7E0HE9ydLx4rr45roDaB58ia6fUFe
WhI3exG2Ye9ZkzlgYS4rY96YtZjfOAO+4R6ElhTlasR2k0gsa7wqkt2leJizU15RWupIvMy+Rxf9
tLKzSBTmkFi8rQNlLfSRwsdsfg5envGZUVYbf1LD0OMZ1mlnqZkrvVdID9obOpYEsI6uhLaEu5cH
OXF6Wh8r9+p1h1tvvqtw//gtzaAMhxir1PtJdNlru2o/93WNE1fkyNf0qcvCx3SqtLejsXTwDVBM
eToHwWu9HtorUh3AH7vWtg5JjGPYL79MXIlhn4I+4MdE1/74s+GT0+IRDxSWVmP7rqryAideDaIt
aVB5GYg+zU1P4M56yY533W6P32J3lb2I1e10JVycnKfCkqo9Qk3fm6WpY9ycLs11tcz9VSU7SRcl
H2c02UMHiUnvPr/8jTzfQdg9VhHmagW82kMcTxqrZu7+UIf2CAPse7ubrAxO96yRTmGGXHcLLU90
AjUIur7wij3fQpEv4O/IOYddN0EuxyNbyBidqOZEnQnhuYVI1mtv26aY2+1UJg2+j26WhB4m9/Nj
WHdVsnaT3Obh5ek/X/WA/cycIxfPbHqKxx+Ct82a2kGW+6gL5etQ4VrMBbHb/BujfIec1jaiUE9G
MQoJ+ghLb9/XU7ZT9Lq+G7v610Jqvr9beJ/T615VXGxeJ8sISc2q/YZuQilUvrZk4X6DRzigm1UL
6auarH65DuThrSIHmkSUwqc5g44JUDICrMNr5OodN32yi5OoubAxrVvCydvBKGxI9PMFh/vJTiwH
DMk6clP34CylX0ZWTy+hh2pShsq/M6G1eOeayf70XTj1007bqCifUg7uvTqKfuv0Y7E3QJy9l1fD
2Qkhu6LFS+OaaR2vOc7sWLPpdezDlEovSgDkBnMY341N0m5fHup5CcY3xPeD1yb5t6jLjoeqU2ED
jbPwdOg5o0erRodOPVm9r83CPmjAh78kY/uxCHFuhjgPQ4Exj0fUyZHGcUyUe/zs7D8EFGmvVO3k
nURke2FhnHt32TR5gCgjOBtP3qosap3ZUmcWhq4NGzvG6TC2hl+zcvpzQmuHjtYg83lGSG9RNBmT
GSEKMEX/YbUQeTdEbnsd1ap49/K3dW5hwAtZ5Tu4ND8TYQ5KZ9VNzlAx90w/arN+M2M9H8zQdK/+
n4Y6NR/ikrjUdCmgpiEaK4Me4fMHJaYPCIImzM8vD3bui8L1g/eKAxYbnZMFjyB60SYtKveWhCqa
xcLaEQhxyWLk3FrHAQIAgKQ16OCnl5qahnJdpyUleVWFB8PMCtMP3ZlEsKJKqgURt4M6/eWpnfvK
SCBD70yb2qRnfrzcU3XsnMKGnFbOAM1m5MZXsEElsHuWX3iXzz3FlR2JTfAKFbgny334P9yd2XLc
OpauX+W8AHeQ4Hx5yByklCVLlmRZvmHYss15BCfw6fujvfu0lFIrw+euO6KioiqqtpAEQWDhX/8g
QNAzcqzPmbtlU5vlEnRN3574qNYffLTbrlbEnIigFeARR++qr3taYV3L99sTnRVmndlupWstl5VV
RmdRZ6vqArdQIz4xLh/UWyOzYyByWY1rji8UTr7o1sLt7kwlSsRcqZriC6/Pe2incf4G5DzaW3NS
noXuwo01DGBhlW3bKmufEOCbXagqN0MSqmU4BrpGlLjhYM4lmLeu34Bv5580ORXt3oPpaQQDZMIs
bEvH/DlWiRR8bvRU+Ofg1GxI8gENr2D9iIOFy6iLc2JqGptKtrBwO7+rf2JuTqBzDA/zsjE8GsOC
HfVH6nb0sD0pm+8k0NA4X+1C1c5RZVtt3BQhCcTrltZtjis77PMaIUBQz5PSwoIq6EdKFwNioTKn
X3Y9WkWAHNnst73ez+OmzTWsgzB5FY9pOycXXdOWD6XVGR/dTpAqkNG2rQOLmMZzrNhD5XYl4Gjd
z7/8eO2gTr4lL0ZMy7l/j2yZLNfUTwLHkYStxt6SpkGSGPH3BtClXtEjIOMZICLfLk0niYYqvGl1
aaxgKbR9TkAjFWK8m+aIi5iYi6beqExiGGhrfGhhNsO1CwxsCUaSkEz1fRSyuMLrUu+CDJO1Ht8M
YVyaSZJfOUUsLi05oW9JGlo9mowTIh6nzFcfxJgvpExIWT7WvjNpNHF1t+QfjocDHpPsI72wSJ9w
HHQCG/rjTCkt/epmaeN0PEMtkfdbuiq0wLLKsbxL5Q0VARMcUy5Jo4Pxy6yS9CsaCId7xdL4+6Ec
3A3QP+U+tpkSu3yfBt2Ijf5tpWEe8aGwvOw7nI2uC3wvVxrxPeTXnntdi7WjKQ2vCXM5Qw7QdC1W
50nrRV/jfsGRcpWjyx0GxvlDBMvi1ww4jIIABe4cxtpo6sEixsXbOkRr9JhvdPPDMreaCeFVOmOY
u2N614NMP6X9XCOy5FxcRc26fesWzZJsBOEa+yIRJpVSn5bXylKTtyli1R5U3g/VntTVgVRkVeiE
gY1R9XlcRGucod00E+Rko+HsUjoniAuIj2sQFDhtGy7cx1WIWkuhgRqHnDi5Okd+3TLjl0u3gHRk
ddRdmhb9l73pdDRhCEmB6cU+ZjTwMfAgggKAeUtArGtWh1gTLU6waAKdRNXGyY1Tlv1wtVR1VOJY
0RZrNjFg3znU37zcGLKruYHFXvPRjhcU8cSGjR0hvBHhfvrSJj+IVOZPFRp2LWfRpJgbRKj1+QTH
pNyKqEHh7uqFEYWpVZVm0Jt61m6iMpHMspt6T7pm48DuaFli75SzGEkIKiZusOgrbIyq0XuFhMzX
Z4vbq4+95+FH2kyx7EJz6t0uaKvK+zhbBdQDx1W8qcpQDa26gQYagWiyYUIHTY6B3Zcs3iZ2Olgg
BeEyKHm8PDs3Otj+AY5gHB6t4/RnrodkhmYZjn1BBcmh2fcYXSRhFy/VDzGhiQ/wp1HNNhejzEKb
9sxtOq3BYabZ6R9jw1L51jTS9mrwImZ/zPvufM619qnuswxbpqqbf1hmal1DUq9zeqlLyTNCPHpq
l2TJziCFeOfCHKNym/S+92RF8C0DaBgNXvhZ02xrfBkf0MwU4gISU2Tu3T7JfuZaV3Yhze3RJiTO
jJyNlszuA9qhqQ0VMihM9ADO+O5F+Tg0wp12icjG+y4S7Y2RRe0P4mKW7301Jl9EX8s8RC/SmqF0
e4fpM/Ki3ExCn37Vc+ZicZLq9hPZwPFjlnuTH/Y9Eukw78WI9mWK8/MFRBVSUhd7ycUUFeonyXkm
wRSmDQumtmZEV0s6WMMmHfXmIdbi/kbHJCDiC8YcsWRvePBcLSo36TxV5TYbvMxeLW5S/r6PJlVP
rPbGakv/22R2tQhnuykvZISZDbhj0h5SXwzGZi76lvSgQsDIMeiDpls0veK7USxr7m2bMbOJr9Fx
zvFxx2OGhjVZ0W3fl/uJgyQKRIxQZSu61PNX4icfTyycsdkAhQ0XdDO9J3wyxjP0TEQmML95slFN
X/+A0VJa5zi24CSO7p+jB+PO8aOdg0UQWT/RSYzT3PiRjUn+2bWUjk07K/qcm8LAYbWUsgs8MXLW
+W2qDWHsR7a9SaNpRNRVeDkKl9SOv0aD65obw4MvENCpNM8KIP2zjtP+O1bd4+fRLJGK1qx0J3Bj
E68U9l+CqJcxzb1t3LgEHjGpNxHOCRceZwCBd0ad6lvN52PeJpYeXw3VlD6kupj7oOpE9YUPwcSs
Z1ZRsrWEtFq4WGX0SNwJTeWih1ngLSO3NzKIFu9EufJ2sQIEid6Ca9UxeJFldlyJyud+GLn6GbHg
xI8KFagYWm1BMlVuxafsqV/Vt9bKScERe+0S0mU6qm9TLdZKvXKqc7fU9Gsnu2qacLUA3iDOO0V5
foXNrGO5OkIHSIgoz49QVnzyG63zqNi9BU+nEONA8yDMiKDSJOnMsK46Ck87j36qHCP2TnOnP9fI
v2pU/k/j5bKYMQpYxTD/fd/x/z79TJ6zlv7rn/nTYPS9fwTcItQuUFApRlbDwj8NRt/+BwegtQ+G
BgbSEqLU/2wwwsllYJpxVA98VmTS/r8Go/gHcAa8lT/E/7Rey/+mwcj/+8XtYGU9mTr3Au5YhFpz
63553WFbsiJ78O0dp3XvbRwjJlNUiKm+XfzaLjfJsvg/atWxB82Nlp+RCTc+jqQf0dLGyX2POWRm
bBtq+8fIIeNm0yZ6qWFwWGCT8mxer/9cWZ7rvH5fvZ7dZH7/ViaSzrqO1w1dqJe/NXEpypposHZa
uYz3tj0IWKS2t9H9xfg5jKN2W/ld+USzaPo4R0UcxnmBRBTiA5rKsvQfh3jUQ90Z8zlYyqwI+zlq
f+KBj21pp3vYvkV98bSY/nzl5DpFRprEG4wo1KXVUXPYXY5WcupVqBdtcvv+w716D6AR+EKsFsx0
utFpvHy2WYBAtLO0dqKtnzSu3E/oKKdHDXrKdvCzkwnMLKDnt0KI3lzJVtI5Frjwvo8xuEhgOokA
ytpBehFXGt7kgYeVySYR7ZIitk3Mqywq7a8NTrwbMTXubd9y1R+awrypvLy7dCvDPnOsyLt5fyLe
/GHAaFzAgYLc35fKZ4idFAnvzJqsnYUYbOcXQ/HJimW5//8Yhb1+pZ+AYRxPt2tWg6cmg+nG1fuh
dopoGyMZPeE5eIQlrJMMVRETITbdNZrvaIOv+ZgwxW3NXT1JeeBkVjCbCvJj5n44AVu8njYs2hCa
rSTH9ZJ/hAtKeHdLjexuh3Ivv7A76VykXIDu3p+21w/EXMGYxIEWcJ2ryMtVWk1G44+dNu4mN4Nd
CA546DVrxPs0Lx7fH+rVA/kmGiWaoCtMTBDP0cbUxnGuFbbUdrkq3VCviX/R5+aUD93xA7HrwdbH
1ZeG6xpVsv6KZ6utTTIqF8j6OxqB6jIe8zEcFqv6HCddc/7+A70x1NqPQKaKDIv99miojACMPOv6
aScj6PtzjCgh6PRB/wL5hCis9wf7raV4vlfyYJ5lINhAS7VaWa37zbMHK/FiShJAhp3lF7oRah38
RZnU2ZpxZkcXFNPEQdMOzfZGrzUdqerW8llKt74bajO5lphGMut9lPykMvRvsjKJxIXAIgQeOwnx
Z6k9UMUNE7L4ELnJvK0n0mZDTy6THoAIDDOQwNI8WBgaIKL3CnnlJFpORbkU+q/VMq7baHbhfjIn
gwAc6eUAF26fu0MweXZ8o2ej+GnZU7NsTS7CwD3YjW9qdxYiWJyomsO+ddNHjarwoFdeX4XlHC13
Vm/pHlTVov/qjAk9DGVYVJeRLDXSoNupuxlTMXdhq1hfYalLZ78ktj/sSfhdbjyRGlw9hozsHHe0
FCj+bH3ii8t/VnGFI38+6mjHgQKrz0Ifuw8OHpR9YCp7JZBK4T7AG4yGE+fe64UDwAr9h4PBXy1c
jnaRYSAhfQ1PWWOSzKCdTXNjtZhuz1lxShV7VASTVMNQLsbo2JXTJz82DFIaXNhYWNOOS7d2MfZM
TzS2y66qOo1bpVdfaLjmfnp/rb7xfFRB7JAYamC5diwHBokg3C4hPtjJNX2bxgPtWJ276Zk7ENd9
4sN4azCMgVZ+Fh01yoiX34WMZZXYFuxeVc6YeEfTfM48mJhdZKduFG8M9VvQCLDLi6MpezRUjg1k
3MZqpzQ/2We4DDw601yeTYU8leK3/qmXXzvdd0IHSIRZCfDHYlxsNkaTLtC80+xs2viq8A/N5C5n
aP3Fh1rX5gcfH4k6ECrTTmxrbywZkHl4cqtd8lqvvnzKbGxWtnc175AdY65o1rB0sNftjevC7d1v
vUz6z0kc03L+21XDN7GeRqtNDAZTR7Pben4n6mHUITs1Ymsmzk23JOamzLnSvz/S8Um0klOgIKJU
p9iGRXD0hA50ztyJ/GUnBvuH7O1o12sqP0E/er1YGIQH4YSA6fTKiI1q1+l9Veu7Om3gDnfgRf6Q
cDvXB/cvK6zfz/NsqKNSoZYOFHMUqLtmNHAE526+n2nznFgXbz4QVKLfDoEeu8nLdUH1ueYuestu
ASoPTLsfQDGbBnmYU5+YuzdeEPJFRAxconDn844eSDZkUhhtqsMgt01iWbibNFB6Nu8vg+MKnWkj
PgfxIoUCNcNxMedDrEAs5On4pWerYbkDQ5s+lJ5+7wzSrEzFSXdiyDfmkO4QlEw+ar7qY0yCE8bR
UZfpO0+K+xjD8Au3SL4KV54yn3xrIEhfK1eFNc76O3pZpZJxXhEI7VSpuiNBbjiMhOnulZuo7fvT
+Ify+HKzohe6alHhF7g4Uh8NFjlCcxWkSw6wvonORzUU7nYsNf9uaURPLkxTDNEmyQcB3NlSmG3n
rrMuaC20PphdbvS0hs3itnLzXtLfMQuMhRDEhp6Lw0hQeIY0Aqck8XubGEgbg9aIRLExo2JO976l
IoD5IVJGyM3Afmqt1rqdhtrSuGcVGSoDUvO+z7Ysu82ocr360Aw4S68o7fxol5BKwnwu/HFD3qAb
03HBqilMh5ZG1dx0FhfgPO16pNjSLwJDTOMXMLPeuRwpu8Qmnwy328P/F23oT5E/baUU7W7RGruh
65HFTybp4M2ZPqKsAZ+f/Y3S4gRUcOVHoyMokqtqzjBzIhSQH58k9qXX6ia6UaN+QiGOk3cN5/RB
Vb4+htpE8iwaDEjE4ewnsxZKadIZKdGg7CIM4Y3QhIVN0pXINcyXh+gOZ6m6D2aYQk0Qz9Wwj6Cd
zKFnieQ7vgwV0j5D5tGZLqU6ZKlrEyzaxPP0JXMG+VlaPYpBT8cHJQuXblizI5NxKrfGIKS790E+
mx0OVH320RJ0QcAavHy+V2WJfnRMsAOiJsax/CYnZAG8lCvCfC7KvDBDYhSH/tpuVUKuagu4CWYr
MJEXcZc+SMIjrWCK4qjaVfZoLttKoU3ZxzhhiZDq1XGuPKWnMCrLTjTf4nIZWlqNg/tzik0zRzQR
1UhwSm9K91XaG+FoovQQ/FGcgpS3NW3ZXlfw7e4nmaaP2QjQIDl67nMjGZ507qnwJLtZv0RsoqOt
n0RM+F803ZOJll74jZfdolJb9EDkyTAeTL1s5Fagd6OjrTqu3DgE5NlmgNipb/EmNy5jW69AnJdJ
swOr8mNtW+nEduMAEMVfdUUDJCyNuCiCpo/zPvCncfg4LB0xC0vqTg9ON62+x3E674pyHqdQk04+
nHmxNTxmKL/usHFN54PXQNTJAyVdaZ6VsdFMB2Y4FTRcydK0VlOnqbqgT11xvlJQnXuqT93rBfnr
lOAj2Lj+t6YSo893Uyzew1x78Rz61CFMxaQleKTTUpyC2qGvCzCdae4WCqq0t8SsTkOo5GTddVEz
08PsXM268K1q4qqn2d0hLcjmCDXC29IH1Y++djMYKHe2OtqeOmgn2ovbODFQfjpTQoZkIaX2vfaV
Wd+CdNrT97kdnH5Tq6ryL/XMKJJDn7fujpqkHQJsYpOvmSgHOoc+XWN4EqXzzXeSqXvsS7OzTmzm
v7lGx/seRC7uYia4n3dcpFnmRAbOItTOFYWz1dKieKT1oD40chLXyIn8K8UcWVuQrBmrqri+LjTT
xAqjtiEHmCik39+J3zg2kaqvcDA3GCgWR/swLoca7pf2shs0PnAoAo/9VJ/i/L9xar4YZP0Rz+6h
GTeO1PQWiieD61gAFQEv/dWiblDLHYnX1alZXnGB41l2V4MrABekRcfO8pC3F/zZxLLrTJQ3Ac6k
q77LTmfsYmxUkoE0ayWDQRTxvVlWWG6qAv9X1F4g9fQSkyangdcWt5Gh5xf5uhsHnZVrP+m3GBdL
y90ibFuvJT7e6prH36/kr0Dy/50WF//C4ryt/x5Kv13dGlfU/P/cDsU3QPL0DWCdv/CvckdY/2BZ
QQlBLUlGzyrs/QOs44fyD3oBGC86uBFWNxSE/6kHRvILrwwv0pXeSDm4Euj+le5ozj+4UkHWAg0i
KWMtFv8GWkep9GIpehA2YS+hbrN+W3pDxT1a+5VDfk/n5ock0pY2iO1Cu7BFR0gOn3R26VijwsKA
a1tyYTmVKIMx9vIqtIQ1Lxf4lw4qFO7C7txrfqUdFExKpO5liXcv1oTOsvXarP0+RXaW7KYpnbBQ
GEXL/h2PD5qYE3djGxXtO/zviKb0oD88UQL0X2Zryb6lbr/kARo7KA8pDWaLVrvvX+R5mUJL7jNM
4qty0pzAsIY4D8q2sKtDZltly787A6lGOBR9QlTstHAK4Bad1V3u2QQ+VuR06FpR7R1gl243N353
pwkDOZFU7RIF2UhI+ybmWP1J/hHchQrjAG/jzgZ9dOJusabR6UuETTZkVzowE53DIqcZ2CYEfmFz
ruEb6VYydoJJZM0YwudbbtIocrwQT/ixCVSrLVdmU+g/bU26D+boGp+GEp+HTQNLtw8cSbLHeQ9b
cztbdEX3KIONL/j1WBBmMJry2KeS8c6dSnwmXTHonwooG0PoYmQozzrs86oAa4LKpULU5uY8j9pc
XsxkfUbQWZvYgrPjRTdJLZYy7IaITMMBL3eyUJzMlvAg8G9H9uzGH/xJmw9ckKyNayQjtPlF8D5I
P5abTIy2Ew4WrhVhOvs4ipILiutPT6nhbia4MDDnnVIT1I0CY8XIHzMjXEbgYZqVmMNQarRyCq1U
zy6IDdHKoK5KFMM20V0/htlNtG3j1tVHXC/qu6qdjOpT61jzt0To6a0rOuggxE876R5TsWHc6Quh
AmBvgyUDs7Lcn4hfHQwhxdLEHxu6KB9Z2Q359rocxjBq5x6mv5EadTiIaNxlpH1jT+/Ongo1Z47u
dWj3IdpifU2gnqSHTN3jkVKpf6BBfiFde1qNRTr7rtJH42ubWUnG/9qADjmmJj7aNvnvOFu2TFhb
FZJAAHOKflmRJNZjriUTDScy4j/jp3QzVlZz37OZo7rHVMkNfKPv0KiXMv6e5PQzfKvD38hBQX7Q
x4pC0U+LOT+jNlNuYI1+p4dNvvaeuYxcgkbHHVaD2FugadAaZ4NV6hpwFXWFvas1g8yZutIoPoxM
YTHqQoW5H9NRfSX3Vs6BNrvOTd1O05PmlvnVaOIIeTmbGp5LbW1SWFnOsuSbLBu6PakNU3KZ5x4E
AIkjCqMkYwevoPCiHzE2riMBkwUg62iZvYkzifJ/pahWcMgwcEYMHK/v2ARaZ2ztXaxDTApzQLi7
qaoHk/oOTewlEGhR0gSLsuvCnz0szxxd3izdDGtCWlAfYAnk9KTzCXVS+GyPv/5zND9v6728e7JL
0uiEaISiDIogMOfRLmkCitfCywp4eZ12n1dptN6lIcrK6FRx8BIm+zMUJTpYAbxODCPFyw1ZNoWH
m+FQHOy60Q8Zxda+KWR/HvM1wTBJV5MtLB2z9m+DLddnhPUDVxbASnD+HA1cCIxdvbI4iEwbtpCn
poBYouhEMsNbM0l3Zs3VWRNIj6mr7mhrxFyNxUGpyfkBP6MMPXNpv0Q4D55IQ1hfyn9VWf/OJI0M
lFu0aLgov3wgfeAGawuGioDhdosXw33y8h/vr4yXteOfQX5besBeFdR0Rz0MD84SBMiF18Vav57m
QSwb+sNzqPJ8TPEtZSM7gSq+9VzYdxDOs3ZN/GMGupSGI9VUFIdyXsrHaSiWCzebTq3Dtx4MCgZr
HXQCZPhoySdNarR1lRaHZtTdHd4QVegrxb9J3cf0Idc3fz2Ra8SDjrpubUEdZ4arzoPWlyblAW7V
HC5L8VmOqgnQYKCtzH69P9gbHxmqG2gNaC5WNPOoS28PztDrQNCHyNuU7lzva6u4FQlE7cYkB3f0
cDvyKbjfH/WNF4fUCpQD0rYHVnv0aSuf2LAc6PmQa6X3pRkjdcaqpOh/f5hXnxjBJ0BXLnTqP7a2
L9d93GO10JgdqJXNA9Well5hJAqrJm3tq/eHeuUmQ/lI+Aygow4dCX/1I1hT87LJbTU/OnerrN5G
s4C2MHtz/71p9ejcSJf+QyzaAb7abF6xysR1L5r8W1cnnBwwjs/9keickibXJ5k0zqGIZ31HCF5a
Bhan0gMpY9aJhvf62b/YFvjJIIgGl1x4VPRRXk5P0Vh6rQ9SO7fzsubgzdvdFFX9DhvBbqcVzYCd
eRmfWalMNvmwfDoxY68WAecIrpYOqCI6VtzYXg5f5VUL37wgtk5r4UtzWGmbnibMPmrq7socqnab
YMW6T/xVFRZTIUjkkWlt1lewL6pvFUA/1JBids/+9pdBvfrTlzfQTbBnvvxl8ySzWXhzfBg1U2wT
ysuPRQvmrqBDXi1J5e61lIzzcCmMBct0q22CqTSoL6Gb4B5DPTsE7pKaUKyrZjgByb5a1Mg26Tww
eY6FTP343Gi4RnXKmbMDnVbc6PJkvh+60QkpbsX5+xMh1u/wxQpBWw3TjWgQ/D44pY5eUaQpciDn
vDqg+6hsStS5+DQPrBO+gDm5JuTUXsDWi+JyHiStHDnP7lOud73aSwxn7UOSlIl9ZsimvRuGWPw0
2nG5GPxlmUJI2VglmViw75zRLx/7WgPHwlVsmDZF12p/p5b7t3LBUmdlYwE42Ou8PsM2ki6OOqz3
80PFCwoXbTbOO3aHv91yfm83Pi0hsBJ2gqP9tDVklq9U3gOp0fr52ObuLqnMnAJ5sU6UYr//1su3
Q8dSgKqtgpS1d/PyiZaFRK0VWjy0o53jV4gRbh/odjbnAddtBxdQo9Hu9K6Q1xBPu29OKfFsmVxP
LSFNyG4IRpGq7wasl28wfNRtlcOMpa8vk9vMmcHo8JjJz2rwRw/EaRK8LjXgJerllnzy7IWYScob
PttlKDycdeAq37lpn08bFB3QqWfCXok4NnLrnMojITlgpgjYYZSIHAOye35nlAvVbtfgEs/et1rl
Q+2eNrpPjm6QlZH72Zg8VBXQXRtrI+GE6OFC0q/a2TH+BuepzARZY02m3+BFVaW4UTv1h0hqsgxd
s8MgR0vzQgS5iV7hUFc99oeaqAbsdCCOh1wiBSV7vILXsZPdcd3PbvDvBvYGgYPaD3FfdIFjRwuW
UYh4DZzgZceVGZlOtolssSbEtXjQ0USpTxwpr/ZHyIwUSDpn10pHXAmHzxds5EmLYzKrDvZs5F8g
38835pz4J7YT8eoUWIeBwrba+ti0pY9WkcHh64HVVwflcwANdLCWsxyRiNyJhBjhgP84PvpuhCQY
JBrTsHzhmw24msjsANDAlT5VKu430GOaLtRdAwzOl5rxZBitSjF/Gs2feM3iO83tJ/7kRR2GGvkQ
ceuqpNBXC9ry1xI35XcMFCP7vGW59Y/9qCc9UALZ8+ywdn1K1f96GwU6whbGW8tvpP1He3w5uhXR
glZ10LRc+1LwJY2hM+nGVjmaPZ+Y5LcGA8MycIhh8/aOw88yoTnKqNL60CWwcfo5i7cp0eu7Iuf0
fX/PPrJtWfc5Cjl0zmuWDrjBsdjZxSmlAEMpIQwP1sda1f2+aE156SqaH4g1quUcRlq9ibSpeDCq
EatJoxDTTk94iyd2w9el8yrm5TK1onj81aNJdjM/M7yUOm/hiOrDpih0KJrm6nPa0ShpaP799UxT
O3M0cmvkHkK9/vKjqeH5d7lyikM9pRCpYkAHmgYdCnpxKrTzdekMBYYPh3+hTxXHBFcxeWUXWao8
EBLSbYS6xCYn9EYPA7Xe1iFGVasOcTjlUfPWnPJk8H7wrsWpZl1rz86xQuqkduB8ekA3kAXJ6G1S
p7BCo7UeUC6d0gW+3oSQCFEMYU0BNwDG4svRKp1tsUq98kDFSjCGNEE/wS9OHGWvv4/fBxhDgIpi
eHe0By0dYNgAF+VArEHGfUOv99no6oHP6zwx1BsPtJqJg/+u/BB9xaGfT9+AASHWJUNzGMt5vk5d
Pz6Lcu3vGim/P8JVaYuUcyW82Md3OELUDc1Ky+Ygm11vjExaldHanVNtY2onPrI3nghqOfsqk8db
Oh6L2DZp1OPYHGIxVbt2SPxdogp1e2JfMZmYl9UGr/83zRdtuYGJz8uJm0xKiChzmDhFtQlwQoB9
aRRyO9h1EtaJmDFPduu9n0bOdwxlpx3XD+2qzvoM3yhZbXukkZ/f/1FvrBsynTiJsQ1B0H/Mi5Zu
O1SIxZpDV3TclmgVBDbUhI2Ma3/3/lBvzDLbKY0G6jr7tfzXzHQMEmVUH5KMQNzGbvtN1hLE8/4o
bzzQyr5ZaUVQH5nvl5O8gDJXCy3vw9IbcVjGRLGXYvH3EN6cv8afOO8NGh4cGCvl+WinxMuGICWz
aQ8QO+WWos0PS2BbOJjqFIvkVWsF0YwDK8tDDkAL+tjZhYYQ5i1j3R4suTgoQnv1De6k9avpPUwn
bb6/B2W2MN7en8w3Xtkq2LbXDu6aKnf0qc9zOmamMbUHI51I7MKvaKtpaDn/fpTV/IkjbmV9Hp/t
RaHAm3u/OaD80j8m2iI8VHrcaLbvj/PGwQ4VkuyJ1XGB/etYGl7L0muHWQwH30uHJxj58s5UPvbW
qaS9HxSiafogpaSqgYxH+Qkio13tKactsfHdLv/2/u95ffyh0eMcgp0JpAhF6OVSnbxZRq6qhwNs
juIAvybaajJT2xKGRBtGAr5v03kTHLIhsfy//k7Wihhj+hU5BbtYN6tnhyCMxU6Wsz4ckO+2O91Z
TUlMU4YtVIe/fr8MZXH+USMCCh9T26Vw8CGZnOHg0MLYjaag3e9qf2dzsR4YjEL7EZeaVRlwDDlY
eUSHr4nHQ2FM5aXmLuyucrLNu8XS0lOH+pEN1O/RWEsOboUOBRp00JfTN5p2JrvRmA6jI6scPadS
ScCB2F74qZ0+JG6naCIOijZWD0Blb9EY25/x4TQ/tdJBFivKHpV4QrKRQp9//f7KevXz4NEAva+0
ZnZ2sKGjrclBmOslutceYtlHXGlhJ7ZBqnRnZ6tx+YZU3/jqFrB+9DOSt6wLDa09KXK9n/4aLczO
m35SeCWo9AR1EWiZiXl+CK6/DGcf3hUnIIEzR4u+aexsyDX8oUhA8LugHLHY3fLfv7txEe+8ordX
epln36PVxQzdl+n4a4FOhE99VwkZODmWpmR0ZObTjCexvZXj3N4vTP81CllDBInqaShNbkHUSd6b
/m0GWOJtWxhKuBn4pT4HqLmG4rLLu+RQsK3mn6oiJSW0VUq/jxFbloHdut45VBnPujLSRv3CBtB6
QlyDWWtReojD4jiaycsxCxvZgK1lELlbVCjbrjZzeHiJ00B4S+oR7z5kj2ino6ltdrlZr/fQXr/v
zQQMQWtKUGMWWj8H0NxqWEu6R4bgXEUjzlVF38uwIyr4MOuzDqDcaBIym1vdz7JukegnOtS/Zeod
fJerXtmhtCdVBHG7DBQUStTFZsCq3tjWSSzSoB4ltvX21MfjNpuGbg7GURFvlwrNxKp3Fkjq53wY
bvzIzVZTfKE/an2X/jLxGE7QBFigDri75vl5oZHwFpKfQ24jplYXY+0VHWTXtQkTLzbq17xPxltj
MslONJvEulMRSv/QwdX0bPQNEqwLy6wcUkr7BkilnvVo00fNqqZXuHOQF+FYN7o1wvn36KOPH9wm
Me9nKIQJXs+eTg4kFxicDUqnpk+qaJwHNCbtL63SEw0218BJPMtq/GJJs/kh8L+waV9b/jnMWvhv
fQPmOJRF+b0U88hsVZCRAtOo8qvM7hLzUC69M4Paqv7r+x/n8bbPFyBAJQx4Glx6nONYEKeWfmxE
7XDwCl8d8hyRPA16475dekx6x6i+bjsuwPSHzehECXZ88wFdh5HFDglUQfCJuxZPzzb9wSznbmTD
PwyZjO4QBhKlXizGXukFqQ8EPZy9/6jHxdg6HgxytiAandCT1t/zbDxQmaWz2I8PlBbaGRr7LJiG
JtnNhvzx/khvPRk+lvYqK+WMP7ZWVm2TEj+pT4esd+tt7iREJaRzvWuMunmwYCacqiWOS6Pfj4Zg
1eB1cnU4fjR30JfYrdzpEPVJjI+DLy/cEp3+UEf1B8/D64OlY1+Ui0vIqRI+7sjFtF/YMA+ZgPih
4BR8MDF/OvHDjitFfhc1hc5RS/0CHeyo/k1Sl0RHE5ZF4daKaE5z2cx1X18lTYmnvZONt9CIsxPb
+qtB4VAL3O7s366DXHFevufJrjRrqHMFtSPu6o0+DCKjwvfqfEOORnkHisUNR9OG/kQJ9WqBrQP7
lDC4zVKjHmsV3CRNLSdN1EFOeEAEXmU5OHciu5KppT++v8TeGmttaINb8oTO7/7Vs8Wc2DikwrZR
B9F6/b5JZoxuUJkXjxAtx/37Y73aI3gu1CVwBKhlqFfFywltCC2vxsZeuCt12PdbTp/3H0Zv0kkF
helJQmrW4wuLZLDVQ/aR/G8v+YSm0a+lirLpaCIYPEItlmLBmvU/2DuP5bqRLV2/S89RAW9udJ8B
sA23SJEUZUhpghBFCt4lbObT3w9bOl3iFou8GnbHrUEdI5MEkEis9a/ftD7uQc0sb525nTe5g6/c
8TL/iP/3P1IkTzX7ywNdA6afhD/fPh5JfdXXQbChf0RKr7nRR1bg8c/+5PSR5EHjTUeCFTfVq8dz
/sHpQ0a/6tHwUkOkBnd2bb1+cvp0xPL8dkZ/ZPDZ7MaVKPBvTp9FZghsPuTyUAEpS/8o4ePpGbf6
ScI3ZxvyV63I/GnhDn7kDNJFaIIhfrenVJh3w2Ilr3Arjiq7X0tC/nY+ibS1wAOrKe7J6THlAcY+
ErZONzTx90JrCD1KoPDHkW1DnuOoxJuD8UK+suvHisDmuNDnT7UhpuRgaWRNNtkMQ89YOvkFqnQ2
EJajT2+C3sgC+MSJ/aAFprSjsZTk2kPG70hwJG7T2OTC8/Mt42gULt7k249m1WV3gaayi5GAZ2iy
nWaboYgxUAmHOCm/j5md3PtQMy6oM8pPDaEJNaEfFtx1mzQmceY0tSJ3wPWKMez0yj83K9y4wl4f
5PvWbboU7xHT/aTyWIOWOwd1vxFqKBgBQcAVxHsM5bmPa0W2g/HitGe5VtfaWwvnrisd9e5Hx5dU
uRoGMogJrEo3vvSVM7W341wxKrOWonpMl6V2ItkYwUNcWS2ZI+WIUVDEENt+/GVfX/94Sr+ymZ5u
EfotYkVBzeA+AOPScZw0GrmpJjdWhrXTPVWfpdyyqFoDWv50FfYyOBXcViA0TI2fHoepTeKIZ0pv
Z1R6cdlMg/Gm0Vv7lWrl9NDFJZn3CuYBm35VIqwfgF8OeHBvY9XweRDa2urarhZtN+N+dZkS2rER
Yko/xxmfFnuaxt3L1/fMypjRI12mMMS/+DRIp8n5WPuT6+9sYzrDqZkw89a6d/r4gAfg5RK7YAAQ
Gf6wLwd3QPwawNXiGwMQf/LeGbVvLrUrnB2qZnOj5kXuss7QX1nl9LPJKqiRQMqQaZqcViefsgTE
J8n0ydkZODSHWpL59wMv8Q6nqPQVQO50Mx6X4tRktfVfp5W1bAVp4Pri7HSSz/AqWqY7fIXUK/X7
aanJKqDsyI/wDcfK5nQ8lIy1JSzO7B0IwMpYVUp8iJu5mMOuX4KvvtMyCHt5fzxzD9fZwRqKzPbE
c/jpzpxLL8AptHR3sYMJ6kic2g6ultyiBi+2f76UafDhoICkqj0dJExuLQxPstSERIM4lzV0TfcZ
POcQNF9e6rkbuW69dYzA8Oc04hYfNBiEdFk7zqsy8sn9+ZK0GBHSd8XXs2q8V+7iM+sBo3KCwFMH
eDt1c1B16bSGZni7wp4xS+lsmNFGIZF8i35jJd5r463n1uOzafJKM9vhK//0qZkzkX8xRfquQzd2
wSo1KmzVEjw6AvIRV/Th5fv5zC4BA4PMZ5LIwiRo/fVfzi87d3PONtYjCLa+xYIOV32jlp+hw+Wv
HJW/zbx5CTxUCKvjtkXm66mLvYHV74QhWLzzlkncJZhlYawI+yGJyr5xMDUgs4kEPnMNuUKN6CRR
sCy9Fsq0ydJtgQdfddbVseijwfaFE/pDkLcRwhmjjVKjX4wwaGdt3Ih2RCPnGIk8x63NwEAwc9X7
wDX6KRIYbCk+m3jah15hQVZeGq34xuECFIEGzjpkumheufLfzxgeJXmjvPxURtBcT24yXPi2szVv
lzmq3NjAA5tq7h9ffpLPLWKt0278M9bHefJVBb2mwcMdeGfnKC/LxuXGuSSTvbzKWsP/WncximG8
vX5xqLkw6jhZRSZtmWNOHexKOfcHZPoaiNKobxdnnK4liqyDrTx9641m8t6bXh0086r/9gMAwtO/
ARKAyvPVfXovNatBrtl72X7JunH+YmXUttj4Fd5wgA4v94EW2FdG6rt3jOS7ewINSILy1lCoBPu0
CI2XuOpczZjG0DjGSJFWIfV9dYyXmgbJHIEXQjxypJa3FULYm4Xo301i1dr37BhUJVFKpmEdTB7i
vjXLqkUN++CpNeBKt+bOhns/dhelHPBn6PPB6A9JDYS4cWC/5BsImJq9VZi6LCEWhBsfm50Wm3fS
tQZ0zH1YrZlbfhfw1+XHJC5cg2XodhVDB+JTK2vvDIyOL/O+m+6LNc0LSl42RLO7hnzl/iTKbVFo
xid0XjFRqnoLEFY0aR0p3KPVJms699p0up7Uamr0CQXDYJdbbazyfud1gxqgYMfQd3xcTz4S8xB8
8cdlTMhzE+4ny0ODH1bocC/mpPStqMIKLyIJpPuEcWGNP2M8Nk5kGnp5pwlMKTdeqbklkVm1rHaF
mnH7dNwgu1gc8Df0rBVn9qIBgfKjm5q/9dopeEuktrNErg3XbSXCLle2mtuBGBVh3Q21bdZXQ6xX
InRSJy7DGDOot4PtDVqkVfWj2Sbtlxjw4kPBdwnaQxXjT7sgvq03jW0MH/GrwgxceUn2MPcopSJG
SbMCOw06olfHWVy6droaJVBTiw3DntoMJ2SSOgyvviIjNov7t/PKvQh7lKoZOWJNJ8Nidpxbrrg2
NpXRpJe2KwQTMBdLP/oMNTdvzHREAyuHIbgD8RfDOWaaMo90Yaq9WxCFh7WHaFSIIRVyaqLG+jGa
gCnOfSkcFY0tU8KQoYD9oMsWDYgcvOwsadxs1zltKw8xkhQtzMda18PSGKfLvsxkEBVV4D60CT9M
6eB2vSGzrvqoFmoQr+6gWNULSHYwmA625a02HUp/FJG2ULSuv1YDu/re/D4lP6LfUOfIqzKmPAur
quIsbYLVprcwcK9IMk9Wm9aosIFM0RZXYVB7ZREFqEBi7MRkSqC3bjM0TitT1FHTt+aNGvMAMcUw
B+MOV1z7ZmlHke6NKe/i7eBZMYw2bhhI7VQYlE5BXdthP499EAZ2OmYbS2l+G+pFXOWRbbTV94Lo
bu1ysBrhvmHnFtV1py+B9rbSGLVGWHK7NvLEYUr2NGKqOgtiQbR3E6xmiii5swGjbgD9qGgXgCmc
Fo0qCXMoaf3ZkkufL8cyQUN4F7v8yashiM2boCnGEq9Xe7j1J9v4FtdxkQAo58bXuNUWN8TZcr7o
k7G6ozlKr9tptKvQapp0jsgy7xsYc7p7ByN0+qSLxKR+97mJXbPqTypnJmcyRptd44g5DdnWMgx2
XbYs0/ecQJpHWVnevM15jd7Y+dgVZ/hxmC2/mbJzO3W4kl0H7JVpJ4tqajbcqozUPmexhksCDQUD
ioxhz76fl+Kb4M57+0UvEuxz4lbXP2djNmiv1HG/f63omHD1o4PgI8L47ekxDg29nZijJPt8bhhK
JJaxc9vi/uWP1TMVB7XL2pfBC6U6PQUjWlX6TRMsyb6wTPHWrqblYsEqKyExNKjeI8mL20iUdf2+
8bJ7Ixa6vR+TyvpmLWY2XHTEgjxC8kyqDc6ntbuzQKYdWHZmgobI8uUlpoCD3CDgJTSFUMfknqks
fZ+HifbnuDKUFuIoiktzkxftR8PLs2+N3csb0kGKuwBL6ldQkd9vKtgbBTiwJrMC97Q41rI0zkeb
AMt+md29lRNMOIqqfSXs4NlVuKnITigKARufProuthsrU2W6T4f1kOrLNNKN9DVM+tlVAqpE/oH+
cWrWNjDlZs7dEMbpN5hiL3kdzXbRv1LOPLcKAYSrtxmgMNf09FqqueQcdfR0X82xyb86P+KlqF+B
un9bBdsVMpUwHoI0w38/KbKnJYgTu+FQq8jv3PYtQ7e8gIb98m5/bhXM60GBQWEhl5yUZgRvpm2e
a+lew4+Qgy/QvnSDbF5Bz48qkScVIBeAD4oD9EBnySZ4esuUZrnQzgn+0qfK/Y53ezsc2sFJTYS4
aeuE9LfJNXTkCYvu0fHvkhx79BARrPapnJdh3mqp3Zzp0vM/5a3tP8og1b5Tz8oqZHyHN0VVOqo6
18XYaVjxel6NrW02k3HtNtUWj4/0xmog1HKQawHaSogtqEGnkWQkYSj0H3m5DCiJA6N43+a2W2Fn
4U1vc2WIrwXOmwZGSPWch8pRTrqf0sHKIqaHCeRaq86MUIdy9C4ZEjI8VAsQuH35Ka3P+vT2IeJb
VRjkXXi/2Yf5g4fm18i4fZ0R1rbdnBd1rt5oTfFn9k/oB3hSeNutBqjeahB4csbqRW600GqzvVO6
OG9UA9FdJsLdPMiKV/be6TCHpQCX2eRsP0xXT1nTde6589wH2X7qqrMhdZPQmZx7uoAbWbvXo+W8
crI/cxfJ1YDlTi8AD+UU3NO61Gh9u8/3To57KdNs9bYvYz/E0+JPKWhcGpJ3dPJseXpEy3q63/MA
n0Mia/N9W5gl7ixixgPYqt+9vC2eeXlXBIU5JOIS2qsTxEvYNvCwOeR7Dd5+RHYSyQlG/5r68dlV
wO7cANYUZMG1ufql27eWQU5avuT7DM7hdsZWkDhgZmAvX8t6aJ5scdjAcFxWU14YaCeHqrM4XZdl
Rr6fPE66zq7tc1FWWEwEttYPoen006M0nPKAKb34/PLaz10h667jh/UVO7VGbQitLjzB2iB53SaA
Y7PR6Hf+UCSw7gnQPMA1UEoWOzkDUSU3na55hB+S67JBa5yhGOz/dJ52XAUXLRzrqJGolp4+rbK0
EjVVer4vKgw1MG4ickHpr0kRnrljUJ9IAuPdhWF5ispg5Uj+QVoWe1Np6VlQjaDJffnx5cfyW9e+
UgEh/SPsZT/w1Xh6KXNmW3CIunI/dPhWwRdbwsFyKhmO8ZTtPBxrHo4L/tGU8H+xSwh0zl8ewG+z
xIjxofha/kPU78+JIn/Dz4mi4fy10kQdDMAwPThymX9MFFEp/uXx4eBXYQasRIlfJoqruhM2FtvG
YOy47s6/B4r8PThxooNgVsAZHfyJScgPa7VfDxR0BZjKGQGtcoDM+VQyKVRXZ2PZwy4bkgTHMAIF
+A9XgOjcIsfyscuC3BNsl6xZysPYG1aGnJJ8hKg2C6m2zpL6b6wlqMWuVLk9bRfJKLSL/Kqw2o9l
Ey9fJmcyvnfM/ko6/cZxN7krGzvUgWTcjS4MbdOOARIvvCMXL4IhAckT6GABqTQY0N1UZtal70aa
boWJyRQbUTIjkw7NTiPhvK6tLIeDHk/VwUXZrCAytXiDzXEHFyyXiV0A2bTeuFHLYJGaipWTIosh
MewtYsfA3QSYVPXQ/mot2WS9VpFqUUu/CmEr2emWFMM52QgcuYl9mpa82zaJLm5ED64CdMzAJpJZ
ar73J4hSmGktLYOHxmjGrZNIQ9/XTqIjH8Ki1Q3R5OQpqfVl7V8vy5xht6Br3QUWXs0YEj3SZ/uu
KoKrMglkF2V+ZyyEDanurI1TW4WFF7T4meCnglmKJc4rLKPnrZ9p874TlYBu1vXeXYFByK1bwLNx
xyy9zUbyWCIN2y4/Ao2y2q3K0lpsxz4xm42mmvoy12RSbpg9C/0G27ps3Liq8/KtrQ0Fm2EO+vZ9
nnqYfIheFUM0amVygZeIfwl5N4uy0nRWgZ6uv7F6JyhAQpz0W9uZ2ltlxNXZyonMQqvAugj4rlLX
2ph7REEUJbqz1p7x9cYTCWRG51lIevwoxaKp35YyyEf6u6SeNvjJLMveTSqqYGiH7hxNra0u5lmh
iLOQrmGcDJ31NuviEYuRJONJV8qs08jP8jYIF0Lk1nyNZVFRYhptvDNqSuhtNU/2QxPz85D40JQ3
rcrzZk/ORjKF9tDYTtQMBBeELdIIXFT0Uq+iIa/Vl0WocYk8qvX5yvAgM/I+5NLazuTGfxUk2F6Z
1eJdiy4T9/h5NOZOG5IFFGklplZmkV8FJM8zyu5t9UYv+uYmYKwEn7L1RyOUaq7uwfORPJJPq+F/
5+HBs7HSzHmHtY13JYyme+eljg0o1jMTqtxlftsSSNOejxX5n7Rac/Vt0A3cQ0qKsHs5xQxZZsOt
m51WkOGEz1c1fWwbT9733WKeJYZAqdLUKzZSFEZzzS7Rhk1REbcZ1jQWww7dHDGQ9YD1TwIL81Lr
m+yhEcFgh0m7dA+Z63dJtJhuSuRMJaqPjLr1BWC1tUtQeUSS+zj2uuux7zszclNCGjfOpPdnI8LL
8ZCJ1eBEZsX4BlhGt7a9NgafzMSXy9kwLSSDtHmdfvDgnT7Oyk7u4t7JV3vFFhpoBwzA5L5qoddS
Biq5RdswUu6JGMhUS4nq2ht2G1xwDIppX+tBUezgS+bdtbs45rgd0DvfDqSzjFE+S4dtVkp4nI2R
VT3ZTfpcRomcphs9I7QInVuQcFuqEdxoMMcaN0BX4P64pOM8b8s8XdJN40jOp1540sAEzuF0EJPP
RvGlrc3h0llUhwK+Ofcb57sPA94ZwF9eAcDIXpF3pZrSfmPaY35wGQ7ocEETMpww57Hexs1SJ1Er
GPZHTllmj04/zx74ZVNbkYeEOoPMTFBLxEtkvbFSrKUvsdvGCc91y/zcdBcso8dW6k3EuYOhERNh
OBejMvyN5lZl9r5QeM+ENoEsa+qQxNS09i1mnGwy04WYGWhXszBLdalsv/rQt9Arw2kR43uR2vrD
kCNKBcDovcitE4W5ZKaajzEWIeV2SvO+frNWYPpuqmwIxmIGkd90LXZ+225oHbTzdSk+SxjTpJBZ
o3tpSD/w94sxq2shvEWeaXCtP6vAmcs9eKX60vVSDy6SnlCcQhZuEBmNwA3ISrUBtD3hz4dC05pr
jVuNcVE7ye+C9HCTQY7tQ0Su/CXd9UXjsFOnfLjA8MZ4X6cKdxyEHR+lYsK9xV2vE2Fh5paCEcDA
Laxh4mI77s6mszFmWNpbyU1CQj7mUHunKUs+4QGlNzu1OhPsciRH623SeC3cFoslGN9KTRHYLKzZ
uGZYvZvtMbu3u7UZ8jGw4BsxOAvX7qXiay7yYdq0vKl9KIuED4HE7JJEumYY305z4ti4igr9MHdJ
r11ptZntzKycAfNjS6Y8OysBLA5WsbPKyI4jW0k/cAwhSA78krsxQHueoSkCsklLLQctaYwh0grd
TLc4MgE7V3IM4N7IwbqtJgdIPEX+6jPEaUgLs9txBK6rbTShABJWmI4mlHtXTdNlxxd64atfcZ6o
bugWZhWz/26JTb0Dzs3yfDMNqaw3eWx4y6Ziwn1ede38uHR91oVa5XjxRYxCiYAthUsorzlfYClt
7EpLVRIYNqhrOjx+RniYUKc9p8h1mjCt1/YZREH40Es6zHuszfr7WVfbwi55DknlttUOC67svYIE
gc6RhDo8vwqdQyD3nfmxHXNQaqTV8IH8piydKBZNl287scoT4YeMTBUWs9+kWYmpWas1+baI1fKB
8E2y4+Bp6d4Wv4eJfB2iB72LepycIFJYumub3MYWK5odqRAKlybfOsevAudSBH59OVLWMJOt8tyY
ARiS/oHckHk6THPd+pEz1GgGlkaM7tsUuXe3GWitoMwrGPG2PozzlgE75h2a1w49wVEjOuXaWL9n
zNnb4Jw+NuAU6+YqOyvLSSv3VZ0YTItKTJq3dacBX/dJ6WivADWnLYtPPjMSFhuawap2MU7Qk6yG
FRKbyjqrZ7bNSqnvrwcpijHS8M+6sv3yp6bpj3qWF5mN35b/861hD2Qcof/6x+5mXe+/f1v/r//8
uf7aJDz5H0Q5ZoN8Nz4KefPYj+Xwr//kTyaPzfo7/19/8SdR8YNsH//rP74+VFlN+Qm9/9vwDIeR
FuGfnQ23q6nh+dcyq77Ww9f6+T/+74bF/yvwETYzKMS0BTrSvymQaL3/4v+3bOYvqx551Uv+pECa
fyG9WTEBxOdYxkCc+rthMf+ioSIQHFtDVCZgp/4fNSxP8A84MJDCVuhhlffxM3onfXtbOqkda0N6
0GUm35aeQ7jf0I+vIEZPITBWgU6hcxUwmfGQ+y1nRIsJ3iNCiFUamBKmGOzLBhvXM4Z78o/Qth9L
0TRCc0NzBrZ8+irMDfERdZUelmUlTAOI7Vp3wl85z5JXoPLnrgqutA4Yvxbjp2oDHb/iulR9cuiA
gc8Y7AaX5uiVF2Jw9dtfttf1j/7xn2mIP64KDgPkQNgoYHsrMPIrGNbqKYWlkxyS3CM3Tus+1YXM
di8vQnTJ6W5wAKPA2lAaYCzFdO/pMoYz9Dpj2fTQYr172aF/ThIk1mT5Ee2W2xuE0SQ4jKudbth0
5sI0mvN3xiQRFeVe73T90jc7XWKQB7sqIjqvzi4yH2HNpgLdftPgS0crWyiiLFvpIRsrsENMaHuw
WYwyS5NXzhjzee2G2GUA3nnW3Yx446JnkupvcJGMiQFchmk+SDKrMLdZlGnjNjKJItQQdvkh4YEN
lXWwGFlklsIy93jfWcxfHc0tNsrpcKNQ6JSryJhl4hBEWsGmmdvUIfLDHqzrBJMvZqurn9cWY4wE
fq4TZPabOm0CHKQTJ93w7Tfu7ZwUDww3Lfm16GPjhsCUAblP0hpqg7dFRQMIg9Y/LKKyTHK3Shs5
kqyVc2Z5UxOHhkjb5ky4ytXOfIuuOJLIKsqwUMTjhY4DPSUxNebzWY21RmT2Zj5CwDD1h3SsbTr0
NPP9cOpT7UPCsV+EKZPv79jJ8YSoOazvQ6J5aTSX+fBZz6tu3Nmr06hPDGwXTdyme0xw3G9lGQS3
xC1kXKeP0DcM6IrxzOND9pBohtFjVklnGfaxaXwFYqyrjddWidr43OhPunJIVcZiX+vCVDiSWYYd
e7jh5TnSMLeQzd3cSPeDNk+yvB7KmE9fP/XWQ5r07mcRKHpgD/um7yODLTPMcMDutjoZRGnoFLgs
hdY4ZB8zLU2Djee63U3uqeXaN2PSTmk+5LmHEkWAYizaBSWUM+/WGQtcF/g0xGNM6GYir6pzaFtO
wt2o8LgLLgrOuW86tKppS2iW7W4pd+Jlb2NmIy+SNojvW29CL+jGrfxkNDaElbQitjacwZfOY0ao
uN0obXrLX9cnu3iAmUllg/12MTn9h9ptxzmc51RgdiKqoNsYxkxHGyZofjGSzIEQMZePg3ZvFDNF
mFOuzBDgzERufMfPLBLbWvEwkyv1ARel4hJr15wa2KyTh7krgvk8xYLmC/cnGMg8UaW76dwBi1VF
B3Er+rmWm5HIzGnrU9jwHOoedrTWDbW57a1pRKDWKJ8fQSd6u++84NrGqkLbc6h2+tY0005j4Iwz
VSgNn2nptHo6rib7VF3jpG2x1w4ejbQX1HY5+VXbWfS6vimpPZYowytbXFXd1Kxt7tSV7/Kint52
XHsWFbFdfcyJKRr3REDNzhVvwXAQYDJGlLmy3eh2W+lRrXL22UA6cE5BOusfXE02JE4Tr43mHZSq
iaZsMVSYkZCuwlFrNcbHZjn4byHITrfFZIny0OSa/gWBkkjP8Jhjb+qJ5lAT6Eb9Lmjgg7FBB49E
4rRm7m0fk4o7aQ1vYg571IjHLONmjTW2jgnH3rymHatBMFIfjynINInNdwzKzLcYc5P3eIxLbtNp
WGk3OntizMpLItbkvXlMWZ5cj1EdOATpy6txTRqNRkNu7nJMaG5kNiQ7Ziu5jILSHT81xzxnvRW9
CTvFHortYq2Zz0a2tE2YpURBp8dUaM+FXxXZC+EfoZxMkqMVJuukSNOZnC8kiZMtjaP+d3JzSzg0
ayjuGkJdYMcIm4MLyJjuCeMKTKu8zdfoas+azM/imGcNtwZBjtIFOdfApxYO9WY9f0+PSdiOnYqH
dlnzsfGVoDj3k2zuttXo9knoHvO0HfxwOct7K5A7vOPJ3A76vr1nNkxHZ9a589BA1unCZu6ct0a6
jJj6rAHe9GS63BDIQa53gjGuuyG7UDPeKDhS9dZalhS/ILFmgnOaCzMSa1Q4jZuCpNQWJIjnVVN0
ezxyi5uShPEYfg+QIxG9+NDWsz2HEt49MQ/HbHKxxpQj0iexHJdg0svVoDx7o5stqFYWJ8vXuC/9
22oNPZdYxSTohRZSSwO1JphWa5hpccw1xaUu+OyYK0En6RgYb9NjCqqib7jLdZP0qirOslsjjpPL
BAZWswV7Ikc1OGaqamu8Ku9L+Y6cq+XOKojJ2moOwuutNdHfhu0xoXU+prUmnJmfzLEd7isg4sPQ
Nd87X/o42dL+5PjnD+OtjVWks5GeZn4kZNp779Vjme7SSZUXsRoRjpdFYqMUbZ3sMjYbUpgnvnk9
n5BGB3k0sF0JHSxs+foiIrklqFwbdwKG9udCdxmZWXqfv8c1LGiiGHJLETX2CI8NdSmefMIkNRJ9
YfmN5At3T3DupcZLhCmYX5i7YcRGFRzLLr+bORBT6Etn+Oyg64XbJc2vATkKhHo55hCv3NsZsZgq
jNBK4+JT0E2csVrf1ysXjlCCukmiJjett/MR1FmHrvrqdZ0f0mTI+g1wvLybj2AQ1oAAQ7Sgxgfy
XsiJJtKPWtE7wkjdEVKy3QWMBWQEqGmucziUxRGCwvR+mbfVEZpqLQ2YKk8So+ZFQ6wd6hCj1A7G
53Tjih7Ot50lyF84G7x6lx1BsNRKsjFqrcy/ZfYITMaGAzKrjvAZbQJQGpa2wUV8BNiUngO2YdgG
8OZJHduN/gjIMeQFnHPlMnLXA0IY8BAWyd1kWsYjJirJB0TjwHsxP+1yJo6oXzwoC6QaLDA9woLD
ESK0V7TQOQKHo7G+RCiju+vyCC3WR5jR4CMN9XlFH/n6AUSmR1CyoYZ6aJQcgSoHUEtgWnnZ6ZOn
tnj1NOeiqR3KsGL2zbAzi4TShdLoOlHEWBG6vkKjYkVJG8ra+9hwxo9EePfLdjoCqpkbQ79zqjT9
2h8h18BMQV+PQGxzBGXLFZ8NjlCttgj7Fqo0+G0mvSulD8477wjvlnZFOAwQFrAv0TfVfabXgMH+
ERjWsYC5sdSEBpFT0ER14GZXwRFOZq8sh/EIMuPyLe6ryfeua0Kgr6YVjQZL5l46vNZEuhwB6/kI
Xi+OLb9UQwCk3Rzh7foIdVtH2Ns7QuCGEkWzt1ZkvD6C5LyB9sNSAUltCzmKzyQvynSHRR6icV+0
Di98VTK7mCtNORufh5GHVQB/EgeRtoNjl0/J10XqfR0GXV8SVZ24QGRCokVH0VnwgqYJJUCarpZs
RaGy2zmZtesZwOhbNtsG5BK/d9VmCjpzwrSdAEBwM9xFIoUpfR92GbBDFODeDPkW9254w0Gn6W80
fcYIW+W9810yJYPDjq/u5yLxpk8qgICMxYI1AuJX3bKnrMtEqHee121tEtzf997YqbNeVxAiGsJB
i00bl9ICvCuDK7ut+YAqRfe7E3ng5qiPJ/la9OVvkAksExzzbNpuyAy/6UDaUW/xsTP8s6k2/ENj
depQ2uPjWJbezh5fDR172ivip0ETDxFpTbPCpxpfjaed1QD3w1vqKj5j1zU7qi+50S0hsC5NX+O3
rL3grxNIlgIdQFkb8Lp7YA5Pl6Jc90QmW/9M90cnKnMxHUYh0ldYNL/fPzCDVbu56nbQlZ0AB3yg
8wCyqH+Gp+TnITUuIBs3YdyO74i4T/5osWP7yy5DfoeNM/EQp0PVsi5jL+sn78x01GVlGG8IsfSR
I+UfJi3+MwNzFoOYRpsNVgEmgnh1vfJfem3AUr22SkyAc4RKW5fMzBIOZg4VgD82v8I/efqwfiyG
f8lqIAB3zzwVeMPwhlWNp+4hd3KT5ASFmt6qm1fun7Fur7/3xHEZa31cPsNurApOyTSQruZVi9Ae
fD6mU1jWY8/nzSzaBprt7N9kuVt30egrSKaDperlfEnSEnWKgVKFVPf0shtcm7LR6Afrj8DLHz8b
rA4IUqj1aMVPsA1HrXRYLDwPOSFX/BBxoJ/p2uh89nOxQJUywBNeBjqOtM+nt4NUeAfjXqy6+Od4
u355xK3uxUPdDeUhG1xx13tGjNqVeW5S9fVtOrbWhesgIwj7oXE3Nhzx93g4decjVvrnOi3/ObGo
55obQ8F7+Sf7fTusYBJUO/YftCZ/PUZ++cGCYfAdwXTvIPoe8xgOzshfOH+Pq/x/8PY/ftJF4Dj9
M3j7b8LJ+38KpeGb8N90E9P+C5cCStS/M93/TTcJ/lpd7BlWkWxMzinHxE/01vgL35OjtwAcItjN
Fk/xb7qJyxSWHGT6+JUU6P6RgP3pV2V9deA0r6wrgM5VzH5yVKU9pxgO4NNhRjNNr4JIRQ50d41i
CPjLPXoGgVzpMydHiIuEacWpISAzHFx//Zet6Zcch4wDh0M6Jstb25DVHhoJXZ4c9PwiKOn6+Pat
tAsz3dMh1hc1st+vzNBw2ont7LXk199fFZc8biAq7I35MJx6t9HaWZD3IJfU8Is+2yjwQybnxSvs
uaefuR93GFkqikq6ZLiIJy+k3hvMnYKkPxQjNuzQKEBZFvJK3tCN13EYW1599/KNfuaZrkTYgG84
jruQ957eZxVnXgpcMxx8zRiuCPQqd9Lqi8+lUObm5aV+v4UUJXDvMSXgEq1TppvbUAnP2lSDlNRI
QFylOTe9qS8fXl7m9ytijmuQ04FPDl4yzskVScxlJ7NRLMM3BOTB7bfZOMoNYzV3+/JSvz0u6h2u
xNKxiAi4qJPHJZXfQbxv1KFLZhDJdkpo3Aj9GVMcuYKp+UMGJ94/fFMxZjF8RLd4WTx9VoFcBkPp
xnTI8TzCP9BqsC0ux1ce01NUntoR10Dme1SqCJaglTFB+vXNE4tnVb2DaJBjIPnuZRYZkJrZJV3E
zBmmkDUtZrIBoA3e0aKDa7x8T39fHvsKJg+YHzBZxILo6fITtI9mWsoZtWQjv+sEE2+HtFbnujSq
MwmzO2G2mzufjDnT9i8v/XSDrle+Lo20HlkFHn6nZcvQMKhVfTYfsPv2NlQt8gBXoH3lAp/uz5+r
BEexrwln6jTILy1SYQ4VM4VMGC7llx1cWF0LItPTbL18Qc8tBQWcQxvFHVKOk/1p+MTSz502H8zW
grG3LGKLQZkXCSRUu5eXMtfX6u8i58dl4RzEvmRSyKt30gesoYqF3ubLIdHlsDPnAh+sqfO2DKMb
hHjZcjbXAoGdWuwdg2t71yYeWH5tySIifzGLJjLbI9W4ib/VcVA4m6a5vTG80fnaBaP4lE8yAOEc
vDV/QXzTwQFeGbAdFd2nl8AIz8HvlOeDAuvp1hsEuoCZweShhMdghB6p7nb0f9k7k+W4tSzL/kpZ
zfEMfTOoHKBxpzuphpJIiprAKIlCd9F3F/j6WlBGWInuTHqqRjUoy5hEPot3CThud87ea1MT0ejn
GDA7aeFb5uc8h7i+E+pSPuXO3ORBIcz+SR8Hrwscd17hiTq4LW2nMwIvw5l94Ud97SulA4+TmQse
k/XkRRtDplPKMqaDa7akTY19dqWMlXN4+/d8dRSaf4Agkapy5Hj5LhZZ6fEIt/tAqpSMatQ4IQXv
z28P8ptFevrGqeGqvHIwkwSwvBzFoblQYWKaDqmTrgMF/F52uxJs4bvYVvGDlqUxdCFy8/iOLwWh
Bv9d+2jlDfm7eaeKGP2PXZFv6yQKsQ25Tl3QSamv+bHocriFnp59qI3O++p5Q/5pnYDVoMMaOVxb
sT1EMpbDLSVsceHBXnt7NNk15p5jU73Y/vkfpxeynNkYtrfHTJs/pZrdP4t6yi78RucRgeiSNwCk
SnECUfGppB9dPWg2JPcHuiKpEriIdtB7UvHc93mji6BSySOlGNNTuFOIQw2bAokcArOGMM2imFuC
O811+UGCiPia6qlFCrJFcyXQDVQRfupilQzf/slfeTMauAg2F46z+Dk4+/75ZjTK/c6QyfkQI5fa
FbbaXotm7qK3R/nt5zv5sDitIr+G7UTM1Okm5hSrV8Qoaw/raKYcGkeD+Ld6Upcb2Qnd85VZQXvD
tUtXQ33rKvtmotZUnTMnHv9+wuIy4qkh+qBHOAUDFDFamSUu5MHx8DVXhbj18rL7S1gLe5e9kYMA
UsAXs093lcrQk3nOM3lADN7u3FQrI1hL3gUb5fnmzCWAMwhLPJ49nujlrxdL5HEJYt+DtfXXOGgn
6kc3npED4yyJ6VxohN6N4LlCN9ftn2//qGe7GU4PBFDAVDRELPYpJNYEriALzIoHrZpoFroiLqJs
0U2YgXl2IYrod9nlxQfEYAaOLaRmG2n+1DDKaRtvXGI4B+Lcml9Zq5vVHualsoTLRC3SN7WuvCKd
E8+7kbdWeQSLPQ/QabXiflwacSUrmsm+22mJ6veuMXwqh6RtwjaxisdUsZo2dKamuesng44sjV7V
L9qYf9tKFgJecKtxf/ZZSkzzMuGQnWAlUVerKWwiMU8/ZU3nkRGS9aIJ03FxH13Ir1NoJ0b+oPbo
tsMFrYMbCEKzKOcmcv5RJ1byLRuN5HFa58wNdUspfw4jlXVA5bq8Fp4QtOYtQXhQgpA+9ORQqWE2
WPgHFNX03tMHrKgQp7F89mQLJwCHNc0TO+1VOzAtAPPvLQS7eyvzlAaj/9yT3OzVqvFuzaziOW3m
+jlNoREQGTrr+7RkSdor65KieYXXTmSoSn//Km9ANOEYV9Q9SXTUpCmxi0NZZrRnqPkTylMBi3wP
TbZ/RKxZz+FMKsDPrG2lDBsWn6sxtjOiPmnj/yTXYd0s5N7yrnPT5bsJQxVlhHQ4bLz9eW7n4tMv
ZrvZbK5qDTHLyV5WjuOc5plhHZRBvTPMEuRoPe2VoknZjHCuOU13Yf0/m418o2wwFHD4Tulfbv/8
j13GyiyXHa21D2RaTIdqRYoatgIIdaa22TVQA8xXqpKIa35jW1w48J0t5Kxkv8FemNlw5p2JAM25
EwtN8YMAoRYB/BXBUMY/3n6nLy9YHCoZhLsAMby/tzf15AnZPcHe4kM+KDVt1LHCYuG3jT7cmEXa
flTLwr6wwL32VOZvByB+CaIfTtxYdLAJW08nlXygtXoPZtgL+ti9lGP16iiU3XRWQrYG62SUOS08
ouI99eBOxfRR1p56t4AM+dt9h5eH3g+kFoqY80NIvyYp7JBCO6SG3l7lWx58H6+XojK4v599+JpD
JCa7AVdS9FwnPxKWe7RI1qAcjI4CQCj0Yfq0Vo1t+/Y0ieVqdBq1DRqvrKuo6XPYyCAH8udRAlTx
G0vK9jAOfEp+Pq2Zh2DFkg7CHtYk+l1mTKRaUQ1fnXmx1UAtConYuSxhtugyGTzQImJ1wmWp5RNx
uLrjW7CP71EYk6bbqSvRs3mKwf2DjieJtTqtlS0y2FuuBqEnagDUQHtUCs1DFjHHKnohXYJdELrY
OMrELfH/z5ER0IhEKbbzpsL9mg65+hmiC8KlWVuRW2XOaoPAmghL8FWRdgisDX1GjgOk40cxmt6d
otgKeZo2DQTfBRl7045Iu9CZZ8XTVKcaFh9UmHFgrPj5g6ykeR5ULl4MVEVld1eTLSz9LkGB40vS
lz5UC30tjDDKZ2VkdfDJulHnvZ3NhhsM0FssyCasHL7hztxi+2GG7BAD7V7DKpH1HTFgeKzstuBN
N3WphWuVlWRHU0gjyJVElCUYyAIaQ/QfBoif3HW+9VNHyHTcIJNA/BZ3+QennfqDbiToi3SYOeuV
Dltp851DS/HWGRnUgnqmPEoUCAhIIEOP+9SY3a/tsCAAE9JeP2Wd1d5m0mzRwwGgrIPVVLPyQ59O
rJs5pGFMbfibjFDiI3hEwSDTqzYe1Do06eR9EkMqvpVwBp/qPs6WYOqMRaBzUqd7dCZtEWqDOa47
J9VceoQFJUW/dwxQkRYeVehIntWj35BafSsxQoCrsdb8vtO6YsaF5BIxZcplsUg08Or7VpkSLQSB
52E40GZQ2m2VJh/yYcUJ4emKeOqtRcTvtEQ4aeTQ6MhDR+lKrEKehyRm0daHhfy5X8tECIQfT7FO
MBk3kGOX5PbDhAEdBb89uI9VOy0PECvMr8j18i+aU1toJoZl1AKHKBRMH+kkpr0xO9nXJu2dKhh6
C4l5NaZTEbL5ktK71Eqy3ugjp6S9YXTjJp8XM5b/Dgyl36UZ++iqYzgJ4tTx+p0nIKMEeFQAI4q1
yQcfLiBb9dCa7rKbBGnDJf/7z2ZuOp+JUJh+WCm/GEHCQLZ3yuxpys5qkoUZ4Hjj13it+iyIySi/
L1y01gleHz3sKi+5zlpblGG8IocB1p6W35Bs1uxUi6EuQYGDaghYfJMbxGAjwsNC7x8AcC43tNMJ
flya0i0CeKZY+TK14fwzTVPBz9ouWhcJTzHzHbszyq2sSGAxVFsl8qfZSvVhBZbNw6WFfGyww9+V
Sse0LV2lQzCkiXpnTaPYiaRjsoyASpDdlYv7zm4U8s8FMiAfF2GKPEEdoQKN9qS6e1K7rBsOhmNg
InK5Vfu5L/ypm/U0EJJ5d1CLKskCL58QW8JHzSgKjE2x/QKzo98UcEZp/BgeFkZStmlsYwcfSh9r
FGQrOY0jWdMOiXeU3Ta8juV1IIpj3ZL3Mfws25/crhKHQo9VeWuJNnlvp2ZrRRW8icG3qoqiiY1n
HszSNAETgukg9Z3rVdYnOMsj5PlRzZDfVPp0hym+wwLp9R2ezap/n9XKiD/EdabHoZQxSgDSlt8T
XsWZLy9MkxWv3rxH2BPg2cZjHpfoAJOuP7qzQ+rU0C6WEmpq3FgREzC1Q2d27ftOr1kNpoRAv51u
MYYfF/n0benbUtuZbBsOFHs9joMir9xpS+tQdomplh4Rb1VaRoslPQCeuqItR2Et0LcqxAbZrmzj
Al8htw9cI6hgn8cSzovv8UBekJmlfp9hLKmieTbLDU2fV7eLua7jfmzT1PRzOmWHxh6BuMts5SZc
khgMMkN2zc7OZDUGZHlp/G7jiOIzLqZiIabcHWSAqrL9WapZ9VGWBuLNTsjqoBTIJ8OstPkczIS2
eEDDPjeh3jKL6Z3UmuXD2jabzeo3L4HG1JFoRQaYbUQCZC3cMwcpVZu2KOtoCruEmyej7UVmO3vv
mrYx9XfpCqPXn3FMAc2a9AddIKIgHrxH5ypqgiFCdFDp4ie9SIZozvmIQ4uZc7tVBtPDHHfzGJRT
o2Mdy/HLooiY052JbgdCkjspV8IYR3e/Ko7JlCN2PLvqEN7bZLW5+pOlN+noj1o1/qKeuX6WJvu6
783G/JEDby6iYczwbnLJKiyuKqyCbDOD06KATMZ2Z8/mmu9Szgx3c1tp03WKiPM7rXcW5LoU2x82
THng9t3yfgHSBsYtdYgw81hDEAhbrXxOsCN95Dzf55wjMudubrr0S6NL0GjrGGNeE6ZTPM+FYXyf
MB79RIem3thuWedXqTPkwl8VpfvUq6OJGEQh7IQrmsyjheLdr6Sx42e3rAqVBIbKLf2inzUmtSar
2ziZxB0XgfUHoj35s0GW30Vpp+YPU2K4InRNaf1IrApR+NinVfohaypUai6rfx8qS27AHFl1cHVN
Zg0fIGd52p7CNN6/PE252lpVZoIp53hTRYK+NFY8VJrOnmyOtQzNdlyxcw0DRVOngq2L+g3fE17k
jkt/O3JXsl0ZB0hRUpRRzmxszuHyVzyNKquJaDapaFErPztz0O6pLWGNiGuUMntoZK0edVVRvpP1
5DlXo62rP1wFtY6Px5tSprrGdemLxtM/lPaYcBrxRuUb2zx6NDE3GKArQzlozFBAdxAF50/SyBUz
bMZmlLvEHvrPaSK1j2hlJ4udQkGq5mRTdd+5Zu1E9M4zcM2lBWOZNRQTN5w7EpkGt04PeVFqN6JI
0WIYs8yudJwXbWA0WoelnHrbe0TJqecbA3brYMU5T43AadbHXlWMLwvqKBmM07reqwSiNAEWB7Lc
vLgWXyUHqXccbjKVOe6Ov1bXitWdzf3ZoeLs9beG0KYiGk0XpWK/ulhsU6zx3hWOeVWEdbNO10CS
lMdirpJk17NsE3ykrM6XpszrOrCSeBAUSwhCMgpAn9dqufQfsnpscDuqg3vdNhxYfEE6K6juwsRi
PE8NqWl5JX4BdGx2WoO5qiasimxEV52RD1SgAR2KMEFM6Lfb19O8y2ec+iEcQyP1McA4KrY8YEqh
xXng21q4yo2ixVCG0IAt74dhEXdasfIrEGoHEc2qOpB6aEMLg7Wj7WaMqWWrHnBSmnzGJg95LNFU
fOprlfVz0gdk0fGMx/8b8ycnRZWKA8uo12bf50QdPyacHLE69CTisJTP3gMWMTTxdtk0H3paAxWE
7yK56+bEaCOO4prFX2rLe0PBxrSTSiHXHdWTZr7SciR9IYFE4ku1Kf0D0ytgZCccy8k34XBUsB4X
ixWx0gj6HG0xfEcMy+nKxpHxiSJv3QY95PU+GEu2zWCUa4+Pk4iO+Apai/vEtj6kUWy7Sn50dEGQ
itLACgzqkSp0gG8/jwMnSwZjh10//jEYnHMibKPygydpKAUGyXJPquoi9p/76QP0x+oJGZn9BT23
fktQ3pL5dl8tTyNUcbh8Qz0ZO10a9ZfaqSE24g5VInOjF86UfDGEilEp/QS/6LVWtD0WVZVwK3+y
uW0Enkc6YdDTXEr8HqWyHiSZiSOiF2PmhLAkC0CKY49xs58NFDae0EBgFypxhsTKeB+bXFAFd2ar
/jxk7tT/9bVTN8Bfozuj7bQRWl5WJUAzTE07S/dg21xD0J5YOzuB7vl2ZeC8GLg14b2NsgW87iwr
fIS5ANew99jE2IQ0NccIC/L4qkyZe28PdV7YAUyta6QKUNehN3RS2NnqgKZYF+w4Zl7uXcqs/krq
9THrcI8riaU+Gxmz/O1Bz0sEhBHwcjiSoKHigv3yLdaNqFWWt/jAIjsFjSrKQB3n5kKd/Ly+Amtw
Azjh8CMw/lTVkA5oHzUjjg8p8Mb3NRW2H7QPgItN5Xzdeom8UM955VXCpUULRSmcZJnfDY0/KlbN
LGPTYgYdhmSkCK/WItoCPb8QIbqGntbp1/U84Vv/+3eJqsYA4UN9gm79y3epWv2UxnMec8KmVOXi
5917hBj+dUFsK4FwSycEFd3bZqL8sxq3ePpimghXD8YqfnBInKO0df+6LUfL5Ddsi7IYurrTsnSp
UnKmAq8cJmq24Wrqyk4Iu7hQ/X5lclFQ3IDUGq1Q/vPyUVKAupT3UuUgTT1DuGeVO8Cl4goR8ve3
f5rXPog/RjrVhKhWmzQJ6vOD1xgipIxSXScUgQeCf9xy54w9DiZBtMOF7/68ZMVr5Itnv9oMjqdl
PuRCbZNqvEYxZfH3ChPgdxP1vQ/r03yYx65dg8mx22MH6ubCZ/LKu3U3BBAaDrQVaDlO3m2emRL4
n3cwqch9NDREz1DFuTn1qnWhof3KGrLFFvGQdIst7zRhfs2oJpWjEx8y2cU70bdYBaX91x099GU0
/MmsQIcGBn574D/mdObl4NikqRyUqrGwO+VrqNqjvHr7Q3nltQG23lJ5iXeh8HAyygD0xE6WLDnG
Ri8CC9dLVNadcVMLaX58e6jt635ZyEd7BYvdYDSiek5/obgqgUvHnscDGck+8whfl4NtvFsM95Ag
YrgldQSroMIhzldjswvfHv5sTaZIun2bdPTQfvxW+v35PlVllibH/fjQJwBToSa0u9XFwmwu9RRs
SJj92+OdzQXG4yfclHbYppkML38/zerLXMYdqyMX/oNmNeaPQdQZzFyJ6aNW4neVLqbH3B4upX6d
/abbyJuQkCQLurSnOuvcK5W+6sz4AN2nAJaOHxcMYB4kYpke337Is3VmG2qL8nG2uHMs6C8fsueo
MlczG09sLctXHJnlbursdlcuCTXJgdosiFKlurDxvPZqOaKwfxNcgFjjZOPpCo3TvWR1g8rwIDyW
NWw919o4/jDqPrJz5j7ozksBoWevlRK9Q+MbZTkiJnyqL58VEzFr95JaBwSkJMzGlMoFl3Sf6XWp
z36+whDYtlka2I1c5Cgn345DXo4yV7p1wBnNKVjifM+bi2eh8wm5ZQSAskSmiM/6VKbM96Ml+rC6
h3aU3TchUx2CVm4Va4SPKc/oFZTibm2b1gzjVhX51azl5qe3P6DzJ6X3bNFpo81GyuBpy2ZCUT7L
rnUPZGXaD2NWZveiWC6lu7w6CrhBlp5t+dmiqP6c+9XY9k2D2eAwau54307peK0pmbx/+1l+Z6u9
XOFoCaEYYQ/kP6i2Xg6jz7Rzi5gTrQfASAZ6ZeOCpck3/Rhq1/veLXn7NYOTDXoHfSN1O2Nxnwf6
Dt+yyUsfR8rmVEgXWd6klGC+V1Qx8p2TlKsWGkZh30LIcX9RlOsuHB9f+RAM1igAD+itYFnoL//u
mbaIS5PcPWBIaX7iLXSUMFbJl/RriN1zQB3PqX2umUrKpwHWdr/UQ/L89ts7m17OFqO+MQFdhMBU
BV/+ET0UMYX6vXJonUGLCNmcwl440O50EGP/F0NxFqC9xvJBD/TlUHOu4/W2ZuXgNLELkwZ2DiAw
Uh/Bl4dvD3X25W1PxVmPnGv2nTPHkE2JT5AoqBz0dgIaOJGpYqxqdWGveW0UesV0CkHIkE62/cB/
nBXIIisrdiEWxJlIQwBlghKC97eUVUobyMk48Jsox7k/nYyirc2KDz3JjxgEyZ4WrTjmo9SvSbGh
bF8NeUQJav5UpEP7+PZbPP82yJ3m44AKucWYn5pLwOOhopZTfqQWaB75M1EE96y79HXiStm9PdjZ
bNj2Mu5RKGW3G9WpHN/mdq9yUi+O62zo3zX6c54/Snu4lppGxAn1/qbaC4gXDR3UXkIN4mbhXvhE
T39Rwj7IxcTtgxebxfn01mMUTbHItVQObtIO7xtXTsDNcufCo746CkdMziibkPU003wdZkz3Gi3m
UpHZ+7aWzTXRxpfmwOkL5VmofgNhBYcDlPx0jUeLCLu9GJPjSFILdK3VRibHCcUlmSQWhwWUXZAU
BA8T/6bJ3bR6l+bHa3/B5i/Y7HSYAE7V+D2bzLCWeXJUbHX6lo+N+2hMwIrAPfSFtmls2u7KpnSt
hcVaUSnGeRGL6O3v6vQj3l4DvyY/JurPDWL6cpIaborqUI+VQ4EllOYUKiRgEiWJbVgevOwCM//0
ZLaNxkWWhMUN2MPK8HK0HtSEJ1c1OSKVrXYFx3sXI3OcPSaDAuGy7bXkcak97S+FHtuwqHVQ0aKV
wwt38pDEvyA/whR/7D1WIktf+ysX6Mzd71f5V9an/5JG9SeM6j/epFv9P8ut2i4L/7X16eEZbtX7
sX/6H19Is06eXkvv3P4N/0ZXef8Y3Hg2ZTOwKpa2/4OugsKrazoNA44tXGf5Yv9lflLcf1gVfh9i
kKCgItb5Z/92P3n/wFZGkaW6/NRU8FCm/Bvk9fE/j0MwwP4T7PWv//4nFOn0Q2VR15ACcjXDIMju
cnKFiOPBXUjOtg7SI9BFKeOZzt9q7kaQV/7W+Y7Wyrtkxjidi78HJe+SKh1yRN04GXTu4ei562Id
SstY9t1S/KKkLaM0q7sLC/nrI+GJpA5IdsWpw7avlzh2W+RruqMQljnOD+hWINYkFMP/+AheeZHb
1Hpx+qT+ASCZK4rDFYX678sZny3VpI1m7R5SoSsR8hblySy9OBrbbkvpNLr92+O98sPpUE4RAm+m
XmzKL8crxNhbZcX1oTFJTlpoCxe+MIwkytjAb2KLvKjaU+7eHvT8ITdg/aZx5nveFM8vBx2dJB9F
W8SHOlUl4YlNdpwb6KFGYyJdj6dLnuXTHRKvLQsaI7FHbhi3k2W0nqUyLTlVg9pw5aGZqzqsiuxS
Bt+JlZWiBMNsRVTKg+zCJHG9fKyFhjd39pWydN9Mh9hWfrVl+6RmqyZ8p5K6b7v4c5olTIq4e78m
TXFEwU/kVwmIwEIos9drb75QrnzlXfPnMMGhlXGGPf2BPQCdNpaa5GjAp2KbntIr3Zv60LS1jKmS
X9Jd/jY/vPyC8YVTFoX/jSeTosLLt6D2me5QlEyO9IW6ejdp2061LEV/y/UtbfymcwGZlk6l0pms
+mlB/Imt11d7z6Llt6ZOcrUyNZRwEVL8jPMNsYrYUaFNldK6i97+Fs8nwBYkxI2FFYRzzakYPhtz
RYMBkR6BUKnhZM76UcsVkkfssQSev2gH7oLh22Oe/SYb64+MOlL9ILthGH35irBKOorlSPuQrBkZ
gvNN103fgX39StP4ko359NTEyZOxXLLqSZEh3uBkrLZarGbEMndY5GzcSsVpd6leTvsar1WQNwY1
fw+udafQHrPXi2yCs6m3DQ90ApkqF3e+wpePivBpsXTgBIdKJ4YlsUYvoPdp7N5+od4rT0mqAnsQ
izMF5NMZTkSkAyZO9w5izsSR0i4GjylmrfVxyhKUXLrk2lpWpTZB2zXLc81VPkFfIe3vDVnj3136
xw9C0cd3qSLLJ30qALDAUadTL6eK/n2LjHuveAUkHd0th+MqQKKDxXI/OIBN0ZVljnbvpSA4Ia0Q
ORm6dqG8LzxDaSPPE853mtjIsCsNNevS19VO1Aipul43vwBGcfa1symHnIrreq8NuXMFYhBqzUz+
j3EllFK9SpphpebYKomBbmt29yRErelBsRCl3cxxn6ygj2ZCyyaoYSjZZPJBn2PrblpmlG2xkYPu
jYHEhV5VopzXswKabCqkA3dospKbgu6Sd2yB4HR+01jQiUd3TB9bC/S3PwkQyFYm1V+6XjuwY0UN
TNpcSlNFy94oz1ZdoO7RPTItfLfMh09iLb3rRNOV9zDs5o3A59W3o426/v2gtk6Y41dGqaNrt55d
PJK5tl9ipx99fVmrp851ku/zbOWHZXExGS5q19ohOD9E2yO22Hux6vGjFZNMCE3LNPZFLyRYtLiU
yDAaET9QBpvuql5OOw9xxqU44/MJzCYNeYzmCCVaDH0vv2qEKGaeCpU+hZvKD0NfTdE06MqNneJw
9Z3W0i50K7Yd8cWiCkRkqyRS/KYpeZaBypVcH1tSQg+a3YNRShPWS0/Nd8JU/roH83sok70ZZzmW
+W1G/1GGMFBCEhdIhR+GO0i7fppRBbpZYGLZuLAOnq2921AWFyn8MujKT0+NLSgUDr3MWgXdww7X
hE1YZIlUIYuHW/xZyKNVcf/2UqFvPaSXr5KYO65UVBFps9Kzfvl8kvc4dPGaHle1kLu0ns19YgOZ
qRfBCgiI2FdNoUfTOlbRoMFkamqTVkO+tB+pa5RocEf9eor7YW9aPZGNFUkkVlPZvtO3Y1i5sEBV
C6Ad4QT1hff128R89rcDo6X+iQ33rB2hFI6erSD3j/oW1tDiCg0gIPVRDymv0KyW7IfS+6ha5Qhs
0oqPtnQ+D7oUR3JKpygpZ/eqJnTyCS9Ufiyx3ESdl4t9u4J2dtBsRmY+F9GWHP8ZZWAc6ZmzRB6N
Pr9DAnS19I14wCKmBNl2onj7hznfKbbAkM3VwO0TKMPJIS2Bqrwu5pIdWXanaFXaBWeld6mhcz6R
GMXhBE/MCLp/76RKyukLK4hjZEfIiAtu/rLAhmSQEmb11uHtB/p9jD35tZisprYVRFXs0yd732LO
o17PqGZiwvXIWZ3KqLPQ+OLr63xmbhapHAtJH5ZyZw8qNIMCTbuyxvmOQzPye5jbUS3NIeIkLSNL
GcyI3WgMrSFL96vaW9HMzYePdmp8KJ7Ue914wXKlkt7dL/gVdW2M2qLO9zq02L2J1j9wtKHHJaxr
zwjrv5HY6kSK2wFsmOuLB+LTqUbFi+obeheqcBwIT924sduo3ASBzQIDd5/5gkQXZExwpORNao98
kOpU+J3axEhwa1RYAYJaCjcVXILPdec4l8QOZz8JfxFhNdw8mP0giU+7vqqdOIWWOvURR1Wyy0ln
jAZ1Rl7vTb9EMh4dBSFzKpItwmX6BOJWDwcNNYa36eE4RS4HNFZ5VPckryzKql1JsxkjqjTLFmPX
ETaa2kgxC+Wm8PBLAJpLdh7cxL2s4n6/OgTFFv1KmN3Q96FXcBz2etoLCdhNHxeESo8GiikKqDVQ
EGxe+CJPP37s57ggt8YtWwW2qK0l98fS3rdtH6eeURznYbiTQzZdl11t7mpZlxdG4oWeLLOMxQ5J
iUyjF8CsPmnla5nZO7U9pMe8z3ArgHEEiyIzpMteR3rMvu7VBKuAAW8Nj0GK8GuSlvKpgvZv+EQG
6wVBpaM3EaxbxPOV2WFxgWSvF0MECte6EZXaSRxcuHb8BQkh0QH6AmkS1RDRuPSKFKK72zI/CBtL
NNq2xH5cufUBPm2a0QlbT32vCdRTIQmLBXf5sV6+xXkZ39pQAL+klTt/mZOGagYq5bkK29Gqv3iu
JGbCrYr6kaamm/uYmIDbaiDFsBngdXyocn3kf1wN6KxjEd80upN9dLNFy0geoFXkG0tnWyHGLfMd
iR5OD1Quyw1QrRMRe2assv2lo7QeZVa130prwEWQIRCsdibVVR8NTSGi1DWKOqTt5350cgJt27bt
bmStbSAuuxMbJ7hqoULb3jvYj00deMZiP9tFat8srUE6ge454iHR+8rbqVhA7ozCJCFjNtv2kOVV
crsqZn2DeBJl3lyqzjeijA0jcjj+Ih5emskObc9pWW880onrFX6uT/9Yj+yyS23fk7V7Vzqz/K6p
yvTJNAr5S6nd4ltrK9cEP0m/TVbzWh1LztUVYkFj7nOIknV9x6Kd2YFBldfASWCWZbgMivjQScP6
OWswCPzFTLRfgJj6Z1ZL9jm+92oOerdVvjVKa3zguG9vfpK8bfxBkIXsm7ktzFBWYPJISOq8B1dr
xBP+xznCUVnDrLbmooeKa0/Xq9FvfgbVCifUifdeVde/cpmiuuoTd7612qoGF9sPLtmuCShruFO8
/1JmC7q3MTXoDmVIUlnjWhi5pVkZISpY71FrjfIKTasTxrm2/WJdbC4hCeL9jZblarEjsxRNYqqb
SrnDUpH0AZpzkpPSTpO9T/mLqI8xT3EwxXUnP49qSQBKXpEl4vd5iWsTYSziT4TdK58UrZYAfrx2
ZfSYibZrtpA0ADPaYy402Nt20IhfgpC+ouKBpBURVdTdG4XIFMBbSTVGmdX0TdQvrNLd1Ctfi0wZ
xb5GAz0GbdxPd+jAq68Jqadk0nRjQnoE/dQmjEfHunXHOvGnVsE80ZUKH4eSkfu+ydzth9gBmUvG
01K/61JO0LleLxPoTheZ7VguWGv0Vhs5cCQJeNuxm9vcVxBAfdPZJkCroPHKwnqoUPf2egHNViBe
/tQZZXrLLVg+Zrg1hF/yATyPMURw5NCu/WUgZ2vm6qe7EkNJIj9pwIjvgarHT8RqNDcsEryFStSE
ftRgnCofbGv3AJ87/ww/fblOVv2WO6BlhXK1NcjUKRpUKc3ih00dPTKrKvvF54bNGyW4g/R7UGwU
DVXthbJXaD7RzksQkSfYncJV7/NnbE3lL6dnucK1oY2fLK+v7mSvmhMh8SoOE2uNn1Zl8G6pIciD
O2eKtpumvvyByE7hk9e1DHtIV0k34rRI07lQPGJJqn5RplB1lXUlMxVSRegmQ/qdvtOo7gp9vVN1
0d57NI0+rsaE6W1xUFlziRNfASCCysUgYX2loW9QmivRx0a2M+FfLMy+PiJ9TJ9S2x4f2iRt+fZG
56Ly5fRyxc6xnf+MjboGJ+s0v9BZhjWBR1wfjawsjxx6YvCqZLDrJk9K2lF6QT31yniUDRCDODqH
T8C4L3dF4jKnglC45jiY1MW2GkhUejPkYzuOfaPSzQvF5NNaxQaB4fkQTLAb01ne/vkfu7AoHfLG
vKU5KoYL1FPLyUBaHfnRrFCkUCjDhsLnFAjkRaERm3nw+1j6/9su/yLObZK0/7rtEj39N9ou/Bv+
1XbRrX+IiiVwfAMucePi25lp3Pyv/8kN8h9ur5Sx6T2gI9xQTP9uuzj/bI0CeiE66wEkiK1/9u+2
i6b9Q90AtS0NTBQFXLH/pu1yqqGCc0X2FAps7kybYvPkkCUXZaHsXXVHs8qf825pWNdKGalxm1/F
tGn3SmLO+B9t9/MfL+2/0abYBlRtJOwU1il7n87RWTUSrO12d6RNsBxMi/w17JL9TupShziOd/jt
8V55UOgWyEoIbeEweQq+ahS5OpXZ9MfZJuFnSLtqt8qFh6TxFI6DhsFDF/g6TSPfvz3y+WyFYca4
22xFMXaqr7IqDls9TJbjsplyjCa2gsRZja3KVwWZ7sl9jgXCVwHz3IxFXkRvD3/GXYIaRVsfIRmS
d2qop08OGmVdY11fOWahZzY6c4IJA95pybHzqGKwIQC1Bn3vzv5ASVdElDy8vbU4j/UYt3uz6xLI
znr7jg69fuHKfv6roLMGWMr/saTR/3i5kikuh3rXnSAQ42zZuU1aRNj7BHatVezXWIVwUddt2HXs
5G+/ltdGBjego8nAesA+8XJkvdcHc1FX/UgtM/uGzS7jVNa7V7BZzB3u7Omo6TPlo9q7pLU93y1A
Hf5v5s5rOW4kW9cvdHIC3tyiUIZFKxpR4g2CcgnvTQJPvz9oJs4RixpW9L46MRGtbk23QACJzLXW
7xhUrBk6cMBP4Y240UdE5Y55XMxpuBjm9HulR/EhHh2Skd12OrP83t8oK54vCT40n9o76pHVzGwm
SewcTYGhk2VIkvFy19wtBX2nM3j2gfhnDizSv85c+f2NrpwSEx42hxUikpO9pZrjBGKqcI6TpNER
MbrBAqf42jDu/Uh1Zz7w3zjUn8MSTkUyLfDNBCpgTZ0Siwd7ikGKEufYLvbkkLOW54HQ1Zhv5mgR
mLN3HtxJ188HzPz7TqdXm727LIlwZHJiRu5Ilhoz3VTaUH6SeY5lQp41TRH0xeJfuPGoo1iGiHlR
MIOJQygb0qRON4xDrLRK7Rhvut8+XqS/FSIn98RHgQXJSv7RID29XaVSV6RQ4IN4pBX09pKxV00+
ZlK9mmS5RmSeLtpFl6cMc21SPX6MGFJgbDmm7l5GxvjdcPr0wvToh81ENd/sfp58CP9+fWn0Y/wr
gpL27E9T9GQKYd64eu5RaNvLra8tHTYug+bfW5kpUyCMYrn2Eid/tZjjf3YHMeOWj9/8c5EXpbad
p7QAmOOBLkFjJdgPpPWwHA10mElgW6b+eUYYe862+nTgxxvH3gPQzdKZycFKfPt0mrRdNxUfIYE/
WdcQ4/QdGR7u4eOX8H4Zw9JZT+/V/8nBaurtVUSKZqbs84axYvwFgVoF1BL/SKtG7BLYeGf2pfWN
vn3j69UoJBlrr3Ovkx2xEMyEZ+YAR9TqhAEb6RhKSU/RO5W8AqTLgzmzvDNj4fcPEh0eppSQE1fS
6imcXkAGwuIsbo81wQFbD1l1yIFxbsv961XWageaOD63p9ROXySLzHTVHBdVuQGZTkY4Rta5RfF+
v1s1hUxobZO8eZQTJ6+LcaHVdgmFhbXMVz3RWvu8oq/EhTXd4Omg71qzwU/fl86Z/e5v90e/Ac0P
Mgy/npTlkW1iKFtk7ZFZzqrylOa21sb2zD73t+W4atbwtUGgBDT69v4QluKcOfbru0pSwgt11JRd
PO20wvhi9ulwpnz46+XWx7gSIYHkT26KphbZUJG2VA+DE1bKGAM++HhX+jqpwksVnbm9v72+1eOJ
7oZRK0Ds29sze2SJGK3w+tbIkmKMnz1yg5ZJN9cMeiIy8XPfYBp5//FH/n6wCY6D1SzscGD132X6
ny1Vj8qrjByjPcouJaNg9DRKI5HgUeOdW6B/u9R6rRXT5sQ65VOIYRkhkxrN0RbYCeTpRYPcJnQL
NYUf39PfXh3tIac+znhIUE4epePHwlITXnj6Yl27DTCcIkgqKKjwgwU7hzM712+I/HTrYn9kYLuS
ct7hfgWxtkmncT1HNqQ0a8o+6Emf30rPHQ6CafYOLbwf5gOD0YWd7dZyuxixJw4MNYDhbopXNfcy
V59iH/grkn2xw7i92UizRFnfZITXRFKc2d5N8y87LgAsdGaDXYOS8O2KU50ycpF23bHXHOQOS69d
NoW1TIFvZ0w6/UzzEyKmqeNJqMoqMHa0EVaAQ4KXMzglcWPDAEc+t5QFT3E3za/ekjkYQwq3tQO9
G1RNhNkI15NGy1GBS6w6ETYTyemB1Q7LvUti2adOXyYVKPRZfeAoe/nUFIRwbAgaYgrZgjRFpgEy
ji7K5H0a/d1QGf6ZR/G3DWxNtUSu4+MLduo/WOOZ02t21h0bdLMbL57W4GeRnVmWvwuxk3WyMi04
21yMzoHS3j7wJPYEqvKqO86R0Yd+iyADsQ7a+7rAVAW5etsKkkPI0gGJild7W01uuro/J1N835it
DTY8eYRLYNWnJqxT3y02xO3uKDWmsQskwxtweOeIwP1oNsl1VubOzWzM2BylUXQGj3938XUYgMhC
A+GyuPjJNt6kYwsmP4/HAZunPfG84z2DdsLNGow8EiWcg9NZ4gpLHe3JGV3z4eO9gX3mdNlz3bUn
1fgLCrHTl02vHTnNEpvH1YP7UTKrGgMCLzlOiJ0Gw9ZjDdOcJFM3i5aoEWBYtZ8WTLj87ZSN4yV2
MXUS6jggdRtPlA6T5mk2POC52XS3se+m3kW21DaeC7mLDB4p/+BtvTIdf/U2CoIQUCJvggxG+p72
ZCSgEVD9ae69VN92lt+/WFUMPkZ2JDE/Y+WSKTVXDTCXNhodkI/I1VHrJyy1YEh1+Bjmyh6ZhrnR
Ei5VsrRBnDW2j6GHhJhITl9tXEu3xW541Jy5PuhNEVPvRkYWhfVSC8bjxLUTnsOoO9pG45hQJQzJ
ZGyqxp5CvRWTtWG8HOtr6BpqNm3JXcAoOyJVVjRkoc4d8WhE8yFqXH3WZrwrTPdL3y/od5yYMzuw
JwgAOz3v+InwoMdvL40yywzmcpb1oYHn4u/xl6xFYGXO2H66nHqFkGjp0dVB6+m8+9KsmNurSfRP
2CG3XyTKQyhGno3FgS4Tss6wU6gvp7Z3f7ArlS9AZZXY1I1DyHeDgyqmVWNzpTw3/x4LDB63eP3F
CMuoarpwbMyMDsHO52gL6OFiZCEloxFSPhEfEYr9zWs979GG5OltE7WQ19J20cuyOjFjOpTPVWC7
VYJw3yYrEKp7FSivyuA81BXjc8F42NnY5Dh3Z2qvd4cqVEEYeO6q5PHZw9ZN/o+RqHJzmE/RqB8b
OGzwpXoMPxJYS8PC2frxp/OuQl8vhY05infotWiU3l7KXbX+ErjyaFb4xKeTrV80WCuHJQDRD7Z/
uaV0z88Q6t9vmozpqBk4n4Bg6XjWw/6PG5SKWEpAQf3oC984gIEXF9QQ1gbDKLGburm8WPyo3WWu
qPdTUcX7Gi+9jYf315mN6/0xz/HwWyPMIA3R5SnfUVjgaSQVmkcYzTp+SEXlrHYyS4iBWbWnzTN3
Be5aHR5hbh27u0SLkhs+tura0+L5wTbmy6V3cZqq5s2ydOkd6U1yP9j2dFd0Q7dbsrY68/Terw7I
wnSZ6Bxhl/M3bx9emfQDKGtnH7NEaqFvrXn3GoILU1PfPl4chvWugGUFWrg0UUqyIhm9vb0WdC6C
38h3ONKDiPjVNGP3NimgK29z1tInr0qGb9UUj8+zAxmH5nhlDyC1I2Ur/mFor53eN91D29Tus3LH
9rGt+Q5xXosviR+vAumMJcG4izVfYvDyXVbm8hn6r/hiwsbJgn5E7s+mlmFl68qOgrkw5hZVS2YT
99akQuGE0mQTdpDNEIEpzWre1j7u+ODeFSV9kujNkx3NoHvAGr0VeDhWMJ2MtOjR1LLWDZV0ajso
Md119npqFrAGPfZlUPDFuZ1NAKfVzKo4RsqwfpRwsq5wIUiyQJewKcJFn1InKDApk9D6UZyGrGwM
ontubJdqptkAl9v9de/kRAeX2L7d6p093daWrHHwUrlMdxBxOZQ73mC500Vtv+hVTj54PijzK/t2
dN1L2/k8jSX5jCNh9+lRKaeD11dU5qcBs45Lsgq9baFldrIRns5w0R9LRs7S41Y29Zjj4m+rKV4n
LAweQv65zHdWq9evKhptcaR6iZZNyi8y8PD+GbBxiNVL1jOBCjwvFW4QdSXpmGmaZ58BXeOX1I+m
fRrp9h5cE5pinLuioq50ksd+JvAwXNyivor8Ef+MJSHWsYQ9qe3htxi3ZS6nB6jLyc/YS7H7smMv
LmDtFJj41LjbTGGvqvlVTp13V7QWKWRg2vVjb+FJGEzUzF+L2FcPtefxKiMolnsIJxlEWrZwwN3a
ABGFAlGJrZE5EQ4+0INuZFxiNabHJG+Iu6S3yoPuJldmPSafi3Eoos00KQ66dFGouXAra39pve/M
nCElK6NPknIK/bmtLyRaOn+nm3Ls9xiQycua4NSSuJUs2TOwS6rdEgv/up+W9qYvoDHtdKwqOU9I
iLxp26XSgtQtclzIsEbit6skN7ejU7lERkPDLQPkDtPPiDkXaaak7d0psyQmxIqXwd3iRYGtHPyL
C5DT4hq/PE0EElskj99Upo7tXpqQmDrM8WNSZ86XRVQFY8J29F9jopCHsKnG/kefZa8V4sSXZlrE
cp3jIHNTW1Z8T79T2cEIqv2pNq3v86SGKkhhA10x/vQ2I2U2bkCRzHCSs0emHdqkOfeOpYxPCf/C
dy+Vtz7rhrZiSBfaj1mrjV3iLNnXxhRfoyhXt/hXFRucKLJ9NJvZbQPPswzMZhSUMgYH7W5uu8wI
JMHMFZl8Mw93gJDAWdyM0YuuoXPrYSN9xpcuxcZSw60Sq6I8Dgg6rXkRytGenSlCQM+J1twnmJs6
23Yh4S8cASiA0hs171OG89M8ZBg5Zv5wNfu5E++83sT7GFatTIPYr+sVekZHF8jSRHjqIrkzNjo1
1j2lIWEmlbTEN7/M/ZGxpIv/IEmO81dLlH6+0ctyuZPoaOcAjmrJtlR4xUs9jvETQE1WbD/eqX+f
02/aECAHOj7mXZjqgkCcbNR+rLyhwggLGkk0WoSwjM134WnZvTlUy07T1Z3vWOKljTvjDrosQ8Zl
P1mefMhW79JgXnrzLtaan7Sp1d0kMIHs60EcizKOHqKkwFdIpctEuRpV9tVsDdbXKEn9clMIyEmh
r9VHXOvEF3toSwiyWSvnwBnU+BKPeR3RhqY1o2cpsJ76+MbfdXncN0U19sXwZVG1nNQvOa7maVTG
+WWlimGrCTIdMyHOyRzfJZbgzECZRGzCqndGc3ZyGcZF1iJFU1xqKWTFCrLkdqw9HT4HLB8R/XTT
3NgVZj1cNDmu85TqTJb4NnYZDKRdl83ToXIJOIZVHoWR1OdgVh6FrKieqNXzm8z0iKMf5mZLfS3O
LI73hzhTdwY0qxM/cp9TNYBT91o9wcq/ZC7uwqB0jC8uOZib2NDEpWGxIxGWGseBjjvimVrlL5eG
V2qSjIj2GOBwrWX+KPQ4k0xIf112aWFgFw51YRxJh282LfSha1I35NaNqNTTpD3nxPW+SkLqsbKo
qZ9xrfJOamhGF3E5e1N2WdsaQTOisbaY5Lp8tKrffLwG398k3Iw1shMUnCd82nz6+ezJJY6LS3CJ
+bC6c96OnVvf5ZUBkS61RAiTaPxma716+vjK76t3nu5qNqYxoWIzOfnqlVdbgxHJ4tLjk9sntdSf
a0tvLuyqTC980ehhNdbn5LCrTPLtVJ+iEHUj/4PLi0fWyaMFtjLqhPnSke42IdLZ7nW5N7h4ta3i
2vrmDPXXamwa6ygcLEmJYs3DMsqr75Vqxx8j+fJwewmMDXpNXkRFLy4peKzvuSr8w+x2u166I8aR
XlL/RAxiwqVqcONXZp6Tv2638keZ1+OZRuA9QZMxKa01DSaLxdZO5ycN4wu8Rh3vOCZzE2qDHB5r
5leYW8NDiZAXzLZFtZEmBaIsJjCbTMzLvVOmfR2SWGRpm5FsbLK+BeNevggY8PkAnRyvBz36lqvZ
8jfDbKXYHDZZc7D1vO82nTsRJO5oNXkrg2HmOIeiVY/oWcl9389Zb1wUroXKxDUlptyJnT7HJcUv
J2Vd10HnlxRDUY0ixRHYU+P4MDKTqyecIze51xfPyTCOz73T9ND05tJ5VK3qmmAs/Yz04drCSnlB
VsYokuKL6tFI4xc3a4VLJ+jHhOzUXffSF5n5asE022Z6bX2JcLFIGI8IcvOMVmk3CeyPhzzzFeYf
ZYwZ6aqZSAOnmuatZHnuiLEt5CYGPsOYDmrrtZ3IeTmOVekc2rnDGcU25PCl1BZVbIy0KNugH2Iq
QLiaL1nLYXfm0HiPrmKF4EAWwSUGXy229LfbkleMYzO2+Vr6Zm5Gvexnw00sjPnWKuy7ukqjve7T
S0CC1F9JHlLfsbid7oaCGjzuC/2If3Nfbclnt1FoEilylxSagI05lHp89Lwo+omuArId2vE8hMwo
IwLmcxvREJtuc2b/eX8GIldl4a44G15l7/Tp9cisxOr9o9KFhe2T6wcx9nJnHtq7BCE2UkSxHvQe
HUgIKvDbh6b8IqZFEP5RRjK/aQesK0iXnm88S5V86UO3XRi7hTgFQ84vK/vgdXZ2RUq2hSWl5d10
bd19bRUEZVvG0Z4p8nQxayi3Pt4T388i10oINzrMGcCa3ZOjupwpMttSyy7bZhzDQia7XodXnOv9
hWmRa0AtiYU3HHS77p8/vvT7F8F4EYIKfjPMQ2m13j6hnuqyw2+3uOww0AySBWCQBro487r/dtz8
eZWTxZvpFpTNuSguh8nqdoUEiXZMJbcSt+DArXoK23Vc0fbxvPv4/n6byLytMn0MWdYN3sQjyz1l
/8RT2uN0MeeXqGzaXxltholSIopCvHZUyaYhZJDYckKp7bq4l0PS+KxrEqvaFhfMz7oovRtcYKdn
8qnWyAZPKXJabIIVAgzWh8usbTOm5vVg3muqGl4y0UbVJpEIYsNMFbO7MX9EpcEJXiaMYANo9dbB
XXLzS8GZ8WQ7df2CCHF8hWzr75ZoAO0fyedzS+euNgb/zh57dqJl0G/x+25/yjKj+aCHaGa4635a
35S0CDV4vy8yWmddtBtCIgcZKChExUbFqUNNHEn+yHxRHv75mDKXowcGKzW/ei2V43Q3i5tpzDzR
SB1HxyitnYyHkTMkGpbPgkPC3OdTbr3IvlJXgO7GuaL43QFNSUzB50DipKp3TkGgrFWtnUO3PxrS
WXZGNFdQKmFTln4lzuwK7yqQ9VJYLOHdSo1MBvbbJS9g2y3SGqKjmiczHH30UsJZU9M7p9qsRiw7
yOruP/0CuCjmlqt1LPFg3mn4nvSWaVZuEh0b2KPI5J3iWyUlQ2iRJrvBkh7ySqF/d0azPnz8Bfwu
9N98AeulkUav3Bw2w1ObNkPHZZJQuOiITeiy1xDsbbUqtnbOgJ8DNXCMK2nqXpfdQNhAgsBohuZ+
rXOoYaxDfOHHP87fnj5cXQp7ClBQ2BM826ujecLMJ4IbTG8mGZ7s6qKqwtarGxBImrDUcR7/8TWJ
m0WkiF/G6jN1Mrsthsg22skRx6FV/lbj697nmXPfOFNzhNfT7Vo9+/LxJf+ynqGIgq0h84LTcarB
ZAVIt+CAPSbIkbcFqsSDGutsh5X014+v9J6j5FDC2yBICGMgktonp4fvJaUmRSYv7UHPo5B5h3s7
5HJ1dKxbIE5E7Eds+vQjyaNWufPyxR+2JA5Z11Y+6hFxDlrO0IyPZSIkGyAsqGpRGlvqIzvedfqU
MQ+yk+nYTDXULVzBjTgYatu+aock31NJM4vqdHgRARYUPlGfUP5b5npOLPejivMvhj4dtbhxabPT
kuKl0Sv50yIWnhlpZDdXUhATHqIhQw3iNUMDFFlZ/sXHz+n9BH99Tqy7FR9nIdgnQ2hwYllhmI96
L0nEoWjs/gEeQB4yri4OZOgaFwN4eBgjI71utK66lnbUfXdLs99+/JP8ZnyefJEOMyLId0zyGQKc
UGT8aCj9GDz7soxEe5HkOU5uXQo1oK3c6Mauq/Jz4XYX1jCIbZRYI3kzmmy8PSE2fCQdmoAWQplT
XZmIC0jzQdOSkhwtiSfSJwKDDrT9HTv90sxfUmh/FYqIGvn8YvotapqymOOtUFZ9M/E2vLVRgE1W
mX25bBYTE6YNaQY9A1BK889WOen3gztlVJ7RvMidUYvp0RigoAE9ta65Ld25jEkitqfnMo4HceiR
e5FsMHqIBel0Oy9IMvixW7wU9M3allJxWSnUAzaI6EfrtihLFqIvm0esOXSm6Y37kJn27JMr4s0P
Hz/8d/vP773H41NxDFg1p18LvXsGdqSR0wL6Fpoej9KaIz2MsAnFEgpGiF6RwvrxRSk4OVTevHJI
z5w6fKgr6PsOldBHZsyLVMXlrHuz2vR20qmNYgxvIo8bmmdsLcprulfhAVNMiq2XIatxcFJzGAmd
QOERKGLBa2qKdHg0enu8haqWhsUwZ0jmtNSYN9i0a+6mdxdRXufsh5ik6U1phQUyhe8SRUK+UXnX
qy1nIzIwyy/6x34SiB57q3KKrZry8dUVTvfidw0RtppSQACxmSxWmEzStw9rngm5UXDVu7D3SNtC
UZbE2U7ImLAWH+ii3DAVn9D3TAhgamjOR2Psvko4GrL0fhU8G5RCfblZlGSykbDQIJa0nxI5hWit
jA1BBv3GS+y7BqXScV40di3KUVgeS6BaHMKhxekPCGev7X55ytQK1dQ6ZuyttXVQKeqR3HZxcb+0
bRNM+HAfpljJI+Akq3oEXg9gVurPsFKx95fi29IbTjgndh5UoK60SgPSb1IH2mzTWdMYwAIjyEE8
L16+xSzywS6BWNM5u0eqV3014KtUbeZ4wM36l6mPvXyT+4sGcaKBmWi3DyKCWlLGo0EOgYXSrhzT
G1JC1AGrFOsi6sduY5ekWeA7sCalwSWbCW6y4/neSVy6tzLbeNn4yXb6w1Ki8ZlIaHdeUjvOAtvD
KkHY9q72BgwW1AI9Nh0/OSlBy1FismDM+Tn7PeS10nKD1eINIO0WZKkPNG+1XicBYBK/YgUcZzkD
iqlIvyag6oJcwoP0mHnPhIxurMbcTzH+k5NGw+3Tl4ul32aGWQDn60Mw88IDW+9uy6bcaqn7NDeF
3Dtt1KGDQTplb+w6bX96sKx3kxXrCSyP1rtrmYi0m3ZcMz+Uyu1DM5TadVF4msNEfJ24mQp0YaOP
1UXSJ+beasY7/BWeMep81qoU5aG3FEgrC39f1/M3xAdHRGp0S3Gdo9H1YqAzmwlTbV8TkC5+2eBh
F4nIvBfJHvSqsvxAYfvLyZrdKP3nuTCXC6tuovs5BVE1uuZGuPLGSPnTItHzn7fYAviXiBjdDdYY
MSULSrCJUJiepIu+za89DuCHMW+DUXMOwjQfIq+4txdydrwIcosB5+o78NuRXIm9NXmvhECsoSA2
cTRu9HntVXHomEgir4eBYU0DSph0zbhpkacH01Jc+bHzYBGBcVHQECaVeNTt/AkWyY3Km4uKyCJ7
WuTGoWsNPXJxUemNsjtkar7RPGSdxDcSzBVLzGKILdnge2BuCJUsO0iF7A+PuSax/Czcq8Ev7ss5
ey0Jwdr41XjddMk+roEMcwcIRhdIZcfrKVk9ohm2DeFEysuw6StnR0AZYuskoiPp1INHM8SF8MAj
6dO2pkdMGfQX08yTJmgIofhkiyrRdomOEbuPndKdXq/wA4+wrFzQ/Q5PMKCB3Oiu0tKaX+Ajxek2
n+smZuw8MLj3HKxU6HgGhkuWTAhxMb2lgrzDkCggrA8vFGdAuUxYdVSB14w9T9nMBuPZcxL9lX2T
AX/FQPyL07ndp9Rm4kkglf2dgp3f8wGdiAeJHiR/U+zE7AIhEaMi78sWbGZnWLV5TWHfX0fYkF/P
8cKajDu7qtk/NNFfaJXbvBCkbQ9hMZbtj35CARJ+fLy8a69hcq3iN3hU5DfYp0aqzcqhTwdZXdLy
Ic2P8Rq+64rO3ExkY+0yyxXHCHhfD6RW/odH9Y/EaB+6+73xAfyvboH/f3oAAiiuneh/F6PdJ68D
UjM8Kvv54geiMiiz//5v/iM/08x/efwZ0LwMmCN0f/9XfqZp/4KjzPGBCmsl/VGo/Ed+ZvwLg4OV
gsu7BBGAyvmH+uxfELdXrj2TMyjW/Kn/RH32lqEK7AajGAmYZnIVEphOS+LEhb0gpk7uXS0lqK3B
hOfVa+ZlZ+axflVNuBicWapv+6J/X5Emn2EQZBAdPvPb5tsuajwTGKbtO0Lxjpza6XbgL5fOQiju
H2/iLwq3t1/Ffy6FSTju5Njx0R69vZSVNWaEw4Pcmw0S0E0NYjTvRAd9O+B16p+HSR+S/TC2MCjI
rELT/PH135Z8v6+Pxog3C6UVaqtx0ukKlUUEvybJnoQr9Ddx2XCJsv6HkQtcB40F9EJgMkAV4ubX
ivcPwKocaqBezcYiJFsDiPSISJ+YyX9So1D5h7dEZCyvjXiHVRbJs317KbTXCZBZl+79Ci2TTyLw
zqR6ObNG3j04roKjJcNuxGkM7tb//48bYnBsgPy78d7L4+Yw4QZBK+NlNx/fy7uVyFXoArFiQsiJ
MedJEyYxoSpbd473NIvozVUe9d+nhkFMnmjd+L+4JcQd61cLJ4lf397SyATXE/0U75soqb4Xg6Vx
NMcqPfN+TkBf1sKqaaNNWGXXeCX+Jkf98eiqyAEX6OF1KEX+5hM8ZtjUI2VUvatmZ9QCYv9yfadB
jT7gLtHKUJi+bMNhcGR1mGqT4tdqlyTe1DV0oUDHQL2EYtnDCibFYKR6F2qNLEMbKHZjJvMyXFqo
vWEbzUQxR51Tn0uePvFzX28KlJznxs4KVYCv+e3D06aizwWRkftGFeVW9to4fLLLUXxVWPZ8M2e3
ZYxnEaV8LIa0Wn75TA+bS1Q8mhWMltPeDctgxCFOF3R8beU06R7bvD7aYuIno7Av1TjBTx1K5wrp
urd8/nihnUA3v39+oA6AOiZPrN3TGXuTEgXhgzvu9dG0nj1voQkf+gbBW57C0A5LJtf+VleR4e/7
tk7UJvG68XsbFbb+7Mh8yu5SuNnfK2ssmk0FtwYL4QrOVqalOLCA3xCS5ZRJKineJuwYjbSxMGBC
2eteiiXX0k950zvnFtv6sf+/lvbft0Vxih6ElhZSpPH2tYgGc7nKBpWQbZ9V5OqNi4QW1M4Ub7Va
yju9LGyoOZlMRlLZeMohTCntHB3096bz9udYPyl8EQk08dewlrc/h2FkZdMWY7avsqpvQ8iGE6U/
sU/510gOyn1shiEidBSodPBWrlxfXJhNsZjh3Phrs5X7823iS+x8ZuJFd5VMJSI+yJLMTSqt+caP
rhWBXU1eBlOKGDvIKb1572It495ktTfTNral8/p/6P71cbLybA+ZPXudoIt+dSnD8Yoi2JlETEDu
MwLedyc4HEcOb7ZDJko2pcHbm88S0v8yGL57A+rzSgHS6a2XSL/VASyve/z7z8xvf/tjnzxuF9gZ
0j5IOqYaJ6+9SnHB6Ust3aPnxOA+tboZ/0G6VQhWC1//s+PGkbOzktaQByCICUo6gRXO1iwSNw+m
TtU5rntp8n00xtjcYRartaHngtV9kq4rCCU14gE9AGG9P52oJXI3EyR5XTTk7rnbUUEg3JHOt2Sv
ePrixY411+JdlporHj/+cP/ybJmcQ4MCZrdspsdvny37zML0rGZYPDrFU6olcQgDLnvKjNkJaT7O
Od7/9XpQI+z1XRrU8m+vt2RFUwNNZPtUi2P0JY5B6AgYzkHAMqvCSKXqx8d3uH4ab98l42lqUM4l
ihQm1W+vqE/L5DKlYz/UHD8JWqEnBA+Ru3xbzZa4A64s4PW3KvuPhcV/dZv+vee9uzJ1ER+sQ+l5
qtVTY2wXGOGl+zX11t4IIDwzZNfzJN9pRlDvnEq+mIo9tdw1qVM81lFb4IQQTz0CEddpD3h7+Ujg
Bkh8Hz+V95UBI99V30d9DCZ1Op6VNiBhauBDQJDlcNe3s2Js4HoHY9D0M2fDenSdPAYOBXoAiDB0
B9pJQeUOLmibb2TAMl515xYOYZTQJ3y1/fiW3u7V2C1wABFNR7XDhA1f+JOye5KONWk4cu2556Xc
W5DvXjC30wlkRoLzOEdxlmwJBoaTiBdR7u4UEgH7zNbxdn3/+4f4PXRdnRAQOJ3sHHLQat+LOX29
RqoQHH3ae33n4GXU2xCQGeCceZF/u2uKYzwfKMMBnU5OBrNCH0J+IvLFDL4EuFZRXRAHbj2WQpXl
1iEplfFFZe2hRvTbOp7k3ceP/W93vBIdgP1sHULlSeVSeUImrjan+7wmp9hgCvxUw3z+RidmXkcC
d7Pwf3FB+FwuWCP091N0rXd6dmNLT/dFq5prEen6J1FW8WvdZsYLQE1xJt7gb0+Y459oEUbLLK3T
LRJycLYgl96rNFvwo6qTdoesnxz5bOIQTRlf3QLxdBs2leiTaqb84uMbphR68wmtq2qldAHuUYrw
g5w+Y4H0KcUhO93bqm4fNT2+9qRkaDsQEzUG4L/+kzTx7cO9Lde+SIh3j4vRJnmYWVMc72H/gNJN
nOLeU1kA9291s4mqoEPYa+/NGgezAKcpLdr2WAGIgCra93bSlgjrhyqZX8csGr5atTfOoTvBMd9p
TuQDhaVp8i1y9J6aP2FaFiSEFhOIBeMfowNXH6YbmYvmdWyTBXNfI/dXDLSX9dbJIQGzCwrpf8Zr
IMkDGFCJFs6ijJCmoUUasZEAyttMFXnFO4aI6IdUbhFWbjo9AskOg+KeYPUhvzW0HtE8zPWLCfmS
ew2zHD40NldxGgzoAgzMo7Klu6kWqwoNWWTNZWzZCD9tu63TsG4ta9rFPihUoFuN1h58c6RbapXT
+4dMkvwVqIQ8lhtCUrriQK5Gh1jMjNEOw6Nrpq3TDNahi52+wWAXtiaeZZiBXHVTY38e9MrOf/lN
AWFOwrSL9qM7ROAioOXaZnGUb4Vr3HG1g20mqgcfYXx5ndqWiC+Jei+WjVf3kzoaFugRBoUVjPea
WJgSdzLNl4GbwX8MCHwuq73jRd6NKzBlxnwmmr8YbTcal8WMFPK6xtMrucr0JVnuMJdMiYPOIPFu
qtGIMETDjJVHBmSD6iKtk3zXpa7V4UfXDsPBjbThF8o3wcO3Y9Vu6xKn3ydl+JnYtSLNox0Wzfr0
pSb8bwl1OTm/MG5mTNeZKmtCnv7ig456zJHRJKqcTPYBlrgyrfEZnqSZb7HSUzFjeAFWVS+63m4G
iELudWY6KkOigZT+dcABtt6OWPDhV2eTJ771U621rixzjtvrPoFrvAN5V/pGt8p5vqiIEW8CVjS6
DTxrPH/bcHC115Ssy4vRQuBjGgum43Q4RiO5gCyI/cIqulMI5rYYkBv1hpoB21l/1HNnmwEooqbm
z3vi68P9yql9DvBxsVneHbXr3keIhDUvYVuPbmH6sPJyZPpWxQQ4SC2retT7Kp7D0hHeQ0nGlQyH
RQny6wpyi0Od1HJ8cLDPjfHacE14UnXnIl9WxWTjA6r/D3vn0Rw3trTpvzIxe3TAm8VsClUEnUiJ
lCizQVAO3nv8+nkO+/bXLBRuIajVLKbjrlq3lXVwXJ7M16RfW6VFAD4yrKZxxyKQPuMHrc07ubNY
pQO0i4+NnY6VOwHY67BnzQsqxMpkUS/xzeKTxps5gutc6/Z1KwjRO2uqDVgmVV7eNPTSOxcyCH2J
MKgLEGFJ2+KSHPWzR5EdxcrQABJ8U1G3/qKEpCW7skim4hrsFQMMZLlC1LLzgzu6ebmyh7dmfJ5T
qm27GqgNgqqiiARpzm/eaXqDnD5v8lbe2Sg3qlD+TZJkA8iztieDxHvAHOph1zmQNty+odbmavMY
/oyk1sBKWyraT9B8kFyTiwHPsBhEIiQnxU4/qtFUfIv75FeZoDrhSpKsvkspC1MBqaOsxhBIV/N7
vau1L9o8oB9tq9V4b2BULnR2HXiTZtk77/LKFERUqeAx2oVZYbmDMclU1lo5ugV2r/HL6ZVl9AMG
sn4MGIdpT18+/VL5XWG4zDXChwB+qqe0xkgZ7qKtuVh1x7eq1UJ5mEzHQOdkROTVnCPnm43B5yd4
wEAVwIbO7bXfZTFktawzUt7OdtUj4lk1Dv37ynwP0aOe97DFcQfU5bK/tSwgEq4zzDmulnZV/db8
3BldXams35YkW/TxjJgOjlUA7/KDOP+QgYCJkKloo/cFmiCowmN8/rVIKuddp/bS7x5FwvejbIzv
AE1kqqvJIQzZAhQu5LZpbH/FSlFPFFxaQiZyWVwZPApblzYEB2sYlJyxbarNXlKaTrynSFuXu5fL
8f/X5v+ps5PG/vfa/A5XnqRLu5X6PP/dv/V5QDq87ywhxGbrZGj/kYeT0XkTpjqwKChCvqCr/5GH
U//i4cLLhT4+6YIF5/XfAr3xlyGYoiLr5D2O9pL2lgL98VOE5IbCroCpYV7NM4DXyPEDzcpQBJAm
DXORsO3v527S9qUUVz/NJP3+6tu8//vN8dr/Z1E6JBRoFJQHLDoBfBCaEsehasXvEpSOZk8b8vpz
C2rSONi4tX5X8iBq3LJGxVXP5Qol3lyvORz6SsGuNqxbNwX2kezkKKqsi3zukkbIW1BsTBJZ+5HF
HPOXpCf29dRYIKehO02Q/OpE2qO81D/zLCVnOT8a5SXz/PdlJYYDtgYwFNk39WprafJsokLdNXOm
elbSh/daXyufp7axvnDK6tKB+6IwXVYP6NopC5wG44ZAK3eKEs5ftU7nwq/Ahwb7gnKhsmuh8Vqu
hHxH64a1Vr8r56jQ3EAd/XdJ1CSFmwVakR8sgIXTruf/Pl3BU54ecluaqp0W6oPvzj1itgf8ISr/
orXs4lfRB5z+DYzu+uD7Y0LqiI4tBCVj1L8WeEhkuy7Qg/vGaJroEFVG8lDBX5QuzJob7aLBZwVo
DQrXsONmW99LgdX+nno1foqzYKCJU3USBdvC5KNbVpLdknaC1/EnHWIllHpkfFVL6jEko5BKfQwt
oGt7biwvCpLsZ9eq9geDskx1mec1ZLKqq7rZDae8010f9hqkRyXzc7cvATW4BYj5wa0BLLxXFbR3
duVUg/Aos0F99ufZRAwavpzx3g+pfu/Uqk1nt0qL6Z7iS/QjyXKQIfATyIimQcbuYUr9+UfYN85X
Ovhpu6f+q3zo5jr9YOUUgtwkim3FnWS1MPYpifcNIh0t2OLCzz9NgmpwCBGIR4K9TDCw8pkACyiB
Wue7UarTZD/wG0M30sLA2HENoxE60+tNwV84Y+ZFagF5VOvqWMAFESJOnEp/D0OkCHfyoI3onGtZ
ang8XFt/5xu98ksoFecQEfv+AkcBFX8OfG/056KZ8JcwMp82uJULUAJP7XvMtoobC7BncttJeaLH
AtyS/jSqqX+ft33x3BWUoi+AkMn0c5E7ueeZNXlVqhrtVVzFDmuyMOrhW0nfKv/uVDPQ/QwNie4h
K9PJOESzFv5Wfd8SZM5m1D9UcV5mgh7cyLvS5k52rXbUn2Shnfoz5bGPCkLRaHX2pIyaBa6CQi6Z
Qxm2so0WilKb4LrK5pG8vdVdNbVQPrfkOdcPjp9K1n6YQ//JKAznCUwdVs5NU5oItpTwXuWLDPUs
jA4i2EX3HXBMVAYtLBuwA4J1fKkYtaTidFrpw2OkwT29MCeIFxc62gtaCJYly6/RggEP1rRRdu+Q
d/eubHfBj9xE6BeRIgMMEyjl4MEuoeFqsuC7IiXdvu/GkH3+9lv1v/axj7rdZ/vi/y92vE3BlaAy
8+qw3T+3z/9pcN89Z7/+z/8WLe//hajdc/6zObpa//2P/7lbnb+4GrlBwcFS4hIEz3/uVo0blH/j
OBSmDN2krPCfu9X4i0I+bWmac7TSX2zo/hFelf+y2Ia645isejB6QjBmYXB3zvBOXJ3/XhC0L6js
UpMBskN3hTtP1G5etcpMbNpIqnPT67JK3ucWWg7lMOQXr77NyrV6fIH/HYVmHEU8SCMUZhYFEto0
ZZs5s+GVFBV3dWSTKKs1dDCkgd8eicubnEQI1wKiPx7PkFVKlk8WF16m/jRj2/9cWE3hxnNgbxDP
Thrrf9fEgW6K2gvVxONIFYhB1WlSzQsL0ccci2g/GlANYIdPj5lkmDeaPCFxwl48vH2MSEvDVkHj
AfzDol7NjR73gMI0T21gPcNhtC/7Kcv3XdxuNaGPS3d/Txzkf0wvaDiSDS0+52irs9bJhAoHJXk3
ORQkuDDqT6GE364598mP80NbWY5UmyliAYwQwrykqK+XY4sijx4bQO1sQL17s2+ygzYaxd9n13+t
u7/0zhernmekYVqY8rD/lt2bJhB9Ya1UvRbocexWdpF9H5zWGHYTyOt6NyIxcRvkivFpGvJQ2iWj
Xz7JYQSGTeZlTZYXVMbdbExAVgPd13mlKuMD21ah3JJlvGC5EZvbagir74qv2j+KATQgsr5ygRSN
mhjdPdY6/bgxrpVtxrBohLHVdOF8dPz1DA0G+QRI3pN4b3nY2YaH0AfkazT6FhNvbaI0+WVD03A0
X7q9r86NCUyyRX1K9Xz09C9g0raXppTIG3XNtQFRqUfxknODgthi+Vlqgjq8Xele1ED3gW3k7OCR
piRRUXx5fuWthhInIBtLBb4kCqyvBtR01MUjaJKe06uIeOB5vMsjTfIGZ9iAXKx9Ouq1gvKPleEJ
sCPsa7h0aqYjCGnO1+iU6thXK9mHt4+HfjDGzcCrAGOJmvWr8aBUENK1lACMTgB4EzpcO0MO/b0T
ptLGSXjaxkIdFqMMFI+Q3BPyncex4M6RajSxjoCY2V4Mg+kAS5xwEwiUBmTnmN9IiVbcms0cf4wp
B9zTZCj2CI9MB0kz8KQoMLY4P/yVg4tzS0Nmh0PEIW07/km25EyBDyjJK/ImuteN0fxKnXm85CYK
QGJK7QZffj0emBP2BCfy8nPnaqpUtPgNT8Ewx63n/E741nc8sCj/Rz/PD25tBUHDY/543zHAxfd2
oCxJvRQYXoh2xAVeONpDi7DLxpDWdgQaojy5oaZynIg/f7WCKM+C1VcmNp9RZ3eUMBvIYXVKHzbY
YqavDAivZhIRHvoofC3zg8DJ+3LCSsazEAL3MgmzBixHtpRRT/q8QI7AHiKZRR+XV/FiQHoZp4Y0
cprkiVXvC2sYD3oYZR9njY4YTKDyJiZBP5yfq7XNgUwX+R/pnFiLi4OFKq0tC3S8l9GLceuyhZpY
BnQyGtjWrorM213HT2t2A+ZYHG1aYD2WVYKqY5wCet+Nk+o/y1Y8fz3/w1amFytuyBCoefGCUhaL
qDBGOx4zncxPbYeDj6XpY2ZKuhdaYbX1DVZ2hyMoPiLdBZi7PMe5wSkVvXwDWlAj9o1x8qMB8m66
NswJyeVhZTwNlub8UKlmcdOW/jsn8Xma1/gQvVfkKjWwbpsU3IHQy9lZtjSGAFfyLZqgGPQiMcDM
gMVOb5Ze8VLpOizwbSomxfSQ5ktQFUr9jhZZOofvZMUfil1tVd1DgqPg3hrzLffPtRlhMSDohkw+
Fqfiz19tuMpvUcaySsujqNp4sK6HS1nCS1DS5nhjRtY23OtQYsJehWoAgJtTRpGjy2vThb+vIoxF
7+v8EluLYtPw1Sg/8S2X+hrRMPcauCzTs+iGXupK6lyB/nc2sp7VKKQg/AMeEynL47FEzpDT0WDO
nEyfrhot/jIp8xY5fSvIIrUa6J1iSzGalCBR5qfe/SjPdrAxK2sHlICuKiA/cQZePsa0iRKcLjem
lwztLce/v6MSdDu1LQZjQ/Ssd0l38fYZoqzL45Sip+DhHX87NbajGkE/E0SEHH2eZioxQ2SjxnQ+
jPhrltvKAZqGGDZSRycAj1wKI/StUsJE1nhtlrQvqtmXLkK5UDdGdBoKiXpgzgJZ/eK8czwiFJ8y
yqusuTwiF+EHwfyCqLaDkfDzrYMiEukOBtFkc+iWH0fCqWAckbyDXKMO1cHMJZyeaaTsW7zA9udD
nZ6fhAL8CYKeOww5h+NQqabM8aibeMsOZvNpZK/BhVd8AKuKeuGbbfTmvJt4ROIghDBNeWARr6ht
wCDECxK5feDuwJ1DU4e7nuLUxpo/3VjUBPh6cHYFsnXpl2DxcEW8v2BpxGl4SWFdcp20kDc+4GoU
B6FMUYRBcmqBgbHmUq6bmQEBasROQ84g88AR3YAhipz6eJlTRQHkglwTutog3o8/W4xwYCNseDxl
1jRKnJbstkPQe3kcDRfp0ENFGZsaOs+gXg4K0lxvXyUC/k49CbY1XgTH4a1WUpGoHjij0kFx81rH
WKXpKjg5GKjYU7IlHqycnlfg0mXsyKhFYbLx8uevbpGihrLOY8rwBmVGSh9p+2fHB4WLpllyJemS
dBdm4noxsIHzEyiXoK+qW9Wp6ZM4lNd/1n3qKNiITfaHkbv2bpjr8QbCZfNw/sss2P+ijiF+qbB2
gW0CsHDxHKAH2dp0iQ2Pe6p5tpwuftCDuTPdPE5QD8XcFIoXazRFxwaolAYclnYKDdvQSPdt55g/
LcSw/tOZ/K91iJVViSAHeB2ApBTH1MWqTNIGmxdeQJ6q5hCVzRLe+phEG8ti5USEF0GZD5E1spol
gFOPadHDITC8hs/ACqThi7SF4qp07v8gFKc7JyK3F196cW70YQGLnlvGU+PBojJepAgezs78GE5l
6p2f07VhCd4pNQhuFLC4x6tdyAMicZqZXuhrs5tKSXobDdydIMfnPxkWUqoUXGkPksgfh8qlsraM
qjS9qpbHfWFAFExQRvUs6iwbN+VpAopQy4v5uxB8O8kBayt2GlXDRdxqremdGgzqHp0wze0HW/+k
6yS84IRmOgqbh9faYsSxQogDCP0R0c19nRJOso9Xy8Q7ZdYj41CjperFprylcLIWRWcXwnoS5T17
kXimpYUqr8ySV3rsY6sBgv4wJG9m6LDdYY6xFKmHseIXby6eMB2ufobhgeqN7kFvZe8kaAeP51fg
2lgMNi81HDqsoIOOv9hgh7rOmY/vthQkN4YM4dtM5HqjunISxdIgzbMWqPcLCpV2HIWueGeXNrOB
ZE1wn7VK+oMn3ZtTdRFFAx2LLB0Ft6WKWiKHA6jUNPO0qB/3NCNwQ4jldiM5Oz2HYXLgiwQ9B+UH
bsnFYCaAbaZR1rQWYdqgbKAEWLMqEb0ydzT68AGrZRMtgLGy+sOYBfOTnOLTDfW1oZVIfTO/sfKu
rjc23clR8uIAYIoaI68+MJTLTzzp+sTJ5XWYZV4OdfOjcoL4GvjdViJ8ksixXMjuabVovFQsfXHi
0zSIgyE2Ms+AB3eYkKQCahwn0+0Yt/O3Pk22HnqnQxNHPrMq7DAAAiwCSi3Gj74+F14FK/sOLrx0
MPikl7mDeP357bAWCjVD6iqsH+wbFgfyoDrM7RwXXmdG4QGhd9B9M3giyvhxvrEpVmNhlYGnnY0e
+XLGqqDuUUmOCm+2wRVNZhcd6C6rOOU25v4PhvUq1OIsySRpnow64QvOueXmyFLsrEEtWaTy26Dh
ZClIAsIpfNkYrMMlGW8cOTgLsy68xEgrF0jXdaL0qMO0kgKKBEnD8yM7PVlEOBuwCxUZbrXFhAGv
Iy0G8OghhDffxI0KOtgBBXs+iiIu/aOs+GVU/4ZZHJMdkjP9GDBXo1OH+2aI/Wd7nPr9rAPwTSmT
uhr0uwFN8Xi6RgG7/TZkqb0x1rUFQ/WJpIR8C1rDYhaRB+nwtBpZMHPU3adTpHqTJPeXta6Uh/MD
XgslrJFQ2+M5gNTS8WkyhQU0MT8R12f8PgFz46GVoO360XY2jtPT04SWCJvaoZFF+r1sdtZdmNqS
4uBR2CHBAQ5l2iVxcTdFFXoUevTt7ePCVYqWIw0FIi7G5bQ5T5syyzypN9S9jBf4pZx32WXbq+HG
JzzJghjP61DiE796WCQIiYJFDcU10Qm+URVCjVBBk75vHWM4KCWlMadsinGPkUbx/fw4174qOqnw
JUjKbTrzx8EtpXbUzA4yr+2G4CNpWP27zbL2QpWa8UaJe3NjFlcHS46CbBXXPLSW43izFAdqJ/Fd
y1Qu9hJA8Csr9+v3DXJHv2C2zfeo3/TXKLcaG+9Vcfgvd6ZAu9FeY0nCQDqOPGoRKGuJlVo7nXUr
TRAX9kOe21cqnd4nLMJtdTcO2pb11Nq5I9TATJ6NKiKgi7BzLhmh0WupN4WoM+jIkpPtxluah2uD
gw/J+5RiGuNb3Hx1WfDszSyi8An2WmOYHycOhweQ4wp5WqPcZEjGRBupxNrYaCnTmyedoNmwGBt6
TQYCY2bqKZIzX9SUjw81ROqP55foQsXr75tCyCXwuGbJAHU4nrkUrJQG0T2ltNA3z+pgm/NhSFoM
L7isUt+1YV1+H3G5fpK7+MaKh+GuBXso7aiBRFtWSmsbxtEUng1oMkCIPN0wcoWdUuoNppp+Mhop
vUQ0DQqMXzSf1SxWvY3RiyxxsW6BovLmE6UHGjqLfE3JOkQngxgf9xhmtocE/Oi4/Yg/AlSVVG8P
+LjG0EDxv8h2cVgH4KJiw873GXAuFWGlupOvykKTb9oyLrdu8ZUlABcHjUEkRaloLYtnZFy8SqaO
X2dP5rUcN+WdnhdbH2EtCo1+mu9k7Kw18Y1eHZFBIiV6FM+ZR/PoWZ/BmPeaFG0cTetBwI2Cu4af
uByKlqBTaRQqR36ZaCX6wFjv8n7wi43zXqyQ5YRC31WpMpOsgqg5HkyhAccIJz3zErlBnkud1JsE
Pc9dE1XJ1cbiWUlHeH2g8QoZju6XuTgXYApLsJEHXjpTIt+XGhJ0O61ui4tBLZqPKLlrn1UpmXdK
j26SSL064JR2tD//M1a/LCAeznvcv05edeOUl7Yes4GbovIPUpAH74pQ6jdAAGtR6KaS+JONUA1f
ZD2c+ekESIkDnv4qrNG4vMg1a6s6vRoFK01EmTlwed4czx6ogAbyPhdY1GfhnREgOAJWYxiajbN1
5fVITmXzcKRlSW1auJi/XvNVVUlKDGPFy5kVF7KZ7cb4hYDUkKvwIUDF183syn4/TkaL/lnb3AUo
/oU7R43g9TYAfzda5Gsjh9VItwHyLuIZi3WrIxA3JCWpbSPBPQEYPRySKNH/YBfy14tsktYGlYbj
YSNWDQKftyguLDD7JUhHuyFXtsqEa3cKSEDc1+nUcD0v36azlhRDhyqdV1v4aljZ5Eq6A35ieFSD
9qPUNjddr18XGlbNKCUK8SxnY4JXPyc3NvsC+NeJRARSWY2WxTBzNS1rD0h1V6xZaavHu3bYsI7Q
CMHph7bDYhVlM4Y2TprmqJ8Ww0XZlUj0VXRwYE9ugYrWBsTGo0jEw4M3/2L/GeoYUzeqcy8eSqhM
tUmVPERw7vxZspJACrYChQsoaty/i2SgVnHvnvC78fCeadKdNqjVbaXoo7rPSxX0vsAA2PB+m5kp
nYz81/nwq4OEo4Dolkz8JZiOUzRBdgNyIazAdofGfH1b5tq0cemvztqrKIv7DjGlslF0HquVXvQX
s6KOh9QYI9fsxq0LXNwAy9uIc0yo7iBViVzl8X7TspycVU8LT+XEuMuiqh13SJL6uwYDhF1Bn+6R
fbJVZF7dfyAf6aQIaXsAucdhU0x15iiRmMamxjUnSvXumYVaFYCkyI6BiGhfc7uHVVv06fxkor73
baLOBlwRSn71B1cHL0sKm4JFctIxa+MmkZhKZjVOOzeie4Yxo2G1W/pUa6uH9im+z4bATS2VyR1g
/e1oYdlWV9G0T5OgQfoT4b/za3RtSjlU/pYGJmdcbESYuNgsGpTBsqn/gpcgkpGO9JBI9ec2GUrI
u+PT+YDrs/kq4mIRAZRLJPiZhSfFmfK+05P84Gda5VZOY36UsmByR6Sfr1J0ZL/qIQWeYu4nr7Xb
Lc3ttQ9M8c/Bc45E7gQtzJnRx6yqwtN5Ru+HRu53RlNt4e1Wo1A/JhXl3XySz/hRWJklvHGP2vTo
lmnyVYZN/AdnAC3c/wkifsSrnNcEc2PG2M95hhr5h0GfGlfhnXcJEajaeBqvjgdXQVETp6G6RCyB
Bo0iU+G40TDo+EQJK9lpqh9vHJ2n4DCwV1y4/xNGnHqvRhTolV+i81h4fTc8KzP9SFt9dOTomyU3
h0oKbtumuw+RKsWj9i7Vhn0u/S7MrTrA2tkK+Y8y6otC0/JGNHn5m5JSkMZMg38TO2iNKn1SXneg
hDa+q7hcl2erqIGD8gMxSpP6eMAyrFcJHZ/MS7X2t6z10i6W+yslH5/iKtzSV1nb9RDgULtGpYAk
e1HgVMzRzsM6zD1QZ02M92shVVeDZM2oA+VD8VAUfjMf4oQc7vL89l/7oiSqIDRxncLWYnElW3Vv
o2E1iQLWPLuWPaou+vNYPQzysLEp1gYpbn7ZBKCPgtsiVNimaqkj34fwXVR+xelO+z3MRVe7lZSF
ng7ET8cEumr+ZIQWjV7RpeRcXYSdTAgIqRHn3uhH7QdUgrUDziqFO2nTltf82l4UwBcwPQKZt7RJ
8StLDQHY5l7bWsFOywPpwphT4+0tBTI16K9A76jfwFg92oo1HOd+VJvcS3pS7X5EbAA72frQZNK8
keeuTRltEkrvJvFIQo9DxcXUpsVc5gA1UKZGZqG0tf0QzM0h6OEMwPpL6ngX26GxUYtf+ZLcs6Ju
BB5VgCKOA8tJBXXe7pC+SXwuBFylqRTp89X5xb8yPDLel+e8aVOiWBxquTJKKqq2tNPGvLlqxhkx
3yCp6k9VbhSf1bx0wotaNrZUX1b2HD1YDYsHYQh7AjIdjCbTrERBi38CP2yVtu/Ztam5cRBsmcyv
fEdC8epjoQjEjfjzV8c2cglmSn6WeqNqhFdVP2aXhTO+GXMouMgWgCJH4NlArRxHyVSz0MeaKHFa
Zm6PGLxbW3m7Pz9ba2Nx4DChXgeYjZ7FcRS9G2uenCIKqJAfQOMz10h86/f5KGuTQ0eLw5BXsjiQ
j6PEndnJrURd1M+c+JEGr62hS1x3V6k0BRup68r6Iwsh2eEti4TYcidPJCjdMGDK0BtNeYtNAG+7
gpm8qJweARuFFxCaQQigvnmI2GiCaqDewvW2REMNaO3LTpTQjUnjwW3iMnZzWORuqY3Dxpyt9dQE
OZ0Z09ACAq18/DkrLc+bHhkIsmblu6Sg7zCX5jPKyl/sIbMgnu/SO8XVN47IlaUikF4WtQj0lbne
jqM6XRXF3TRStMp762I2JTwUtdp6e4oA1gYeABgRqAdLsKMTdhR/oc96kYWuijxDix+c+SoaKCtp
mf8He1kw41/QDw7dusWzS5L1MQB6lXoyFWHk1PzkRjOT4e2VoqMoi/U/oP5o6/Bc6DoG3Q5p1+Iq
DarWe/sSFLUbrhbHAvC2WBa9OfLTlZRdhpkoHgSwfuNxyA4qHOyN1b62Fl6HWqyFLGzKrDFyTtuS
92HSTPhmGV2zPz+g0yhsYWFXQxVTFEqXA5rySLaA4sEsgo8uBZX1lMM7//H2KMj7UK0XJQzthFDZ
tzjuDI3qBRmTE89ac4iEEcn5KCublo4XfFHBFgWQsaSYQdgeEtz3FC9AkjWXpvdmml9MLQ6akVx6
iRq/s/TksjEzD3rixgP4FKtJuw2+EK8NwEpsXXFovrqy8KbAV3uGDxbZRohYjd5fRVqLVKlVTLdV
hiUWU4jnY+LMw65Jw9JFUNTHRqBqv9q9bh1Qua+vVCShrnBUnN/JGFVc+1kSGG+fchScZWpzXHkI
uC3uI1XveB4E/FAbXZ/LLEswDprDdiNHeSl9Hz9EKLRwwfI5UD6mS3j8PWwnDjrqwpU3VkYVCBfm
QNsFmV3+aHu9eMRDQnkaFL+4rXVMARAiw1F3j2olLjWNnVMRarViGHZt3HX1HiV9FPaNQcM+cSjx
c9vJ4Zi21+gQjphFRlJh78K+EOZirZrUl/ow4aCatbrV7eQpme67Xg4D1HeLWPDF5Oo5Kqbi94xm
Li7lud9e42XO35rpCupppGz1hAIHPjMIuSpoD8FiSmx3TnMej3lcJ4cGRaIfgwUPbVfVfnsf8haq
D+fX88vzafEJBeOPFUV2Ap5pUUjtSOc6alaUbmZt/q1NreGNSVPGu0BRss9IJak/QmQsM1SxDFyd
x7YNgj26StOvpuuV22oeonu5NKdn0F3OpUqLYjcM8/zRT+hV70kjArRylSGN91bMRbqTU5jpu0qp
ux8RtMoPWjVXomHNVev6fYGCVc5T5avqK/PH80M9zV7AM3EhiYxC8HMWh52OwFMU+A7Fx0m2bppw
wKobR+gLWem2nMFOTzxCCc0Wxkc3bHkWGS2i0jlry7O0qsRMfsbUvc/qjTt2PQp1fiEcCHB7cR2l
OJ6UYy0hCJe2pYeST3sX+qW8ceKtRkHhkocOZCrLXkRx+l4d9cguvBTmLlbdhnkB3MB/9weTQxmf
AgZYMHlpGKzFpezU+KVD66OqVhTYMPUzijYZha/9+VCnmSWTQ9GCywjUFDC340MDnbIc9Zei9KIW
lbh+lJXHpo67Q2AMk4d2kOZGUZN/OB/0tLxPUOOl88MdCNDnOGiZVZMKjqH0+mFUH03SlcumKYK7
zAocFNWk5qIr6O45lmRsvPFXLg2eii+3BZgfDc2J49CVYzWSb1OeUpG6KS8xc08CV4kN630sG+2D
HDkZ4Pm2ar7ohm981WpHL/fRKPnezAH4OPRyy6aMC/lLS+/O3JVy2LyvBtQQdw21fHPjRDotLvFz
AYODCiB1PHkBcpyGIy2uAsDVCGo0Q5MFPbS8/URtKb0YynT8dn5qtgIuzgVkNn01zll6spV86Prc
uA/8oX+QkWm5C3DX/INoAvEIn5lVuJQaL1XfqOuO4YVJ3j5A2O0+6Eh3fOzl7uCnQ7cx+2u7F+4v
q110kNEuOZ58ZdbDPA859Oy+8D83oKFc4U+8kXuJv2V5iZDeUQYVXpSwc46jyPGk2b7MIYQUVXyI
xkR6TEateTeNUvDl7d8PNiLcGAOKzAnQyo9KnX6+TSiolT+d2s4vpVB2sMpxbM8eg2yj2rI2NJpi
EMIpAYJoW1SUHJQ/pyqoCq/MzPRd6Vuqi+KJdlDk2NhIZ1baDTiGirKOiCZQIcefUYr8XjLQ/fFC
OgHdPokj29xJ2tB1uw6iBJxbux5o2sam9qjmJu4/9gAa+aBVk32FAGa/6ToszsLlxAISJL8S2uG0
GI9/UQgRKGkzumiZ1jcoi2VGgZGThIGBJoFMOshWhatWqPr5rpXgnw6o0f+yyzlMUJ9UjKe3zz2p
ENU25OdpNi3SPSmbhqlLstKzJR8jcDMIPhqhnO4l+PwHSUnnDUngtZMBYXDyBVh7tLYWmyeehfab
yl6tKVeCSlBp/eSKWWB/lJrXE2T3LSOC04ikCyxtfCKgcxJ28b2neZycXKzuvG12foV6JEyOH505
feqmXN54T6xFo9jMO4L6CiDJRZaOrjLSs0NTef2s5rFr1aOBiexk/TSwFvs0xpL5/vwEnm4mmNGi
TQg3Grb68v1SohfJl4xruqOSftAbuXloyqHeI1fdfzofam1ssC2wU8CuBnLs4qlkao3OqW6UXgns
6RFX6jbZ+b6MsKvKlXtlJXGdvTlTgqYCog20GCIxJELHk1fVaCtHFZOHiEp0MEaMeOdx1jaiiEk5
3pJE4YSgp0U1nZEdR+H9gZ9MPJae2irtu26ssOhr5iH7isDh9IyUmDDBHUJXlWsVPTdNizcm8fRK
AXAlupBMIRyTJfIzN7K07+lDemGOEB2SxgB4cUJ6c3J7HGWx9ywTiZVYKipPgzm9z/VI28f43G18
zNNckCgQ25k2VWOhLHbAqM9RXY0jO0Cr4qtkUpXPHbbWh8Goiw+4GNcDKB1/3DhXxBQtpxDBD9GV
xMn4BIQdDvDupDSvvKAoqmrXNsHwoZDG7AuPnv6bGfvhwQfeglEHVI+N/GNtC76OvfiuhRZoid5m
lZe1fnpdNIZ06JD2enLaTXmh1WEKKTVh5QR0ZhHK6hLTMHqz9IxJCbNDkZSKOyqNvs8ViQaJbnf2
RZfqiWf12Xx5fvuvTizwb+ol/O9EA8LswSJrQVzBIDeuMk3+FSA2igxHC/0vvsCj8/l8vNVN8Sre
Yld2neXMUUU80y+7vW4D4k1U/+2ga5YrRRU4R5D8UFQ63vt9jrRFbjF5fV/nkINJwTvu2YvzY1lb
IsA3EWVi0mA4LR5IVjTDoS310svzLrikb8eJFij9Y03F8vF8qLXP9jrU4kbvJK2YMpMl0mVBjEUI
AI/OzSrd/3g+ztpyAOXK05KbVUzT8YdTjNoCetRV3oRC8r6Nw+xrHgT+KDRH53vV7hXsPh093Z8P
u3YJkbAA7AUiQNK6GJ7UjX2c6RxiclFNPzCcTSl/pjaVJbOyPKmetK0DbW3uyENooGEnglbDYs8F
ionzrcoKARUfXmp5bVzqRTDeqI1qPJwf3MIIWODXRWccRDFXAZX3JXUSC3hN9qlAeJWcllcOgvef
xs7KPEXum9s89TG9nCcVeAcskL3TJtb9CKncnXWnvQYdan3Kx6i/N4aw9s7/spVVhQUgmkeYLAut
gMWp3slRSpcMxF6WjeZzPo1dsLN1KQ83bo+VYjC5GsI7IiHlqbb82pbccX7pY+5JSec8KKUZHWo7
qm50ufJvQQ7YT0lTxRf6aNoe+DrnyZikyNr4FStTTiED2XrqM7zzTrxING0C2Qrg0kwBc+JaXVxM
fRBGO8m3xje/hhjwq1iL/DT3zdgqIoUvO2iSOzkJBrdVW7gz6vKH85O4OizRO6KQjEfk0mcOu8/G
SsKm8HBhbS9ro22u1CDyP/lhGW+Mam29CMiTeHoJzP9iVBGMUQvDdsGvjM3LEeH0Lzliwhv7ZSuK
+PNXxXutmLt0huvgdREkPWxyi4eRLvqbe1Qwf1mLQowUwOrLkn0VZZytRNMR6/cMqx9Qfva1Q2eV
w8bLYW3lG4ACaEaItwqeKceD0TOmplSF/07ffZwMqf6g0t6myxPuOnO4rurhYlAwwMJPAyP2ut24
3le+JeGBH1G5BrG+JE7UTVYjgc06lNI+agST3tnrGOdWG+NcOcBJDaFoiAcLNdbFyhjaqTTtBrAa
kK7Qc+y5OqSNbO/AjGtXfp22G4t+bVwgjClP2xwoHCzHn3XoKZsjNJGD2FaS5zF25Ad5mq39+a21
FUVsvVdrRPZbq65NP/fC3i8P3VD2bpvVv98ehF4fsvNUnkSn+ThIl46SUQRW7qmVr97mcm8eWAxb
ai1rQ6FLz2EPrJ7Ovbj4Xw2lwiQQUXaOegUTrps+bcNboxvNx/NjWamhgs7SmBOedpywS207ofod
zTLo7BoGxfckjvsvCj433zCsaS6tOI9cKXfi8mCFGC1MQW/P7kQHatcE/mTQjEzsG7mfime6AO1n
BwDkAU/x+ELtsnTjLFtbsTgIAeiipSMewMcfxNd7yxjijHK9o93ksx+4ZT7eqWr3BfnuLfmOta+P
eRBMHCKhmbMIZhl5DDYPWCqtq/ImC/4ve+exJLexpu1bOaE9NPAmYs4sgHJdTbLpKXGDICkKHkh4
c/XzZIszh4Wq05jW6l/8CoUiWm2yEkjzmdfY5rlstbR6/g1HpV5qusFewuZo9ZKxhxpEPEBK18p4
/jw2ihkQcmS7mNr1Rmp2a0bk11ReiBOl4dbl4/O8Ac1/la1RLVHxGYaRdldAmN0/vZ7kX1klgByd
DABCnA7RWk5QKawcLwGDVdvpyotwbKzdWAzGq6J3o40T7OaECIWotgCHIxG7nFAtNIqiBkOZdVXs
irFYdku2GXbeKErItwOTjMCLzrhclT9twziskNjFKwoimzvuJi8JBpR3MAh7sJ3mO8l86tOVN3wP
VNzG4rg5QZYAyjjwQbi+L4f2oBlrSA2WmDgiy9Rog/5ZQWR24wTYGmV1mkWLEi95wwTxR0pjv07M
5N7Em2CjF3HzORJMorNHdsfldjmZsp4JMgU6BXEpRrAYKg6kYy6iQxL302vMouJX2DC359wbiDJN
u3c3Vqa8t1crUzYn6BXwRGkWrbZaZ/faHMfQwJAw8l5WkZbuB1VR38zNaL8sE8SI8ZVxjvwyplTP
3hS0nynTG/CwKBisho6x1IxbBTBq5znNKx3q2W+FNlmfK/jjx6eHuvE2OR2BMIO0pfm9zlwaxarr
TklAiHq2uk96vXqlprr94elR5AdeP8ufRllzQdooiw0tA/JauEaDXmYcvVJ6rT1h3TPXh2VKxD4f
eifbeIU3J0c3huNLSgGt+YJenwxtVjM53KQ634AE0vjZHM9b6tE3DjGyP5cQk0Hoq8vv/7TnhVAr
d6KLdey7ap/Pwty7Y/pJ1NWW4+OtCaGnIdtYRLQMeDmQpi8aa4OBkrj07mN8+ELMajbi5luzka57
9INpkhrre9Mlhkh6rBqOhsrO6kT/YC92vMOGef7j+cuC4A6iNbczco2r0Lka8DWpWo2R6iEIezhJ
gVGpxj7ru64Pcs3F18PFdvju6WFvPUUiFwkD9WDo2KuLwNbVnqMlkYoWk42ZoMiAcRRbEh23RoFY
xfEluXlX4OR88bICR260cdICTXZDHw+JsxkQ3B4FyANhDriftTpH3oMFMuquOLpoTPhO3VevRyPK
Nmp6Nw5jm9WGOBMnIeBd+f2fFnhn50KAd2EULx9QVuhUa0+26v6GV1MVRHHtfkDNKQssDA4L361T
bePuvrEmIZHp6LDRnSGnW106SrPgvqaAZl8WaAdFD1MOKZLpfq77cePwvfFEL4ZarQ7MTlIjjeGN
whB0dm7jfDG40P/WIGDCdG43SNPyQ/z0QPvCxP6GPhZim3kNfL39MqiR/fzUEAggpS+QYQinr9sT
Qmv1AsNOUjY1ro/eyOWhkSLsn95Nt14NDhVSiBDuME2my6kYhYG6SMrzavOorBBCxIBusPLuRdIo
44enx7r1bv5iuktZ8ivnrMSozRZxRkmdqOl4epL4pkbi+REOlzYIAYmMQWtjdcrWCqwTcCgstjF1
HR+LzPyYzery9enJPOKLV7ciAE1yd6CaLnfwaqWpnTmJNBmIfdNufj2EXmay3lw7/NBkYx/em4gn
tYAXs6HbJZmFTWff1vU+w5jr3kGCvjvF4xR2h6iyzftM5PZwMBpwXH9jrXJUOtiWUduEJXD5gkVL
E7saw+K4TNHXGZOtV66WFBtNrhsnDOhFKk7gkKRVxuqEKVoVnKrBzeb1uANhK+8GkTN8tKzuTawb
L4x0eDl0On6g2rKBAr+1fqVCHBJH8MWu+iMj5OxBKwr2u7CcHembuo+6Cox9neUbW+XmJB8B9fSB
JO788kkiK7AIzYbAFVrdH3WO9mLrNAfHC39bnOWgJBPSOMbvhZlvbJsbcAq0uChT08UgIYY9djlw
h0NljW9bccQVJzuAuhicoLYiXNFqvX3nNkrjvHNRVXkJ02WY9glsnmbfG1NC21RP7Xwjtbz5yLl4
waxQ3kHE/vLjFIOiJHHmFcg0A+sAHKtg/aTlw94CkKNvLN8bZQDuC0qn8K1I+tZ87sTE3dExCKa1
RLV2mAMRgUb1ADrWpDaAm6z1dzaM3C+y8kCuviaHzKGpLzmeb8eJ9jNyboqFr2moGt3GzG6dhlQD
6IHpvFtQlpePEcZar8yKWxwHzStRux+wzgXYuVFGuT0KDHEUXWnor/kLZi8MpgOKu0rg/imWEC+i
dNL2Tx+Gt5aE3ISEz9zwqHJdziWzW5r5g4EsZOulf1QC/QnPi6LPeTiqz095ZLf+f4daPTZzaeNK
71h9laJmuzwR0dE1M+ft0xO69dhkEidp4ABS16wdq1B6QdmYl9PjXzrWItotQKYPf2MU4j4ZpvPP
usathm5elRZzIYvM/kDOLPTtyjW+Pz3KrS1E4wRWJP/CklgdzpRN4oXruDgCAvoMO/Mt7nNekDfK
gK/xFqrjRq4IN4xamiXDsCvRXfgXKrawrIR5aF/FLtYJSmHPb2QH7h28DAArxpbS9K3FJ3sFHI28
LxDgl4uvGIWDETEFWnIunIR73BlErC2BhGxv7Nlbs6OkATgQ+wx6cqtoKdayoY4Undsm6ft3idZg
mNvpVrRvwyX81OGEtEe2ZGt3XS1GliD8KnxLJSyR0+Jygks6TPHotOXJcVvxYGSFE1S5s4Wgl3/l
Ip5hFPJsqKDkIby91caiJtWoc28Wp1F0lXs/22q2x7veOrmxG4+HSG/Au2sj/1erFmNLffrqJTK6
lIUmgEAzhBbg5RyVAWR9m+T5CSpjA9fVjP0uweEyzdqtK+XG45SAFagvoImJiVbrBQKEPqa2m5/S
sPdcVMnV9NBMhv7cbUfp9ZHEblPUo460KoEhdtkZiBxkJ9ZTfC5HK/wdXdU2iCxcowKMvMXu6X1+
/QipdxEF0Z6H+Wess6y4bydr6uv0ZMVx89ZT1PFbWI/9HaQVbwPlfh2SAPoBtyVF5SDXorF6+bpK
a+4wNm/SkzaZU2BM1ng/pPr8MGA4/XtTGe5eVXrv3hvG9r4UXXaq2jJ5HYG52pj09cvk/IRfJnV6
5LvULz/IUFgtZvAFkx6L7qx2WXVI0lTbGOVq39MXIJmQTCB4k1SkVqPE6AF3wk1OjaorKI9M7tvR
G+YgSpb+azOp8+tqXNRnV4TlqPRyQduT0VzhElwUTihBzMlJ7efmXW+o09uG2vVzYXCMwji47oBS
J1NYPUEFCVQ3t8zkVCPjFmR11/s1tY+NJ3hjxTCMDOWQIZQPU77In3Jm1y6EFo1Wcuom0bIcWvEO
WL59ZyEQekiFE6MCHJu5b+pK8nYms9pVw5B8QWOm3IggHs+Sy5NOYgygO8nly5pZvc2kGHpWtEhP
XuuYWN72uVofCrNYXsVlng5+GFOf26Eh4ux1xYNQqFC+Xk7uIowiwMO0fDEvsYYTsDO4X2BfFZ/r
ilPFp72jhnt3MZKjpViLdcC/WX0TmmK4zzvXvVfGFrivwXoxceXt8B2IsIu5c8wxe0CnEP8hyFy4
CtP2zl+Posy+Ki4ymEE2NuN3O8/dhafjTJo/LzW2f45jtta+LEvtFEWRVh+URsEsRdDTfdMlgx3R
yzMal+kUpb4zCi8XOw0HufE+RwzRPttzOO6rpEXppprrWtsVWTZuHIJXORMXM4A50LI86+uUn5Sm
WVQjVo5okUchtLN+2KOtk30Z02WgYC3ZacmiqX6cVpjL9PlWcHB9qxHCUdalEAD2/aq+EY+GiEjb
UmRZhDg4Syful9JtHtyqHV6Yeaj+MQO8o37uDRvL7PpksgB7uBpid2D3AG1dLnh71BBJstXkpCm5
u7fbEuhMitfx04f+9QMm7eayxsqGIx9m6uUoVubWttbaySlZbOPBKsd0lE1MPTvAh2trH+4G1izW
Mjs1bpHED0Ft54AYn/4UV3MlE6TbwyECgojdvYpQCiMC+BIq0clT7BCT8QHz4Bxd6i24xtUVh5sD
KGiZmqESQHXscraQeRLbapbkZAyZ+5qyGeu9S1z90A3dssWvksfAxTHBYBRMJH8H/jdaf5eD1TCA
HWH0yUmZtG+Y9Bm+OWuvRk95WJTm96cf4K2JudxgSEHSrrrqyzfe0ldKZcenSg+bfZeH9om7pb4P
AZ4enh7qunBFDVjCq6RgJyAAb1UgCytEE4suT062U6HUrNeUY4clmiN/7hcbvKedtlSoVGQnQ+DE
SuDOYfi7mBPl9zHT3S9gft3PCMm5n+w5NlK/7JziuSUGPiJteHAKnNKILK0+IvBzvZiwwzsN7aAF
dsOdNHRuFkzutCXLc2Pp2tKWgVdM3x+04eVbbqYxplvDBnJTRAaxVaHDpY3hxga58X7R+bIoYdAo
l3ify1HQ9TPdJcrSE6zreJ9HCnMx1HS/ZNUW9eJ6KGpF0leIY4cTd03MKuw6Who31o95l2Vfc5eS
gmeI9EPU0M1+eildhUWSR4mMBhrxBCq4DV3OqiTaFEin6Eejsd4XTXQWffKW++hzPZev2kY8e5OY
EtomT3OOO471y+HUhFI15BHtiAO6ewp7rFVSSxfnHGnf3dMzu/EQeVVAlIhWWIBrbmUDBDKGZaEd
1dJ5v7jZcgd8P/M1pYs3rokbI0HroMckcxEp8nc5qR4OHVR4TTvmc2Fgyiv6wBa2enQdEGdPT+r6
QCPtQaAZoWJeGYnW5VBlM+ej7SL+W0VDF/RwjbQ8++amyq6hpbEx2PW+YjAuBDjKeFgQBVwOZhuR
rhLk6ceWY/xBTYb0Raduuk/fHIXaAZo00rFrDUzWAB4LqFPasWvt+VWSqvZejdOtBPw6eH1kOBC6
OpIHTT53ORmkuTHixUgE70BR76e0NM+9004BLGzqkVYTFvdK0mW/NVqffxGtiWfvUDj7QVTPdtJ9
/CRSo01ypa+KObEbweETjoby5OgE2qg1h8XyxCEXz1fRYyiCNqIYWlyUvFcrszXMUknA4xzduLHu
k7pMT+XcPFs6Wo4iczdpfk2cuB4l8dzMSy0Nq2NtvGtLsz+ES91sJDnaVZwkVYfBUUNdBpRCM/Ty
DcZhPblRnHEqWlj9TAZsNB+xoSggdJ8CU6shLitGR3jvDW/iCi3vYHGs4kXjTdERK6nWryKFBkNW
1y/Q0BvOczTVu6GAVegb1IT2WEx5xcYeuj4bLGlTSK+BAiC6l+sP7bZKkjYmSoxp5N0XKI743eS5
53gRz5ZM5FoCpwP4DT4qwdXqxlWmKXR6c4I4jvr0XnM7K9Dcect/9nq7SkwQiwlJMwpoa0A7qFqV
2r03H4soH30n6YSfF/OW2P6tUegFyToIvSgs6C7ftYiLBeH7eIFyFY8B9Qt9Jzr32fUyiHEoM6Gm
q3ENggy9HEURiuvhlzvBYTGNezcs7T/NHv+O0q2S35tlQcMk9srf8qrT90+f449wxH9FpuDTZFma
9otsp8NTfkR5/pRLL6ky2wtllWNVjyoy1/4ctn1Y7KwunaY9yBMZXsSZW7KmHeOIGXY6HEVKjRIZ
NK1p44PX0E97O5WWmibHzkhzfd7bQtH14WMfQ3vE4JaXpX1vEtEuGgVwNykjf1EojgajjvSSu1OR
XSreK7DqnaDJLUTsdQXv5DvEtpfpFA394h3F0EzZgQzY/DaFMfHKh1zWBpwPKjA7tTpY/dCn7bEq
wlGwAfPSng30Z5KMO75uLDs8RH0RNkGckuRksZ84NoU0AHmK2kKid8uspzYJiFKHOfhqDmsIn7Mf
LeM8lG9LKiqKgNWLakDqG3aXfbXCdk6PHUFnuRdpnNbBmBtWpzwkVjx+m6rELIK50EXtq3h+PM8N
VKpbEL8gzC3bWJypa+RKhGwBxl+0YsNy8XZ22JXnzE2SB2Weq60gX9ZLf1oif41FX0FiWgkq1sjM
NsLaJ5+ASzo2Fh4IfIiPnh035ySyEJ/sNZr9QY0gzFsVPZ1vYWaiZ1UTB20xry/34uOciXblMmWh
Ism+Oleiup14qOALwn6OXo8L8qWYoD8rXfhrEHQBEAemG89kV9F15jb6lBg2LTsNLUZfEWHyepis
+j2uPsufT2++WxMizYZITruB5GQ1IQXdMQx7ZO+Rez7ARlq3d03tKeVuY5zLaO2vSUleJQclEgt0
CC/PFzCSCJYogzhGXp6+S0fVjvypcOJzNVQUn5q+mj+hPt1ZPtUy58U4j17m4w1Qt+fQiovIt2IP
V/ZGz6IPwkkga3lFXT9M6TJNPtcs26j0nBHDo2VSPqM3Gb5fkrx/GeaRRaqLhD5WZ2kF29BrKuGe
RFrCe8zjZvroNNH82moQJcKuO/T8bJladeeMeM77ZS3iV1UbtWmAPI1h+0k0NNa+rzXtM0oY04jl
l1J9gmPYGIem0amauqQOKgKQrfiqQ9Bz7jKSpReKQrN966Fe7wrEFmSkCJPNUK9EEEoASHlLz1WZ
PHAuWai9pNK4fHj61V3WnP56cz+PIpfQT8dzGgOZLjN6YIQEyAXNlhtURa8fBvSj9m7a5bysWLzn
SW3h2C+jnB8js1wIpGSgul4zgnCijXIgkyGh28no6mkfcloHGs4Db91Wm0+1FiXv3UgfXkaDxl55
euY3x4ecSDINivnqThRmNCq1BlK0bGNKpWORfo6VbAoKoeSvRKvHqDma88tOGbyPiWi0DTDI9d5E
hFAerASUFmzFVc7Rk6VyL8rWfZi5d7YxLA/ILGwdaY8Nosuzleox6TWhDKoDtD8u32/r5Vk75Kgi
ccX1td8rsRfvVDyKLdhQmjOheJgWXoBQDiJS2mxTbrO9Im1BSaTiDwf694e4N5TIr8O29vb1UHev
RmtCHdSBa/har6P+m4hctKsUr9LvK210nR0iBsigSe+FP2u7Uz+VMQp+cCKIFfzWcSYRxHmtJlxo
JkWdZWiS8NAhGXC2lL5M73nsdn6q27r7MFGE2mqMyimvHglaNpiYSHkWkGSrw4qn7JZFgixQOAwV
krG5gwlq/941lC063fWxSJFGHrwIVdP1WduSg61qUP+XItXmYmkA1mblRVWa5bEWofANjAW3BHJv
zY3WMSA5Kn60tFdz07LRXaaQE3+uony/pMl7r1Gwi9TjYePguLF+NVI69ZEYjevXKnCdqEH2WmZW
Rwjf1X4YTfWgimGrFXN9PKGjD2jxEU7EZl21WvVFuEsfGwJ8evg7gcoQmNCGOarVoC0bPdAr5fVc
m3dPHw033htynexKEleq4Wuv1Souq84oUKsC+LKQeo1/Tkb0MSnL70sXfn16rBvPkdOPdh1nAbXx
q+eYoquSlaI5lkJtgojK6q4wvR839H9cOCa3//WffP0NzaomiTBpufzyvx7E9/Jd13z/3r38Iv5T
/ur//ujqJ18m35qqrf7s1j918Uv8/R/j7750Xy6+2Jdd0s1v+u/N/PZ72+fd4wDR90r+5P/1m//4
/vhX3s/i+z9/+fJHkZS7pO2a5Fv3y49v3f3xz1+oeLsG9VDKHP/x8yg/fuTVl4Lf/vS97f7xjnrG
+L1N/s1vf//Sdvw5zftVoiaoIUBEYhNRuOOXHr/j/kqBAVEn+nCgxaQKZYn9dfzPXxT1V+DXlBWB
WpDusGakrixer4/fNH7lrUotfP7r6ti3er/8zwd9/de59Neb4vH8+PofuP+9rhLkZv75y3qHP+qJ
SXSZNCaCVr/a4V5m1a6doCg5dx6IPnh6gTrlvV9q7rixDdZLk6HQ2yQ8Zy+jVLMmYtLAN3oUeZu7
Jea0bKcZeUQl0zbu4RujSEkVKVmJFghq7Jc3VJlki0n6196ZptLv5p4UTTPDrSLpZfkXDXQ4s7QR
EK6Ek0Ufgdf6c5xT5HXWaHnd3qnN5ARpg7vcmN0jcH3veqMBwsjcIoHdGBF/GA89Y/5DlLOqw9mJ
KQTy9e2dgvTv26JBs7Ya6t81fU4CTFGMO/r/W29sfXCRu0hcClBi7nyO59XiwOdxqE17me/6Kf5s
TuF3EOZvFxXD4CjPjj/toP/LQpRjAWLARU4qKa9JbnqtAYgexvlOKpkHAuGCvaEoboCY0pZq89US
kUNJCBP3gGVSGrt8eXNiJ25m6fPdmNtj0JjImSQLPa6nJ/SXKO7PkcHj46NsT20J/P8VE2yk46q0
ozLeZYuQPfJ2yd/GcxjDPQ4t6KVuTGjkDzjeF93XFPvJzqfKmFV+XMXVAYB0NvjT1Hu7WglNx0fR
DtX2qCPS6WrynGBQB+1BixbX2KudNvS+sKwxR9G2AJjCBqG5paTmbAYhXnwu3a6kn3edrdSQWsPS
+Rg7ZpMfojx1HxSjydLdHL1MnCJ808YKTudRpEY+tqfxp9rRQMt5tdGnQV4N3p9R7GXuoauizPFV
fbStXe0A/N4XdZ98mkStYl/dlJbfdgtFQg2cUbjXemtc/Ln0eh7FJJpu31hJ863Ke8XzF+aq+ki/
xb0fzkb/frE6G3VRNKdBC0V8eEdE3xsLgkOQR63W+W2vig9UvT0zoFs6174VRa0d0NRHPNfukQfZ
TaY1RT4a/sQRheY9GEPXPcwYUH5CjmAudrFRhd9qkVbFYVrSduT6TzLk0EUGiSfMO134yF3ZJzFa
7qceNfsPaWQiKKiH3bhXM1d50VVm/9lN0qzbWTm1V9+0UuBbZW6O2s5rqwHqDCbuZVaPeWA7iRMw
8fEFhSW79oWrdEHbuBK2U+Z/ToPwDqNRzojJDnWW+o3I1MF3Qx1EGgYFeYCvbPtA5Dd293PhVIEd
hV3uV0WK3UOqLM57dUmGzo+GWjf23TztsGaMPguxDPdqaiKylpS12R2oedVvxdAjEp3Nhusb1WCQ
X2eL3uycjHaZF1su/UBnHEmT3dHDIYc69r6kmd/5lTo7r1Uz0V+0nd5kd2af8CmLuApt0u7RVXZm
mIX7yczzCpMts+te28JqXy5U2b/ilznbTNJI3k7FONP0mYzuoI2T/raNUnjXAybchl+kiah8pdLM
j/3kodk72EWFzCfCi8jMpqEeJLbC/TTQvd6ldiWE7wknDSD6x8d5RN82gDGHEvBUC+rcxVSoZOdK
6bzxUnu2DgnOLmOQ5Vqy9yJD7LWsjML7shCOF5SOmQz33Kj5fU8FrvSX2fSynTpVprLX09k6FjaL
/zhiIpQHFk6MqISE9tesn9w/h9nssIUa4xYpbrWMDgg0ddk+g0Mf7rBumk0/aqLa8Ec6N9HOTXIg
VYuWtn5p51PuqwWVlx1CRGnQ6t2ugp2q+56TiAfhVnVxMHEwnv18VObC1+MFY8RsGhVr37RmtXP0
dviBMXtWoPdvw7eLkO/JcPD/4UCPw//fB3rHqqnK7kte3Qry+M0fQZ5OTIZN8qPYEhqLEu/4I8jT
tV+JKAFtSB9jIAf8zo8gT/sVpQP0L7keaH+SvBOZ/Qjx1F9pHsq7nvhPahWoVPWeEeJpjzDgf11E
qNY6AB6kS4bkRiL3sYodBhcmDkAZ/Q6Hnc4M0s4dviWzlSCkp9bGt4UP/vuw1IccDXJs6jJdhDvg
Sc55rJfR8cdGTKqvDZGeBWD/isQXaL54gahT/UVfxhmV5qjr0ObCFNpfDHUefdr+IgxysZitD9TB
2ttzW/7mKHH5Re0K/TW5HYcO968a3iV5K9QgQTU7ojBVtL9h16egU21JnWp7Ms1346DV30fckd+W
cyRCH21hnLxbN64cX1nIftGwszXqcrYxHecZ8Jfvlvn0wUES7j6vahvZ7yZcXnAeIMk2eF2r+CA1
vYNE2yk7xTDFNyiwLjQLlO7rUzImVRR4zVB+0bwkjH11coyvkzEpX/OxQWexjLvhNXfGgs640+tp
kETNEPpZnoqHkgaD4dtAiY29o1Vd6Fv16L0klrI8ioGz0/huu7yhqYpjZl0hyLlz5yyp997YeZo/
tS1Vyi42AFmOU43da1suquX3le3Uu2bxTupYpSb3XZ4CF84EllhpZxfRjpZMeec1YdwFpZqUryc7
qv/warebAn3UaOu1PSmGD4FPMyX9veCQmhpxKBZbQ0ar0rM3SzWbf1R2n/W7BN7mXYdRjekD3xmn
nYkv1qsG2tcbbikCl5jkpdzPs6V9zGbXeeWOQlRBJ6K5DxCJ0h2fY9DKfdqF9jmxbC7YiJKQ6idj
nJB5t/18H9EjOnTcWwIloj68s5o4Eb7LiVcd0tnJyl1F6JMHzliqrILOaHdNpVNzSmcqJUFhtEWF
Kl3ltn5juEJBJ79ItKBCNPddg6LAcFCcpDoBYwgDR5lN5JknLeSlwQHIWZidxj1cD+Jjq8A293Vv
rF/mTWFnB8fIzYchjbQ3ntI0PcL0pf3N6KwdEFujOZVDE6IAFJW4rAHAU72dB8P5NwoXZb3LNE0/
xSlV2EOrDYh46bqTfi1LBd3RrljehXTMzJ2SV2r3vLap3OkGpwmtXhIsilIklT/nJa1ZzynZbU/I
ifFyLjoNYU4EfUq3fCYwWA4FEQr2Bi0Byp3rKLruI9WdrXm4q/poptS7uFTyumIXugiWzLS19nL3
b2QJl6G7PMl0ylEAYMiCLLpJq7wrbktb3o76HfdzvEd4TkC9souNYupj+nZ5YBK0S541xzZokTXo
YbGFJyjm6ncxZ9AhHkMHxFhPrOWM+atO15QdJbgymHPLOJQ5xEUnG9M7gwJ3MIzZcrTFHB9+unhu
5EdrqTY5dfo7HOHyuQPaWk3dmAxPmb1Jv1MHI9w3cdPsl85NDl6dj68iVXSBMRIXz8QoOxMu6wFj
2D5ASmo+5opb791OOHtURNqND3bjlUgUmSxH0BYGSn255MxKpDA0vPlOaWx1hwvDhGxiuyXMelmn
eHzxKBVIsyeQSdREVpU7gI5cYrAvgElM5W4e7D+tttZ3o639/5BHFs9+rm3xhv59yPNK1qD+8fJL
zhl/K+rhl/8n6vF+BSQDWZAX/9gQ/FfUY/6KwDOgE9Cc1Cpk0etH1KP/ClkJbyuaexJ3+HNdS/+V
+AS6I1QYT1LcTONZQc96WRJtoVgFVRWcHmX5NXPIS/O4tIyxOnPFj/d2o6FxWOnm/SS3AbJj6JiO
vfJSMWt0t5dkvi/GxdxpTkFkje/4aSqyPyPbHL799DBvbGO5G34+WWQQyJkC8AItH1gHq12s5PUw
242bn0WW67siN4xzTnlgb0TTRIjgRAfNiZ2dQE92P0bjlmqRJmsbl+ODAZL2q+T/tHHW2LQiBzap
Kf1yzhziOIyy0x2Cdu2BnKY5xPHYkoy2w11f0X/186QLAyuN0n0/hfVBhGN5z53i+L2Xj/uyIPED
YtLcIcNS3C1WEj1P0EOuLrB+lAsl2NIiWL48WmAOZEnnVMu5SYXhU0OZglh47g4dyGT/9HtZ49we
xwJNBwyITj0yYfLB/dS57EyaHfkcL+cotON9nSX2IQyT9l3e5ss+SrTcT5I5faVhe7ybeCTv+RPj
yynJpw1CuQzG12+I8pQ03cFtAvTA5QdJugl7KsWZz6Exf1QE3TTLphVe1pKi4oYarljjluH39Zgw
tTTOVmiyKvfdavJeUo7om03D2VP67LWZliV8fp30HMLfG6Nt9d8jUCEbt+z6SNcNBpU9H9hiIBjW
QkkY5NSVRTv2bITUftDor045cOdD16tbUsLXh4EkZko0BvBPMLSrXee1CPsuSTucHaUvTiqecwcg
bVvaGPol8oRjC9osmZbkNaPaA0Lq8tWJSZkMpZq086CHyn3mxhr1YcJPkeL+DQllftERWt8j7qod
7XlK8DEaxJeuUoddT1v7EyxA92j1RKnDINo7F12Knep2te8OenzIe1x8/CWPw09Pr/0bL0LW48lf
4f6QdMrv/7T0nTLWptAV2jnTZHwL0imIGmpVPboOG0XRGy+CFQaMi1cOsm+tp9QUxaIuROhnY6IW
OQ95cUC//pnySbwHyXvRAfvKOQEgvJwQwOgZQRdDPQ8YCe2bSINRKeZ+9/Rju54Lo9AA4P6T4Ng1
oi9ONFVkkauenSzsD3NtLSg1NZtMuOu9yaPiDjUgUkJQXdND52WBxjJM6tlG5BQpwDlcvhZDkrK0
hPIQ2xI2nQx0+k6DFtXWPurtcV+TLL90vKoCnUeeu7c71fyeleUk8GFRx26nLAlmVlVhGn4ZFSyx
FolMMJZ9RjRrEytmOCup04t26MClNYWRU1U1yv63fjKxOYHX2Z1FKXr3FGVWL3YFLA7Pb9QpXgJt
1incp0XmTPsynz8IYbSk0EXdWgGuZnF/KJslGg81yfzdkMzJHBTNOBl7RFIoZSp2mx+scqk+NJBy
Gz9tY1EHViu8LczGrUcrAabANWjf4yN6uU7SSW+aaWjn8xJq3/Av6t/roJ3vUw20Tz+OykczsbYy
NPk3L4930IvADGhPoUYJVuVyzIhCUt7N/Xx2QqU8qKXX7tBxAiYTzTGVmSG+e3qV3pgjzUId2J0U
EgPpejkeeKVQdgbns2ZWo1+IcX4Tw0ekAlllAWZdU0D74pnmWXIDSt8soPYSpsnuuBzUFDp9hDad
z2rLo5znWvchDEYbG/D63CK8Q72HkhYdOWZ3OUqSo9LZDvN07qqmPs1NE75PRBEH2PpuaQdeP0Vw
2pCapT2lSkVvNZRlAn6r0rA+TwJJbDq2+SGvgV+OjpW9TL3JuCdMVjYELK7nRwxB2QH9GmqFTPNy
ft6cTJ4zGc25der5hCQo1ZXBQgtJuG+eXiTXUaE8JmmI4Ukol+fqfaG/GOtp39RnXZ9Cy8+iApMo
hb5JTS8jpD9iiQZnml5Jaa5QYky94OkPcL0raNrSygb1Z4KxNVZTrWTtrVf7+pwkquNXCboqwMw6
GsSacygSb8uG8dZ4qM0iZQAlidx1vQuREjdjYTfnhm7ZqXVy79RpZRkUfTEEQ69u2a3L9XG568l3
CHcACdFIJQm4fJX2LKyxr8ziHI9ecdfmlbmPlOH9cx8ig/D66DYSfMA1vhxkzIrCrMulOIfO3Ppx
WWsPXjQ6u5lA7I7DaNw/Pd71+kSbRhZheI50id3VNavksvXjKsVZ7yZKfnlt+XkTRruyiuO/MRQw
CtjuJP90bOX+/ClEySRzeAzH4tzb1ndjafRTVNvRLhLdVoXpRiJARErdHZQVTH+QNJdDebNe5VAk
6vMI3u6rMw+xERhKKWK/yqNhH1ZTmfpdUaWGr1c6hZWeJfSVPDL7HEKN3rr/r08e1idbkjOVwhdN
gcuPs4Q0/lPLEmcjd8JT56jA+lWr3aWFkRyiVCSfsTPydk+/2VsPQaZd/83emS3JbWPr+lXOC7CD
AzjdksyhWKrSVJIl3TBkS+YMzuPTn4/l9j5KVp7K0P3u6IhWdNhCEgSBhX/9A18H0AuaiF3BHJuV
qq48dEijqjkn09LDJarXx2Kx0j/cmTSpijrgjQRCQ+3a9HdxK7t7NCHq8fVf8vJD3VzG6FnwX+Q4
+41hnCcu1NgthHWhYLsk9MJrHO1zNCt38zrXN0bTXlbwXBKA2bYXDxVhb2BqpZOoDUqZkEv69Nky
Jo7GGsukHzEVVeWViiykJwG63xvRShYARPrHMqMwv/ECrjy2gJ3AjsFafHnzdYZudesincLJIJp0
0s36Xt36hk4ykE5r1X//9ixDTEOcAjGC/93bbE20LWEfREOY2JV71Kw0CRKzNk99IYGSCfZ49/p4
20602w6fD2zqc7Zg94U1k0wtDFfiMQRscLzYMJfQrOPuxvl55dPZbF02sTRgC9Yql58OPYPK0Gdu
fXM2guKWbnc32vaT0mkgx/F9pA23KpJr64cigf1Q3SAWNpLLITNSY/RUycfQylL6AFO0ejPEZF9d
lzEQa26d+siuAoLYuocYgPvURfA9Xp/cF2uHhQOrxeJUo/6iH3D5G2j9ZCRO89h10Vb3GTmZXt4V
mhdxApNTbn99fbgX73Jj0Wz+Q7Qxme29TVm8OGkvE2UM42VyzkuWlb7Mk1sOL9dGAZ6gVgcK2urZ
y4cqdWNxFWUZQyevCpooYoSaslY3ypAXK2b75pDZYvCGrQCV3uUoaKbsoYIiHGpGLE4YNaCoSTZO
ud1kbxvRfEb0KG4cbS/32s2Sg9Ywlzw6RXwPl4NmiTI0Zd5OYW+oOLyZNUE23Fjea2MySm+Isuzk
UjRxW4bpHLlu+7aNJ/Vngh/wLQvRK0sH9riJnNNA4QEV8vKn9EKZUt2QUygj6XpLUzl3tjI2XuXC
EGzSWv/9+QZvgjDPiFTxe+ldhSwj6VuWqrIU+vcGrOSxmYfhLpr0MVjSKr2Tc3PLfe5F2bLlXeD7
Ini/+Ji621L7pZYYiGTvAbRnas3MCvDTXe4sff5YJnV7fP3TuDYSWyrYFqAK4NPuFFW10qVl2aqh
thSpv07cgmFPFQdaw7ek788E/4stlafC6442EYsBPueuQspiY1gWrQAmQKiKMDMxkvOy6voxAWw8
jepiPDl5ot9HlakeW1cxPCUtxDug24a+cKudf+fRNzUSRz93QKySNnOMvS4p1SbRG0mShG1sawFF
hL2Noh/q2rplY3A5y/8OxbYLbEtLVd1t8/3qlNAP4iSE4kAikyZK1AXJ97JP09PrD7Xb3v87FCXv
dqIg292HpOYp9C63KhkKkzwv7dbkDyxepFfCvvBFBhtpbpYhjKb1XLbRcnYWt/2to/Pfn0AHFFgL
Se+e4F3S16XRzsRCj3DOXG7UU8+pfeMMudxun0eh5MJzk/OZLX3PGBFZEvUKHrxovZWfbqNnB6LQ
6lvTeWuU3XYj9RkqO+4bTKe1fF2iIT8tayeOS8YFwoyG8ZxpVnxvxYZ1bNLe8BvNysMlWr5Yk/IR
o4ciRJ35u/RQli63KIsdcLusoUG+3B8gK+KS5FRJmNWde7QXOkLNJNsb6PflUfPPDKMJoA+Gqx1X
0d33Gpu9HJukTUKNy9oRYdsQNPUHs3kUZS2OBRlyN16pfuU7oXm6EaNpo251/eVz0YwbelSvaYjF
HGIOLHoCQ2t6xDpQIaZGG05tUmoefv1aAJMEgoIhi/exVqcPiNxyH/lUdcAO3/1U5Ep8Wie7R2+o
jUFqSdNXNAy1rQHtG+dLfkiKFiqQu6j4qxjim0Wg8C0jtu27/n873vMMokPCdwcLNLCmfZ3TzvFa
9a6Thks6rQdMyBx/cDB6Ggu3PA5qpp1L3HG9qorFwyjULlhpLPym/JK1ggk8rCq8+qG277MWYqk0
HfkASVgs2nSGtu14ixUn3pab8/tDYamE9BKNzOY7snt9DfzuHg/jLIQigDmHOf9lWPNwqNv091IB
nieWa/YGGbJaKM93BWSTaMM0LHYWzmi8HvNaqt/SGYZNiVLy8PqO+nzC717iRujmvoUyeJPHXC7K
uWefXaosC52KSsObkQYnf4lSjf4s4CRXb8oEGhTuTRCEOhPJlyfSqG6DLtU2dxwXh3NPshIKvxtF
bHvG1A38UO6Sn9KJADcp5kb6kUJA1FHX4/rt2CsL7KquGYQ/xTRsvNaMiDZhL0cUSjT52y4SsCsF
3C+oyFBHH9do/RIVSdF5RuY0KLHbavqqOiW0sA6DWRjKzVJ+jomZ8lKZkOicNn36LsqHNg8adZP/
4pPmdbUljpUqcUkb8gJnSXW8G2u1+UQmifHouKn45DRdZx9l54rVy1olhXiVluvXyHIRl46dWn2J
RNJ+bglV07xRizr6lJ2xGodl5rjwlKafLD8zCpNuWrYmzcFI3Kn22tEY37ijAZSOfpIcrznVnfwY
j/FIEHa+Gn/oViZ6Xzcy88ZhdVlPbivpGf/dNB/8Ef+fy7e7GDhfqvEkQwXBvK+U3RLAy81wFlYf
06G8Rbl/ucNx3kFBAbHYEPY97Fwn7hJnuVaGnawmX81y5xBhAk27Gue41xfuy6OLoVDpwDLbgKK9
6q9coX+1tVWGowChbM0iPtWV/PH6IDu/quf5A+bE9wsshu9xj7C1GKlH9ILLkBzC9KBpzN8ERHmw
qiUotOxt3HbBlM9ZWJWVFqAHSB8rPXAi30WF7OfZkNE1bKIbLYVnUdDlR8v3ir08on7uLi+2oh6X
vmZWchlCdovUAG5YH9glvgPRnOIkFSdcEx9zjRzFIG6NYYU9nbtv5mpQZkzDRZp6mSLFl3ZY4+Jk
mdJ2uMzpre5Jo1aSo2ZOH5AJkJuTzNFceUBuS+fDymCDqBy7FnxMwli8up9gW2eGMZ50MY6hWvVx
GVSKMVqBVNUoedLKtXgQ+hwf3LxXYYnLbfMoJ736ESENio6ko0u0ctWoPLT5KnW8H0zT11ErN56t
de2TEOPypno231oyx129uJOy86Y60kWwCjpqnlp1+Ze8Sgp9+8jb8bRlSdxqG23MmN1pR9OU3AUw
epKpIYdefkrIBihIrbYN59Fpjh2XwTeIJHWvsMv1pDS6cjAiC1iw0qegX634jTrWwylaGiUsnAqA
brCc8wB0dI7bfoWi5ToHwFT9cc673m8Tc3zgupIdanXM/dIdig9iStxPyiRv7flXChE6QviwbT0w
TrO9a7GmY/KIL34XzmQXvzOpmz+ohpxpH0JhX99JHQ+4x0Gk1NTkrDWUEUqcHxFZ5EeuysSRZDAO
4bHSOLaCOEdEHPS1WA5rwXwoqxAHZWwx/bOdXmSeNuTyp605ifGH1XQLIk+jhXqjJUiOvHHk5nBj
a3hZ2QGHQAbY/PIxYtl/tG432m7vdGDVRlQd4iVfzpFarHQUS8WnqSqPdW46wY2t4tqom+AN6pTQ
MCLclQepPdLmKzIZVkzRG3yTlxPRB06Q5Fry0LNpQG1esfKulNTLt5D4Nu/fDV1THMj/i+8sDSo1
0y/fKKrRPrSJpnK8WcmtpvmOgLRtaUC5sJ+IzdnQP7E78Nt21I01YkubUq2WB9nieRzr6nJQsV2h
ddwbB1G08qjNpTivwKOUHSstMFKG0W10EgZQj3tKlGKzWFnrkfQJ65TxRZ+tibT212f12qSCayH1
A42l/b6bVAcEbSadTEJAWlW/n/DYajpnPFaydg56UUxBHS23ImOe7ZEvt1emyMbnCo9QPpD9BcTi
6lgKi75KOy/1ideBpgbo8OyMhnJC+u3gEtHWfjYl0WcxRuopygQaMkdB6yLqvj3q8ai9wU6i8Ht2
x8CZqltqvSs3YcScoHFAjegCyTS53I6qltiDJE/rMOFUOiuwUX1uq6kXmeXqV6ZoAwyl5Fj61Zx+
yS1xA154WVhQdYMbAXHSFXlRosZNUuP1mtShWOCtaVqxPEx5a98viAFgyq+3+oXP5/nunQhwFe78
LlgVZnWXz9vPtphViwal0OMJm4MsMSJ/qrWJgGRqoE9Cj2DbJnERvdUqx/2cdbXzrhdT9Q7VFCWp
UU/jQ9UN63cs6bXvmpZHiL9Yc+81mal/gVQls2/aXb94Ruson7e+yy10b4cRPX970Lzo6QA42nQI
dy+t7Lo8XwchQ0PLxEk06KYQKcyPq7TfNlKrz5Rz9vu0dN/UWv8Xj2H3fh4X1mGYuvrG/ffaG/z1
t+xu2RhXd6jfW8kuObF2CgcKSlG6gSZj5wRb6Ra0+7I2ZLXAy0KEjY72xW1xweGJXZNnN4XUjpJz
PdTVcgjapOpv9B2Ma8/GPRsoFZgIOt3urMbcU82iSGOsMjcOa9VUbxaoqH6n9BMKwGx8NJxuOBQt
sBsK0ZX/z5V+mpgiiI1oejSatTiW09TDD8kKbJXhlbc06ypviuOQ6sJ8oFgpznYxTMeV8+DcG6lA
8odtm8c5X5eoW+biKHUHjZ+q/FCtorwb5Zp8lnqNWsfK56AYjK+xu0RHiz/5cnLGG9PwsmLBuwdm
H2JpPn2aIZefjEKru9EiW4Z1lyDT6TumAmP74+tb9JX3iniKGECWM8tznxXVKwaSj8aV4drl7qlZ
m/oQNxmzKezm9PtDIU7e3iy1OJXv5QNxvqwKJi9VaMSdckbetx4YaQ2HqK9vAONXVpCJYyrXI0BN
SKC7L1Vd5DomwqpCMVhQPyzMvNhsJy+POHOcXKo3apZrswhHGjwcAiAedTukum0hea5tW4cOfmd3
lVXOwYyONBjW/JZ0/loFgCuWi8cHHAUw1N1Y7lAOMh+zJsS/OwqJ0euOZOpMb0eVHCjS2LUjQRLu
g2y61e9zYGyh0I2Hryzvo7ZqU8+dktzrZQcvOLatYKytPliycjwoEZ3b337nNpQY7BE4kum+7xax
RatFNzFJCBPuPMHYGOZh1mL9qEf4CL0+1BUsBIBIB9rhZGWsvTm7qCNrTiylC0tEHPPRaBo7A1BO
+q/OmGkfFivDjw6KZhH5ejybm4vZ2mqeMlY1Irso0u/NfoDPnZj23TrhoaqJpv0Th9j57ygd7K8D
Aoq3bJKfkZXNf2ZiWltI1ab9ZeLaYhwqW0JLaR27V4g7VjXkeXNn3ccKl7tpNGsvqTMt1OtY+4vd
epOaLA42ctgRpF8IsXB+KuR4B3wk81d89jg6lN7Wqbl7ZM757KBKAbnNgjGWtelNbhLfj5jXfYDD
FRce/gZlA9ATRT9xzUI6rC1VCp9kUuL0zZw08ojVoJ4iNBzL+0GzmsErqR/f6LErPq7pWprecxqn
nTJ3HtqQRjuaaP7u2nSB15hES4WxbN6Yi2clyft2Std3OMXZH1UFKTg09ozLaiXzpbxxWaZBybaw
Kx1w7CBmBqwQt9a9NRM9IDsq437ato2c0A0yyCyaeeuk+Umiy9Rre2whRZ64BbopeHOHTlUsLP1W
2JzUVO5dPbpW+4iXfK169Hgi844ZKd8U1cSeWk3W/BTZdcnFvyRp/E7vqDAOOspA96GHH3eeWtv8
OE59J3AWsOa/FSFQOy9Zm35Mu8z5sSzMr1fzn9WzypXl11cflxb/AQ9q6Pynnmni57AIcwpa043A
u/Rx9KCot5+yyuzmk8ua/EibCdIoIdIGvIk0vVNm08UPPbKVP1oWfO/3nXzSs1zVfGMwG+omaqgn
VRSAeotuzSuqTjPGfRBA/DAJq/sTL+csOxI3TICP1FPsUSsjJkyuK9TM2xhzDeBdo3fcdxfTOqsW
qWSeaiZ5562aHD5UpjY8RXHs9XoXBU4fr8dkpRj2yE8CrCssB1hI9s4Ekwek4W1PyLeX6Yp1b2S9
nXrl6saWV0Ullu4zd7kMHrY19QfbztP4aOaEoXlaHQEW1nqussbTdrtJl/rZtlZj8ib8B4VHm6y/
H2OT1OQELenntl1RbyqGs/ypFZmKVo51fRzzyXawNqiqNwnSVeIODCyywBmy+Umpong8AtXHTy2G
cZCZiYzp7nIQxU8IKJfvyqqkJ4hKKluCSKAbVLW1mj7etdWHLGsxCUiVAtsIsg+M3KeC1VOvWiXW
W2qs/JjEuDqwXOT0x1CI9p0bV9HTMsbWtzIqNMi/CNwy342IU20T0ABFSRw2DqQIiacPo5F6PWCI
6xlaZ8aPGheCwZdtZ2EeUerNwVJEqh5KO1feiCFS76tlHu/S2l2Je6jijAwrRSYfR0BJ/qJptojl
7EUqvXSorNEvmhb3TWUactuX6ySco9460kZeq7tkr5XVUHqbRi9NSoXm+ZKo3waoLqyAPp15VV3d
pXDFUuRxFFSl7aUa27mHdhFj9QH238+5nYxPFW8p9VSYPzRFMryFPRJP1fIQR/Uc4Ywr9T+canJ/
QmWJ9MBCEWr6RudEVrBqkQEEFi9udl4ipfFxGezCOIVIjKQWDDuYySbm81JM9cGanBgHhXX5kHag
lWEzYbfhk2NQf6Vn2NEjJfVX8eqKxoK3gEF/Fym7F0pY5RHBqQ5wOtQ1gNtgCW+e2lH4diqU5gz9
e9aRAefqD1ga0HfsJRWThz9H/y6uM0s/Dcqa8AsX2T7MsSTSTbcNqXnqEMef26kpggHztf6kQvf8
khnQUny5aD1NznW22u92wabl17YaG6yfRi8PNUiyecjLtfdtUWaxp4H5HHSrama/QxRceaZUMaDD
Ls5+GrCLMwOlaiMqzVYU4azJbvQGA9zmYGFhMuGEOE4Pa9kQa5DrsYKuMVIbnZhRbkt9t3LaiRW2
m9cZVp5z0RLrR3VYk4M7EjThO5M+0AlAAx+aTpIFZl/VP1xtKo5oBufmSDbQMCEYX6I/RjNr8E+t
l+xzodXLh7nQhI9FanY/T9xbPQoJN/YMG3cQLFuyyQgy+MUfZGyzeApLpQqImvy91CLODcKaxvfL
0rIWY72q5Nm1o/VdyruFP88mxz9gpt+0SZofUjVZ70lwKCFxNPBs2R6kNfubcC5+0IoperdZ65Xs
hWxdbteP36upmjvepAa2nFize+jMxhCeqyZdcVIJt8cnJ0mLN0tirvpZ4c3FHuh4J4MSA8zMywHP
3DvCrOpHN5vtDu2z05ZBO5rJd0Xp4zogVAJSPfYkGGvYgDJPs8ZZg5zVpZg+5iQ+zsBsmYRPAFwz
HYd61X/EVoEtT0QF5DmkYDNjc2QNh9eLoSsFMBdtXAbRPOBpuIc750FGmpZBexyS6AHmvvxCLP1P
g9vonZjzW7ytl+Wvxdm8mWnBnN06ipeVvZPVWV4sdheOc8sA6WxCsk6yI35Ly43K/ko5sHUtabBh
rUREzF721MSCkFAz7kO3m6LTQjV5XmrK2ESK6Ky2HKecGuOdCn/36A5t5RdL158Qx6rHfJQJDgKN
+6cRucON3PorzQbuGXyk9PygxbzALUdNLoiX5yGsy3z4OBaLdDyYc+TTz4mq3I1x1H2Z+lUKb8wL
TtV6cIef5dLwNiqORJWqyzEGDndIUgcjU1Q2tkjENxbGFeSJViFTxwUMvRUck8t3RQzVosZq24ej
zKa7CQd6/HW00hfqpPtjbVQhESrZaR5ZwUmPjFKZok+vL84dZWsDUpCLgAfqCFafmbmXvyF29TGK
B60Pm1grP+Nkg8tRxJH+Zxdbitdk7ExetOrWZxSc6adsbXGzggGYnLK8rG9qOl+u3k13bdJ+ZmJI
HNqtXq3X3NYSSwO0UetehC/EXZHFTmhXZnbXKLwZa7I5O+LZOGoyYutfVwLuxkEj79iJjjWGN6Qh
L2dhKtaP16fqGhaCKelmcwLgizXhDjgzIxPmHr3LEBcIfKJmeK1vo07JsIWaDDM0V7U4IWPPH6He
DWB3JbzqZMY9aVjRrEhLf4iaTvmrcdhzBGxgzJGM6oHaf6Dsa+gl4ipdnwZcdbD7kdaHKi9nNE3s
T9Vhokf4KYljDDvw0CCwCufywksaaHWw8aw3LZGTP8Ta5k+rbjbJaYja9NvQzOtbWaTY8QzdwBb+
+oRc2dg2IQlvCSkiOvbdfJC35SzTCHKJYTNxY9XIx2NYfty1b8qsMW9AFhtOsLt7WILeK181XVFI
H5cLNR/sTCsrpwolV0UPwinSYnz3QEneiXW9h5v37vXH2/7CFwMCyKBswjIbNfflgCCYSZUOeR1G
BE8/6MYgg0zr+mMOphCsOJjgA5aq4ZKvAPtrb929PvyVuxbczU1ZxT0LH7ntU/mF26cQ/ZUqSlHz
vFMXALAlQRP17Y09/NoHRwoFZE2MGGBYbe/4l1EaaczqoERw8is5+kq3iMMqQekdNZtvLJdtvvbz
ifQZzo7AzRx39suhukHEcIMYSq7R5FW5ax0dRGKesaDpoDH9rVXQzcpcjDde5LWVg6vyFgQFWRJU
4nJghCRRKXOlDnHbIKEiTpawW0f10E+OS92wuo81NviH11+fuWE/l49LT3kTBsNDxylgTyZuUK4P
uMBOYeyu8ydT9oxVt/NH14Bf5CWpIJwBJ4yUCwA5FhAuOjVXT1OuLVNQVY0eTpOEh2TqA9T5vHe5
8abC+nsxaipP8A58irnNET/nDJJmTtQkKqbpeaJibOYge3oSmB4WvmqJNA8WXe25nZiO9ES1OMHs
AOLDVndmj+zt+pvaiQIdn9S6+1TSn/I2LPkd7jo90VKjcd/i21+zX+npekAjWX/JsbH4Whvm3Aet
odZPQJfimxr10DvwBcpHisFi/twMg915+oyXC67ntTV4PUQq7s/5Gnfntu30H0q0pO2NlsrLF865
76KTppoC8dqrzaJGcbec3yGE6d3eGbT3j8YINF+p6fuGSCxv6sXX11/3tXOUBg65B4iiONCfm96/
fEi9AfdNrsMQNilMBgkU0/h1SY5brRbZk7YSKwLkuj6YJWh27BQ44cmR+L9Eql9e/ykvNw5aSYA0
6BbpZ70w9Nzu9cOsdEO4pq2ChzemSpbd34rke7n506RHKLXxVMGE9tTjNSWnMMUVKbQKRYRpNbcB
FpDIEXIBpasexA1I8ep4Fr7UtD0QaO3Fps7MXR5K0hDKzpwDRczr2bDG+SHTUv3Mir0Vz3FtFimk
NwUhLFn2rMtNAyY7zO1ODOEICZnrBrFbjVHcCpO4OgrMm633iLPaHvLvbGiTpZEQRDOhqohroBbu
h7dw6pebPO/qWQqwEcWB4S+fhVb4qmdJPYZTS9Mi05aOnKp5PDm6tI6vL74rnx7yUm1T6OJrxGCX
Q+EG32bkeo1hu8KkRHypHnt2jdCaKwewIXWBO0zlBrL9cm3QL0FTBi+L6GjaGpeDApXb2JdNQ6gO
mrwjvsShdoIEEHW6PCbcYG8cKC/nk/Gwy91S4DYsYDefpCLEo9vBjgbj/WFDMfQSE6vvflRu+TC8
XB+YeNAQel6FVCG7GwJcOABMgXgqH6L4uChV4bnaIG+cVVcYOf+wwFV0qyh092dVjFQ2m92ZYfS0
/pGOE3eQuF1O9IlVTLc1cRpKrXkk/Td/s7aW8h4HX9fLyOj9rsRZeuxyUzlUThEdVGP6NJSOERiw
VMjOSeZj1Rc5lCc9ucsbNcLeDpylHPPqQ1EC5N4oMl6uv83inCKRSnGzWtl9tukwumte8CRO11nv
FmuT+spG8Wgp5CEmMulRITvtxqJ/WSninbCZRm0OL5vxxOX6G0WDS7KSTaFq4DrBQTz5WofzNO79
n4yqgLlWrNiwZYgZIizffruE25o6mNrTNSQ7bc9xtUBVOmt0plAZMMMbrNQAcKriY9aO7o2D9crC
Z5/iPoHEGTb5niqYq0aJLL+cw86BpSIavEGRulpo+aZbjPqdA8l2MeWxtibepj7buJCXk2qKEZVg
nszh3OGqkMxkmHezrgS6WlghfrhOYMxC8aECYZU36p+LXhlSjwAG7ROQcvU02CkYFrXH22Fjtkbq
oNKk4K5F9MuTiwTrYIB7n17f/rYv/7LoQ9JLDxdKIbfqFwoyOer5amXNjLYro8tkVN2HpVzu0erF
9y4JMIccVf/ZSuL0Rof6yrpHUeayJxGIzHTpl7M1iyoD4etnUsXMMVB77FnzGKzU2b4AbDeMgFSN
Jnj9aa/su1S4tBMFBj8bTfVyUGuB+BDVrhpijWCek2XMg6Rzaj81Kvs4YrFxY7wrgAnnGM1W5AwW
+RR7NxSYy32j4MwMHtAufstXAdeqxETNAsa3SvDxeYAUJvOyuotQnHwolqm68Q283JI3NpMNwQJd
0OZhd/nQ4JgKGB5bMriJetAyVfHiqJI3tpTn9K/LleRw7dxEL1wUqCt3y98tE1o4pZjC0lh/omjt
3uD+TOI8lLigmq3mbjGn4zSL5WxhiHgflwthFnPRHxz8S46OkhqnaiiWuy6tPxhtmr11rfjWufty
O4DQS9ofPw9OLwvgcip6K1oLmjhzCDO2AIcAyVrN4c9VUdoby/vaSMw6AhO4Phix7ZZ3W8wiK4th
DmuHEokbqwii3KbPVgn9xiK7NhREZxa2ys3hhT4fZEdLehLhwj4bXK90aHi0Ofwzm+SWG4fVy6W0
8QaQJ5J5BTq878hjGFo4c6/O4WqNOJFFSn7X5DTKX/9Krz4Qt9CNYUa5vr+ZyE7V1m6x2RrYIkMt
oyOkpON8srCRPbw+1BVE+Nl7Aw8h6hZu27v3NDlmIey6WcMO4HSsHBXIt8zOWm3rj0Y8FZ/bblru
LWtRAjb45pCJaD7ADxMPWqQnHx0t+TQiGvrx+s+6MgOIYFFmch2kXttLmTkEzJx5VUFyXPcQLeA3
3TQ5R4WRb8zAlVcKj566g20KCuvebaCr86ab8kkN2zZ2A70Er4v7pLoxysuNF0U0rqFwwEhsYAPe
fXgTVjF1uqpodWTt26oZH63e/akWcvaNXLllQvWivmHqELZsSB+b7gvgk/dWOTAU+fpopN8RsykC
t0m6s6giSFtdDZ/fLvv7JE1WmlgYyr3++p4TiC/2QsbXbEjjKIt58L2suNYqZSUKawnTpS8OHZby
Z3tek6+Nbo2Gl6ciooVd6Ad6x9ZZKQvlpAhrubNHRTziLOwExYJDvGInDlEEOknKdT8Gc0+4lTXA
fYnMaPZjQyqwIFPdX1p6q89P8L/e4/+GzGx5Gv9/I07vu+x/yisWnNu/9l8LTtX6D7cZlKC42rFV
bRZk/zUeV83/kE4CgQzjxM04FaDtvxacivkfTmKQPVpeyA5BI/j7/g2Xsf8D0/R/smqoy3/Lg3Nf
2BEasonVXHxbuPm92NjMZXV1ut3ZOTWhKQdxaVoPdV7qre9iZsISEn3p58TXE3yRFeJeSxPra9yt
wjhPcTT5ZgsffUUIdjCkgTFglOKUia5ksIPJ6prVtyJRvf9lkt/984H8Goizrwn5zTTnNici4hQ5
ZrZn+gWSmlLF0ljk+dmMaXt2MJbu+zaJAqXGqbpGghEWivmb6m2HSlCDTwjKC/RGE2dvwKHCZRHq
MmYoBQgRE6tYzwMazFM5qcZhKvufIunU93NByEcMweJubjXTp3Wo+eY8370+A1feGojHZs5IIQW1
e3cxEy3sUGNa8nMRuRMkkj4J9CLWoOAjL8vdJIO4GvVHSejGjZH3OzSzwLoE6YZZvmHd2znxy9xn
6qwZJYzuc+2MtT8WHYyOCopwbSztSZ3a/MvrT/ryXXN1h963JS2xS+7937BqzOp5GctzqqrirjSH
zKu11fywOLL5nFq9GhBYJ24ssJfTy7WdOFCo/XiTQPS7fMh6UNvRxmHzbCqdVW+EnZUMmIKboW1n
d+a8TO+kBp0NqP/0+uNqWOhe3rS2m/Z2E9jCqMA49/WxihN+lyVogBzQ7k+jInsl6HFAmAONVV15
JO4MRIdsFBavjOL3qRs/NHaj/1gXY3wya711T2refAFTSuYDBn8F3f+BAFQs4hXF9ho3bh8GWc5/
07p3/uznXMe8Iku6xqv6WedCWYzGVxqBD01UVe+VpoX2nTe6iot1Y5+mQTukDmzAqNWtIiCvur5L
oCCNZ2VQCtefsqn4281VkzBqVFhhvbjquwUndwkqPye9N6a9NkCA1GULw9DGqZaAK6H7TeQqp0wt
0G+10ZRJ5MkyagNOruVT1RWhntix9DpTEgnslPSwApPUO+zWLO4rXp2MdYChizxxbdNOZJ1kCsE8
qfGAc/4AgcvSIFUbXT+fUvxM0TFlnfvFGdvlz8aWzV3iFJ3rp7ONQoyKKp+OnL7yqw7Q/X2wo6h8
5OaUZ35kLtO3XO2WD0jTa5PutaggbXUSJYCtF3lYpA0OoIuK4NgT3XsNl0Ugkzb3XaNsH2yMbUpv
qtRcolJJk4pQHqMt/alTzG9ZUtinuTRyGnCjFIunJqr+tbHT+C+xlro8Y/eaxPSNdfOp7OYkoslf
kVTUa6kM6QPh/7+OxtCwD9KMGomc6T2IbJZfkMo9e8lYFFhERY0MIG6Yx1yLyHFZy0yXhzSDwQBT
pdSjwBoT8IZ8WrN3+JRnRA4tmTUHkx61XBb0zHqwrJjPMCuGtSdKQhpPVoqZvCf4ZL5ValNJX41b
tz4DtVTENfQEWnix02BmWFW6tKEf5BASYMr27YEId0ML7MwlV7BGIOWhjRVhaZIu6zfxUj7CYC3I
R24bWf9jXfy/xcv/FC/cUl4tXuL8u+L9xCJ6kPH/wdLuu/zRXatm+Hv+rWZIxKP38o8xOOQOtv9f
qxnc2LbWCSXFJlz5t5ohYAVHbXY0Lv384Vn49m81Y/wHYblOE5peImXO1g7+jRyV/WnB+QDjA+XI
tnsjAdpt3LLthZMtcjgVLv25NILR3OQy/RjPeh2kpkEnr+puOTPvr0bPg26yTz75ra+yQ4tGXFRR
vDLoqHea11irdrbiwgh+eTlXip79XY9DgZseNrYqhri0i3ZHvqLahdVpKuH0mrVZP6eKX6yG5mEw
cCtC9v9ydyZNkWvplv0rz2quNPWNWb0aqPEGnIAAggAmMiIA9X179OtricxbFTgkXjeHNcl8976M
kEs6Oudr9rf28RnPpSiGcvQxqIgO6ng6kqY6Q+94vW1DVKxeHCaJXxd2t2cu/3czpc2JDtiH5wdf
iIWBsIGWFLPFR+EcJl1hOWOpsI3aZvb7qGmwTqf38PXzO7bYoVFOHM5twUxhyEilzvX+VLcEymrE
1+Y2t+V80xRDFvvJ3Mp1gCxPPZd7MwvdVF9wpdTNWTzHrVQ+JCbVBQzONETgsQq+EdeakGAYpwM6
10lUK9kBdWmanw2D1moHdaqHORjqARMtGuJJ9d3QyMkvEBAYA/IYTV3cpG8pJkadkf5cLIPZrUVY
zUjFrxfST6tfavT1IKp9HQW+uuNETM4HochXObCPq9JMbXrVyNMyZIJJc2lmcfaQ8/09RjruOq48
S+N93kTho0H5+FXUTffIG0+uaONopUuB2Jxd0anCpGUe9QvzkWlsnElTVdyiWGhoCiaLdVdNeVQg
0bWUn609KY4LQXWq8aC0yxuQp+lzb9e05xeQMCmpwVJ+KzIUumAXbUzCGDGAmrvU5fOCgbtmiHiH
5dZ4TxOXibZsMLLIK/Wseux7B6+7pcNv2DEHM/MaOaukc9yfeUSzqYa3am+V1llvwWgqnBpaCIKc
FMgyM3uwig2BJdfIfHSgz2N7qYWqcY8yt638quj6Oy3v9M410Zjl/mTr/XU6qMpFiBj+YDcSeErD
nqPYc9KxlLZMc2jpt6mmrsS/wZdgykTCDAWNiG9FtcRbc5B/C1OOEWjndXG75IP5kDqTroC8iJJH
5usd1R37Omx8pzYbFZavPj/GQh8fhVhQP1XkVJedmscTx6fcukumJYFUTXPkrTEeoii1UZgTjXV1
P9EKypBxtMa9ESvqCMmCPHNDToCtimbkLBArc57NUktuNQCUrpFYE8Z0Roz2hEF880HIRKo726Ay
JbIaq7gEDO4rnAz1h+Ysi7xP1JrRJckc6m8FfoumZ8Zt/SOSYU0neZJcDY09SH6Thonp9qIl4mxo
69YEJo1121oD45C6E9n+lEsY8TE1mdoBaUgxuHalIedOHTu+wmsOrbw6Gdjh5ZUlUEyA6/iGdB6l
xtff+MedhO2Djik9Yaqp9nEJe66VuUsRWW07pyMc7BUMovKp3n19lXWn/bNqs+4j+torIkeHoHVc
C2yhNcTsjua2ddrmpq1sBi06S8Kkb9L9tDXrYIjr/LDA4QmysklP1Mg+HATr5dfKKv/FvnN83KRO
LEh0dXOrDXa4m8yKcBfgnjeKsvxPnifDu1BdKQ/AM3q/Y8ZMYPZ6xI4Jnn2EJFpIZ9ooyydu6MNx
ww2tc/hUQmT0aMddfFHncZNkoblVu+p3HtnzZpzNPABwkEBaEeP116/v08thTmTB0KP9dpzHz1nf
MZVkm7ADiYctW6qDhp3trOoxHJkW45Sh9Yf3hRiHyIdDh3gXzd3RwZ3T0xioFZuMgIOLSdc5l1Lv
QbzI2SktySeXAtYC8QTjd5iwx09SzutJZy4dZGWbTgE8SOEpSQiiQR7aE0vj46Vg5a2NYXqzq/hi
TWP/qANkNG2Msm6i3eoFvVHwdsSQo7Q2Uyr9PYYx5zbkcKYQeXhcj+rwcXwVjk05KGq0y/TuIbOz
Cf81IQXrnzqRfX/YP/gz6NlXOAMIBGY6399ULJWi1hIR7SK97bzWWAZPd6ZT8ugPC5CrsP6oobCL
KB8WYDozJRpNaMrrqqJrr5IBx+Zz1Y+HDmiB/zdXO/V6HK7Xx6evmtajT9jQyh7q0RDv4nCwSQej
0KNAXG/zicxbIu888TF/kFwY6BPeBlTRXFKhOiaHDGadg+9NbLgmZrcXs6Rf4GJXb0zgtWcq1hK7
dphHN2NzDsyubdaSIV5dVtsxr8JcuTRYLwWAp50qyPGZOWN8rsIQNHOG2TdD81lNp94zU6X5wYBK
TFvQVi7qliz86wf3oeWz3gjdUHRvlG2Ju4+eHDwiJy7NxdrqerFcJMUcnbWhUrxSA0QqrhdSMhBM
aentEuPD5oNIiUHoY85aeY6TADeiUhN3mwl/FnwZFIHn3de/8MM5xJZM74LPj/FxlAtHyU4RJvaY
M269FUn41Itlq5bSGRa7D9GcHZLW/Kk11qHQ2hMfyQf2BYJTdusV6oBAhm3m6Lp2p5VOFUXOtjci
puKcUX9UGFdyh0zL3awtbwc6c7tiiJ1zxemS89Bcsm2mZIlnIp7Wl3piPNiQPKH28ibUC+P26+fy
QbL49gNXRS78mhUWe/wZV6Ouz9HscNGCWaVqQbzgKspcVT6aY8ozYZhnYGgMsjavyMMGO8O46q4q
Hds2N0WCfmp45biguP4iElwV8h572Ieq6SKpjaUK4WxbQZ1j1ii2ZU7f8+ayW1vq6kuSuMoLkTj8
TQXZ24X57DnBLWjhxrqN/7FNk/FUajr0ztbB0/osW+hKtkgRA6uI462sdcXfzeW4Ufr75HHk9LAV
jh49zaxE6Sipbqvasg6IhysschJxYlP75NvkMiglaASsOuRjJ3IOutxWI5PnmfT6Lo7p0neG2QdY
pRrbIUpTLx1FdgFjaDskpdEy+TYl3wQ8x00ahcZln6TGvg3NUwHTh1OR20erwneBdTmtm6PHPRtR
UdVzFG5xzE48wDH1uWNRkUtzmAdfr/LPL/WGziYK5QR+/2YxPEYWlCP0MTolPpT4cnsIRbKtkZ2U
gX04Fte7oiLOE0c5QDvq/aVKeHClYcThVhszESRaKu+wmTBPbGcfjsWjqxzFSUjIG/xtynA7IXC6
LJGLntXkQZs+kdQLOtLWiQe47t/vwvj1eggQzbVmpMOqeX9XNHycmeiWarliDnuT2RMwVbNXlXRU
G3GWVuBj//Yrw0BDRxoBsIiGxtEVtQkfbEkpwu0SZRFF+abf2HKb+vHsLH+zg8F3D4CMqyEWp4N4
LGjLYb6pRlqHWynsIoDmjvByTVo8qaL+4BTag5o42SZ08lPy6U+WJQ0M1FomImqEv0dvceqnuky1
IdxamfFDlLO8Xay0dUcHFsrXT/OTVcmV1vYXxE3oRusv+WNr06WMET5csbZzRyY9qLQgZX0wNl9f
5bPDZCVhETu98baPHTvyFlFHxJkAt2Rqz5nrSDYFuoQA14fqMq0Sk9E7pcTxDWDrGM/qCxTKGTsx
VT7xfXyyXlfLA8QX7Ob4zajv75dgZSqdMo52pcbcNnC+0Y9TdfCY05rOU6l2PMQA5YmJw08OLiIf
KrZrc1hTjxXIGv6wPPw+3g2lKp/3obD3LXUTKgBoMO3c7B8rqx98WcJg+usH/0bePvo+wWUjN+Se
EWMdN8JoL6n4W2TxDpNXPLEKeymFRzg57NQ21ms4pFL7G+4gM9STnjuZhzlCAY2npknWUSJi57Wd
aKdllI5oEmuYvMc8XYByDgI/zyyn+SDRBnpsaBYtbjlIv/VImPUmwe5h2jBSz+x1HXbFZdgkzmsH
ZxRb+sqk0kdhvHGJu5lSLyGNljjSWzDqpCi37yre05NWqVrmGi3s0lGv5ADMJaTk0RzCp1CiCxYM
uaNOrs7MM6iDOFbux0j0td+laoRzSZzLZVCbFUZdtawWuoeHibmzIKnQAUvN8DmCP5ZtnGqotq1u
lK+lIbIzDvaBAbWsv4haOaeoJdtr163Ppd8LaUYCgEVDomz2VbQFSVq1DIErOQps20h8TZFwknOK
vHtMs05u0J8yI0mrpik61+bO0mDKQrE3Oji9dIcmKfM0modgQjSArl40Rel9vEZenhIXNwkGfpTC
nGTuYEaNcuGp1mnjlU+2ADTR9L8RRcs0Ho5C9HapZ302wc+Am6mu5aZMN4ClTkUbn16FrgKZJ8PA
cIzef3jDaFUh4PaYfC02AhF1hdcs0Sm8z4mr6EdRdWFFq3ebEu9CJX1ixGn26xQQ5tcf1Se7M2Oo
SI1Wwy90gEe3UmBsHlPP4XPOximw7aWmf1AoQVwtw4nD7pPtCrELaQmlOB3t8NGl2lIRepHnCRo5
WLpW5Lxi0Pl7EVLhyVKMgyup14lLfrw7CswE2et/rGYX6yP+40QoEbrkiakmuxQdcgDNog9C1P8b
DT7CicPns0sReTKxw+wCbYWjkChPc+qDuZPskrTTvLmxjMCJLON7r4P5+/qdfVwYtEWQAqASWpXB
x2P2aZh3WmNE6S5uCXMJZhp4mcj9vr7Kpze0MnkZ6WPi5G1G+I9n1/RUwLWkRt1SJhFLzxk8VSQ/
5Skb/nmi/q2262X9Ut707ctLf/FU/8/1j/6uatEmUdz/r/f/2P3zn6OXyn/qn979Q1Cursnfh5dW
XL+sZaa/Gofr//L/9f/5Xy9vf8utqF/++388PRc0d5Kub5Pf/Z+NUFIM9IEoX9BW0+aT9fW0+vet
VY+/tH3K/+vqqR6eTv49/2qtavY/iOLf0ibimv/TV9X0f1AAI4h7G5Z5QxP91VfFqRns5RoSkNjJ
lBf/r0gMaRleQShnML6k8Mhs1N9pqx6H5mRyKjLeNahc687aunj+WBwVkgbCq0I/F6ISr5S4519y
VOjP0hCZB8kYrVPo5g8XXHcpIIjIw2HzUWR4f0FAU+GUVJZxnnWQk+IEIBHZuwTzfioCa9LyE1He
0TfG26WAAjAAFTYD3/YxdXGQw7amKeUQ3/X9jbYY9eNYa6dmkj+7Cq3z1bOKp8ndvb+rzpFHYReS
c65HyXSDe6a5WZAwnYDQf34V5tRMWu5sGkcbb9fSdEkKm3uZFWyM6jjynQUO0x8L+nQ7en1i6+7H
NCa6Y1TRfA9/LolSBagCYdo5r2KqHkGymNnWKRxt8lV6XicudhyEv12Nchy4vXVQ8kNh1tQlBY5W
6Jy3OvBjN6UFEqhpNHxTekX9tai01kTeDOcpjVyilSzrPL0sROiq2lzff33nR2tz/S0kHYitqUwr
jDAcbf21tNQVuI/w3NAb0zVzxlArIw6kubiPRTn5f/9qzFBiY4vyHDH90XOeR2nIw2gJzxH2q49z
DfLAyWpp3zeNGrlGZJzyOvp4ezpj8xpDSgop8IewWx4G2ZGaOj5oxdz4DIARrBol/heW1NflNsmQ
Nn59ix8XLE5YmGmjKqTFRKvp/VJKcow2pj6sDsk0Gi9hFktXLWXMm797lfWToybN2YZI4zh9yi25
VNp8aQ5FqKm3Dj3an5NQm91/chWMbthIKHMfT8xBC5rMCPXEASxZFQAkQjrRgBX9+ipHsRVLEKgy
4O9VtksueKxkaPIiLyezHw5OuViXmZw0wYi30ZkGQcnLzEkEea0owdcXXV/DH/nY20U5Tci01wE5
5zjfHox8laotw0ElFbvR8CPwRQxZLFK0xMdjPbtyRJzvUen/zQbQhyuvS/aP4wfgmSEREA+H2OoK
aFFZ6sstUDE+t/7E53Zc3F6vBQrlTV1srgZUR9dahhkmllCHwzx2DHbGfQqKNa/8AfSAN4XW4I0d
4zldaG1hnoxYtsXd9NyHReODC1N3S54WL6hEmczXpTjIgYyfeA/rYXv0HlZfbppUK3iawOD90+AN
1Es7D9NBsSdjXzOUdGkldhnMeVmcAAB/ss6YUAAV8sbJJcl6f6mklhqt1+P5MHZpvkXHDpEPSZCr
gGCCZlmJAH8c7cQn9OlF6WBiDU4pWT+WA6G2Qk4gLfNhAdZ1FsVlt8lqfTwkudNcWUvR/krtVNp+
vbg/e++IYGAqoSt/M7x/f6udCVmirbLxUMiV2M3UetCPsg/mrhoZ4jZtSqQt1fRSDXqPl1SdeUtE
PSKPTOFivyP5XaPGW6UYR9WVS2m6Gg2rL0+szk9e/Uo5pZGwUusJ8N7/SKNKxq5Gy3IYcV7azADk
/GaMupUQd0ph/rYfHi0z9F8GpcM18QBZ9P5aIMbidBbadIjnqAP4tpTaaxoPMMuUrHRACYIUeyq5
ywXWgwmUTbI6hWFVHaDcMjay44VtGhn/wROg6LcyudZZxeMnUA+UiwyLxY/zlexaxuiAfJe2jlyc
bHOtMebxA2AXZ7KKNhL/ffQAMBeVaZwm8yEEL4JjRlsk+wEX3SAdR+u+hPp4r/XQAlx7LtCZJD06
6ZE8zl3Hvk6MCR5PTa7bEpoWFiZ9JHv12H3/NuRQt6uC8uJBHbsMda7jYCtkxs6FoRbGgT2g9NUW
FR08Q2DuaYaiWbZvFyPiQ4VQpm6ctYwEu1J9raFnbhs55ZUlTYFz4Ikvad0Ujp8bQkVUnfwnef96
3P+xWw8ijUwjw5eetlRveiN8lNQz6mE0vCbn9qB1oph0kVpZDwtiOcPVpXxKXFGoCIrMmV8G03ga
Tmwrn8SQtN2Zr0VSz8eDAPD970rQHzmj1M+HoaD0hZ4rJc8NbcsvTOxXlHQxPdvJBlTH8qu8KOAe
o6ULxpoRmRPH98cQi8h87TvI7G6g7I4+Y3CmbYPbxHxIhnqvj/n8TbWS0CuInHdN3ZxoAX76JdP+
A020VnHpPby/8aLu9NJKU3Foi7jbo1I3b0aTxHXW9PSsK4QdaFKtbnQRfbNl1F3I6rtDjdz7XIK+
/uPr5aF98lnhzWdRsV+7kiS8739NmOBbB6NUHEhoCwALmeEt+EuBsZPqK4BNs2fV8wBSYyx9+mfx
TVZ1aBSNWfN6PM6CuVSHTazn+mXK+7lsG80JnDbPfqt6ER8QmYZBZZhzYBmYkIa5sM9K/EgvcFqQ
DlTvtRtbzbGnnrptBJo9UFvzqaxwKdVKTD2/vtd1RR19CQ6vl2QP3e464Pf+Vm3kFTR9O3FweN2b
AYC326f6KdHKms99uAp/PXgGJFofUCtaPSoUJhNxEHBkvkmq2m6aMsLmsFz0YEDCGPSV0VyPQ9b+
yq1k+Pn1TX52ctLyXOlXlNyoDxzdZWEBj6s5Cw8iGubtAj41UOVYclEQGEFL6fRGi5zsNmJb9xij
HTw7kkAI5Im+SWbJAp5pQReODMWj8DwHdtuNJw6NtyTp+BGt5Egas9R/+fjev4i26ct+HIU4TJJT
ewauX4zzTPMlUMtrlqHt9xhDBZR5HV+3OmZ7STJvG9bc2Yg2Dpt261Szk5Tqk9fGKPE66rNOlR0j
1lExVvJgSOJg0dd4GYgZNtmc1X4ZqeqvOoWMP4Wl3niiu6Ms2NZAPqE5eqWi1Mt53InkUurRie5x
ChpXF6bUigIRJyZ0x3axSoyP1G1h9YzFUHSbr7ARD/Mg1BuF/7HU6HckCP1tExscAwv7ZXHQ8vux
baK7QgPuDSerMWYXrX9OKwAlFMMzImZaPGS2COI5jpqFZ0gzOFV6tM2vDqoQDY6kRLIKc3cYglme
KwPF6dot6uS+BLpl1VDLy2l4BK8gpz6xMciqSGHZem0dUw4u0hL1a9mQ8fpjYtqvGH0XkZuhoDvM
jOEsgdZmQLwG5nvOnERSHugLdKlbVFH4lFalfGFkqrI6s8lo/tM+7YJq1LIzy+GhBo6mpXuLqgud
mTA2NegaDbZ5NnjWtDPo62W5aX2fm7DVXaQhxcvYTvWPhA9qpJVj9N9aK4+uOrtpfmPH090PVSZX
QdOkYKP10ubwyha0MOmiYYhVKSU87SIsrSdzVtNukyzh8LhEmoRols7s42J347d0RFh5Ucbh3LqF
JVkvrTUu9HjmIXlqhISeNJbm9CcK4Vpz8zRRG3eWjUS4I0NAVDrCKb5Wi2j4bTKO/hM4OIWQdrKs
h1zO89A1Unn1GiurbMEkRIpkb8H62vDtmR3ST6OyNyANtHl6UegqEIaqgTfsl8PY7Wkqao03GQP7
LAUz2MGOVYJbTMb83uhnXfa1UkjXOEjY4N7MaWOHkXlBESPLXUGtd53ismPhTkaV3rSY3zCjZYZh
DP5TMm+qeGxsFw5RLHxNKACsawhLrjXOlbahHDiy3IUeYpAFuNfl+2mvo6zQIEkti3TTdynyKrp0
8QMddZ5ijc+92lf8KUuPtNRLsrG39yqys9+CPTPxusYarpXYUVSXroqKp55dc2mHUPKlgPo5+kOb
J11QCuxON1qYTa+LGKpmZ1LXGnD8qBjnqutC1C6sDkjMapM3M57TQ/li5hOwypRwn6ITYQ4S9h6u
qKuVjQZJWo/s8xCi7L6N1DqFCYCazB3VfGBKDIuRxq0nInCmsdoc3nql17+UKauyoJ8G+6Gfq+KO
rqsybSlHwcRra7PGwzNVqgvmdiOyUaNxrusS1bw3xmb7QNrqXEkdzWk3R1f7bPEvIoYqtObZzvr8
wkazyQ7QJIjN9SLLMtexUy3yUqHn58kEzt3VQL1Q02Lybm/zm/tg6bXwV12MtfhuYlJ4nw2F2bpq
P0yPEzmVcJFL61t1KqpHPU3N+qLK1Tb17C6RKzdGfGi549CvbnC4ekEEj/UOSzbRRqmPQiu+EV2S
CldNDXPxtSWrL8acLa1TBjkI1T69HCVJ9apUMOU6V3HHOAZ059HTYzO5L+ykYrTHnsJnB2OhV7lt
C4WBZTWKPAmVvOKbMcZlyNclpTozsTuR3SYW2R1ujtHosTrECteZlM6bW9uMieYTBvKSJhmflQFP
VXcRdWn4jkPfDLqvMdAYiSqY6Ink2DvLnFQ2QrsXZ7DH473iVELHRgwtrGv3cnYnFbHpURIZzoDx
N7prhXmT3k9NIr4LAMRA5LsuloAdOkM37QsOnmhfxXrT7GUzTrLdkM4M9hsxm00AilCXiOLCVPKw
yrHGc7kV828avJHwJIYBcXpAaBTBicmrZiO1dd+BIHea+7qR6lurb6KJPHXRi4Nu1TKB9xJGv5qu
w8tBFtl0ni2J6myluGl/dpkwDvkQ28ZN0uf9sLcqZYINi+7qG6utrQLT6VMH64m5/2EyZMEtzJF2
o4tWO0sgUd+3kk6KFg7zApQ/LJLctczMeWDbYGBEHYVTunNG8EDInxgMXBR61bltWbbXMMiqR4hA
Q+4Lfj7gMwzeXaxWujoopgWkyGrt8asOo5gchpfMbyagvTP0zIQDEprpPlymPglidsRnmgkWoyT5
ApVwZEJ58vPSKH63ONj9LK2R5Rv3i2Exg9IxaDjk+A+41bBIP+RW41+rfRGNrigb/u8TkdNn8SHd
0RXCh4ySwd/3YYmEhZCWEqAdbGuQD8JWCEOHrlntorHIY3+Iklz2EpFVl1VOC5px6zn+IdH9LPfZ
pCSGb1RZC0c/4ovEH6E/xYP7JFEhQjFIO5lJpvxzlDI58MqtWCZziHCEFG6aziMHQWzlgVja6GLW
ZhbY1w/l02cCe5E6DJLlD8o+LSyJhIxeHJbO1s6lOTevl2Ep/jn6SR+RRuHVP0O/PwkCn+VEbzPW
TJ5hf8RE2/tHj8cRE8lhw2Xqdur9serisyLuu8kravQfXsh2V7mO1ajfy6bWX80mNl8lawA/xuRd
q7Ghqcopfdinv4q2N2pjkgU4W0cLoi8ZprFmVRyGuAi/04+LtgQQ81WSwkYiTr1k7kYJcqC8iSvh
V7Kb6urW1qLQz7GO/fX2Jv5/79NSq2H5UIo0147Imq38+z7tjobzOvT6aaP241/0r0atLv9jbbnS
DIWHCgeCS/xrBlaz/sG1Kc9RlUUusua+f/VqNVgfKGKZSqW4TNV2ffd/zcAa/6CkB3SUmVXGYN/+
3F+t7H+tZbrg/35tI5E6zi34WSv3mLotM2Hg2t6vblH1iYX7THqxGN2SeIOpLttRzofaLQlfXTEY
6m5YWnGONPYBVvP3vOiumWr0i0rayFKlXJZ2dMC92NgxzafuyRdwEJB/4JFw0/XJdd9r9/ylt3U9
Dj5OSJdO1T6bUVgSWFjRNtIyzYu1321p82cdGXz5FD1P6RgwLbmdQ93rovGlS7+rfX/BwIrjh7H6
2DfhD5xw3Swen3prbL7LOLhQD6DKp91jrtBd1LJ5Fzd2tXHaIQyytJ09KR+Lcvo9jdbPQunwg5k7
7k9Ld/UMua+sCj+edOzpe5Ft6MNc19lLWQtiUQx4fFtEnjGS/eFY04UXpYK5tS3Ooo7YDMnTRdad
LTlOgg5uvZLS9Oe0l5zrqBceJb8NrtecFvOuwwNOXaoOvwqbUiwVLc5fGScH27lI5xgkc8pc32DU
vlbZG8peP4sCNeEQPkAvGVxZHa+XcCRJqn+N1nQWp99reAMXNgOHHq6qv6apeUgxU6TWPnzPk5SI
rQ5HZiOb0E/DrPLzxOJADadbZcQIBd5PunOEQ1RDZmQn8ryP2lYP5rHwhTX9mPtIPix9d8Ew7Blw
h5EuVdEy8TIF7dL4ZVw8DDqWiU7jnPVZeBfXqoXll4DcsLSXcd3+NnuajrJm3K/GVLQgm4exNK+6
qt8iPb5oGky0FaHoN6y1J2Nk6qRT+qccq71IwhtJFfb5UmnLdhKFrwjG2Jzu+4ydNl3GX5AXYhJN
y7om3AvJw1kuqpSoQTEY4XlmjPIPK8pMx8VFGAc9dVH7KxNX+4syieUbhEFP2ijGc1ZMuy/NKfs2
ox2rMBAaKy+Tx75Ce6QVqSclbdz58ziZ36REogbalsW0ISuyLyz86gc3xzSeiVJUD25MCvs4q+AW
rELuX4vaSnYjs08FJUxFYAiZD89zY+fX+ZjmPn5W+vpQknBfhbhA6XExYoxcjSRHPY+n6EhRXMZg
0hu1clh0pJN7W4NjF8+T2rv6NKQUxIqCGd1YItPWzfJKgqT9wkRm9SSJZfy+4FTpT1PVBVFSF5d9
Ho4+6pApd5HpOZc5xigX/EADPg7OrVgm141LMCa22lTO11JZpQTkRp4yuJzoMornqriIFT3fL6HR
3efLoG+gutkPLVromAhuks/HonCeHL2cSAzGVKzzO5ijizLMd7neTD5kkmJ0e9xoS3dKmdpzMyK8
DBvbtLhYRnO5wd5IAae8NNd4HFJvNRQIHRNvlAn9tPBlCzowNiuWl8R667XEx1patvtCSKsbVmv5
UaU3fqtk59Zsfu/7RXE7Xck24zLI11InPRM6tEFvzfVukapnKuQ580VLdMUTewylPDtvFbuH1j1e
ZpPxmpO5buQk6c/13CyumDe/m8kd3QyHt/2E6fwWsGb/vR6kGOZurHosKUybZrIYSdKqQMV0eQcN
AyZ0kRO2qam0zjkVwdyhtUbN6euCIsiYRYFdO7zHweoPdi4y8sLC77PpW6Yph2xW7oa+V92mz+jl
ZHTwcl1PfaQVwRiWD0Uv78pFGq9lozQ27B9QXLSwDpbBeq0HBbaeA72/FFjehd2CKYzJD+hbP89y
7H9CWT6jFr4DocP2klHHpt12G0/aVW4O1W6UovO0U8M9GXlJ7Sa/aApzIfGu9Z+U6CsU6vJ8WZfh
xRBae7tQrhcnww1wzOSNpGhseHqlnXeKfVBUpldiiR+uNWUZRCzvSzUGvqAmg7RNQusxooJUeEpq
v4olfyZ6bA+Vll9ih/s0ylESe3ljWv6Cc2BlGo0XW1P0e5LKvRYuiFWlsQiA0/nAqmg5TuOFNlKs
l7AgFo5ZXAqKGZYYlgBj7eeqsII8qc+Vrm72vTlH1/osR+fMHZdBOwLRJIVGnN6fV1Hd+4Y8/4iW
+tKETFNlUFKiCrZNQ8nkRmWV5wk63NE6jJromJlRMLhqqnC3jrLBi8F9j3zwjvmdaLdwIm/NEn7j
svqk5SbnRmjhbV0OM37rIo1HqkGNRWEtummSvLuLQMrHxJX8JRMsPceVze+TWnqZ4dBYN7xa/TF3
v+NyX9UjlNfRS5b1cFQp/M3lTS2S61h2doXIKZziFHdnlO1tqGU/xQgMH9M3HPOkNiCsj1xrMrZ9
D7trfMa9xgWG4yhBQ0XQq5VwdCF9dQMT39Ul5liO7do6J7lk3zmsZMxI/LbmFGDYPjSiA4TF13KS
wx0pDe5MNa0lkeAAEGPEFY/PIOkvhdacWR3OTKGFOL3aKiQ09MI1j+VEDlZr9Hc0XLP6TajYPxbp
W1vkV2h/pj3mezeO5DDm19R7ZgcGd2FEdzC0+kKq5GpH9vkqUoM5FIGLsSSf60N+WTP1spumQXZx
+9Q82ZZcicboXFs3Waw5kPFegPH4NkO4wZiomV80RXkm+sX2MxHZZ32+Fw2CVCnSpXvqeoVfwx1t
9TLlXzkStZrsDi12dDOMduuZyx2FEMPLM+fXej8Bhow+WIgH1NomaIKII1Iazgs5DqDpNBRlbH+k
EWz01wOuX5S/lsyb8vLQGO0WhtjAHtgouzgtzkSimlvuoTkM8C9cRA/Jth3Zizu4jiK1voWK+WL2
1qMz04OWw+huqinsmTBE3VZcRarlFgl6BZRI1qaUras2lC/GormpaulHsdQo3wst/C6bZfZDyLnm
0tSmCpgYl4YVKRQC2R7TpJCDcRzyAFH+TzRCktfVGm1FQVw11moeZNP8CD/hRkuWbxNFQ3eYIF1M
MBujUOKrrNodpts3RjK+UBK098us/zZSxUPDXwQTrCLXjsyH3sDlMV3ke7yB3HGUVdLKGvcyePS+
WWSLr5dh9YplQ3dllLPClIHRAzqkrLXNM415vUYNmtnqfbNRs91cKleqvvTbBCXW9w4x86Zy4uWK
NqS8qXF5q2pMzYwBuRaGXFa8ggxGEf1SK4lWQJgUq3P9z7wAdVcngJcsBfQ3zsde02Ypryu1GwaB
lfpGiOl/k3dmTXEjWx7/Kh3zPHJoXx7mRoxUK1UFxtjG+EVRZtG+7/r081MZuk2BTbvhoSOGp3tp
LGWmcjl5zn+RVp2UztFMmOcV5EIxbNJ1o5XBDBGTYZ6OZX6hWcRbhRrcNUSRp43n8uWiM00tlqSo
NbKyXrjQymulKiQ8Er1NVEbbNHQJdtUrr661TU/MIbL0SOZjzFd9xryLvgWpfj1gPEXqLRDcHSgJ
86Yx6z61taxOlvFITXpeKoO27JTgsyCiRECKOy2cBGkShKZE7UMzktovWEbnpTFgTZYPEDXbbpFo
6nuEtBbj4NWbQcJwbBRiNlf5Y5+DeUeTRXGI08LNkCdkFzu7loZtjASxWmN8BoNxDaRx0aOM36Xx
J9R6z5SiPo8a2moO2jrxkkuyFpc4SWxrzCLtbhiWtU5R3ZzsJPURsQRrXWaJj51buyIN5XSSUNmx
VM0kCb+J1PogZSS2IMT6zlgk7/1astZtq5q2Z7ThonL991Kd+jeejHEnZc4WZbJcZSqRnY7LEV9P
vz+PAuRbUGoYnUBLK8fofe3C0IdxFo0Fjn0SfI/GQmC6kdpZYki32kDqTu51O6VG8blKZQz3RApr
ECV8gUmjKFroIIH+BTLVWddW2Gu1arsM/BDP9ZYKB6w6nOSQgVmOyJ4tEgQ/7d7vN3pIIcELsIsr
kxCT6dz45rWRNvPFPljIpXiRc6LlurgaQDoU3teh1m0pNtesvzO1U/Qz1Ug6x1WJFKuvli7M4KZk
SyWTtG9Cfi6TeV5F8rjTqQYkVu+oNY6qvZnbWWmdMdsDe8y6y7xq3/uycdNq+rfCai+8CI+UKFpD
Wj436n7dR4J0V9R1x/BgoAk8Nl+SmUe7jbz9nBqN8sEfysbWBmNRC/J7WXYn/sjXHACnM5YyPihY
J9qBz/LzxY+I8yOREXAlwbPhXEfLaOOmKOrvRCEkcc9NgEdVRFALseW6iSWWBM3EqntbRVZHAHPs
GG00rtI+vZGN0L/wI10m6on3Qih/RhPnzrB65E+sxDgv4w5mjlt2izQql2YVSbOs4qZTDN51IlBF
MiSSyuYSmo288tvm0ks8aqPCXdMXZHPrdlynoXquoWWHsQuml3qunpJ1uuok3P+EIAtWVWqd9Bmb
ohlygspSmH4wLf6XWSBVrRVmN8OT5lsYBuaGyCubYdxizVsyoHaSUupTyFUD4zAwFh9ywVxoeMs4
usJ54vtec4KyVfY5T+NTLKPmZYrej958kLNqHw6mUxfJRylNRlzLo30DQ1JClyNQ7qIm+lB25lUj
D8qJJUQ7Cx8dElXG5xDl57nVyDXGBZZP3a5SxAsX0QXpMvSISRT+SXWnxpH+QfXddo2fkNnPhaYz
I9g7olqhNFcIqMm5XCVu9K5o7QJdQowti13hxSulIDIf0aZB2yLrpMXgtzPItoWTjSY38EzWZ5hl
izMB8SBHDdt4DkvVbkKFYgBlJQoRgWRTDrQBVAJQ4eqwUJGRaFCuDZTGVixhG7W31HdpCApFOTl5
rTwdDexai/Zrh8RAlPc3da7gRYnd2IBMT50pvl2aIrcj89wcMbHIIYIY6XLaZFzoGuZQ3mHMeuJ1
2rkawlABRv81bSBAmD03CBMLV8G3B1P80rdi4Xi9+iEVEvcztUUVj/fwLOiyeZbKH+opEZBYsTkV
TowTvVqxjJU1CBja2fUY9CnVquO6Mtbq+1FRiY+8bj2gMFx4DUVIo8NTyPSdxpLSrZmm0Tqqy69m
25y5uZmeIbHZOkZXb2EEBuznw9rL44+K3COD4SsLN+s+cWdBOK8se5PybLKsi09lCx+v143YSVux
Okf06ksRcx8EJzZrKtfE5xN9ZfzWLGCKyNkjRsQJrMVUoxC/XIwqpDorCMI5MvGxUyWtcOEbxrLx
o6WcuZP/yNeimS5tJnHYFfWKRZvgC1A2arho5M51jAjXLWSMq8uUow9Vlfdt0UsOJpTlBruIaJ5a
XXk5CuEcA1FJ5rsG6f+P/CUYb2OSpYFtBkBCJ4X48/zlRdbU/rPJy6dPeUheSsgHU+kGt66R2ZNI
Hf6VvNQ0JHGAKuBFRHb8r+QlFBQVzKkIdALVBxKswM8ekpfWO/h35C6BO8M1tigV/A7T5NjhcgK6
QbWRINrJpFaRmXicuuw1tYU2WY7bUkF1cp7lKkpwZVC0guM1Mb7h2RDFJybs5es40cqzUGAd2nIW
s7O2hJDhTGpH5SbW/YOAqd+uJBALL1AsngeUkGJVJ0Mgdoaj8kEVeFHpDuOwlSJ93KTdMF70Vuei
/Dv03rxzMwF3rnJCV5GAmSzINjDXcgdoqbZRZUw641h6qU3PFWsmBTAVDuvkJ3BUrEGdXRhclMq3
Muqhi76OyGYaBG8lxIoT7roXmpYqX1IqH07VTRa5CDZy5PpBR6VwX5RGtVDiRLS9fIw/RW31kmLQ
gXN+jMI5mGpp5N9Arx5VN+IBWVLcUcdtD/aQXEhYLVvPExcYf3RnHmXXM+7eMfCBsGQTrwzRn1k9
ZDRNCUOCKk21s7CWNmInqvN4JKrXzYhALZ9yh5LkcwmJQ0fXKmUhKEX8ApZrAlg+aTzc/UnHyZy+
++N5iYx8U8pmNG7RNmlvBwW0h6GAtq8Ky7Dz2PJ3MVfCf/JNtemToqdpAKWcvvkPWMra6hTBpTy5
dTtF/Zw1KhlUoGbjXCqKppwNnpGSRkR6cnQFaVFHQzgT2MY3YytIa5SBof00CKxejniBgWEZDXJm
ivICSvxpyQ5JiEmtH8UpHnasEtZj76yXhHhbgghU7GNLcWT4zesfdrZnSnZPahpkakUNXDguJcgK
HBsgDRWmvEriitvQ765Lf+i2dQG6bol4sNnNAYukrlPKbkMNOejTK3HMAYL8ugnSk55S3MFUkmnA
p0DI5WiJ4TuC+02ZjVvDldIZSXFtWQpFMO9UEg6NUpUzU4/qdVkq+cLT+9D2qk7bYJ6enQ+V1i7B
CwvOaKnt6tcNO8iqPJqdU8Mmi5yDQBZ6CI/niU8FN/QMdk0JDYBPrRFgt6rnIQJFXtBi4GpGi7ou
wWW4xnt9iL/6o1CjuMyFWKMU4yBjpK0lpfZmlVYXs4bc5jpRBeU9llxESkmGMFqjJDPP8Mm0idhO
edS57Bxq72b0g2znpwFpI0MP1lkbiAsVgcPzkSvIygVDv1BK0qFGoIGu+HW/J1rk41VJpY9MNKVi
kEUgAo4KXaXYx0RNCQWNvsHxWgLW9SnRXdSKFbk4bSxXIPnBBlfUpdjOQrUyN6KBG6eNUut0RTbd
j7VRtSSCNfNCFLnXagjm2I0fk/Mo66H76OdZj5A6ZmVEc1Ud30ilpG4MQZRVBBmDvJmDiRduft2v
p6fg1C9mGFNsmvDH5OlejcfQlZVxK+apr5IbCWXQcQLypY5vBvqnUqHENNPwhDrVK+NMrUT5GkXC
9MyMaY4t1lp2qVYnGI8iPp83X15o3pPNcGoe+iUcz2jwIBb7eLoNE/pPMgZxS+Y4r2ZupnOSRFi5
ggcDLHkigQw4BW7VC4uwGtiL8wHrgNB0ARDCF881G7WMeCmzjFd9FQtE33JUnPZWYym2objqSxjV
J6BjGgz6WaLczzqBxPS4wX4oEvW2tbhtrK7ZlqGigHWTlZWrcPvvPRHMjRApie15RjVvgrCzG4Nr
0ZCF8ktT9vmm8GUh+8ItOBaBKZGtQI2mErfZmHLxrLtx3YVEQ3bbVWisCxrYuyHol1KugjdKsVNH
qEqOoTmYoOM5mrhmYDnvqbns9FGPlJMPF1EVo/4jaB7FAasTLAw3LMA2CS8Rgqb1dLTPGKw1wkeD
RpJyfzyOJjofY5C1NL7joG795Nrr+0scM28LLZvpOMLp4ouOUdPHOX4pHCQDASIOGuVgSPvDIai7
ce9xUZa2g+Qi2FU3QvNJy0oworrYhZduHaOZ4fZNeQa6WiBVWodKiLC5oie2rgUWics4jX+XTogA
FbqO0JQhg4sYQzweCS9r5LwdC2lbKXWxcVFYPA+1wXqB93Eg9x/1nfkKuJoDlgE4bPw/9F1qqqbP
gDZvh67Tb/Q6FcuFjwE9KGpZKD6mkadhz6EKpmijnV8JDsKF/MYMfHdR6J7qOqNSNV+BBg0Wuqut
WM5FuUfUtiXfYtp5EAjmKqRCyK3ZkivrDk3c8AWwzUFj8FEnEIKAPg+9GmYdV4WjYxPOliDXmKjt
/ELUNkgrT9sYmGZt6Zmi59p602KB7oT863RVmx06pnHQxaeS6w7KqRKVYWsDZLUMyiRDbZ1UFa+Z
GWjrtzamtHFg59ySPadqoqqbp6jbU5mBEeTbqGYj4RzkaP/HZRBUzBjyb444moXhjFLWmbOhBaaP
rsxIKh4r8YHEWxfjFR95KEHjvFBEyQzJK7VbyFonCBcyEkqk9aW+HlceO0lr53g8G/PUNEipe30S
a+u4Dbz2LJSDIruum5Ym99zGzE+14o/irvb9RFoooRbgMdwaPXKTteiCCk1UV1JtsTOHyvbSqiOa
Hcao/6ZbguKdUtJpvQ27v7ZK6ygRXtiYpCebOiB0SFWTlBhBHAyrxzM6IOcoF70X7ORaUybh5GSY
tYov3oCqU64qONaXoy7F3+QWjWJbBo3w1SwjNmwRi0jlyxBSTLFLxaOYa0LpDWd5hsDaMtBTfm+A
231J7ffYNQ8dk4mchvk1P9q0RB63GK1vNyyD2N+Vht+dEbrUX6H1si/0JF8CZ+gm6e4BFGJHuRo1
EEwqB2svGJb/m5LAh5bAiOX2Op0xmDo9bgmSkLDkUtnfIQXfp7NME4p90eWeuSw6UYKAn+rldeNq
xc6sCN3J3EjIb/76VH4SnEJeFKFNiqw0xD6PlT7JxrNv67q/K2KrK2x3DNqPspE1L1yEnvKouOZP
BjiTODwpwmMNGSMThrjXxHSXoqtmAnMZw3IJyLctnLpVRP9cipt6G4gdEdNg+ukd0LkGS6C8P8NW
IHopBnwSAhImsf9CUITTBcnm6EhCnyuXs4AYNO8DxKkEXEQytKGXqsYl/HdHeIrIYN2SAsEA/XiF
WNjHmhCRs91QIJstY8a99MXOn/3uW4AjysgaoRgJzftYi0LwYzkrmirbiWWsOb7WG7NMKfMXLm1P
sgW6hkoVIDkDfVOMF44iZ1LcrhWBmd81qpUtBbNvlp2Zqh+Nljy1LBFqvjA9n3shiDxsbUDVm9oh
pfLDSdaOllJYvZHvAhgfHDm9eREPAaTAUTEpTTZs5/Hvv3KiECtopGganP+jLI0mp12sDX6xA60g
z9MSmFNqDtaq9RQSSRKIJemFb/d0Mk7CbKj1ELaj9nwct4dRpg55xTL3egSfsUnP/bkVGtUXzQDG
8ut58uy7yKdQ8+JVyNI83nMasxeDQRSLnRRQbHNUxcMHFbP2eK9y7r+w6p/5etBgdfxX4cdDiTpa
ZZO1NsULudihUo8qmOFnW/IBxancoBXfUhN+yYPi2d6hujflKFlvx7uZWLWmGQxdsaOeQHWoTcWT
bEjGE1SXwsWvB/JJZgEdD/Q8OPLYr6Akyo8H0ogJ3katKHadC5oEN/texuCQdLkuDN5dVJvRHY5M
3tYoKkUALG50L92nnhvdacUTBDB38GJ63ALMOkktILW2w0QX3cAUDDhIsgKdZkoz44iscBml+aIc
R4WKcBqWaHdViR7OPXT3+nnuoRJ/EiGNR3ESIM0pOfdOvULQpwlnFPBelKCHy0uLHoV0BkR0iQZP
Vo2Qo48mn+xmcZcWgb4bs0LojTUsQMMk92JVqXHWmuEtgBrKfQ0OkRy6Sz2sIMRoYXxpRsI6CvKZ
IHZ7YkBQLS7WSa1an5Jy6anPm1cx0NZti66CM8SJ7wyif1ajE2hjyyrOOg/ubtyF3+gj5W25OkX/
NPusjoV+2w2p04KhttmBrnXt1PdiaS351Z0c1O2qCkqKH9DlZ1xrm1UsqYmtyEFky3km0dTYX/qh
0K4SPZV3cSjMUqqPVz6F7qJWjFOr0SfEmYAsQNheIaRtLtzUwoIx6ggumz6aedaQb700zOaKNRgz
/OLLORfh9v0Yt9s2r/3KFtx42Jkck3bFTdlW+kGGLN9rFUtKybbj4F/2eQQOF/QA+TpMyuUGSJcS
Vs3c8/zAUZtmVuvFraSAz0pRAJEb4SqpwlO3cjMHQZrPmViZtuojHZhk7ojXlLLzYJZ/tLKg2KpJ
cjdW+XBmDdWN4VUlHVVBxzbWeRGo9T5UzORD2+b7SBEB3jZeMfekTl5GhR8vRBQRAfS54lKPQZxr
UTsfFdHFSgtcTCd6qRObXb+CAfXJ7LxqAayniNWrXBiKXQS2LbQhLiCL20ri5CnYcvrM8laoZPw5
TIN3U5A2Kuq7mxaSHNwTdQLHiOlNPAjcGDywCwb0Kw3CDnGnl20pMkERcWGYJ9sgTVRlPiQBHAoG
2DyvSfHsws4To0WVtwBa0dtPrYUZKeNldahj4l/bSosmErt8k0cKKsHqoQ4aTSVR4VAd1Q+V0ir0
vMtID9qvmhRYna0HTW/ZVarUa3QYpR6asa9/qASZKh63NT5To0ArckphNMCQyaW3EXFV+2Zqriqd
ISY6aiuQhCkF+RDE+E6MSvA3SRZaC0QkJnHPPixuItEa7rj2lhJ3+pSFUGRBVc3SKhNVJwE5ZMxk
oezSRZNCHIE3ig/ySg20zJxh25GsESsxoQKVtfHR6DVIMx7uYVcQ2aIad+dWaheG2mcnhdn2Z0Ke
n5a9jLFQf6CQcnxBJ4XHBg/LPdBMvYlxGmKhM27qAEFpB++2CJsQWIvAWwPoqoo0ut+iWshmEgTT
VRDoybpRI/MsilURU/Iiq0+S2FQ+BO6YBzPcpqmuw9lOL/vE19JZnuN1B2mtFElijCqFeEVJu8TJ
tCzbDG1tXLTc26SFLE24G1OsKD5WWhWk8FMNbrSlplBpVNASsPFQA6YiDzorwYJKs8taw1t10Ho9
LFMh/Nl61HmwUyUvZvFmbvK+rWryKwYIRc0JE0mNwKYQ/AL2jOWLVGvraaLVyVc1x+XAFg0jAtrQ
VkqwyMcBQLKal9gJVREnGjBo0N0zr9F7w5FB1LROlrjqsKnHaqRqayqgzbgL9OWiN8YA68bUKmpg
s5a1lbwBuLWp1YBNDQnR9FlP7Tdz8BN2ERpxaxRIqkEEVJqJ0ok0qj4YeVg5IwCPWi8XUZEECinJ
qgxOZLnv7xRS2fLM69w4t4sGRLETRQUXMuwby5h7CavKiWSXcC+sA7+xE7CBCvxYUY4uY/IxH6oQ
5c1VQy/Oe/LK+iYAwAqUDI7WN7cYwYN0euCG+8xPm+h9khfF+8yLiq8Je1j7BQlijYfCv76V/Awc
chf4+ggbi+OOFE0Jai/TFUBAAilk365qo3GREokkHH7axhv3YWqWZ2WPZgQ4dz0sr1oUSI0TNAFE
f+drgPtBWlnuALzbaqJFKaXIrVpoHX8ZZN3FndMXZIwGoiRoZ1YtDsrC6kXLA9PSZDdGM0rCapAy
6OpVgibArO/SUsUID8cJdALJWJ8ErpU2Dp46XTgfMh9p+H5oom+CWETXhZ5ShfEK8g7w6ipwDV2a
gC8QGtODOKiSVrY1ORj9nVp11YcwadWG2VUboPZCZFWcth3lmwAjxisPutyNJlKJE8s0VpZGm8Xt
pjNNsjQIdYUy534Sfs50uQ4utNAY1QvKJWU5H4IKYI0edkU/J9KU5HUbClLNvDE9a4McUTue4Xw0
qOeV0nFZwT6hpWIR6UB2a6DX0lLP0iG5y8j7BUzUQnBqQ82NjQAJySKD0g84GRYmi10DOZCei4mn
UeYpiFUWCfy5dD0GBesUbloOVgNCZLBAxjbtFhLGWD6wazWUZjmJgW6rYGuVrQGi4Efy36LXIuCS
uOi01xmg3bgUln4kFdsIwiW5zVz9nrP7VzCa7hvxrPTkn+yd6b++z4K0/oj215F45d/6owca0PMP
eqRleZ01iFCijOkF2WOL4ulG/whTcGjSQUfzV0+I97S4uUEmU4AAhfqOAiYXfbjDD8mIOEu9+z+Q
JPWdxH2B+/zk28rP4Y0/jNHPRuHXHXwq8/n0OY+68FNBzyn7jr/d3xuIo6f8NRAyKpvy5JBHMeTw
wy36h2GwrHeIhpKjImA9/Hwf+H/ZMKDs/8phEJR3UBZ1SkI86Yf+4zvzDquqSbWRGw1T7l/U8ylN
R0Wda+ffWQo/nQGC/k6iFAKDlJv44Yee/jgE2H+bVK7JGP3rhmDScxcnGb/XjYDxTsfSBN2t+wGY
7s8/joAkvwMbjUPNdK39u5Pgb8yUPzdMxw/im8N+GtxWP8gBv/gHD5vN0wfcbyLrm//5L/axPwFN
hz+cpIK/PxqVXwSIp///n0cT5DDPf/iPD/P+x39+38Gnr362UQ+/XAW35b689gGST6++b+bpPmFX
vryt6j82+zhIcKXfP97yJ8fuBx3iqb1PpI7/nAK/esMTOWMV+VO29r+6+s+ee5HfXgfIJX8/q/7I
7v64yrxhH+3Lev/w9OlTUD6a1KkffvXPO3KaleDmLppkj0zzw+MOb3g4Fl7dpQMy76dveMM+xHvw
e8FxJ1AxfPjVPx+m7/DCi+Ynr5jOjdeO024fN1Hz8Jzvn2DynCVD9tpHb/dJjq/xw4Punw2ikjTw
a5/9fWSeX2wGiAi8KV7/kvmeBX2yb49m6P2m/douPGiUP/+CNxj/w370/NPfYG6e7JNvR7OeDOok
FP7agfnf61v/4SnTpJlAI+w8hHavffJh1kw4XLaep2vq/j1vMDaHkX9m7zm8AY3l1/fkYfI8vwLu
30ON4LUjdlgCv3zJG3yWh8789KNQXXx9Vw4f5bSp9n98vE09b//44Pk+ZG+xNR2G7KX3vMEy+RDs
H+3b9GAKqN9g37MZn6iJn3v6G5ybD8HG9T4PkB34Ieg4eRpx3HeKGPm1M9kmMHt4yv2uMg3XG6yR
6UP8saasl95Uj94Af4CjaHLyeG3j7zeUZ/as+3e8QTeWGXICfJDsobmHUbp//hus8u8x39N4g9rV
YZjeaok/CZLvXzBVn1/7HWwi+9vHkf331qtvsKB5uBftBfs2JouTer+YUhN88rVd+f45nt/aDTLr
qGFhBw0NBGQzeaTXv/Bw+HbTHenJF8IiF+1S7ExBzoAlgYHyBmvm4VR5+rYJJXTsJfPa4fxdJaM/
b67/8Mb2O8SjX77ruXvwn4mip7fjhwzgc//s8dV/+ovr+HZf/uf/AAAA//8=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1.xml"/><Relationship Id="rId3" Type="http://schemas.openxmlformats.org/officeDocument/2006/relationships/chart" Target="../charts/chart8.xml"/><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image" Target="../media/image10.png"/><Relationship Id="rId2" Type="http://schemas.microsoft.com/office/2014/relationships/chartEx" Target="../charts/chartEx2.xml"/><Relationship Id="rId16" Type="http://schemas.openxmlformats.org/officeDocument/2006/relationships/image" Target="../media/image9.png"/><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8.png"/><Relationship Id="rId10"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chart" Target="../charts/chart9.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981075</xdr:colOff>
      <xdr:row>4</xdr:row>
      <xdr:rowOff>19050</xdr:rowOff>
    </xdr:from>
    <xdr:to>
      <xdr:col>9</xdr:col>
      <xdr:colOff>68041</xdr:colOff>
      <xdr:row>15</xdr:row>
      <xdr:rowOff>107294</xdr:rowOff>
    </xdr:to>
    <xdr:grpSp>
      <xdr:nvGrpSpPr>
        <xdr:cNvPr id="2" name="Group 1">
          <a:extLst>
            <a:ext uri="{FF2B5EF4-FFF2-40B4-BE49-F238E27FC236}">
              <a16:creationId xmlns:a16="http://schemas.microsoft.com/office/drawing/2014/main" id="{3B202431-EA07-480B-9276-36EAB064122B}"/>
            </a:ext>
          </a:extLst>
        </xdr:cNvPr>
        <xdr:cNvGrpSpPr/>
      </xdr:nvGrpSpPr>
      <xdr:grpSpPr>
        <a:xfrm>
          <a:off x="2290152" y="1000858"/>
          <a:ext cx="7351002" cy="2099973"/>
          <a:chOff x="1163399" y="680790"/>
          <a:chExt cx="3982078" cy="2021315"/>
        </a:xfrm>
      </xdr:grpSpPr>
      <xdr:sp macro="" textlink="">
        <xdr:nvSpPr>
          <xdr:cNvPr id="3" name="TextBox 2">
            <a:extLst>
              <a:ext uri="{FF2B5EF4-FFF2-40B4-BE49-F238E27FC236}">
                <a16:creationId xmlns:a16="http://schemas.microsoft.com/office/drawing/2014/main" id="{434F8C57-75B5-7121-5D76-176EA183208C}"/>
              </a:ext>
            </a:extLst>
          </xdr:cNvPr>
          <xdr:cNvSpPr txBox="1"/>
        </xdr:nvSpPr>
        <xdr:spPr>
          <a:xfrm>
            <a:off x="1226834" y="741139"/>
            <a:ext cx="690145" cy="178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100" b="1">
                <a:solidFill>
                  <a:schemeClr val="tx1">
                    <a:lumMod val="75000"/>
                    <a:lumOff val="25000"/>
                  </a:schemeClr>
                </a:solidFill>
              </a:rPr>
              <a:t>Revenue</a:t>
            </a:r>
          </a:p>
        </xdr:txBody>
      </xdr:sp>
      <xdr:sp macro="" textlink="Dapur!$B$4">
        <xdr:nvSpPr>
          <xdr:cNvPr id="4" name="Rectangle 3">
            <a:extLst>
              <a:ext uri="{FF2B5EF4-FFF2-40B4-BE49-F238E27FC236}">
                <a16:creationId xmlns:a16="http://schemas.microsoft.com/office/drawing/2014/main" id="{18FE5D04-15E2-202E-99EA-2D64584B1356}"/>
              </a:ext>
            </a:extLst>
          </xdr:cNvPr>
          <xdr:cNvSpPr/>
        </xdr:nvSpPr>
        <xdr:spPr>
          <a:xfrm>
            <a:off x="1163399" y="835833"/>
            <a:ext cx="1263350" cy="414684"/>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C89BC2-0ED6-4AD1-8023-FB5DBB4D5F41}" type="TxLink">
              <a:rPr lang="en-US" sz="2000" b="1" i="0" u="none" strike="noStrike">
                <a:solidFill>
                  <a:srgbClr val="6949A4"/>
                </a:solidFill>
                <a:latin typeface="Calibri"/>
                <a:ea typeface="Calibri"/>
                <a:cs typeface="Calibri"/>
              </a:rPr>
              <a:pPr marL="0" indent="0" algn="ctr"/>
              <a:t>Rp60,0B</a:t>
            </a:fld>
            <a:endParaRPr lang="en-US" sz="2000" b="1" i="0" u="none" strike="noStrike">
              <a:solidFill>
                <a:srgbClr val="6949A4"/>
              </a:solidFill>
              <a:latin typeface="Calibri"/>
              <a:ea typeface="Calibri"/>
              <a:cs typeface="Calibri"/>
            </a:endParaRPr>
          </a:p>
        </xdr:txBody>
      </xdr:sp>
      <xdr:sp macro="" textlink="Dapur!$A$4">
        <xdr:nvSpPr>
          <xdr:cNvPr id="5" name="Rectangle 4">
            <a:extLst>
              <a:ext uri="{FF2B5EF4-FFF2-40B4-BE49-F238E27FC236}">
                <a16:creationId xmlns:a16="http://schemas.microsoft.com/office/drawing/2014/main" id="{10EB89E0-CCA9-0735-F435-9B9D257B6CAB}"/>
              </a:ext>
            </a:extLst>
          </xdr:cNvPr>
          <xdr:cNvSpPr/>
        </xdr:nvSpPr>
        <xdr:spPr>
          <a:xfrm>
            <a:off x="3966509" y="829136"/>
            <a:ext cx="1072004" cy="416591"/>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37F25C7-43F5-4BA7-86D4-173FDA5BB42C}" type="TxLink">
              <a:rPr lang="en-US" sz="2000" b="1" i="0" u="none" strike="noStrike">
                <a:solidFill>
                  <a:srgbClr val="6949A4"/>
                </a:solidFill>
                <a:latin typeface="Calibri"/>
                <a:ea typeface="Calibri"/>
                <a:cs typeface="Calibri"/>
              </a:rPr>
              <a:pPr marL="0" indent="0" algn="l"/>
              <a:t>236.749</a:t>
            </a:fld>
            <a:endParaRPr lang="en-US" sz="2000" b="1" i="0" u="none" strike="noStrike">
              <a:solidFill>
                <a:srgbClr val="6949A4"/>
              </a:solidFill>
              <a:latin typeface="Calibri"/>
              <a:ea typeface="Calibri"/>
              <a:cs typeface="Calibri"/>
            </a:endParaRPr>
          </a:p>
        </xdr:txBody>
      </xdr:sp>
      <xdr:sp macro="" textlink="">
        <xdr:nvSpPr>
          <xdr:cNvPr id="6" name="TextBox 5">
            <a:extLst>
              <a:ext uri="{FF2B5EF4-FFF2-40B4-BE49-F238E27FC236}">
                <a16:creationId xmlns:a16="http://schemas.microsoft.com/office/drawing/2014/main" id="{FF8BFE1C-2AA4-ECC6-B535-50DF54C1C8FB}"/>
              </a:ext>
            </a:extLst>
          </xdr:cNvPr>
          <xdr:cNvSpPr txBox="1"/>
        </xdr:nvSpPr>
        <xdr:spPr>
          <a:xfrm>
            <a:off x="3977630" y="680790"/>
            <a:ext cx="1008586" cy="287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baseline="0">
                <a:solidFill>
                  <a:schemeClr val="tx1">
                    <a:lumMod val="75000"/>
                    <a:lumOff val="25000"/>
                  </a:schemeClr>
                </a:solidFill>
              </a:rPr>
              <a:t>Total Item Sold</a:t>
            </a:r>
            <a:endParaRPr lang="en-US" sz="1050" b="1">
              <a:solidFill>
                <a:schemeClr val="tx1">
                  <a:lumMod val="75000"/>
                  <a:lumOff val="25000"/>
                </a:schemeClr>
              </a:solidFill>
            </a:endParaRPr>
          </a:p>
        </xdr:txBody>
      </xdr:sp>
      <xdr:sp macro="" textlink="Dapur!$A$10">
        <xdr:nvSpPr>
          <xdr:cNvPr id="7" name="Rectangle 6">
            <a:extLst>
              <a:ext uri="{FF2B5EF4-FFF2-40B4-BE49-F238E27FC236}">
                <a16:creationId xmlns:a16="http://schemas.microsoft.com/office/drawing/2014/main" id="{F922EA9E-DC76-8117-6552-4B2A4CF1ECA4}"/>
              </a:ext>
            </a:extLst>
          </xdr:cNvPr>
          <xdr:cNvSpPr/>
        </xdr:nvSpPr>
        <xdr:spPr>
          <a:xfrm>
            <a:off x="2615148" y="819266"/>
            <a:ext cx="1056147" cy="416591"/>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543AE65-365D-40BC-B203-AF48F06FB05B}" type="TxLink">
              <a:rPr lang="en-US" sz="2000" b="1" i="0" u="none" strike="noStrike">
                <a:solidFill>
                  <a:srgbClr val="6949A4"/>
                </a:solidFill>
                <a:latin typeface="Calibri"/>
                <a:ea typeface="Calibri"/>
                <a:cs typeface="Calibri"/>
              </a:rPr>
              <a:pPr marL="0" indent="0" algn="l"/>
              <a:t>Rp151M</a:t>
            </a:fld>
            <a:endParaRPr lang="en-US" sz="2000" b="1" i="0" u="none" strike="noStrike">
              <a:solidFill>
                <a:srgbClr val="6949A4"/>
              </a:solidFill>
              <a:latin typeface="Calibri"/>
              <a:ea typeface="Calibri"/>
              <a:cs typeface="Calibri"/>
            </a:endParaRPr>
          </a:p>
        </xdr:txBody>
      </xdr:sp>
      <xdr:sp macro="" textlink="">
        <xdr:nvSpPr>
          <xdr:cNvPr id="8" name="TextBox 7">
            <a:extLst>
              <a:ext uri="{FF2B5EF4-FFF2-40B4-BE49-F238E27FC236}">
                <a16:creationId xmlns:a16="http://schemas.microsoft.com/office/drawing/2014/main" id="{8452FCE9-D900-2A72-589C-58ABB71D457C}"/>
              </a:ext>
            </a:extLst>
          </xdr:cNvPr>
          <xdr:cNvSpPr txBox="1"/>
        </xdr:nvSpPr>
        <xdr:spPr>
          <a:xfrm>
            <a:off x="2626000" y="697488"/>
            <a:ext cx="1081445" cy="271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50" b="1">
                <a:solidFill>
                  <a:schemeClr val="bg2">
                    <a:lumMod val="25000"/>
                  </a:schemeClr>
                </a:solidFill>
              </a:rPr>
              <a:t>Avg. Transaction </a:t>
            </a:r>
          </a:p>
        </xdr:txBody>
      </xdr:sp>
      <xdr:graphicFrame macro="">
        <xdr:nvGraphicFramePr>
          <xdr:cNvPr id="9" name="Chart 8">
            <a:extLst>
              <a:ext uri="{FF2B5EF4-FFF2-40B4-BE49-F238E27FC236}">
                <a16:creationId xmlns:a16="http://schemas.microsoft.com/office/drawing/2014/main" id="{5D84CA27-CAD6-323B-CB84-7FBABFDD6CAC}"/>
              </a:ext>
            </a:extLst>
          </xdr:cNvPr>
          <xdr:cNvGraphicFramePr>
            <a:graphicFrameLocks/>
          </xdr:cNvGraphicFramePr>
        </xdr:nvGraphicFramePr>
        <xdr:xfrm>
          <a:off x="1257000" y="1321520"/>
          <a:ext cx="3888477" cy="138058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120650</xdr:colOff>
      <xdr:row>23</xdr:row>
      <xdr:rowOff>92075</xdr:rowOff>
    </xdr:from>
    <xdr:to>
      <xdr:col>11</xdr:col>
      <xdr:colOff>572558</xdr:colOff>
      <xdr:row>34</xdr:row>
      <xdr:rowOff>161925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DED1E892-A38F-4103-81AE-491B1E352E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20175" y="4749800"/>
              <a:ext cx="7983008" cy="2057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47625</xdr:colOff>
      <xdr:row>141</xdr:row>
      <xdr:rowOff>0</xdr:rowOff>
    </xdr:from>
    <xdr:to>
      <xdr:col>4</xdr:col>
      <xdr:colOff>793297</xdr:colOff>
      <xdr:row>148</xdr:row>
      <xdr:rowOff>163739</xdr:rowOff>
    </xdr:to>
    <xdr:graphicFrame macro="">
      <xdr:nvGraphicFramePr>
        <xdr:cNvPr id="13" name="Chart 12">
          <a:extLst>
            <a:ext uri="{FF2B5EF4-FFF2-40B4-BE49-F238E27FC236}">
              <a16:creationId xmlns:a16="http://schemas.microsoft.com/office/drawing/2014/main" id="{7D58FFD4-D47E-4D35-8AEC-DEF81522C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628650</xdr:colOff>
      <xdr:row>88</xdr:row>
      <xdr:rowOff>152399</xdr:rowOff>
    </xdr:from>
    <xdr:to>
      <xdr:col>13</xdr:col>
      <xdr:colOff>495300</xdr:colOff>
      <xdr:row>102</xdr:row>
      <xdr:rowOff>47624</xdr:rowOff>
    </xdr:to>
    <xdr:graphicFrame macro="">
      <xdr:nvGraphicFramePr>
        <xdr:cNvPr id="14" name="Chart 13">
          <a:extLst>
            <a:ext uri="{FF2B5EF4-FFF2-40B4-BE49-F238E27FC236}">
              <a16:creationId xmlns:a16="http://schemas.microsoft.com/office/drawing/2014/main" id="{01D90913-E459-4400-9722-3333E634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571499</xdr:colOff>
      <xdr:row>103</xdr:row>
      <xdr:rowOff>120650</xdr:rowOff>
    </xdr:from>
    <xdr:to>
      <xdr:col>13</xdr:col>
      <xdr:colOff>466724</xdr:colOff>
      <xdr:row>117</xdr:row>
      <xdr:rowOff>28575</xdr:rowOff>
    </xdr:to>
    <xdr:graphicFrame macro="">
      <xdr:nvGraphicFramePr>
        <xdr:cNvPr id="15" name="Chart 14">
          <a:extLst>
            <a:ext uri="{FF2B5EF4-FFF2-40B4-BE49-F238E27FC236}">
              <a16:creationId xmlns:a16="http://schemas.microsoft.com/office/drawing/2014/main" id="{B9D5751B-A1E9-47A1-ACC4-8B3F7C7BD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131762</xdr:colOff>
      <xdr:row>128</xdr:row>
      <xdr:rowOff>39687</xdr:rowOff>
    </xdr:from>
    <xdr:to>
      <xdr:col>22</xdr:col>
      <xdr:colOff>530225</xdr:colOff>
      <xdr:row>143</xdr:row>
      <xdr:rowOff>65087</xdr:rowOff>
    </xdr:to>
    <xdr:graphicFrame macro="">
      <xdr:nvGraphicFramePr>
        <xdr:cNvPr id="16" name="Chart 15">
          <a:extLst>
            <a:ext uri="{FF2B5EF4-FFF2-40B4-BE49-F238E27FC236}">
              <a16:creationId xmlns:a16="http://schemas.microsoft.com/office/drawing/2014/main" id="{86C5D094-24F2-CBA6-A0B1-510C313B3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11967</xdr:colOff>
      <xdr:row>63</xdr:row>
      <xdr:rowOff>69117</xdr:rowOff>
    </xdr:from>
    <xdr:to>
      <xdr:col>15</xdr:col>
      <xdr:colOff>139212</xdr:colOff>
      <xdr:row>75</xdr:row>
      <xdr:rowOff>149714</xdr:rowOff>
    </xdr:to>
    <xdr:graphicFrame macro="">
      <xdr:nvGraphicFramePr>
        <xdr:cNvPr id="19" name="Chart 18">
          <a:extLst>
            <a:ext uri="{FF2B5EF4-FFF2-40B4-BE49-F238E27FC236}">
              <a16:creationId xmlns:a16="http://schemas.microsoft.com/office/drawing/2014/main" id="{1F2F7438-8DC3-E12A-E4DE-C448EE6D1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0.02787</cdr:x>
      <cdr:y>0.13316</cdr:y>
    </cdr:from>
    <cdr:to>
      <cdr:x>0.33798</cdr:x>
      <cdr:y>0.86554</cdr:y>
    </cdr:to>
    <cdr:sp macro="" textlink="">
      <cdr:nvSpPr>
        <cdr:cNvPr id="2" name="Rectangle 1">
          <a:extLst xmlns:a="http://schemas.openxmlformats.org/drawingml/2006/main">
            <a:ext uri="{FF2B5EF4-FFF2-40B4-BE49-F238E27FC236}">
              <a16:creationId xmlns:a16="http://schemas.microsoft.com/office/drawing/2014/main" id="{7643BD85-2FB2-54D5-C772-36F664ED992F}"/>
            </a:ext>
          </a:extLst>
        </cdr:cNvPr>
        <cdr:cNvSpPr/>
      </cdr:nvSpPr>
      <cdr:spPr>
        <a:xfrm xmlns:a="http://schemas.openxmlformats.org/drawingml/2006/main">
          <a:off x="152400" y="323850"/>
          <a:ext cx="1695450" cy="1781175"/>
        </a:xfrm>
        <a:prstGeom xmlns:a="http://schemas.openxmlformats.org/drawingml/2006/main" prst="rect">
          <a:avLst/>
        </a:prstGeom>
        <a:noFill xmlns:a="http://schemas.openxmlformats.org/drawingml/2006/main"/>
        <a:ln xmlns:a="http://schemas.openxmlformats.org/drawingml/2006/main" w="28575">
          <a:solidFill>
            <a:schemeClr val="accent6">
              <a:lumMod val="75000"/>
            </a:schemeClr>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3.xml><?xml version="1.0" encoding="utf-8"?>
<c:userShapes xmlns:c="http://schemas.openxmlformats.org/drawingml/2006/chart">
  <cdr:relSizeAnchor xmlns:cdr="http://schemas.openxmlformats.org/drawingml/2006/chartDrawing">
    <cdr:from>
      <cdr:x>0.55427</cdr:x>
      <cdr:y>0.12516</cdr:y>
    </cdr:from>
    <cdr:to>
      <cdr:x>0.96998</cdr:x>
      <cdr:y>0.91134</cdr:y>
    </cdr:to>
    <cdr:sp macro="" textlink="">
      <cdr:nvSpPr>
        <cdr:cNvPr id="2" name="Rectangle 1">
          <a:extLst xmlns:a="http://schemas.openxmlformats.org/drawingml/2006/main">
            <a:ext uri="{FF2B5EF4-FFF2-40B4-BE49-F238E27FC236}">
              <a16:creationId xmlns:a16="http://schemas.microsoft.com/office/drawing/2014/main" id="{0A2A3FEE-AE0E-5535-3F1E-A87D77DF59C5}"/>
            </a:ext>
          </a:extLst>
        </cdr:cNvPr>
        <cdr:cNvSpPr/>
      </cdr:nvSpPr>
      <cdr:spPr>
        <a:xfrm xmlns:a="http://schemas.openxmlformats.org/drawingml/2006/main">
          <a:off x="3048001" y="304800"/>
          <a:ext cx="2286000" cy="1914525"/>
        </a:xfrm>
        <a:prstGeom xmlns:a="http://schemas.openxmlformats.org/drawingml/2006/main" prst="rect">
          <a:avLst/>
        </a:prstGeom>
        <a:noFill xmlns:a="http://schemas.openxmlformats.org/drawingml/2006/main"/>
        <a:ln xmlns:a="http://schemas.openxmlformats.org/drawingml/2006/main" w="28575">
          <a:solidFill>
            <a:srgbClr val="C0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4.xml><?xml version="1.0" encoding="utf-8"?>
<c:userShapes xmlns:c="http://schemas.openxmlformats.org/drawingml/2006/chart">
  <cdr:relSizeAnchor xmlns:cdr="http://schemas.openxmlformats.org/drawingml/2006/chartDrawing">
    <cdr:from>
      <cdr:x>0.06348</cdr:x>
      <cdr:y>0</cdr:y>
    </cdr:from>
    <cdr:to>
      <cdr:x>0.09829</cdr:x>
      <cdr:y>0.09733</cdr:y>
    </cdr:to>
    <cdr:sp macro="" textlink="">
      <cdr:nvSpPr>
        <cdr:cNvPr id="2" name="TextBox 1">
          <a:extLst xmlns:a="http://schemas.openxmlformats.org/drawingml/2006/main">
            <a:ext uri="{FF2B5EF4-FFF2-40B4-BE49-F238E27FC236}">
              <a16:creationId xmlns:a16="http://schemas.microsoft.com/office/drawing/2014/main" id="{CEE851E4-3597-BD3F-62FA-2080B48B8CC9}"/>
            </a:ext>
          </a:extLst>
        </cdr:cNvPr>
        <cdr:cNvSpPr txBox="1"/>
      </cdr:nvSpPr>
      <cdr:spPr>
        <a:xfrm xmlns:a="http://schemas.openxmlformats.org/drawingml/2006/main">
          <a:off x="573088" y="0"/>
          <a:ext cx="314326"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a:t>
          </a:r>
          <a:endParaRPr lang="en-US" sz="800" b="1" kern="1200">
            <a:latin typeface="Segoe UI Variable Small" pitchFamily="2" charset="0"/>
          </a:endParaRPr>
        </a:p>
      </cdr:txBody>
    </cdr:sp>
  </cdr:relSizeAnchor>
</c:userShapes>
</file>

<file path=xl/drawings/drawing5.xml><?xml version="1.0" encoding="utf-8"?>
<xdr:wsDr xmlns:xdr="http://schemas.openxmlformats.org/drawingml/2006/spreadsheetDrawing" xmlns:a="http://schemas.openxmlformats.org/drawingml/2006/main">
  <xdr:oneCellAnchor>
    <xdr:from>
      <xdr:col>17</xdr:col>
      <xdr:colOff>211666</xdr:colOff>
      <xdr:row>11</xdr:row>
      <xdr:rowOff>0</xdr:rowOff>
    </xdr:from>
    <xdr:ext cx="184731" cy="264560"/>
    <xdr:sp macro="" textlink="">
      <xdr:nvSpPr>
        <xdr:cNvPr id="7" name="TextBox 6">
          <a:extLst>
            <a:ext uri="{FF2B5EF4-FFF2-40B4-BE49-F238E27FC236}">
              <a16:creationId xmlns:a16="http://schemas.microsoft.com/office/drawing/2014/main" id="{25668F6B-DE1A-FE4F-C5A8-9491824A9599}"/>
            </a:ext>
          </a:extLst>
        </xdr:cNvPr>
        <xdr:cNvSpPr txBox="1"/>
      </xdr:nvSpPr>
      <xdr:spPr>
        <a:xfrm>
          <a:off x="10646833" y="1979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29827</xdr:colOff>
      <xdr:row>0</xdr:row>
      <xdr:rowOff>123049</xdr:rowOff>
    </xdr:from>
    <xdr:to>
      <xdr:col>19</xdr:col>
      <xdr:colOff>335492</xdr:colOff>
      <xdr:row>51</xdr:row>
      <xdr:rowOff>23813</xdr:rowOff>
    </xdr:to>
    <xdr:sp macro="" textlink="">
      <xdr:nvSpPr>
        <xdr:cNvPr id="11" name="Rectangle: Rounded Corners 10">
          <a:extLst>
            <a:ext uri="{FF2B5EF4-FFF2-40B4-BE49-F238E27FC236}">
              <a16:creationId xmlns:a16="http://schemas.microsoft.com/office/drawing/2014/main" id="{2B1E23B7-0075-4569-AF02-2E82A2CB50C1}"/>
            </a:ext>
          </a:extLst>
        </xdr:cNvPr>
        <xdr:cNvSpPr/>
      </xdr:nvSpPr>
      <xdr:spPr>
        <a:xfrm>
          <a:off x="29827" y="123049"/>
          <a:ext cx="11842821" cy="9009045"/>
        </a:xfrm>
        <a:prstGeom prst="roundRect">
          <a:avLst>
            <a:gd name="adj" fmla="val 5965"/>
          </a:avLst>
        </a:prstGeom>
        <a:solidFill>
          <a:schemeClr val="bg2">
            <a:lumMod val="25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1</xdr:row>
      <xdr:rowOff>46567</xdr:rowOff>
    </xdr:from>
    <xdr:to>
      <xdr:col>19</xdr:col>
      <xdr:colOff>190500</xdr:colOff>
      <xdr:row>50</xdr:row>
      <xdr:rowOff>56697</xdr:rowOff>
    </xdr:to>
    <xdr:sp macro="" textlink="">
      <xdr:nvSpPr>
        <xdr:cNvPr id="2" name="Rectangle: Rounded Corners 1">
          <a:extLst>
            <a:ext uri="{FF2B5EF4-FFF2-40B4-BE49-F238E27FC236}">
              <a16:creationId xmlns:a16="http://schemas.microsoft.com/office/drawing/2014/main" id="{47DA61E8-0180-A8F9-4E54-5A1C283C73D1}"/>
            </a:ext>
          </a:extLst>
        </xdr:cNvPr>
        <xdr:cNvSpPr/>
      </xdr:nvSpPr>
      <xdr:spPr>
        <a:xfrm>
          <a:off x="745671" y="227996"/>
          <a:ext cx="11078936" cy="8900130"/>
        </a:xfrm>
        <a:prstGeom prst="roundRect">
          <a:avLst>
            <a:gd name="adj" fmla="val 6153"/>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949A4"/>
            </a:solidFill>
          </a:endParaRPr>
        </a:p>
      </xdr:txBody>
    </xdr:sp>
    <xdr:clientData/>
  </xdr:twoCellAnchor>
  <xdr:twoCellAnchor editAs="oneCell">
    <xdr:from>
      <xdr:col>8</xdr:col>
      <xdr:colOff>140758</xdr:colOff>
      <xdr:row>1</xdr:row>
      <xdr:rowOff>48875</xdr:rowOff>
    </xdr:from>
    <xdr:to>
      <xdr:col>13</xdr:col>
      <xdr:colOff>264584</xdr:colOff>
      <xdr:row>7</xdr:row>
      <xdr:rowOff>125339</xdr:rowOff>
    </xdr:to>
    <mc:AlternateContent xmlns:mc="http://schemas.openxmlformats.org/markup-compatibility/2006" xmlns:tsle="http://schemas.microsoft.com/office/drawing/2012/timeslicer">
      <mc:Choice Requires="tsle">
        <xdr:graphicFrame macro="">
          <xdr:nvGraphicFramePr>
            <xdr:cNvPr id="22" name="Tanggal Transaksi">
              <a:extLst>
                <a:ext uri="{FF2B5EF4-FFF2-40B4-BE49-F238E27FC236}">
                  <a16:creationId xmlns:a16="http://schemas.microsoft.com/office/drawing/2014/main" id="{864EB29F-A725-4970-B862-19F9A80F4745}"/>
                </a:ext>
              </a:extLst>
            </xdr:cNvPr>
            <xdr:cNvGraphicFramePr/>
          </xdr:nvGraphicFramePr>
          <xdr:xfrm>
            <a:off x="0" y="0"/>
            <a:ext cx="0" cy="0"/>
          </xdr:xfrm>
          <a:graphic>
            <a:graphicData uri="http://schemas.microsoft.com/office/drawing/2012/timeslicer">
              <tsle:timeslicer name="Tanggal Transaksi"/>
            </a:graphicData>
          </a:graphic>
        </xdr:graphicFrame>
      </mc:Choice>
      <mc:Fallback xmlns="">
        <xdr:sp macro="" textlink="">
          <xdr:nvSpPr>
            <xdr:cNvPr id="0" name=""/>
            <xdr:cNvSpPr>
              <a:spLocks noTextEdit="1"/>
            </xdr:cNvSpPr>
          </xdr:nvSpPr>
          <xdr:spPr>
            <a:xfrm>
              <a:off x="5054600" y="225617"/>
              <a:ext cx="3189817" cy="11591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285751</xdr:colOff>
      <xdr:row>8</xdr:row>
      <xdr:rowOff>74084</xdr:rowOff>
    </xdr:from>
    <xdr:to>
      <xdr:col>9</xdr:col>
      <xdr:colOff>330597</xdr:colOff>
      <xdr:row>24</xdr:row>
      <xdr:rowOff>8466</xdr:rowOff>
    </xdr:to>
    <xdr:sp macro="" textlink="">
      <xdr:nvSpPr>
        <xdr:cNvPr id="14" name="Rectangle: Rounded Corners 13">
          <a:extLst>
            <a:ext uri="{FF2B5EF4-FFF2-40B4-BE49-F238E27FC236}">
              <a16:creationId xmlns:a16="http://schemas.microsoft.com/office/drawing/2014/main" id="{50B8319A-7928-D00B-37DF-0CE65E4A2726}"/>
            </a:ext>
          </a:extLst>
        </xdr:cNvPr>
        <xdr:cNvSpPr/>
      </xdr:nvSpPr>
      <xdr:spPr>
        <a:xfrm>
          <a:off x="892970" y="1502834"/>
          <a:ext cx="4902596" cy="2791882"/>
        </a:xfrm>
        <a:prstGeom prst="roundRect">
          <a:avLst>
            <a:gd name="adj" fmla="val 7904"/>
          </a:avLst>
        </a:prstGeom>
        <a:solidFill>
          <a:srgbClr val="E5F1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364942</xdr:colOff>
      <xdr:row>9</xdr:row>
      <xdr:rowOff>74589</xdr:rowOff>
    </xdr:from>
    <xdr:to>
      <xdr:col>9</xdr:col>
      <xdr:colOff>168672</xdr:colOff>
      <xdr:row>23</xdr:row>
      <xdr:rowOff>82180</xdr:rowOff>
    </xdr:to>
    <xdr:grpSp>
      <xdr:nvGrpSpPr>
        <xdr:cNvPr id="21" name="Group 20">
          <a:extLst>
            <a:ext uri="{FF2B5EF4-FFF2-40B4-BE49-F238E27FC236}">
              <a16:creationId xmlns:a16="http://schemas.microsoft.com/office/drawing/2014/main" id="{A0931084-12D4-4395-E6F0-912409794C34}"/>
            </a:ext>
          </a:extLst>
        </xdr:cNvPr>
        <xdr:cNvGrpSpPr/>
      </xdr:nvGrpSpPr>
      <xdr:grpSpPr>
        <a:xfrm>
          <a:off x="972161" y="1681933"/>
          <a:ext cx="4661480" cy="2511078"/>
          <a:chOff x="1163546" y="764710"/>
          <a:chExt cx="4450807" cy="2321244"/>
        </a:xfrm>
      </xdr:grpSpPr>
      <xdr:sp macro="" textlink="">
        <xdr:nvSpPr>
          <xdr:cNvPr id="4" name="TextBox 3">
            <a:extLst>
              <a:ext uri="{FF2B5EF4-FFF2-40B4-BE49-F238E27FC236}">
                <a16:creationId xmlns:a16="http://schemas.microsoft.com/office/drawing/2014/main" id="{DF44FBAD-3E3E-8598-2CF0-CDDEAD873E25}"/>
              </a:ext>
            </a:extLst>
          </xdr:cNvPr>
          <xdr:cNvSpPr txBox="1"/>
        </xdr:nvSpPr>
        <xdr:spPr>
          <a:xfrm>
            <a:off x="1272004" y="764710"/>
            <a:ext cx="690697" cy="180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100" b="1">
                <a:solidFill>
                  <a:schemeClr val="tx1">
                    <a:lumMod val="75000"/>
                    <a:lumOff val="25000"/>
                  </a:schemeClr>
                </a:solidFill>
                <a:latin typeface="Segoe UI Variable Small" pitchFamily="2" charset="0"/>
                <a:cs typeface="Arial" panose="020B0604020202020204" pitchFamily="34" charset="0"/>
              </a:rPr>
              <a:t>Revenue</a:t>
            </a:r>
          </a:p>
        </xdr:txBody>
      </xdr:sp>
      <xdr:sp macro="" textlink="Dapur!$B$4">
        <xdr:nvSpPr>
          <xdr:cNvPr id="3" name="Rectangle 2">
            <a:extLst>
              <a:ext uri="{FF2B5EF4-FFF2-40B4-BE49-F238E27FC236}">
                <a16:creationId xmlns:a16="http://schemas.microsoft.com/office/drawing/2014/main" id="{5263BAD1-24AA-4035-B30C-3CE40FB5716F}"/>
              </a:ext>
            </a:extLst>
          </xdr:cNvPr>
          <xdr:cNvSpPr/>
        </xdr:nvSpPr>
        <xdr:spPr>
          <a:xfrm>
            <a:off x="1163546" y="862143"/>
            <a:ext cx="1264215" cy="415595"/>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C89BC2-0ED6-4AD1-8023-FB5DBB4D5F41}" type="TxLink">
              <a:rPr lang="en-US" sz="2000" b="1" i="0" u="none" strike="noStrike">
                <a:solidFill>
                  <a:srgbClr val="6949A4"/>
                </a:solidFill>
                <a:latin typeface="Segoe UI Variable Small" pitchFamily="2" charset="0"/>
                <a:ea typeface="Calibri"/>
                <a:cs typeface="Calibri"/>
              </a:rPr>
              <a:pPr marL="0" indent="0" algn="ctr"/>
              <a:t>Rp60,0B</a:t>
            </a:fld>
            <a:endParaRPr lang="en-US" sz="2000" b="1" i="0" u="none" strike="noStrike">
              <a:solidFill>
                <a:srgbClr val="6949A4"/>
              </a:solidFill>
              <a:latin typeface="Segoe UI Variable Small" pitchFamily="2" charset="0"/>
              <a:ea typeface="Calibri"/>
              <a:cs typeface="Calibri"/>
            </a:endParaRPr>
          </a:p>
        </xdr:txBody>
      </xdr:sp>
      <xdr:sp macro="" textlink="Dapur!$A$4">
        <xdr:nvSpPr>
          <xdr:cNvPr id="13" name="Rectangle 12">
            <a:extLst>
              <a:ext uri="{FF2B5EF4-FFF2-40B4-BE49-F238E27FC236}">
                <a16:creationId xmlns:a16="http://schemas.microsoft.com/office/drawing/2014/main" id="{CC8A5B39-9E66-460C-93E7-6D3FEFD10D7D}"/>
              </a:ext>
            </a:extLst>
          </xdr:cNvPr>
          <xdr:cNvSpPr/>
        </xdr:nvSpPr>
        <xdr:spPr>
          <a:xfrm>
            <a:off x="3800728" y="868883"/>
            <a:ext cx="1167671" cy="417246"/>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37F25C7-43F5-4BA7-86D4-173FDA5BB42C}" type="TxLink">
              <a:rPr lang="en-US" sz="2000" b="1" i="0" u="none" strike="noStrike">
                <a:solidFill>
                  <a:srgbClr val="6949A4"/>
                </a:solidFill>
                <a:latin typeface="Segoe UI Variable Small" pitchFamily="2" charset="0"/>
                <a:ea typeface="Calibri"/>
                <a:cs typeface="Calibri"/>
              </a:rPr>
              <a:pPr marL="0" indent="0" algn="l"/>
              <a:t>236.749</a:t>
            </a:fld>
            <a:endParaRPr lang="en-US" sz="2000" b="1" i="0" u="none" strike="noStrike">
              <a:solidFill>
                <a:srgbClr val="6949A4"/>
              </a:solidFill>
              <a:latin typeface="Segoe UI Variable Small" pitchFamily="2" charset="0"/>
              <a:ea typeface="Calibri"/>
              <a:cs typeface="Calibri"/>
            </a:endParaRPr>
          </a:p>
        </xdr:txBody>
      </xdr:sp>
      <xdr:sp macro="" textlink="">
        <xdr:nvSpPr>
          <xdr:cNvPr id="15" name="TextBox 14">
            <a:extLst>
              <a:ext uri="{FF2B5EF4-FFF2-40B4-BE49-F238E27FC236}">
                <a16:creationId xmlns:a16="http://schemas.microsoft.com/office/drawing/2014/main" id="{451BD970-2340-42B1-A4AB-F9027B4CE735}"/>
              </a:ext>
            </a:extLst>
          </xdr:cNvPr>
          <xdr:cNvSpPr txBox="1"/>
        </xdr:nvSpPr>
        <xdr:spPr>
          <a:xfrm>
            <a:off x="3808855" y="773655"/>
            <a:ext cx="1178971" cy="1729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baseline="0">
                <a:solidFill>
                  <a:schemeClr val="tx1">
                    <a:lumMod val="75000"/>
                    <a:lumOff val="25000"/>
                  </a:schemeClr>
                </a:solidFill>
                <a:latin typeface="Segoe UI Variable Small" pitchFamily="2" charset="0"/>
                <a:cs typeface="Arial" panose="020B0604020202020204" pitchFamily="34" charset="0"/>
              </a:rPr>
              <a:t>Total Item Sold</a:t>
            </a:r>
            <a:endParaRPr lang="en-US" sz="1050" b="1">
              <a:solidFill>
                <a:schemeClr val="tx1">
                  <a:lumMod val="75000"/>
                  <a:lumOff val="25000"/>
                </a:schemeClr>
              </a:solidFill>
              <a:latin typeface="Segoe UI Variable Small" pitchFamily="2" charset="0"/>
              <a:cs typeface="Arial" panose="020B0604020202020204" pitchFamily="34" charset="0"/>
            </a:endParaRPr>
          </a:p>
        </xdr:txBody>
      </xdr:sp>
      <xdr:sp macro="" textlink="Dapur!$A$10">
        <xdr:nvSpPr>
          <xdr:cNvPr id="18" name="Rectangle 17">
            <a:extLst>
              <a:ext uri="{FF2B5EF4-FFF2-40B4-BE49-F238E27FC236}">
                <a16:creationId xmlns:a16="http://schemas.microsoft.com/office/drawing/2014/main" id="{D517F53C-6E05-626D-D7BC-0D3EE7D83723}"/>
              </a:ext>
            </a:extLst>
          </xdr:cNvPr>
          <xdr:cNvSpPr/>
        </xdr:nvSpPr>
        <xdr:spPr>
          <a:xfrm>
            <a:off x="2496658" y="862319"/>
            <a:ext cx="1091216" cy="417246"/>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543AE65-365D-40BC-B203-AF48F06FB05B}" type="TxLink">
              <a:rPr lang="en-US" sz="2000" b="1" i="0" u="none" strike="noStrike">
                <a:solidFill>
                  <a:srgbClr val="6949A4"/>
                </a:solidFill>
                <a:latin typeface="Segoe UI Variable Small" pitchFamily="2" charset="0"/>
                <a:ea typeface="Calibri"/>
                <a:cs typeface="Calibri"/>
              </a:rPr>
              <a:pPr marL="0" indent="0" algn="l"/>
              <a:t>Rp151M</a:t>
            </a:fld>
            <a:endParaRPr lang="en-US" sz="2000" b="1" i="0" u="none" strike="noStrike">
              <a:solidFill>
                <a:srgbClr val="6949A4"/>
              </a:solidFill>
              <a:latin typeface="Segoe UI Variable Small" pitchFamily="2" charset="0"/>
              <a:ea typeface="Calibri"/>
              <a:cs typeface="Calibri"/>
            </a:endParaRPr>
          </a:p>
        </xdr:txBody>
      </xdr:sp>
      <xdr:sp macro="" textlink="">
        <xdr:nvSpPr>
          <xdr:cNvPr id="19" name="TextBox 18">
            <a:extLst>
              <a:ext uri="{FF2B5EF4-FFF2-40B4-BE49-F238E27FC236}">
                <a16:creationId xmlns:a16="http://schemas.microsoft.com/office/drawing/2014/main" id="{D9243F34-E319-321F-5652-2707C9DE4C61}"/>
              </a:ext>
            </a:extLst>
          </xdr:cNvPr>
          <xdr:cNvSpPr txBox="1"/>
        </xdr:nvSpPr>
        <xdr:spPr>
          <a:xfrm>
            <a:off x="2503324" y="775792"/>
            <a:ext cx="1341271" cy="167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a:solidFill>
                  <a:schemeClr val="bg2">
                    <a:lumMod val="25000"/>
                  </a:schemeClr>
                </a:solidFill>
                <a:latin typeface="Segoe UI Variable Small" pitchFamily="2" charset="0"/>
                <a:cs typeface="Arial" panose="020B0604020202020204" pitchFamily="34" charset="0"/>
              </a:rPr>
              <a:t>Avg. Transaction </a:t>
            </a:r>
          </a:p>
        </xdr:txBody>
      </xdr:sp>
      <xdr:graphicFrame macro="">
        <xdr:nvGraphicFramePr>
          <xdr:cNvPr id="20" name="Chart 19">
            <a:extLst>
              <a:ext uri="{FF2B5EF4-FFF2-40B4-BE49-F238E27FC236}">
                <a16:creationId xmlns:a16="http://schemas.microsoft.com/office/drawing/2014/main" id="{6AA3D66E-1DA6-49E0-8F14-7A219B849B43}"/>
              </a:ext>
            </a:extLst>
          </xdr:cNvPr>
          <xdr:cNvGraphicFramePr>
            <a:graphicFrameLocks/>
          </xdr:cNvGraphicFramePr>
        </xdr:nvGraphicFramePr>
        <xdr:xfrm>
          <a:off x="1187666" y="1660796"/>
          <a:ext cx="4426687" cy="142515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446485</xdr:colOff>
      <xdr:row>24</xdr:row>
      <xdr:rowOff>144342</xdr:rowOff>
    </xdr:from>
    <xdr:to>
      <xdr:col>19</xdr:col>
      <xdr:colOff>7292</xdr:colOff>
      <xdr:row>49</xdr:row>
      <xdr:rowOff>146049</xdr:rowOff>
    </xdr:to>
    <xdr:sp macro="" textlink="">
      <xdr:nvSpPr>
        <xdr:cNvPr id="17" name="Rectangle: Rounded Corners 16">
          <a:extLst>
            <a:ext uri="{FF2B5EF4-FFF2-40B4-BE49-F238E27FC236}">
              <a16:creationId xmlns:a16="http://schemas.microsoft.com/office/drawing/2014/main" id="{6CDB168C-B629-49F6-ADD2-EA47D660DBC7}"/>
            </a:ext>
          </a:extLst>
        </xdr:cNvPr>
        <xdr:cNvSpPr/>
      </xdr:nvSpPr>
      <xdr:spPr>
        <a:xfrm>
          <a:off x="5957378" y="4498628"/>
          <a:ext cx="5684021" cy="4537421"/>
        </a:xfrm>
        <a:prstGeom prst="roundRect">
          <a:avLst>
            <a:gd name="adj" fmla="val 7904"/>
          </a:avLst>
        </a:prstGeom>
        <a:solidFill>
          <a:srgbClr val="E8E0F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504827</xdr:colOff>
      <xdr:row>13</xdr:row>
      <xdr:rowOff>74082</xdr:rowOff>
    </xdr:from>
    <xdr:to>
      <xdr:col>5</xdr:col>
      <xdr:colOff>313267</xdr:colOff>
      <xdr:row>15</xdr:row>
      <xdr:rowOff>17992</xdr:rowOff>
    </xdr:to>
    <xdr:sp macro="" textlink="">
      <xdr:nvSpPr>
        <xdr:cNvPr id="23" name="Rectangle: Rounded Corners 22">
          <a:extLst>
            <a:ext uri="{FF2B5EF4-FFF2-40B4-BE49-F238E27FC236}">
              <a16:creationId xmlns:a16="http://schemas.microsoft.com/office/drawing/2014/main" id="{E2D11655-C870-7D70-EBB4-00CF18968F5F}"/>
            </a:ext>
          </a:extLst>
        </xdr:cNvPr>
        <xdr:cNvSpPr/>
      </xdr:nvSpPr>
      <xdr:spPr>
        <a:xfrm>
          <a:off x="1118660" y="2412999"/>
          <a:ext cx="2263774" cy="303743"/>
        </a:xfrm>
        <a:prstGeom prst="roundRect">
          <a:avLst>
            <a:gd name="adj" fmla="val 5000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Segoe UI Variable Small" pitchFamily="2" charset="0"/>
              <a:ea typeface="+mn-ea"/>
              <a:cs typeface="Arial" panose="020B0604020202020204" pitchFamily="34" charset="0"/>
            </a:rPr>
            <a:t>Sales Activity Distribution</a:t>
          </a:r>
          <a:endParaRPr lang="en-US" sz="1200">
            <a:effectLst/>
            <a:latin typeface="Segoe UI Variable Small" pitchFamily="2" charset="0"/>
            <a:cs typeface="Arial" panose="020B0604020202020204" pitchFamily="34" charset="0"/>
          </a:endParaRPr>
        </a:p>
      </xdr:txBody>
    </xdr:sp>
    <xdr:clientData/>
  </xdr:twoCellAnchor>
  <xdr:twoCellAnchor editAs="oneCell">
    <xdr:from>
      <xdr:col>13</xdr:col>
      <xdr:colOff>338534</xdr:colOff>
      <xdr:row>2</xdr:row>
      <xdr:rowOff>169067</xdr:rowOff>
    </xdr:from>
    <xdr:to>
      <xdr:col>19</xdr:col>
      <xdr:colOff>12302</xdr:colOff>
      <xdr:row>7</xdr:row>
      <xdr:rowOff>162719</xdr:rowOff>
    </xdr:to>
    <mc:AlternateContent xmlns:mc="http://schemas.openxmlformats.org/markup-compatibility/2006" xmlns:a14="http://schemas.microsoft.com/office/drawing/2010/main">
      <mc:Choice Requires="a14">
        <xdr:graphicFrame macro="">
          <xdr:nvGraphicFramePr>
            <xdr:cNvPr id="26" name="Provinsi">
              <a:extLst>
                <a:ext uri="{FF2B5EF4-FFF2-40B4-BE49-F238E27FC236}">
                  <a16:creationId xmlns:a16="http://schemas.microsoft.com/office/drawing/2014/main" id="{5733CC9E-59E2-4ED5-AC49-E5BA23AB969A}"/>
                </a:ext>
              </a:extLst>
            </xdr:cNvPr>
            <xdr:cNvGraphicFramePr/>
          </xdr:nvGraphicFramePr>
          <xdr:xfrm>
            <a:off x="0" y="0"/>
            <a:ext cx="0" cy="0"/>
          </xdr:xfrm>
          <a:graphic>
            <a:graphicData uri="http://schemas.microsoft.com/office/drawing/2010/slicer">
              <sle:slicer xmlns:sle="http://schemas.microsoft.com/office/drawing/2010/slicer" name="Provinsi"/>
            </a:graphicData>
          </a:graphic>
        </xdr:graphicFrame>
      </mc:Choice>
      <mc:Fallback xmlns="">
        <xdr:sp macro="" textlink="">
          <xdr:nvSpPr>
            <xdr:cNvPr id="0" name=""/>
            <xdr:cNvSpPr>
              <a:spLocks noTextEdit="1"/>
            </xdr:cNvSpPr>
          </xdr:nvSpPr>
          <xdr:spPr>
            <a:xfrm>
              <a:off x="8315192" y="528900"/>
              <a:ext cx="3359943" cy="893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524656</xdr:colOff>
      <xdr:row>8</xdr:row>
      <xdr:rowOff>82551</xdr:rowOff>
    </xdr:from>
    <xdr:to>
      <xdr:col>19</xdr:col>
      <xdr:colOff>87842</xdr:colOff>
      <xdr:row>24</xdr:row>
      <xdr:rowOff>7717</xdr:rowOff>
    </xdr:to>
    <xdr:grpSp>
      <xdr:nvGrpSpPr>
        <xdr:cNvPr id="44" name="Group 43">
          <a:extLst>
            <a:ext uri="{FF2B5EF4-FFF2-40B4-BE49-F238E27FC236}">
              <a16:creationId xmlns:a16="http://schemas.microsoft.com/office/drawing/2014/main" id="{2FA33990-AC69-330D-9986-91C7DACF84A5}"/>
            </a:ext>
          </a:extLst>
        </xdr:cNvPr>
        <xdr:cNvGrpSpPr/>
      </xdr:nvGrpSpPr>
      <xdr:grpSpPr>
        <a:xfrm>
          <a:off x="5986450" y="1514476"/>
          <a:ext cx="5635373" cy="2782666"/>
          <a:chOff x="6033574" y="1497694"/>
          <a:chExt cx="5688370" cy="2763743"/>
        </a:xfrm>
      </xdr:grpSpPr>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E28036B-96DD-40C1-8390-0685E87CF993}"/>
                  </a:ext>
                </a:extLst>
              </xdr:cNvPr>
              <xdr:cNvGraphicFramePr/>
            </xdr:nvGraphicFramePr>
            <xdr:xfrm>
              <a:off x="8993846" y="1774466"/>
              <a:ext cx="2728098" cy="2486971"/>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993846" y="1774466"/>
                <a:ext cx="2728098" cy="24869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25" name="TextBox 24">
            <a:extLst>
              <a:ext uri="{FF2B5EF4-FFF2-40B4-BE49-F238E27FC236}">
                <a16:creationId xmlns:a16="http://schemas.microsoft.com/office/drawing/2014/main" id="{C7B87B89-EF0A-76C1-645C-A4512FBBB1F8}"/>
              </a:ext>
            </a:extLst>
          </xdr:cNvPr>
          <xdr:cNvSpPr txBox="1"/>
        </xdr:nvSpPr>
        <xdr:spPr>
          <a:xfrm>
            <a:off x="6033574" y="1497694"/>
            <a:ext cx="5010985" cy="365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bg2">
                    <a:lumMod val="25000"/>
                  </a:schemeClr>
                </a:solidFill>
                <a:latin typeface="Segoe UI Variable Small" pitchFamily="2" charset="0"/>
              </a:rPr>
              <a:t>Mapping Our Revenue: Performance by Province</a:t>
            </a:r>
          </a:p>
        </xdr:txBody>
      </xdr:sp>
      <xdr:graphicFrame macro="">
        <xdr:nvGraphicFramePr>
          <xdr:cNvPr id="27" name="Chart 26">
            <a:extLst>
              <a:ext uri="{FF2B5EF4-FFF2-40B4-BE49-F238E27FC236}">
                <a16:creationId xmlns:a16="http://schemas.microsoft.com/office/drawing/2014/main" id="{FB4DCBA2-6FD7-4735-990E-54CCF1E626EE}"/>
              </a:ext>
            </a:extLst>
          </xdr:cNvPr>
          <xdr:cNvGraphicFramePr>
            <a:graphicFrameLocks/>
          </xdr:cNvGraphicFramePr>
        </xdr:nvGraphicFramePr>
        <xdr:xfrm>
          <a:off x="6075909" y="1798175"/>
          <a:ext cx="3940303" cy="1414619"/>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6" name="Picture 5">
            <a:extLst>
              <a:ext uri="{FF2B5EF4-FFF2-40B4-BE49-F238E27FC236}">
                <a16:creationId xmlns:a16="http://schemas.microsoft.com/office/drawing/2014/main" id="{169B933F-B0A9-5055-1647-D7B832BEC4C8}"/>
              </a:ext>
            </a:extLst>
          </xdr:cNvPr>
          <xdr:cNvPicPr>
            <a:picLocks noChangeAspect="1"/>
          </xdr:cNvPicPr>
        </xdr:nvPicPr>
        <xdr:blipFill>
          <a:blip xmlns:r="http://schemas.openxmlformats.org/officeDocument/2006/relationships" r:embed="rId4"/>
          <a:stretch>
            <a:fillRect/>
          </a:stretch>
        </xdr:blipFill>
        <xdr:spPr>
          <a:xfrm>
            <a:off x="6332544" y="3274785"/>
            <a:ext cx="695617" cy="675243"/>
          </a:xfrm>
          <a:prstGeom prst="rect">
            <a:avLst/>
          </a:prstGeom>
        </xdr:spPr>
      </xdr:pic>
      <xdr:sp macro="" textlink="Dapur!$A$46">
        <xdr:nvSpPr>
          <xdr:cNvPr id="8" name="TextBox 7">
            <a:extLst>
              <a:ext uri="{FF2B5EF4-FFF2-40B4-BE49-F238E27FC236}">
                <a16:creationId xmlns:a16="http://schemas.microsoft.com/office/drawing/2014/main" id="{55908F00-3A7E-4282-A2FF-42345994ADDB}"/>
              </a:ext>
            </a:extLst>
          </xdr:cNvPr>
          <xdr:cNvSpPr txBox="1"/>
        </xdr:nvSpPr>
        <xdr:spPr>
          <a:xfrm>
            <a:off x="7086762" y="3206269"/>
            <a:ext cx="712278" cy="362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5556CB3-E118-46AA-8AA1-DD195579A060}" type="TxLink">
              <a:rPr lang="en-US" sz="1600" b="1" i="0" u="none" strike="noStrike">
                <a:solidFill>
                  <a:srgbClr val="000000"/>
                </a:solidFill>
                <a:latin typeface="Segoe UI Variable Small" pitchFamily="2" charset="0"/>
                <a:ea typeface="Calibri"/>
                <a:cs typeface="Calibri"/>
              </a:rPr>
              <a:pPr/>
              <a:t>Jaket</a:t>
            </a:fld>
            <a:endParaRPr lang="en-US" sz="1600" b="1">
              <a:solidFill>
                <a:schemeClr val="bg2">
                  <a:lumMod val="25000"/>
                </a:schemeClr>
              </a:solidFill>
              <a:latin typeface="Segoe UI Variable Small" pitchFamily="2" charset="0"/>
            </a:endParaRPr>
          </a:p>
        </xdr:txBody>
      </xdr:sp>
      <xdr:sp macro="" textlink="Dapur!$B$46">
        <xdr:nvSpPr>
          <xdr:cNvPr id="9" name="Rectangle: Rounded Corners 8">
            <a:extLst>
              <a:ext uri="{FF2B5EF4-FFF2-40B4-BE49-F238E27FC236}">
                <a16:creationId xmlns:a16="http://schemas.microsoft.com/office/drawing/2014/main" id="{54AD2C30-76CE-4836-BCF3-7D802BB4DAC7}"/>
              </a:ext>
            </a:extLst>
          </xdr:cNvPr>
          <xdr:cNvSpPr/>
        </xdr:nvSpPr>
        <xdr:spPr>
          <a:xfrm>
            <a:off x="7100512" y="3585289"/>
            <a:ext cx="1421320" cy="310260"/>
          </a:xfrm>
          <a:prstGeom prst="roundRect">
            <a:avLst>
              <a:gd name="adj" fmla="val 50000"/>
            </a:avLst>
          </a:prstGeom>
          <a:solidFill>
            <a:srgbClr val="D6ED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64C9091-B205-49ED-8250-DF0BAA1D8595}" type="TxLink">
              <a:rPr lang="en-US" sz="1700" b="1" i="0" u="none" strike="noStrike">
                <a:solidFill>
                  <a:schemeClr val="bg2">
                    <a:lumMod val="25000"/>
                  </a:schemeClr>
                </a:solidFill>
                <a:effectLst/>
                <a:latin typeface="Segoe UI Variable Small" pitchFamily="2"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Rp7,6B</a:t>
            </a:fld>
            <a:endParaRPr lang="en-US" sz="1700" b="1">
              <a:solidFill>
                <a:schemeClr val="bg2">
                  <a:lumMod val="25000"/>
                </a:schemeClr>
              </a:solidFill>
              <a:effectLst/>
              <a:latin typeface="Segoe UI Variable Small" pitchFamily="2" charset="0"/>
              <a:cs typeface="Arial" panose="020B0604020202020204" pitchFamily="34" charset="0"/>
            </a:endParaRPr>
          </a:p>
        </xdr:txBody>
      </xdr:sp>
      <xdr:sp macro="" textlink="">
        <xdr:nvSpPr>
          <xdr:cNvPr id="12" name="TextBox 11">
            <a:extLst>
              <a:ext uri="{FF2B5EF4-FFF2-40B4-BE49-F238E27FC236}">
                <a16:creationId xmlns:a16="http://schemas.microsoft.com/office/drawing/2014/main" id="{0E1FA24D-B934-4F9F-BD24-14BF24E90434}"/>
              </a:ext>
            </a:extLst>
          </xdr:cNvPr>
          <xdr:cNvSpPr txBox="1"/>
        </xdr:nvSpPr>
        <xdr:spPr>
          <a:xfrm>
            <a:off x="7546332" y="3069122"/>
            <a:ext cx="601198" cy="433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chemeClr val="bg2">
                    <a:lumMod val="25000"/>
                  </a:schemeClr>
                </a:solidFill>
                <a:latin typeface="Segoe UI Variable Small" pitchFamily="2" charset="0"/>
              </a:rPr>
              <a:t>🔝</a:t>
            </a:r>
          </a:p>
        </xdr:txBody>
      </xdr:sp>
    </xdr:grpSp>
    <xdr:clientData/>
  </xdr:twoCellAnchor>
  <xdr:oneCellAnchor>
    <xdr:from>
      <xdr:col>1</xdr:col>
      <xdr:colOff>238920</xdr:colOff>
      <xdr:row>2</xdr:row>
      <xdr:rowOff>75140</xdr:rowOff>
    </xdr:from>
    <xdr:ext cx="4139851" cy="894027"/>
    <xdr:sp macro="" textlink="">
      <xdr:nvSpPr>
        <xdr:cNvPr id="10" name="TextBox 9">
          <a:extLst>
            <a:ext uri="{FF2B5EF4-FFF2-40B4-BE49-F238E27FC236}">
              <a16:creationId xmlns:a16="http://schemas.microsoft.com/office/drawing/2014/main" id="{F9E15527-A49E-4CFB-B2D2-CB65EAFBF91C}"/>
            </a:ext>
          </a:extLst>
        </xdr:cNvPr>
        <xdr:cNvSpPr txBox="1"/>
      </xdr:nvSpPr>
      <xdr:spPr>
        <a:xfrm>
          <a:off x="852753" y="434973"/>
          <a:ext cx="4139851" cy="8940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500" b="1">
              <a:solidFill>
                <a:schemeClr val="bg2">
                  <a:lumMod val="25000"/>
                </a:schemeClr>
              </a:solidFill>
              <a:latin typeface="Segoe UI Variable Small" pitchFamily="2" charset="0"/>
            </a:rPr>
            <a:t>Commerce Lens: </a:t>
          </a:r>
        </a:p>
        <a:p>
          <a:r>
            <a:rPr lang="en-US" sz="2200" b="1">
              <a:solidFill>
                <a:schemeClr val="bg2">
                  <a:lumMod val="25000"/>
                </a:schemeClr>
              </a:solidFill>
              <a:latin typeface="Segoe UI Variable Small" pitchFamily="2" charset="0"/>
            </a:rPr>
            <a:t>Insights Behind the Numbers</a:t>
          </a:r>
        </a:p>
      </xdr:txBody>
    </xdr:sp>
    <xdr:clientData/>
  </xdr:oneCellAnchor>
  <xdr:twoCellAnchor>
    <xdr:from>
      <xdr:col>0</xdr:col>
      <xdr:colOff>218794</xdr:colOff>
      <xdr:row>17</xdr:row>
      <xdr:rowOff>29039</xdr:rowOff>
    </xdr:from>
    <xdr:to>
      <xdr:col>0</xdr:col>
      <xdr:colOff>526125</xdr:colOff>
      <xdr:row>30</xdr:row>
      <xdr:rowOff>104348</xdr:rowOff>
    </xdr:to>
    <xdr:grpSp>
      <xdr:nvGrpSpPr>
        <xdr:cNvPr id="32" name="Group 31">
          <a:extLst>
            <a:ext uri="{FF2B5EF4-FFF2-40B4-BE49-F238E27FC236}">
              <a16:creationId xmlns:a16="http://schemas.microsoft.com/office/drawing/2014/main" id="{F68AC812-47AB-F785-25D2-312E26440CD8}"/>
            </a:ext>
          </a:extLst>
        </xdr:cNvPr>
        <xdr:cNvGrpSpPr/>
      </xdr:nvGrpSpPr>
      <xdr:grpSpPr>
        <a:xfrm>
          <a:off x="221969" y="3061958"/>
          <a:ext cx="300981" cy="2403378"/>
          <a:chOff x="218794" y="2190615"/>
          <a:chExt cx="307331" cy="2445112"/>
        </a:xfrm>
      </xdr:grpSpPr>
      <xdr:pic>
        <xdr:nvPicPr>
          <xdr:cNvPr id="28" name="Picture 27">
            <a:extLst>
              <a:ext uri="{FF2B5EF4-FFF2-40B4-BE49-F238E27FC236}">
                <a16:creationId xmlns:a16="http://schemas.microsoft.com/office/drawing/2014/main" id="{F3933E9F-7517-CCAA-BC84-8AAC75834372}"/>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19227" y="2190615"/>
            <a:ext cx="284825" cy="286175"/>
          </a:xfrm>
          <a:prstGeom prst="rect">
            <a:avLst/>
          </a:prstGeom>
          <a:ln>
            <a:noFill/>
          </a:ln>
        </xdr:spPr>
      </xdr:pic>
      <xdr:pic>
        <xdr:nvPicPr>
          <xdr:cNvPr id="31" name="Picture 30">
            <a:extLst>
              <a:ext uri="{FF2B5EF4-FFF2-40B4-BE49-F238E27FC236}">
                <a16:creationId xmlns:a16="http://schemas.microsoft.com/office/drawing/2014/main" id="{1B51EBCB-9C11-BBA4-9537-88EE8AFAAC4D}"/>
              </a:ext>
            </a:extLst>
          </xdr:cNvPr>
          <xdr:cNvPicPr>
            <a:picLocks noChangeAspect="1"/>
          </xdr:cNvPicPr>
        </xdr:nvPicPr>
        <xdr:blipFill>
          <a:blip xmlns:r="http://schemas.openxmlformats.org/officeDocument/2006/relationships" r:embed="rId6">
            <a:lum bright="70000" contrast="-70000"/>
          </a:blip>
          <a:stretch>
            <a:fillRect/>
          </a:stretch>
        </xdr:blipFill>
        <xdr:spPr>
          <a:xfrm rot="10800000">
            <a:off x="218794" y="3661663"/>
            <a:ext cx="284825" cy="241335"/>
          </a:xfrm>
          <a:prstGeom prst="rect">
            <a:avLst/>
          </a:prstGeom>
        </xdr:spPr>
      </xdr:pic>
      <xdr:pic>
        <xdr:nvPicPr>
          <xdr:cNvPr id="33" name="Picture 32">
            <a:extLst>
              <a:ext uri="{FF2B5EF4-FFF2-40B4-BE49-F238E27FC236}">
                <a16:creationId xmlns:a16="http://schemas.microsoft.com/office/drawing/2014/main" id="{1864A9E7-C428-2DBF-412D-E190CA120C91}"/>
              </a:ext>
            </a:extLst>
          </xdr:cNvPr>
          <xdr:cNvPicPr>
            <a:picLocks noChangeAspect="1"/>
          </xdr:cNvPicPr>
        </xdr:nvPicPr>
        <xdr:blipFill>
          <a:blip xmlns:r="http://schemas.openxmlformats.org/officeDocument/2006/relationships" r:embed="rId7">
            <a:lum bright="70000" contrast="-70000"/>
          </a:blip>
          <a:stretch>
            <a:fillRect/>
          </a:stretch>
        </xdr:blipFill>
        <xdr:spPr>
          <a:xfrm>
            <a:off x="235973" y="2891777"/>
            <a:ext cx="284825" cy="272054"/>
          </a:xfrm>
          <a:prstGeom prst="rect">
            <a:avLst/>
          </a:prstGeom>
        </xdr:spPr>
      </xdr:pic>
      <xdr:pic>
        <xdr:nvPicPr>
          <xdr:cNvPr id="34" name="Picture 33">
            <a:extLst>
              <a:ext uri="{FF2B5EF4-FFF2-40B4-BE49-F238E27FC236}">
                <a16:creationId xmlns:a16="http://schemas.microsoft.com/office/drawing/2014/main" id="{96E9F0CE-B400-5F74-22A3-3AF03DB6B28E}"/>
              </a:ext>
            </a:extLst>
          </xdr:cNvPr>
          <xdr:cNvPicPr>
            <a:picLocks noChangeAspect="1"/>
          </xdr:cNvPicPr>
        </xdr:nvPicPr>
        <xdr:blipFill>
          <a:blip xmlns:r="http://schemas.openxmlformats.org/officeDocument/2006/relationships" r:embed="rId8">
            <a:lum bright="70000" contrast="-70000"/>
          </a:blip>
          <a:stretch>
            <a:fillRect/>
          </a:stretch>
        </xdr:blipFill>
        <xdr:spPr>
          <a:xfrm>
            <a:off x="234950" y="4348861"/>
            <a:ext cx="291175" cy="286866"/>
          </a:xfrm>
          <a:prstGeom prst="rect">
            <a:avLst/>
          </a:prstGeom>
        </xdr:spPr>
      </xdr:pic>
    </xdr:grpSp>
    <xdr:clientData/>
  </xdr:twoCellAnchor>
  <xdr:twoCellAnchor>
    <xdr:from>
      <xdr:col>1</xdr:col>
      <xdr:colOff>170316</xdr:colOff>
      <xdr:row>24</xdr:row>
      <xdr:rowOff>153868</xdr:rowOff>
    </xdr:from>
    <xdr:to>
      <xdr:col>9</xdr:col>
      <xdr:colOff>256779</xdr:colOff>
      <xdr:row>50</xdr:row>
      <xdr:rowOff>82550</xdr:rowOff>
    </xdr:to>
    <xdr:grpSp>
      <xdr:nvGrpSpPr>
        <xdr:cNvPr id="62" name="Group 61">
          <a:extLst>
            <a:ext uri="{FF2B5EF4-FFF2-40B4-BE49-F238E27FC236}">
              <a16:creationId xmlns:a16="http://schemas.microsoft.com/office/drawing/2014/main" id="{54BBD1C8-64F5-5A05-E08C-02223A0C37F0}"/>
            </a:ext>
          </a:extLst>
        </xdr:cNvPr>
        <xdr:cNvGrpSpPr/>
      </xdr:nvGrpSpPr>
      <xdr:grpSpPr>
        <a:xfrm>
          <a:off x="777535" y="4440118"/>
          <a:ext cx="4947388" cy="4575295"/>
          <a:chOff x="777535" y="4440118"/>
          <a:chExt cx="4944213" cy="4572120"/>
        </a:xfrm>
      </xdr:grpSpPr>
      <xdr:sp macro="" textlink="">
        <xdr:nvSpPr>
          <xdr:cNvPr id="16" name="Rectangle: Rounded Corners 15">
            <a:extLst>
              <a:ext uri="{FF2B5EF4-FFF2-40B4-BE49-F238E27FC236}">
                <a16:creationId xmlns:a16="http://schemas.microsoft.com/office/drawing/2014/main" id="{781C3758-AF6E-4D8B-8C92-4CDFA5D786E7}"/>
              </a:ext>
            </a:extLst>
          </xdr:cNvPr>
          <xdr:cNvSpPr/>
        </xdr:nvSpPr>
        <xdr:spPr>
          <a:xfrm>
            <a:off x="852091" y="4440118"/>
            <a:ext cx="4869657" cy="4465757"/>
          </a:xfrm>
          <a:prstGeom prst="roundRect">
            <a:avLst>
              <a:gd name="adj" fmla="val 7904"/>
            </a:avLst>
          </a:prstGeom>
          <a:solidFill>
            <a:srgbClr val="D6EDD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8B10A91D-166C-49A0-B86F-49654C90B459}"/>
              </a:ext>
            </a:extLst>
          </xdr:cNvPr>
          <xdr:cNvGraphicFramePr>
            <a:graphicFrameLocks/>
          </xdr:cNvGraphicFramePr>
        </xdr:nvGraphicFramePr>
        <xdr:xfrm>
          <a:off x="777535" y="7081725"/>
          <a:ext cx="2996860" cy="193051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0" name="Chart 29">
            <a:extLst>
              <a:ext uri="{FF2B5EF4-FFF2-40B4-BE49-F238E27FC236}">
                <a16:creationId xmlns:a16="http://schemas.microsoft.com/office/drawing/2014/main" id="{9A9CA366-4AAF-41D5-A323-90FC3866B372}"/>
              </a:ext>
            </a:extLst>
          </xdr:cNvPr>
          <xdr:cNvGraphicFramePr>
            <a:graphicFrameLocks/>
          </xdr:cNvGraphicFramePr>
        </xdr:nvGraphicFramePr>
        <xdr:xfrm>
          <a:off x="940340" y="4944269"/>
          <a:ext cx="4686301" cy="177958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9" name="TextBox 28">
            <a:extLst>
              <a:ext uri="{FF2B5EF4-FFF2-40B4-BE49-F238E27FC236}">
                <a16:creationId xmlns:a16="http://schemas.microsoft.com/office/drawing/2014/main" id="{272FFB41-F4B4-44FE-99B1-E6316C15974F}"/>
              </a:ext>
            </a:extLst>
          </xdr:cNvPr>
          <xdr:cNvSpPr txBox="1"/>
        </xdr:nvSpPr>
        <xdr:spPr>
          <a:xfrm>
            <a:off x="960409" y="4502700"/>
            <a:ext cx="4703792" cy="557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bg2">
                    <a:lumMod val="25000"/>
                  </a:schemeClr>
                </a:solidFill>
                <a:latin typeface="Segoe UI Variable Small" pitchFamily="2" charset="0"/>
              </a:rPr>
              <a:t>Product Sales : </a:t>
            </a:r>
          </a:p>
          <a:p>
            <a:pPr algn="l"/>
            <a:r>
              <a:rPr lang="en-US" sz="1400" b="1">
                <a:solidFill>
                  <a:schemeClr val="bg2">
                    <a:lumMod val="25000"/>
                  </a:schemeClr>
                </a:solidFill>
                <a:latin typeface="Segoe UI Variable Small" pitchFamily="2" charset="0"/>
              </a:rPr>
              <a:t>High Earners vs Best Sellers</a:t>
            </a:r>
          </a:p>
        </xdr:txBody>
      </xdr:sp>
      <xdr:sp macro="" textlink="">
        <xdr:nvSpPr>
          <xdr:cNvPr id="35" name="TextBox 34">
            <a:extLst>
              <a:ext uri="{FF2B5EF4-FFF2-40B4-BE49-F238E27FC236}">
                <a16:creationId xmlns:a16="http://schemas.microsoft.com/office/drawing/2014/main" id="{D93E7CE9-8684-46E9-8AA4-00C829F9657A}"/>
              </a:ext>
            </a:extLst>
          </xdr:cNvPr>
          <xdr:cNvSpPr txBox="1"/>
        </xdr:nvSpPr>
        <xdr:spPr>
          <a:xfrm>
            <a:off x="912784" y="6639475"/>
            <a:ext cx="4703792" cy="560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bg2">
                    <a:lumMod val="25000"/>
                  </a:schemeClr>
                </a:solidFill>
                <a:latin typeface="Segoe UI Variable Small" pitchFamily="2" charset="0"/>
              </a:rPr>
              <a:t>Strategic : </a:t>
            </a:r>
          </a:p>
          <a:p>
            <a:pPr algn="l"/>
            <a:r>
              <a:rPr lang="en-US" sz="1400" b="1">
                <a:latin typeface="Segoe UI Variable Small" pitchFamily="2" charset="0"/>
              </a:rPr>
              <a:t>Price Class Recommendation</a:t>
            </a:r>
            <a:endParaRPr lang="en-US" sz="1400" b="1">
              <a:solidFill>
                <a:schemeClr val="bg2">
                  <a:lumMod val="25000"/>
                </a:schemeClr>
              </a:solidFill>
              <a:latin typeface="Segoe UI Variable Small" pitchFamily="2" charset="0"/>
            </a:endParaRPr>
          </a:p>
        </xdr:txBody>
      </xdr:sp>
      <xdr:grpSp>
        <xdr:nvGrpSpPr>
          <xdr:cNvPr id="46" name="Group 45">
            <a:extLst>
              <a:ext uri="{FF2B5EF4-FFF2-40B4-BE49-F238E27FC236}">
                <a16:creationId xmlns:a16="http://schemas.microsoft.com/office/drawing/2014/main" id="{1CE1A655-BDAE-3C64-2340-E30D55D2CF14}"/>
              </a:ext>
            </a:extLst>
          </xdr:cNvPr>
          <xdr:cNvGrpSpPr/>
        </xdr:nvGrpSpPr>
        <xdr:grpSpPr>
          <a:xfrm>
            <a:off x="3291724" y="7905185"/>
            <a:ext cx="2088778" cy="792941"/>
            <a:chOff x="3464648" y="8018577"/>
            <a:chExt cx="2104086" cy="804280"/>
          </a:xfrm>
        </xdr:grpSpPr>
        <xdr:sp macro="" textlink="">
          <xdr:nvSpPr>
            <xdr:cNvPr id="36" name="TextBox 35">
              <a:extLst>
                <a:ext uri="{FF2B5EF4-FFF2-40B4-BE49-F238E27FC236}">
                  <a16:creationId xmlns:a16="http://schemas.microsoft.com/office/drawing/2014/main" id="{0BDDA605-3295-4143-B05F-FA2154173412}"/>
                </a:ext>
              </a:extLst>
            </xdr:cNvPr>
            <xdr:cNvSpPr txBox="1"/>
          </xdr:nvSpPr>
          <xdr:spPr>
            <a:xfrm>
              <a:off x="3464648" y="8018577"/>
              <a:ext cx="2073232" cy="327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US">
                  <a:latin typeface="Segoe UI Variable Small" pitchFamily="2" charset="0"/>
                </a:rPr>
                <a:t>Average Daily Revenue</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sp macro="" textlink="Dapur!$A$124">
          <xdr:nvSpPr>
            <xdr:cNvPr id="38" name="Rectangle 37">
              <a:extLst>
                <a:ext uri="{FF2B5EF4-FFF2-40B4-BE49-F238E27FC236}">
                  <a16:creationId xmlns:a16="http://schemas.microsoft.com/office/drawing/2014/main" id="{65DB52D3-609B-4855-AB82-9196E67E34CC}"/>
                </a:ext>
              </a:extLst>
            </xdr:cNvPr>
            <xdr:cNvSpPr/>
          </xdr:nvSpPr>
          <xdr:spPr>
            <a:xfrm>
              <a:off x="3900147" y="8229350"/>
              <a:ext cx="1668587" cy="461603"/>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3EBD0045-7CC6-4423-94AA-0CBF9812BF0E}" type="TxLink">
                <a:rPr lang="en-US" sz="2400" b="1" i="0" u="none" strike="noStrike">
                  <a:solidFill>
                    <a:srgbClr val="7030A0"/>
                  </a:solidFill>
                  <a:latin typeface="Segoe UI Variable Small" pitchFamily="2" charset="0"/>
                  <a:ea typeface="Calibri"/>
                  <a:cs typeface="Calibri"/>
                </a:rPr>
                <a:pPr marL="0" indent="0" algn="r"/>
                <a:t>Rp164M</a:t>
              </a:fld>
              <a:endParaRPr lang="en-US" sz="2400" b="1" i="0" u="none" strike="noStrike">
                <a:solidFill>
                  <a:srgbClr val="7030A0"/>
                </a:solidFill>
                <a:latin typeface="Segoe UI Variable Small" pitchFamily="2" charset="0"/>
                <a:ea typeface="Calibri"/>
                <a:cs typeface="Calibri"/>
              </a:endParaRPr>
            </a:p>
          </xdr:txBody>
        </xdr:sp>
        <xdr:pic>
          <xdr:nvPicPr>
            <xdr:cNvPr id="39" name="Picture 38">
              <a:extLst>
                <a:ext uri="{FF2B5EF4-FFF2-40B4-BE49-F238E27FC236}">
                  <a16:creationId xmlns:a16="http://schemas.microsoft.com/office/drawing/2014/main" id="{840F5711-BAF0-FFA1-DB74-3BE1EB44079A}"/>
                </a:ext>
              </a:extLst>
            </xdr:cNvPr>
            <xdr:cNvPicPr>
              <a:picLocks noChangeAspect="1"/>
            </xdr:cNvPicPr>
          </xdr:nvPicPr>
          <xdr:blipFill>
            <a:blip xmlns:r="http://schemas.openxmlformats.org/officeDocument/2006/relationships" r:embed="rId11" cstate="print">
              <a:alphaModFix amt="70000"/>
              <a:extLst>
                <a:ext uri="{28A0092B-C50C-407E-A947-70E740481C1C}">
                  <a14:useLocalDpi xmlns:a14="http://schemas.microsoft.com/office/drawing/2010/main" val="0"/>
                </a:ext>
              </a:extLst>
            </a:blip>
            <a:stretch>
              <a:fillRect/>
            </a:stretch>
          </xdr:blipFill>
          <xdr:spPr>
            <a:xfrm>
              <a:off x="3980090" y="8425036"/>
              <a:ext cx="400051" cy="397821"/>
            </a:xfrm>
            <a:prstGeom prst="rect">
              <a:avLst/>
            </a:prstGeom>
          </xdr:spPr>
        </xdr:pic>
      </xdr:grpSp>
      <xdr:grpSp>
        <xdr:nvGrpSpPr>
          <xdr:cNvPr id="45" name="Group 44">
            <a:extLst>
              <a:ext uri="{FF2B5EF4-FFF2-40B4-BE49-F238E27FC236}">
                <a16:creationId xmlns:a16="http://schemas.microsoft.com/office/drawing/2014/main" id="{9022EC12-4893-C5DC-827A-7E49249BA6FD}"/>
              </a:ext>
            </a:extLst>
          </xdr:cNvPr>
          <xdr:cNvGrpSpPr/>
        </xdr:nvGrpSpPr>
        <xdr:grpSpPr>
          <a:xfrm>
            <a:off x="3291610" y="7163708"/>
            <a:ext cx="2164492" cy="669880"/>
            <a:chOff x="3506716" y="7311119"/>
            <a:chExt cx="2186150" cy="681560"/>
          </a:xfrm>
        </xdr:grpSpPr>
        <xdr:sp macro="" textlink="">
          <xdr:nvSpPr>
            <xdr:cNvPr id="42" name="TextBox 41">
              <a:extLst>
                <a:ext uri="{FF2B5EF4-FFF2-40B4-BE49-F238E27FC236}">
                  <a16:creationId xmlns:a16="http://schemas.microsoft.com/office/drawing/2014/main" id="{6F6A0F9C-EBC7-4C0E-8C07-D694DA0EE00E}"/>
                </a:ext>
              </a:extLst>
            </xdr:cNvPr>
            <xdr:cNvSpPr txBox="1"/>
          </xdr:nvSpPr>
          <xdr:spPr>
            <a:xfrm>
              <a:off x="3506716" y="7311119"/>
              <a:ext cx="2079582" cy="334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US">
                  <a:latin typeface="Segoe UI Variable Small" pitchFamily="2" charset="0"/>
                </a:rPr>
                <a:t>Number of Products Sold</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sp macro="" textlink="Dapur!$A$119">
          <xdr:nvSpPr>
            <xdr:cNvPr id="43" name="Rectangle 42">
              <a:extLst>
                <a:ext uri="{FF2B5EF4-FFF2-40B4-BE49-F238E27FC236}">
                  <a16:creationId xmlns:a16="http://schemas.microsoft.com/office/drawing/2014/main" id="{F0AE4D18-A92E-4883-8090-5DFC26740396}"/>
                </a:ext>
              </a:extLst>
            </xdr:cNvPr>
            <xdr:cNvSpPr/>
          </xdr:nvSpPr>
          <xdr:spPr>
            <a:xfrm>
              <a:off x="3951740" y="7525066"/>
              <a:ext cx="1662237" cy="467613"/>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CD86DA4-8DC2-422E-BB45-094F5153569F}" type="TxLink">
                <a:rPr lang="en-US" sz="2000" b="1" i="0" u="none" strike="noStrike">
                  <a:solidFill>
                    <a:srgbClr val="7030A0"/>
                  </a:solidFill>
                  <a:latin typeface="Segoe UI Variable Small" pitchFamily="2" charset="0"/>
                  <a:ea typeface="Calibri"/>
                  <a:cs typeface="Calibri"/>
                </a:rPr>
                <a:pPr marL="0" indent="0" algn="ctr"/>
                <a:t>25 Product</a:t>
              </a:fld>
              <a:endParaRPr lang="en-US" sz="2000" b="1" i="0" u="none" strike="noStrike">
                <a:solidFill>
                  <a:srgbClr val="7030A0"/>
                </a:solidFill>
                <a:latin typeface="Segoe UI Variable Small" pitchFamily="2" charset="0"/>
                <a:ea typeface="Calibri"/>
                <a:cs typeface="Calibri"/>
              </a:endParaRPr>
            </a:p>
          </xdr:txBody>
        </xdr:sp>
        <xdr:pic>
          <xdr:nvPicPr>
            <xdr:cNvPr id="41" name="Picture 40">
              <a:extLst>
                <a:ext uri="{FF2B5EF4-FFF2-40B4-BE49-F238E27FC236}">
                  <a16:creationId xmlns:a16="http://schemas.microsoft.com/office/drawing/2014/main" id="{D2087104-68F2-4B6B-B62E-0722DC302120}"/>
                </a:ext>
              </a:extLst>
            </xdr:cNvPr>
            <xdr:cNvPicPr>
              <a:picLocks noChangeAspect="1"/>
            </xdr:cNvPicPr>
          </xdr:nvPicPr>
          <xdr:blipFill>
            <a:blip xmlns:r="http://schemas.openxmlformats.org/officeDocument/2006/relationships" r:embed="rId12" cstate="print">
              <a:alphaModFix amt="50000"/>
              <a:extLst>
                <a:ext uri="{28A0092B-C50C-407E-A947-70E740481C1C}">
                  <a14:useLocalDpi xmlns:a14="http://schemas.microsoft.com/office/drawing/2010/main" val="0"/>
                </a:ext>
              </a:extLst>
            </a:blip>
            <a:stretch>
              <a:fillRect/>
            </a:stretch>
          </xdr:blipFill>
          <xdr:spPr>
            <a:xfrm>
              <a:off x="5326290" y="7600497"/>
              <a:ext cx="366576" cy="363155"/>
            </a:xfrm>
            <a:prstGeom prst="rect">
              <a:avLst/>
            </a:prstGeom>
          </xdr:spPr>
        </xdr:pic>
      </xdr:grpSp>
    </xdr:grpSp>
    <xdr:clientData/>
  </xdr:twoCellAnchor>
  <xdr:twoCellAnchor>
    <xdr:from>
      <xdr:col>10</xdr:col>
      <xdr:colOff>2821</xdr:colOff>
      <xdr:row>25</xdr:row>
      <xdr:rowOff>174174</xdr:rowOff>
    </xdr:from>
    <xdr:to>
      <xdr:col>17</xdr:col>
      <xdr:colOff>429273</xdr:colOff>
      <xdr:row>27</xdr:row>
      <xdr:rowOff>175865</xdr:rowOff>
    </xdr:to>
    <xdr:sp macro="" textlink="">
      <xdr:nvSpPr>
        <xdr:cNvPr id="37" name="TextBox 36">
          <a:extLst>
            <a:ext uri="{FF2B5EF4-FFF2-40B4-BE49-F238E27FC236}">
              <a16:creationId xmlns:a16="http://schemas.microsoft.com/office/drawing/2014/main" id="{9324031E-B777-4D47-8EEA-9B068F8543AF}"/>
            </a:ext>
          </a:extLst>
        </xdr:cNvPr>
        <xdr:cNvSpPr txBox="1"/>
      </xdr:nvSpPr>
      <xdr:spPr>
        <a:xfrm>
          <a:off x="6075009" y="4639018"/>
          <a:ext cx="4676983" cy="358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l"/>
          <a:r>
            <a:rPr lang="en-US" sz="1600" b="1">
              <a:solidFill>
                <a:schemeClr val="bg2">
                  <a:lumMod val="25000"/>
                </a:schemeClr>
              </a:solidFill>
              <a:latin typeface="Segoe UI Variable Small" pitchFamily="2" charset="0"/>
              <a:ea typeface="+mn-ea"/>
              <a:cs typeface="+mn-cs"/>
            </a:rPr>
            <a:t>When Holidays Happen: Day-of-Week Impact</a:t>
          </a:r>
        </a:p>
      </xdr:txBody>
    </xdr:sp>
    <xdr:clientData/>
  </xdr:twoCellAnchor>
  <xdr:twoCellAnchor>
    <xdr:from>
      <xdr:col>10</xdr:col>
      <xdr:colOff>65923</xdr:colOff>
      <xdr:row>38</xdr:row>
      <xdr:rowOff>119062</xdr:rowOff>
    </xdr:from>
    <xdr:to>
      <xdr:col>18</xdr:col>
      <xdr:colOff>488651</xdr:colOff>
      <xdr:row>49</xdr:row>
      <xdr:rowOff>56697</xdr:rowOff>
    </xdr:to>
    <xdr:graphicFrame macro="">
      <xdr:nvGraphicFramePr>
        <xdr:cNvPr id="48" name="Chart 47">
          <a:extLst>
            <a:ext uri="{FF2B5EF4-FFF2-40B4-BE49-F238E27FC236}">
              <a16:creationId xmlns:a16="http://schemas.microsoft.com/office/drawing/2014/main" id="{2A876443-D7F9-4460-8EED-3D15C5DF8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95448</xdr:colOff>
      <xdr:row>35</xdr:row>
      <xdr:rowOff>52484</xdr:rowOff>
    </xdr:from>
    <xdr:to>
      <xdr:col>17</xdr:col>
      <xdr:colOff>553812</xdr:colOff>
      <xdr:row>38</xdr:row>
      <xdr:rowOff>70984</xdr:rowOff>
    </xdr:to>
    <xdr:sp macro="" textlink="">
      <xdr:nvSpPr>
        <xdr:cNvPr id="49" name="TextBox 48">
          <a:extLst>
            <a:ext uri="{FF2B5EF4-FFF2-40B4-BE49-F238E27FC236}">
              <a16:creationId xmlns:a16="http://schemas.microsoft.com/office/drawing/2014/main" id="{68FF1E8F-076E-4798-AEDB-05129043D37E}"/>
            </a:ext>
          </a:extLst>
        </xdr:cNvPr>
        <xdr:cNvSpPr txBox="1"/>
      </xdr:nvSpPr>
      <xdr:spPr>
        <a:xfrm>
          <a:off x="6167636" y="6303265"/>
          <a:ext cx="4708895" cy="554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t>Sales Fluctuations by Day </a:t>
          </a:r>
          <a:r>
            <a:rPr lang="en-US" sz="1000">
              <a:solidFill>
                <a:schemeClr val="bg2">
                  <a:lumMod val="25000"/>
                </a:schemeClr>
              </a:solidFill>
              <a:latin typeface="Segoe UI Variable Small" pitchFamily="2" charset="0"/>
            </a:rPr>
            <a:t>: </a:t>
          </a:r>
        </a:p>
        <a:p>
          <a:pPr algn="l"/>
          <a:r>
            <a:rPr lang="en-US" sz="1400" b="1">
              <a:solidFill>
                <a:schemeClr val="bg2">
                  <a:lumMod val="25000"/>
                </a:schemeClr>
              </a:solidFill>
              <a:latin typeface="Segoe UI Variable Small" pitchFamily="2" charset="0"/>
            </a:rPr>
            <a:t>Holidays vs Regulars</a:t>
          </a:r>
        </a:p>
      </xdr:txBody>
    </xdr:sp>
    <xdr:clientData/>
  </xdr:twoCellAnchor>
  <xdr:twoCellAnchor>
    <xdr:from>
      <xdr:col>14</xdr:col>
      <xdr:colOff>388984</xdr:colOff>
      <xdr:row>28</xdr:row>
      <xdr:rowOff>120456</xdr:rowOff>
    </xdr:from>
    <xdr:to>
      <xdr:col>18</xdr:col>
      <xdr:colOff>464523</xdr:colOff>
      <xdr:row>30</xdr:row>
      <xdr:rowOff>4797</xdr:rowOff>
    </xdr:to>
    <xdr:sp macro="" textlink="">
      <xdr:nvSpPr>
        <xdr:cNvPr id="50" name="Rectangle: Rounded Corners 49">
          <a:extLst>
            <a:ext uri="{FF2B5EF4-FFF2-40B4-BE49-F238E27FC236}">
              <a16:creationId xmlns:a16="http://schemas.microsoft.com/office/drawing/2014/main" id="{28D3110A-9036-4445-B3C4-89366379EB1D}"/>
            </a:ext>
          </a:extLst>
        </xdr:cNvPr>
        <xdr:cNvSpPr/>
      </xdr:nvSpPr>
      <xdr:spPr>
        <a:xfrm>
          <a:off x="8890047" y="5121081"/>
          <a:ext cx="2504414" cy="241529"/>
        </a:xfrm>
        <a:prstGeom prst="roundRect">
          <a:avLst>
            <a:gd name="adj" fmla="val 5000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latin typeface="Segoe UI Variable Small" pitchFamily="2" charset="0"/>
            </a:rPr>
            <a:t>are Holiday Campaigns Worth It?</a:t>
          </a:r>
          <a:endParaRPr lang="en-US" sz="1100" b="1">
            <a:effectLst/>
            <a:latin typeface="Segoe UI Variable Small" pitchFamily="2" charset="0"/>
            <a:cs typeface="Arial" panose="020B0604020202020204" pitchFamily="34" charset="0"/>
          </a:endParaRPr>
        </a:p>
      </xdr:txBody>
    </xdr:sp>
    <xdr:clientData/>
  </xdr:twoCellAnchor>
  <xdr:twoCellAnchor>
    <xdr:from>
      <xdr:col>14</xdr:col>
      <xdr:colOff>409576</xdr:colOff>
      <xdr:row>30</xdr:row>
      <xdr:rowOff>57381</xdr:rowOff>
    </xdr:from>
    <xdr:to>
      <xdr:col>18</xdr:col>
      <xdr:colOff>382169</xdr:colOff>
      <xdr:row>38</xdr:row>
      <xdr:rowOff>42866</xdr:rowOff>
    </xdr:to>
    <xdr:graphicFrame macro="">
      <xdr:nvGraphicFramePr>
        <xdr:cNvPr id="51" name="Chart 50">
          <a:extLst>
            <a:ext uri="{FF2B5EF4-FFF2-40B4-BE49-F238E27FC236}">
              <a16:creationId xmlns:a16="http://schemas.microsoft.com/office/drawing/2014/main" id="{8691B573-6523-4C31-B1D8-1976DA0DF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541266</xdr:colOff>
      <xdr:row>28</xdr:row>
      <xdr:rowOff>146164</xdr:rowOff>
    </xdr:from>
    <xdr:to>
      <xdr:col>14</xdr:col>
      <xdr:colOff>349617</xdr:colOff>
      <xdr:row>33</xdr:row>
      <xdr:rowOff>166633</xdr:rowOff>
    </xdr:to>
    <xdr:grpSp>
      <xdr:nvGrpSpPr>
        <xdr:cNvPr id="58" name="Group 57">
          <a:extLst>
            <a:ext uri="{FF2B5EF4-FFF2-40B4-BE49-F238E27FC236}">
              <a16:creationId xmlns:a16="http://schemas.microsoft.com/office/drawing/2014/main" id="{5C7BD82E-05D4-F9B2-C5AD-E1159CF4C93A}"/>
            </a:ext>
          </a:extLst>
        </xdr:cNvPr>
        <xdr:cNvGrpSpPr/>
      </xdr:nvGrpSpPr>
      <xdr:grpSpPr>
        <a:xfrm>
          <a:off x="6616629" y="5143614"/>
          <a:ext cx="2237226" cy="913438"/>
          <a:chOff x="6773791" y="5392058"/>
          <a:chExt cx="2246751" cy="925344"/>
        </a:xfrm>
      </xdr:grpSpPr>
      <xdr:sp macro="" textlink="">
        <xdr:nvSpPr>
          <xdr:cNvPr id="52" name="TextBox 51">
            <a:extLst>
              <a:ext uri="{FF2B5EF4-FFF2-40B4-BE49-F238E27FC236}">
                <a16:creationId xmlns:a16="http://schemas.microsoft.com/office/drawing/2014/main" id="{6F2738E9-70D4-4496-8664-1FA8E71768E8}"/>
              </a:ext>
            </a:extLst>
          </xdr:cNvPr>
          <xdr:cNvSpPr txBox="1"/>
        </xdr:nvSpPr>
        <xdr:spPr>
          <a:xfrm>
            <a:off x="6773791" y="5392058"/>
            <a:ext cx="2075301" cy="3320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a:latin typeface="Segoe UI Variable Small" pitchFamily="2" charset="0"/>
              </a:rPr>
              <a:t>Top-Performing Holidays :</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pic>
        <xdr:nvPicPr>
          <xdr:cNvPr id="54" name="Picture 53">
            <a:extLst>
              <a:ext uri="{FF2B5EF4-FFF2-40B4-BE49-F238E27FC236}">
                <a16:creationId xmlns:a16="http://schemas.microsoft.com/office/drawing/2014/main" id="{5A8CB9B3-02CA-E5BF-55C3-72AE9CA1CD74}"/>
              </a:ext>
            </a:extLst>
          </xdr:cNvPr>
          <xdr:cNvPicPr>
            <a:picLocks noChangeAspect="1"/>
          </xdr:cNvPicPr>
        </xdr:nvPicPr>
        <xdr:blipFill>
          <a:blip xmlns:r="http://schemas.openxmlformats.org/officeDocument/2006/relationships" r:embed="rId15" cstate="print">
            <a:alphaModFix amt="70000"/>
            <a:extLst>
              <a:ext uri="{28A0092B-C50C-407E-A947-70E740481C1C}">
                <a14:useLocalDpi xmlns:a14="http://schemas.microsoft.com/office/drawing/2010/main" val="0"/>
              </a:ext>
            </a:extLst>
          </a:blip>
          <a:stretch>
            <a:fillRect/>
          </a:stretch>
        </xdr:blipFill>
        <xdr:spPr>
          <a:xfrm>
            <a:off x="6838950" y="5717336"/>
            <a:ext cx="444500" cy="445343"/>
          </a:xfrm>
          <a:prstGeom prst="rect">
            <a:avLst/>
          </a:prstGeom>
        </xdr:spPr>
      </xdr:pic>
      <xdr:sp macro="" textlink="">
        <xdr:nvSpPr>
          <xdr:cNvPr id="55" name="TextBox 54">
            <a:extLst>
              <a:ext uri="{FF2B5EF4-FFF2-40B4-BE49-F238E27FC236}">
                <a16:creationId xmlns:a16="http://schemas.microsoft.com/office/drawing/2014/main" id="{07678FB7-138E-4AFB-A691-B84574943B66}"/>
              </a:ext>
            </a:extLst>
          </xdr:cNvPr>
          <xdr:cNvSpPr txBox="1"/>
        </xdr:nvSpPr>
        <xdr:spPr>
          <a:xfrm>
            <a:off x="7248525" y="5646058"/>
            <a:ext cx="1772017" cy="338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600" b="1" i="0">
                <a:solidFill>
                  <a:schemeClr val="bg2">
                    <a:lumMod val="25000"/>
                  </a:schemeClr>
                </a:solidFill>
                <a:effectLst/>
                <a:latin typeface="Segoe UI Variable Small" pitchFamily="2" charset="0"/>
                <a:ea typeface="+mn-ea"/>
                <a:cs typeface="+mn-cs"/>
              </a:rPr>
              <a:t>Eid al-Fitr</a:t>
            </a:r>
            <a:endParaRPr lang="en-US" sz="1600" b="1">
              <a:solidFill>
                <a:schemeClr val="bg2">
                  <a:lumMod val="25000"/>
                </a:schemeClr>
              </a:solidFill>
              <a:latin typeface="Segoe UI Variable Small" pitchFamily="2" charset="0"/>
              <a:cs typeface="Arial" panose="020B0604020202020204" pitchFamily="34" charset="0"/>
            </a:endParaRPr>
          </a:p>
        </xdr:txBody>
      </xdr:sp>
      <xdr:sp macro="" textlink="Dapur!$H$155">
        <xdr:nvSpPr>
          <xdr:cNvPr id="57" name="Rectangle 56">
            <a:extLst>
              <a:ext uri="{FF2B5EF4-FFF2-40B4-BE49-F238E27FC236}">
                <a16:creationId xmlns:a16="http://schemas.microsoft.com/office/drawing/2014/main" id="{E015A86A-627C-47CC-88DE-C45D7B370811}"/>
              </a:ext>
            </a:extLst>
          </xdr:cNvPr>
          <xdr:cNvSpPr/>
        </xdr:nvSpPr>
        <xdr:spPr>
          <a:xfrm>
            <a:off x="7250155" y="5860485"/>
            <a:ext cx="1655763" cy="456917"/>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2A04FF3-E20D-4B99-B02B-572BAEB9EDEC}" type="TxLink">
              <a:rPr lang="en-US" sz="2400" b="1" i="0" u="none" strike="noStrike">
                <a:solidFill>
                  <a:srgbClr val="7030A0"/>
                </a:solidFill>
                <a:latin typeface="Segoe UI Variable Small" pitchFamily="2" charset="0"/>
                <a:ea typeface="Calibri"/>
                <a:cs typeface="Calibri"/>
              </a:rPr>
              <a:pPr marL="0" indent="0" algn="l"/>
              <a:t>Rp1,2B</a:t>
            </a:fld>
            <a:endParaRPr lang="en-US" sz="2400" b="1" i="0" u="none" strike="noStrike">
              <a:solidFill>
                <a:srgbClr val="7030A0"/>
              </a:solidFill>
              <a:latin typeface="Segoe UI Variable Small" pitchFamily="2" charset="0"/>
              <a:ea typeface="Calibri"/>
              <a:cs typeface="Calibri"/>
            </a:endParaRPr>
          </a:p>
        </xdr:txBody>
      </xdr:sp>
    </xdr:grpSp>
    <xdr:clientData/>
  </xdr:twoCellAnchor>
  <xdr:twoCellAnchor editAs="oneCell">
    <xdr:from>
      <xdr:col>0</xdr:col>
      <xdr:colOff>257175</xdr:colOff>
      <xdr:row>45</xdr:row>
      <xdr:rowOff>123826</xdr:rowOff>
    </xdr:from>
    <xdr:to>
      <xdr:col>0</xdr:col>
      <xdr:colOff>506000</xdr:colOff>
      <xdr:row>47</xdr:row>
      <xdr:rowOff>8584</xdr:rowOff>
    </xdr:to>
    <xdr:pic>
      <xdr:nvPicPr>
        <xdr:cNvPr id="59" name="Picture 58">
          <a:extLst>
            <a:ext uri="{FF2B5EF4-FFF2-40B4-BE49-F238E27FC236}">
              <a16:creationId xmlns:a16="http://schemas.microsoft.com/office/drawing/2014/main" id="{1CD52FDD-1DA7-C88A-1575-956383B5AA5B}"/>
            </a:ext>
          </a:extLst>
        </xdr:cNvPr>
        <xdr:cNvPicPr>
          <a:picLocks noChangeAspect="1"/>
        </xdr:cNvPicPr>
      </xdr:nvPicPr>
      <xdr:blipFill>
        <a:blip xmlns:r="http://schemas.openxmlformats.org/officeDocument/2006/relationships" r:embed="rId16">
          <a:lum bright="70000" contrast="-70000"/>
        </a:blip>
        <a:stretch>
          <a:fillRect/>
        </a:stretch>
      </xdr:blipFill>
      <xdr:spPr>
        <a:xfrm>
          <a:off x="257175" y="8160545"/>
          <a:ext cx="252000" cy="245120"/>
        </a:xfrm>
        <a:prstGeom prst="rect">
          <a:avLst/>
        </a:prstGeom>
      </xdr:spPr>
    </xdr:pic>
    <xdr:clientData/>
  </xdr:twoCellAnchor>
  <xdr:twoCellAnchor editAs="oneCell">
    <xdr:from>
      <xdr:col>0</xdr:col>
      <xdr:colOff>202408</xdr:colOff>
      <xdr:row>2</xdr:row>
      <xdr:rowOff>178422</xdr:rowOff>
    </xdr:from>
    <xdr:to>
      <xdr:col>0</xdr:col>
      <xdr:colOff>559594</xdr:colOff>
      <xdr:row>4</xdr:row>
      <xdr:rowOff>171449</xdr:rowOff>
    </xdr:to>
    <xdr:pic>
      <xdr:nvPicPr>
        <xdr:cNvPr id="61" name="Picture 60" descr="DQLab Academy">
          <a:extLst>
            <a:ext uri="{FF2B5EF4-FFF2-40B4-BE49-F238E27FC236}">
              <a16:creationId xmlns:a16="http://schemas.microsoft.com/office/drawing/2014/main" id="{E60888C3-772F-0C26-2FC9-45C9E47355F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2408" y="535610"/>
          <a:ext cx="354011" cy="350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267129632" createdVersion="5" refreshedVersion="8" minRefreshableVersion="3" recordCount="0" supportSubquery="1" supportAdvancedDrill="1" xr:uid="{8E2883FF-8988-43B8-A875-F7A37AB3AFAC}">
  <cacheSource type="external" connectionId="6"/>
  <cacheFields count="5">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 name="[ltCabang].[Provinsi].[Provinsi]" caption="Provinsi" numFmtId="0" hierarchy="10" level="1">
      <sharedItems count="4">
        <s v="DKI Jakarta"/>
        <s v="Jawa Timur"/>
        <s v="Sulawesi Selatan"/>
        <s v="Sumatera Utar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4"/>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3356479" createdVersion="5" refreshedVersion="8" minRefreshableVersion="3" recordCount="0" supportSubquery="1" supportAdvancedDrill="1" xr:uid="{2E107572-80D1-45D4-B8F2-1FA5D6ADA97B}">
  <cacheSource type="external" connectionId="6"/>
  <cacheFields count="2">
    <cacheField name="[ltProduk].[Nama Produk].[Nama Produk]" caption="Nama Produk" numFmtId="0" hierarchy="19" level="1">
      <sharedItems count="5">
        <s v="Celana Panjang"/>
        <s v="Dress"/>
        <s v="Kaus Kaki"/>
        <s v="Kemeja"/>
        <s v="Sweater"/>
      </sharedItems>
    </cacheField>
    <cacheField name="[Measures].[Total Item Sold]" caption="Total Item Sold" numFmtId="0" hierarchy="26"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1"/>
      </fieldsUsage>
    </cacheHierarchy>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4629633" createdVersion="5" refreshedVersion="8" minRefreshableVersion="3" recordCount="0" supportSubquery="1" supportAdvancedDrill="1" xr:uid="{7C52F456-3524-410D-8DEF-05A4BCF779C5}">
  <cacheSource type="external" connectionId="6"/>
  <cacheFields count="3">
    <cacheField name="[ltProduk].[Nama Produk].[Nama Produk]" caption="Nama Produk" numFmtId="0" hierarchy="19" level="1">
      <sharedItems count="5">
        <s v="Celana Jeans"/>
        <s v="Dress"/>
        <s v="Jaket"/>
        <s v="Maxi Dress"/>
        <s v="Rok"/>
      </sharedItems>
    </cacheField>
    <cacheField name="[ltProduk].[Kategori Harga].[Kategori Harga]" caption="Kategori Harga" numFmtId="0" hierarchy="21" level="1">
      <sharedItems count="5">
        <s v="Budget"/>
        <s v="Low-Mid"/>
        <s v="Mid-Tier"/>
        <s v="Premium"/>
        <s v="Upper-Mid"/>
      </sharedItems>
    </cacheField>
    <cacheField name="[Measures].[Count of Kode Produk Final]" caption="Count of Kode Produk Final" numFmtId="0" hierarchy="40"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2" memberValueDatatype="130" unbalanced="0">
      <fieldsUsage count="2">
        <fieldUsage x="-1"/>
        <fieldUsage x="1"/>
      </fieldsUsage>
    </cacheHierarchy>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590278" createdVersion="5" refreshedVersion="8" minRefreshableVersion="3" recordCount="0" supportSubquery="1" supportAdvancedDrill="1" xr:uid="{68FB5B6C-2813-48BE-9E10-E59D92E7C93D}">
  <cacheSource type="external" connectionId="6"/>
  <cacheFields count="3">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Revenue]" caption="Revenue" numFmtId="0" hierarchy="27" level="32767"/>
    <cacheField name="[Measures].[Total Item Sold]" caption="Total Item Sold" numFmtId="0" hierarchy="26"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2"/>
      </fieldsUsage>
    </cacheHierarchy>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7638889" createdVersion="5" refreshedVersion="8" minRefreshableVersion="3" recordCount="0" supportSubquery="1" supportAdvancedDrill="1" xr:uid="{379E4BBB-B481-42A2-83CF-7B5A32E6B782}">
  <cacheSource type="external" connectionId="6"/>
  <cacheFields count="2">
    <cacheField name="[ltProduk].[Nama Produk].[Nama Produk]" caption="Nama Produk" numFmtId="0" hierarchy="19" level="1">
      <sharedItems count="5">
        <s v="Celana Jeans"/>
        <s v="Dress"/>
        <s v="Jaket"/>
        <s v="Maxi Dress"/>
        <s v="Rok"/>
      </sharedItems>
    </cacheField>
    <cacheField name="[Measures].[Count of Nama Produk]" caption="Count of Nama Produk" numFmtId="0" hierarchy="41"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8564813" createdVersion="5" refreshedVersion="8" minRefreshableVersion="3" recordCount="0" supportSubquery="1" supportAdvancedDrill="1" xr:uid="{07490875-1A49-4233-AB47-46D4FA5BA6F8}">
  <cacheSource type="external" connectionId="6"/>
  <cacheFields count="2">
    <cacheField name="[ltProduk].[Nama Produk].[Nama Produk]" caption="Nama Produk" numFmtId="0" hierarchy="19" level="1">
      <sharedItems count="5">
        <s v="Celana Jeans"/>
        <s v="Dress"/>
        <s v="Jaket"/>
        <s v="Maxi Dress"/>
        <s v="Rok"/>
      </sharedItems>
    </cacheField>
    <cacheField name="[Measures].[Revenue Per Day]" caption="Revenue Per Day" numFmtId="0" hierarchy="32"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oneField="1">
      <fieldsUsage count="1">
        <fieldUsage x="1"/>
      </fieldsUsage>
    </cacheHierarchy>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9953706" createdVersion="5" refreshedVersion="8" minRefreshableVersion="3" recordCount="0" supportSubquery="1" supportAdvancedDrill="1" xr:uid="{E1FA3779-539E-43DA-990E-471E932AF82C}">
  <cacheSource type="external" connectionId="6"/>
  <cacheFields count="4">
    <cacheField name="[ltProduk].[Nama Produk].[Nama Produk]" caption="Nama Produk" numFmtId="0" hierarchy="19" level="1">
      <sharedItems count="5">
        <s v="Celana Jeans"/>
        <s v="Dress"/>
        <s v="Jaket"/>
        <s v="Maxi Dress"/>
        <s v="Rok"/>
      </sharedItems>
    </cacheField>
    <cacheField name="[dtPenjualan].[Status Hari].[Status Hari]" caption="Status Hari" numFmtId="0" hierarchy="4" level="1">
      <sharedItems count="2">
        <s v="Holiday"/>
        <s v="Regular"/>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1"/>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3"/>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2"/>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62037038" createdVersion="5" refreshedVersion="8" minRefreshableVersion="3" recordCount="0" supportSubquery="1" supportAdvancedDrill="1" xr:uid="{A2C77720-5E6A-4D67-A64C-7F2BEB5581C2}">
  <cacheSource type="external" connectionId="6"/>
  <cacheFields count="2">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Sum of Harga]" caption="Sum of Harga" numFmtId="0" hierarchy="43"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62962962" createdVersion="5" refreshedVersion="8" minRefreshableVersion="3" recordCount="0" supportSubquery="1" supportAdvancedDrill="1" xr:uid="{B891213E-AE3D-4D69-B773-A6DAEDAA2A34}">
  <cacheSource type="external" connectionId="6"/>
  <cacheFields count="4">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64236109" createdVersion="5" refreshedVersion="8" minRefreshableVersion="3" recordCount="0" supportSubquery="1" supportAdvancedDrill="1" xr:uid="{75882492-1DF7-4088-96B4-58F83CEE9DB8}">
  <cacheSource type="external" connectionId="6"/>
  <cacheFields count="4">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 name="[dtPenjualan].[Status Hari].[Status Hari]" caption="Status Hari" numFmtId="0" hierarchy="4" level="1">
      <sharedItems count="2">
        <s v="Holiday"/>
        <s v="Regular"/>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3"/>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65509256" createdVersion="5" refreshedVersion="8" minRefreshableVersion="3" recordCount="0" supportSubquery="1" supportAdvancedDrill="1" xr:uid="{392E21B3-C961-417B-AA47-7ABF2DF33301}">
  <cacheSource type="external" connectionId="6"/>
  <cacheFields count="4">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2476848" createdVersion="5" refreshedVersion="8" minRefreshableVersion="3" recordCount="0" supportSubquery="1" supportAdvancedDrill="1" xr:uid="{F2F647EF-2745-4955-ACB6-A09B6F09510C}">
  <cacheSource type="external" connectionId="6"/>
  <cacheFields count="2">
    <cacheField name="[Measures].[Total Item Sold]" caption="Total Item Sold" numFmtId="0" hierarchy="26" level="32767"/>
    <cacheField name="[Measures].[Revenue]" caption="Revenue" numFmtId="0" hierarchy="27"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0"/>
      </fieldsUsage>
    </cacheHierarchy>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948958332" createdVersion="5" refreshedVersion="8" minRefreshableVersion="3" recordCount="0" supportSubquery="1" supportAdvancedDrill="1" xr:uid="{A0F35959-1863-4BA7-B2D0-371BB28BA3B3}">
  <cacheSource type="external" connectionId="6"/>
  <cacheFields count="4">
    <cacheField name="[ltProduk].[Nama Produk].[Nama Produk]" caption="Nama Produk" numFmtId="0" hierarchy="19" level="1">
      <sharedItems count="5">
        <s v="Celana Jeans"/>
        <s v="Dress"/>
        <s v="Jaket"/>
        <s v="Maxi Dress"/>
        <s v="Rok"/>
      </sharedItems>
    </cacheField>
    <cacheField name="[dtPenjualan].[Status Hari].[Status Hari]" caption="Status Hari" numFmtId="0" hierarchy="4" level="1">
      <sharedItems count="2">
        <s v="Holiday"/>
        <s v="Regular"/>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1"/>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3"/>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2"/>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53118749998" createdVersion="3" refreshedVersion="8" minRefreshableVersion="3" recordCount="0" supportSubquery="1" supportAdvancedDrill="1" xr:uid="{82B2F8B7-BB28-4655-9393-8177C4E02FB2}">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Sum of Jumlah Pembelian]" caption="Sum of Jumlah Pembelian" measure="1" displayFolder="" measureGroup="dtPenjualan" count="0">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extLst>
        <ext xmlns:x15="http://schemas.microsoft.com/office/spreadsheetml/2010/11/main" uri="{B97F6D7D-B522-45F9-BDA1-12C45D357490}">
          <x15:cacheHierarchy aggregatedColumn="0"/>
        </ext>
      </extLst>
    </cacheHierarchy>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134243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53119328705" createdVersion="3" refreshedVersion="8" minRefreshableVersion="3" recordCount="0" supportSubquery="1" supportAdvancedDrill="1" xr:uid="{D392744C-2037-4B9C-A31A-04FD9AA888FA}">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Sum of Jumlah Pembelian]" caption="Sum of Jumlah Pembelian" measure="1" displayFolder="" measureGroup="dtPenjualan" count="0">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extLst>
        <ext xmlns:x15="http://schemas.microsoft.com/office/spreadsheetml/2010/11/main" uri="{B97F6D7D-B522-45F9-BDA1-12C45D357490}">
          <x15:cacheHierarchy aggregatedColumn="0"/>
        </ext>
      </extLst>
    </cacheHierarchy>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87650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4328703" createdVersion="5" refreshedVersion="8" minRefreshableVersion="3" recordCount="0" supportSubquery="1" supportAdvancedDrill="1" xr:uid="{EC709BA7-5740-4878-9F8A-1D6E2DEF9DA7}">
  <cacheSource type="external" connectionId="6"/>
  <cacheFields count="1">
    <cacheField name="[Measures].[Total Transaction]" caption="Total Transaction" numFmtId="0" hierarchy="28"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oneField="1">
      <fieldsUsage count="1">
        <fieldUsage x="0"/>
      </fieldsUsage>
    </cacheHierarchy>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4907404" createdVersion="5" refreshedVersion="8" minRefreshableVersion="3" recordCount="0" supportSubquery="1" supportAdvancedDrill="1" xr:uid="{2E7A0918-D825-4002-92CB-C6925221D465}">
  <cacheSource type="external" connectionId="6"/>
  <cacheFields count="1">
    <cacheField name="[Measures].[Average Nilai Transaction]" caption="Average Nilai Transaction" numFmtId="0" hierarchy="30"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oneField="1">
      <fieldsUsage count="1">
        <fieldUsage x="0"/>
      </fieldsUsage>
    </cacheHierarchy>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6527781" createdVersion="5" refreshedVersion="8" minRefreshableVersion="3" recordCount="0" supportSubquery="1" supportAdvancedDrill="1" xr:uid="{8F5D7A13-F5C9-4FEE-9414-D4849354B62C}">
  <cacheSource type="external" connectionId="6"/>
  <cacheFields count="2">
    <cacheField name="[Measures].[Transaction per Day]" caption="Transaction per Day" numFmtId="0" hierarchy="31" level="32767"/>
    <cacheField name="[dtPenjualan].[Hari].[Hari]" caption="Hari" numFmtId="0" hierarchy="6" level="1">
      <sharedItems count="7">
        <s v="Friday"/>
        <s v="Monday"/>
        <s v="Saturday"/>
        <s v="Sunday"/>
        <s v="Thursday"/>
        <s v="Tuesday"/>
        <s v="Wednesday"/>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1"/>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oneField="1">
      <fieldsUsage count="1">
        <fieldUsage x="0"/>
      </fieldsUsage>
    </cacheHierarchy>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8148152" createdVersion="5" refreshedVersion="8" minRefreshableVersion="3" recordCount="0" supportSubquery="1" supportAdvancedDrill="1" xr:uid="{CDE44F5C-0FEA-48DD-B94C-A09C443F3D53}">
  <cacheSource type="external" connectionId="6"/>
  <cacheFields count="3">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49652776" createdVersion="5" refreshedVersion="8" minRefreshableVersion="3" recordCount="0" supportSubquery="1" supportAdvancedDrill="1" xr:uid="{864E4F15-6C25-4C7F-B62F-E50253C66379}">
  <cacheSource type="external" connectionId="6"/>
  <cacheFields count="3">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1041669" createdVersion="5" refreshedVersion="8" minRefreshableVersion="3" recordCount="0" supportSubquery="1" supportAdvancedDrill="1" xr:uid="{B0067191-4416-442F-A583-6696E04090BE}">
  <cacheSource type="external" connectionId="6"/>
  <cacheFields count="2">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Revenue]" caption="Revenue" numFmtId="0" hierarchy="27"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8.786752314816" createdVersion="5" refreshedVersion="8" minRefreshableVersion="3" recordCount="0" supportSubquery="1" supportAdvancedDrill="1" xr:uid="{27BA3369-7494-4144-AF52-073F347EFB4C}">
  <cacheSource type="external" connectionId="6"/>
  <cacheFields count="2">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32C39-3215-47C7-87E7-19FB1A962B40}" name="VolumeTerlaris" cacheId="222" applyNumberFormats="0" applyBorderFormats="0" applyFontFormats="0" applyPatternFormats="0" applyAlignmentFormats="0" applyWidthHeightFormats="1" dataCaption="Values" tag="254cf3a5-19f4-4007-ae68-f465dedc6f16" updatedVersion="8" minRefreshableVersion="5" useAutoFormatting="1" subtotalHiddenItems="1" itemPrintTitles="1" createdVersion="5" indent="0" compact="0" compactData="0" multipleFieldFilters="0" chartFormat="6">
  <location ref="D77:E83" firstHeaderRow="1" firstDataRow="1" firstDataCol="1"/>
  <pivotFields count="2">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6">
    <i>
      <x v="4"/>
    </i>
    <i>
      <x/>
    </i>
    <i>
      <x v="1"/>
    </i>
    <i>
      <x v="2"/>
    </i>
    <i>
      <x v="3"/>
    </i>
    <i t="grand">
      <x/>
    </i>
  </rowItems>
  <colItems count="1">
    <i/>
  </colItems>
  <dataFields count="1">
    <dataField fld="1" subtotal="count" baseField="0" baseItem="0" numFmtId="3"/>
  </dataFields>
  <formats count="1">
    <format dxfId="106">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F8F71F-1E16-4EA7-AD36-7FC26C6BA472}" name="PivotTable14" cacheId="246" applyNumberFormats="0" applyBorderFormats="0" applyFontFormats="0" applyPatternFormats="0" applyAlignmentFormats="0" applyWidthHeightFormats="1" dataCaption="Values" tag="d0ab38be-f12a-48f7-bdbc-5c02e860d9f2" updatedVersion="8" minRefreshableVersion="5" useAutoFormatting="1" subtotalHiddenItems="1" itemPrintTitles="1" createdVersion="5" indent="0" compact="0" compactData="0" multipleFieldFilters="0" chartFormat="116">
  <location ref="F129:G146" firstHeaderRow="1" firstDataRow="1" firstDataCol="1"/>
  <pivotFields count="4">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s>
  <rowFields count="1">
    <field x="3"/>
  </rowFields>
  <rowItems count="17">
    <i>
      <x v="6"/>
    </i>
    <i>
      <x/>
    </i>
    <i>
      <x v="4"/>
    </i>
    <i>
      <x v="9"/>
    </i>
    <i>
      <x v="10"/>
    </i>
    <i>
      <x v="3"/>
    </i>
    <i>
      <x v="12"/>
    </i>
    <i>
      <x v="1"/>
    </i>
    <i>
      <x v="5"/>
    </i>
    <i>
      <x v="15"/>
    </i>
    <i>
      <x v="11"/>
    </i>
    <i>
      <x v="14"/>
    </i>
    <i>
      <x v="13"/>
    </i>
    <i>
      <x v="8"/>
    </i>
    <i>
      <x v="7"/>
    </i>
    <i>
      <x v="2"/>
    </i>
    <i t="grand">
      <x/>
    </i>
  </rowItems>
  <colItems count="1">
    <i/>
  </colItems>
  <dataFields count="1">
    <dataField fld="1" subtotal="count" baseField="0" baseItem="0" numFmtId="164"/>
  </dataFields>
  <formats count="1">
    <format dxfId="120">
      <pivotArea outline="0" collapsedLevelsAreSubtotals="1" fieldPosition="0"/>
    </format>
  </formats>
  <chartFormats count="3">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4BAE8D-8C5E-4FB7-8CE2-125DBE9CD0A8}" name="PivotTable4" cacheId="207" applyNumberFormats="0" applyBorderFormats="0" applyFontFormats="0" applyPatternFormats="0" applyAlignmentFormats="0" applyWidthHeightFormats="1" dataCaption="Values" tag="6d020fb3-6ae1-4407-9df5-5360ce3af46b" updatedVersion="8" minRefreshableVersion="5" useAutoFormatting="1" subtotalHiddenItems="1" itemPrintTitles="1" createdVersion="5" indent="0" compact="0" compactData="0" multipleFieldFilters="0" chartFormat="216">
  <location ref="A12:B20" firstHeaderRow="1" firstDataRow="1" firstDataCol="1"/>
  <pivotFields count="2">
    <pivotField dataField="1" compact="0" outline="0" subtotalTop="0" showAll="0" defaultSubtotal="0"/>
    <pivotField axis="axisRow" compact="0" allDrilled="1" outline="0" subtotalTop="0" showAll="0" sortType="ascending" defaultSubtotal="0" defaultAttributeDrillState="1">
      <items count="7">
        <item x="3"/>
        <item x="1"/>
        <item x="5"/>
        <item x="6"/>
        <item x="4"/>
        <item x="0"/>
        <item x="2"/>
      </items>
    </pivotField>
  </pivotFields>
  <rowFields count="1">
    <field x="1"/>
  </rowFields>
  <rowItems count="8">
    <i>
      <x/>
    </i>
    <i>
      <x v="1"/>
    </i>
    <i>
      <x v="2"/>
    </i>
    <i>
      <x v="3"/>
    </i>
    <i>
      <x v="4"/>
    </i>
    <i>
      <x v="5"/>
    </i>
    <i>
      <x v="6"/>
    </i>
    <i t="grand">
      <x/>
    </i>
  </rowItems>
  <colItems count="1">
    <i/>
  </colItems>
  <dataFields count="1">
    <dataField fld="0" subtotal="count" baseField="0" baseItem="0" numFmtId="3"/>
  </dataFields>
  <formats count="1">
    <format dxfId="121">
      <pivotArea outline="0" collapsedLevelsAreSubtotals="1" fieldPosition="0"/>
    </format>
  </format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E61C73-6744-4FF2-B63A-E4AADF1E58EC}" name="RevenueTerlaris" cacheId="219" applyNumberFormats="0" applyBorderFormats="0" applyFontFormats="0" applyPatternFormats="0" applyAlignmentFormats="0" applyWidthHeightFormats="1" dataCaption="Values" tag="5382b898-bbd5-4b74-ac93-1dc1b216d06f" updatedVersion="8" minRefreshableVersion="5" useAutoFormatting="1" subtotalHiddenItems="1" itemPrintTitles="1" createdVersion="5" indent="0" compact="0" compactData="0" multipleFieldFilters="0" chartFormat="10">
  <location ref="A77:B83" firstHeaderRow="1" firstDataRow="1" firstDataCol="1"/>
  <pivotFields count="2">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6">
    <i>
      <x v="2"/>
    </i>
    <i>
      <x v="3"/>
    </i>
    <i>
      <x v="1"/>
    </i>
    <i>
      <x/>
    </i>
    <i>
      <x v="4"/>
    </i>
    <i t="grand">
      <x/>
    </i>
  </rowItems>
  <colItems count="1">
    <i/>
  </colItems>
  <dataFields count="1">
    <dataField fld="1" subtotal="count" baseField="0" baseItem="0" numFmtId="164"/>
  </dataFields>
  <formats count="1">
    <format dxfId="122">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3514BE-8C8B-4E44-B572-F9990494102F}" name="PivotTable3" cacheId="204" applyNumberFormats="0" applyBorderFormats="0" applyFontFormats="0" applyPatternFormats="0" applyAlignmentFormats="0" applyWidthHeightFormats="1" dataCaption="Values" tag="645b27e1-13fd-4473-a0fb-7e52a8f2fc08" updatedVersion="8" minRefreshableVersion="5" useAutoFormatting="1" subtotalHiddenItems="1" itemPrintTitles="1" createdVersion="5" indent="0" compact="0" compactData="0" multipleFieldFilters="0">
  <location ref="A9:A10" firstHeaderRow="1" firstDataRow="1" firstDataCol="0"/>
  <pivotFields count="1">
    <pivotField dataField="1" compact="0" outline="0" subtotalTop="0" showAll="0" defaultSubtotal="0"/>
  </pivotFields>
  <rowItems count="1">
    <i/>
  </rowItems>
  <colItems count="1">
    <i/>
  </colItems>
  <dataFields count="1">
    <dataField fld="0" subtotal="count" baseField="0" baseItem="0" numFmtId="165"/>
  </dataFields>
  <formats count="1">
    <format dxfId="123">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1F9BB8-D3D9-4B0A-A009-9CF7E7486801}" name="PivotTable8" cacheId="234" applyNumberFormats="0" applyBorderFormats="0" applyFontFormats="0" applyPatternFormats="0" applyAlignmentFormats="0" applyWidthHeightFormats="1" dataCaption="Values" tag="b355a5bc-90e3-4721-8433-6bb6f1b83e8f" updatedVersion="8" minRefreshableVersion="5" useAutoFormatting="1" subtotalHiddenItems="1" itemPrintTitles="1" createdVersion="5" indent="0" compact="0" compactData="0" multipleFieldFilters="0" chartFormat="10">
  <location ref="A123:A124" firstHeaderRow="1" firstDataRow="1" firstDataCol="0"/>
  <pivotFields count="2">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s>
  <rowItems count="1">
    <i/>
  </rowItems>
  <colItems count="1">
    <i/>
  </colItems>
  <dataFields count="1">
    <dataField fld="1" subtotal="count" baseField="0" baseItem="0" numFmtId="165"/>
  </dataFields>
  <formats count="2">
    <format dxfId="125">
      <pivotArea outline="0" fieldPosition="0">
        <references count="1">
          <reference field="4294967294" count="1" selected="0">
            <x v="0"/>
          </reference>
        </references>
      </pivotArea>
    </format>
    <format dxfId="124">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EE9F7B9-D1F4-46F0-86D1-C385A3DF3D25}" name="PivotTable18" cacheId="231" applyNumberFormats="0" applyBorderFormats="0" applyFontFormats="0" applyPatternFormats="0" applyAlignmentFormats="0" applyWidthHeightFormats="1" dataCaption="Values" tag="9dd7e449-eac6-41c2-9440-c3a3c7fef154" updatedVersion="8" minRefreshableVersion="5" useAutoFormatting="1" subtotalHiddenItems="1" itemPrintTitles="1" createdVersion="5" indent="0" compact="0" compactData="0" multipleFieldFilters="0" chartFormat="10">
  <location ref="A118:A119" firstHeaderRow="1" firstDataRow="1" firstDataCol="0"/>
  <pivotFields count="2">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s>
  <rowItems count="1">
    <i/>
  </rowItems>
  <colItems count="1">
    <i/>
  </colItems>
  <dataFields count="1">
    <dataField name="Count of Nama Produk" fld="1" subtotal="count" baseField="0" baseItem="0" numFmtId="166"/>
  </dataFields>
  <formats count="1">
    <format dxfId="126">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AA19BBE-6F82-4053-99D9-F4E1C3325FB5}" name="PivotTable12" cacheId="243" applyNumberFormats="0" applyBorderFormats="0" applyFontFormats="0" applyPatternFormats="0" applyAlignmentFormats="0" applyWidthHeightFormats="1" dataCaption="Values" tag="64236416-6c09-4e8e-8744-b1879c10c0dc" updatedVersion="8" minRefreshableVersion="5" useAutoFormatting="1" subtotalHiddenItems="1" itemPrintTitles="1" createdVersion="5" indent="0" compact="0" compactData="0" multipleFieldFilters="0" chartFormat="10">
  <location ref="E100:F126" firstHeaderRow="1" firstDataRow="1" firstDataCol="1"/>
  <pivotFields count="2">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26">
    <i>
      <x v="8"/>
    </i>
    <i>
      <x v="18"/>
    </i>
    <i>
      <x v="5"/>
    </i>
    <i>
      <x v="1"/>
    </i>
    <i>
      <x v="20"/>
    </i>
    <i>
      <x v="12"/>
    </i>
    <i>
      <x v="10"/>
    </i>
    <i>
      <x v="15"/>
    </i>
    <i>
      <x v="11"/>
    </i>
    <i>
      <x v="19"/>
    </i>
    <i>
      <x v="9"/>
    </i>
    <i>
      <x v="21"/>
    </i>
    <i>
      <x v="17"/>
    </i>
    <i>
      <x v="16"/>
    </i>
    <i>
      <x/>
    </i>
    <i>
      <x v="2"/>
    </i>
    <i>
      <x v="24"/>
    </i>
    <i>
      <x v="6"/>
    </i>
    <i>
      <x v="4"/>
    </i>
    <i>
      <x v="22"/>
    </i>
    <i>
      <x v="3"/>
    </i>
    <i>
      <x v="13"/>
    </i>
    <i>
      <x v="23"/>
    </i>
    <i>
      <x v="7"/>
    </i>
    <i>
      <x v="14"/>
    </i>
    <i t="grand">
      <x/>
    </i>
  </rowItems>
  <colItems count="1">
    <i/>
  </colItems>
  <dataFields count="1">
    <dataField name="Sum of Harga" fld="1" baseField="0" baseItem="0"/>
  </dataFields>
  <formats count="1">
    <format dxfId="127">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E388BC2-4ECA-4CBF-892B-42BD751483B8}" name="PivotTable9" cacheId="225" applyNumberFormats="0" applyBorderFormats="0" applyFontFormats="0" applyPatternFormats="0" applyAlignmentFormats="0" applyWidthHeightFormats="1" dataCaption="Values" tag="0565d557-4aec-48fb-a8b3-60758bc196f4" updatedVersion="8" minRefreshableVersion="5" useAutoFormatting="1" subtotalHiddenItems="1" itemPrintTitles="1" createdVersion="5" indent="0" compact="0" compactData="0" multipleFieldFilters="0" chartFormat="205">
  <location ref="J77:K83" firstHeaderRow="1" firstDataRow="1" firstDataCol="1"/>
  <pivotFields count="3">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1"/>
  </rowFields>
  <rowItems count="6">
    <i>
      <x/>
    </i>
    <i>
      <x v="1"/>
    </i>
    <i>
      <x v="2"/>
    </i>
    <i>
      <x v="3"/>
    </i>
    <i>
      <x v="4"/>
    </i>
    <i t="grand">
      <x/>
    </i>
  </rowItems>
  <colItems count="1">
    <i/>
  </colItems>
  <dataFields count="1">
    <dataField name="Count of Kode Produk Final" fld="2" subtotal="count" baseField="0" baseItem="0" numFmtId="1"/>
  </dataFields>
  <formats count="1">
    <format dxfId="128">
      <pivotArea outline="0" collapsedLevelsAreSubtotals="1"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2"/>
          </reference>
        </references>
      </pivotArea>
    </chartFormat>
    <chartFormat chart="11" format="11">
      <pivotArea type="data" outline="0" fieldPosition="0">
        <references count="2">
          <reference field="4294967294" count="1" selected="0">
            <x v="0"/>
          </reference>
          <reference field="1" count="1" selected="0">
            <x v="3"/>
          </reference>
        </references>
      </pivotArea>
    </chartFormat>
    <chartFormat chart="11"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030271-BE7F-4E08-AE73-A83802750C47}" name="PivotTable2" cacheId="201" applyNumberFormats="0" applyBorderFormats="0" applyFontFormats="0" applyPatternFormats="0" applyAlignmentFormats="0" applyWidthHeightFormats="1" dataCaption="Values" tag="1ddadbbd-1acb-4571-9f7e-d7aab53062df" updatedVersion="8" minRefreshableVersion="5" useAutoFormatting="1" subtotalHiddenItems="1" itemPrintTitles="1" createdVersion="5" indent="0" compact="0" compactData="0" multipleFieldFilters="0">
  <location ref="A6:A7" firstHeaderRow="1" firstDataRow="1" firstDataCol="0"/>
  <pivotFields count="1">
    <pivotField dataField="1" compact="0" outline="0"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4939584-54AB-4362-AB6E-B430F7036C33}" name="PivotTable15" cacheId="228" applyNumberFormats="0" applyBorderFormats="0" applyFontFormats="0" applyPatternFormats="0" applyAlignmentFormats="0" applyWidthHeightFormats="1" dataCaption="Values" tag="9d10a4a6-b73c-4b86-8e73-ea29b944edb8" updatedVersion="8" minRefreshableVersion="5" useAutoFormatting="1" subtotalHiddenItems="1" itemPrintTitles="1" createdVersion="5" indent="0" compact="0" compactData="0" multipleFieldFilters="0" chartFormat="10">
  <location ref="A89:C115" firstHeaderRow="0" firstDataRow="1" firstDataCol="1"/>
  <pivotFields count="3">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s>
  <rowFields count="1">
    <field x="0"/>
  </rowFields>
  <rowItems count="26">
    <i>
      <x v="8"/>
    </i>
    <i>
      <x v="18"/>
    </i>
    <i>
      <x v="5"/>
    </i>
    <i>
      <x v="1"/>
    </i>
    <i>
      <x v="20"/>
    </i>
    <i>
      <x v="12"/>
    </i>
    <i>
      <x v="10"/>
    </i>
    <i>
      <x v="15"/>
    </i>
    <i>
      <x v="11"/>
    </i>
    <i>
      <x v="21"/>
    </i>
    <i>
      <x v="19"/>
    </i>
    <i>
      <x v="9"/>
    </i>
    <i>
      <x v="16"/>
    </i>
    <i>
      <x v="17"/>
    </i>
    <i>
      <x/>
    </i>
    <i>
      <x v="2"/>
    </i>
    <i>
      <x v="24"/>
    </i>
    <i>
      <x v="6"/>
    </i>
    <i>
      <x v="4"/>
    </i>
    <i>
      <x v="3"/>
    </i>
    <i>
      <x v="22"/>
    </i>
    <i>
      <x v="13"/>
    </i>
    <i>
      <x v="23"/>
    </i>
    <i>
      <x v="7"/>
    </i>
    <i>
      <x v="14"/>
    </i>
    <i t="grand">
      <x/>
    </i>
  </rowItems>
  <colFields count="1">
    <field x="-2"/>
  </colFields>
  <colItems count="2">
    <i>
      <x/>
    </i>
    <i i="1">
      <x v="1"/>
    </i>
  </colItems>
  <dataFields count="2">
    <dataField fld="1" subtotal="count" baseField="0" baseItem="0" numFmtId="164"/>
    <dataField fld="2" subtotal="count" baseField="0" baseItem="0" numFmtId="1"/>
  </dataFields>
  <formats count="3">
    <format dxfId="131">
      <pivotArea outline="0" collapsedLevelsAreSubtotals="1" fieldPosition="0"/>
    </format>
    <format dxfId="130">
      <pivotArea outline="0" fieldPosition="0">
        <references count="1">
          <reference field="4294967294" count="1" selected="0">
            <x v="1"/>
          </reference>
        </references>
      </pivotArea>
    </format>
    <format dxfId="129">
      <pivotArea outline="0" fieldPosition="0">
        <references count="2">
          <reference field="4294967294" count="1" selected="0">
            <x v="1"/>
          </reference>
          <reference field="0" count="0" selected="0"/>
        </references>
      </pivotArea>
    </format>
  </formats>
  <conditionalFormats count="2">
    <conditionalFormat type="all" priority="11">
      <pivotAreas count="1">
        <pivotArea type="data" outline="0" collapsedLevelsAreSubtotals="1" fieldPosition="0">
          <references count="2">
            <reference field="4294967294" count="1" selected="0">
              <x v="1"/>
            </reference>
            <reference field="0" count="25" selected="0">
              <x v="0"/>
              <x v="1"/>
              <x v="2"/>
              <x v="3"/>
              <x v="4"/>
              <x v="5"/>
              <x v="6"/>
              <x v="7"/>
              <x v="8"/>
              <x v="9"/>
              <x v="10"/>
              <x v="11"/>
              <x v="12"/>
              <x v="13"/>
              <x v="14"/>
              <x v="15"/>
              <x v="16"/>
              <x v="17"/>
              <x v="18"/>
              <x v="19"/>
              <x v="20"/>
              <x v="21"/>
              <x v="22"/>
              <x v="23"/>
              <x v="24"/>
            </reference>
          </references>
        </pivotArea>
      </pivotAreas>
    </conditionalFormat>
    <conditionalFormat type="all" priority="12">
      <pivotAreas count="1">
        <pivotArea type="data" outline="0" collapsedLevelsAreSubtotals="1" fieldPosition="0">
          <references count="2">
            <reference field="4294967294" count="1" selected="0">
              <x v="0"/>
            </reference>
            <reference field="0" count="25" selected="0">
              <x v="0"/>
              <x v="1"/>
              <x v="2"/>
              <x v="3"/>
              <x v="4"/>
              <x v="5"/>
              <x v="6"/>
              <x v="7"/>
              <x v="8"/>
              <x v="9"/>
              <x v="10"/>
              <x v="11"/>
              <x v="12"/>
              <x v="13"/>
              <x v="14"/>
              <x v="15"/>
              <x v="16"/>
              <x v="17"/>
              <x v="18"/>
              <x v="19"/>
              <x v="20"/>
              <x v="21"/>
              <x v="22"/>
              <x v="23"/>
              <x v="24"/>
            </reference>
          </references>
        </pivotArea>
      </pivotAreas>
    </conditionalFormat>
  </conditional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73A3D-0155-451E-843A-8A0B6BF9BA5F}" name="PivotTable10" cacheId="255" applyNumberFormats="0" applyBorderFormats="0" applyFontFormats="0" applyPatternFormats="0" applyAlignmentFormats="0" applyWidthHeightFormats="1" dataCaption="Values" tag="b61d0383-d9c1-41f7-93a7-e2b06948e0aa" updatedVersion="8" minRefreshableVersion="3" useAutoFormatting="1" subtotalHiddenItems="1" itemPrintTitles="1" createdVersion="5" indent="0" compact="0" compactData="0" multipleFieldFilters="0" chartFormat="116">
  <location ref="A142:B145" firstHeaderRow="1" firstDataRow="1" firstDataCol="1"/>
  <pivotFields count="4">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s>
  <rowFields count="1">
    <field x="1"/>
  </rowFields>
  <rowItems count="3">
    <i>
      <x/>
    </i>
    <i>
      <x v="1"/>
    </i>
    <i t="grand">
      <x/>
    </i>
  </rowItems>
  <colItems count="1">
    <i/>
  </colItems>
  <dataFields count="1">
    <dataField fld="2" subtotal="count" baseField="0" baseItem="0" numFmtId="164"/>
  </dataFields>
  <formats count="1">
    <format dxfId="107">
      <pivotArea outline="0" collapsedLevelsAreSubtotals="1" fieldPosition="0"/>
    </format>
  </formats>
  <chartFormats count="13">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1" count="1" selected="0">
            <x v="0"/>
          </reference>
        </references>
      </pivotArea>
    </chartFormat>
    <chartFormat chart="19" format="5">
      <pivotArea type="data" outline="0" fieldPosition="0">
        <references count="2">
          <reference field="4294967294" count="1" selected="0">
            <x v="0"/>
          </reference>
          <reference field="1"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1" count="1" selected="0">
            <x v="0"/>
          </reference>
        </references>
      </pivotArea>
    </chartFormat>
    <chartFormat chart="23" format="14">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4390ADA-D417-4034-AE92-47407EBFEF2C}" name="PivotTable11" cacheId="24" applyNumberFormats="0" applyBorderFormats="0" applyFontFormats="0" applyPatternFormats="0" applyAlignmentFormats="0" applyWidthHeightFormats="1" dataCaption="Values" tag="bc3c0031-1f0c-4f0a-ac28-d6c83b13e187" updatedVersion="8" minRefreshableVersion="3" useAutoFormatting="1" subtotalHiddenItems="1" itemPrintTitles="1" createdVersion="5" indent="0" compact="0" compactData="0" multipleFieldFilters="0" chartFormat="27">
  <location ref="A152:F170" firstHeaderRow="1" firstDataRow="2" firstDataCol="1"/>
  <pivotFields count="5">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s>
  <rowFields count="1">
    <field x="3"/>
  </rowFields>
  <rowItems count="17">
    <i>
      <x v="6"/>
    </i>
    <i>
      <x/>
    </i>
    <i>
      <x v="4"/>
    </i>
    <i>
      <x v="9"/>
    </i>
    <i>
      <x v="10"/>
    </i>
    <i>
      <x v="3"/>
    </i>
    <i>
      <x v="12"/>
    </i>
    <i>
      <x v="1"/>
    </i>
    <i>
      <x v="5"/>
    </i>
    <i>
      <x v="15"/>
    </i>
    <i>
      <x v="11"/>
    </i>
    <i>
      <x v="14"/>
    </i>
    <i>
      <x v="13"/>
    </i>
    <i>
      <x v="8"/>
    </i>
    <i>
      <x v="7"/>
    </i>
    <i>
      <x v="2"/>
    </i>
    <i t="grand">
      <x/>
    </i>
  </rowItems>
  <colFields count="1">
    <field x="4"/>
  </colFields>
  <colItems count="5">
    <i>
      <x/>
    </i>
    <i>
      <x v="1"/>
    </i>
    <i>
      <x v="2"/>
    </i>
    <i>
      <x v="3"/>
    </i>
    <i t="grand">
      <x/>
    </i>
  </colItems>
  <dataFields count="1">
    <dataField fld="1" subtotal="count" baseField="0" baseItem="0" numFmtId="164"/>
  </dataFields>
  <formats count="1">
    <format dxfId="132">
      <pivotArea outline="0" collapsedLevelsAreSubtotals="1" fieldPosition="0"/>
    </format>
  </formats>
  <chartFormats count="3">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F35998-844C-4C9D-80E5-B279C56F5463}" name="PivotTable17" cacheId="252" applyNumberFormats="0" applyBorderFormats="0" applyFontFormats="0" applyPatternFormats="0" applyAlignmentFormats="0" applyWidthHeightFormats="1" dataCaption="Values" tag="ede92029-04c1-4072-ba20-9804ee7a7cd6" updatedVersion="8" minRefreshableVersion="5" useAutoFormatting="1" subtotalHiddenItems="1" itemPrintTitles="1" createdVersion="5" indent="0" compact="0" compactData="0" multipleFieldFilters="0" chartFormat="205">
  <location ref="D47:I65" firstHeaderRow="1" firstDataRow="2" firstDataCol="1"/>
  <pivotFields count="4">
    <pivotField dataField="1" compact="0" outline="0" subtotalTop="0" showAll="0" defaultSubtotal="0"/>
    <pivotField axis="axisCol"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s>
  <rowFields count="1">
    <field x="3"/>
  </rowFields>
  <rowItems count="17">
    <i>
      <x v="6"/>
    </i>
    <i>
      <x/>
    </i>
    <i>
      <x v="4"/>
    </i>
    <i>
      <x v="9"/>
    </i>
    <i>
      <x v="10"/>
    </i>
    <i>
      <x v="3"/>
    </i>
    <i>
      <x v="12"/>
    </i>
    <i>
      <x v="1"/>
    </i>
    <i>
      <x v="5"/>
    </i>
    <i>
      <x v="15"/>
    </i>
    <i>
      <x v="11"/>
    </i>
    <i>
      <x v="14"/>
    </i>
    <i>
      <x v="13"/>
    </i>
    <i>
      <x v="8"/>
    </i>
    <i>
      <x v="7"/>
    </i>
    <i>
      <x v="2"/>
    </i>
    <i t="grand">
      <x/>
    </i>
  </rowItems>
  <colFields count="1">
    <field x="1"/>
  </colFields>
  <colItems count="5">
    <i>
      <x v="3"/>
    </i>
    <i>
      <x v="1"/>
    </i>
    <i>
      <x v="2"/>
    </i>
    <i>
      <x/>
    </i>
    <i t="grand">
      <x/>
    </i>
  </colItems>
  <dataFields count="1">
    <dataField fld="0" subtotal="count" baseField="0" baseItem="0" numFmtId="164"/>
  </dataFields>
  <formats count="6">
    <format dxfId="113">
      <pivotArea outline="0" collapsedLevelsAreSubtotals="1" fieldPosition="0"/>
    </format>
    <format dxfId="112">
      <pivotArea outline="0" fieldPosition="0">
        <references count="2">
          <reference field="1" count="1" selected="0">
            <x v="1"/>
          </reference>
          <reference field="3" count="1" selected="0">
            <x v="11"/>
          </reference>
        </references>
      </pivotArea>
    </format>
    <format dxfId="111">
      <pivotArea outline="0" fieldPosition="0">
        <references count="2">
          <reference field="1" count="1" selected="0">
            <x v="1"/>
          </reference>
          <reference field="3" count="1" selected="0">
            <x v="7"/>
          </reference>
        </references>
      </pivotArea>
    </format>
    <format dxfId="110">
      <pivotArea outline="0" fieldPosition="0">
        <references count="2">
          <reference field="1" count="1" selected="0">
            <x v="1"/>
          </reference>
          <reference field="3" count="1" selected="0">
            <x v="9"/>
          </reference>
        </references>
      </pivotArea>
    </format>
    <format dxfId="109">
      <pivotArea outline="0" fieldPosition="0">
        <references count="2">
          <reference field="1" count="1" selected="0">
            <x v="1"/>
          </reference>
          <reference field="3" count="1" selected="0">
            <x v="12"/>
          </reference>
        </references>
      </pivotArea>
    </format>
    <format dxfId="108">
      <pivotArea outline="0" fieldPosition="0">
        <references count="2">
          <reference field="1" count="1" selected="0">
            <x v="1"/>
          </reference>
          <reference field="3" count="1" selected="0">
            <x v="1"/>
          </reference>
        </references>
      </pivotArea>
    </format>
  </formats>
  <chartFormats count="3">
    <chartFormat chart="2" format="2"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C202E1-535D-40EC-A097-BA44D08D1F28}" name="PivotTable6" cacheId="213" applyNumberFormats="0" applyBorderFormats="0" applyFontFormats="0" applyPatternFormats="0" applyAlignmentFormats="0" applyWidthHeightFormats="1" dataCaption="Values" tag="f04b71b8-a0c2-430b-93d2-effad8030a8e" updatedVersion="8" minRefreshableVersion="5" useAutoFormatting="1" subtotalHiddenItems="1" itemPrintTitles="1" createdVersion="5" indent="0" compact="0" compactData="0" multipleFieldFilters="0" chartFormat="205">
  <location ref="A36:B41"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i>
    <i>
      <x v="2"/>
    </i>
    <i>
      <x v="1"/>
    </i>
    <i t="grand">
      <x/>
    </i>
  </rowItems>
  <colItems count="1">
    <i/>
  </colItems>
  <dataFields count="1">
    <dataField fld="0" subtotal="count" baseField="0" baseItem="0" numFmtId="164"/>
  </dataFields>
  <formats count="1">
    <format dxfId="114">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FDB867-891C-432A-96CD-9DF841B5E8C9}" name="PivotTable7" cacheId="216" applyNumberFormats="0" applyBorderFormats="0" applyFontFormats="0" applyPatternFormats="0" applyAlignmentFormats="0" applyWidthHeightFormats="1" dataCaption="Values" tag="6f8dcf77-adac-42d6-bce0-93e582de5aa8" updatedVersion="8" minRefreshableVersion="5" useAutoFormatting="1" subtotalHiddenItems="1" itemPrintTitles="1" createdVersion="5" indent="0" compact="0" compactData="0" multipleFieldFilters="0" chartFormat="6">
  <location ref="A45:B71" firstHeaderRow="1" firstDataRow="1" firstDataCol="1"/>
  <pivotFields count="2">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26">
    <i>
      <x v="8"/>
    </i>
    <i>
      <x v="18"/>
    </i>
    <i>
      <x v="5"/>
    </i>
    <i>
      <x v="1"/>
    </i>
    <i>
      <x v="20"/>
    </i>
    <i>
      <x v="12"/>
    </i>
    <i>
      <x v="10"/>
    </i>
    <i>
      <x v="15"/>
    </i>
    <i>
      <x v="11"/>
    </i>
    <i>
      <x v="21"/>
    </i>
    <i>
      <x v="19"/>
    </i>
    <i>
      <x v="9"/>
    </i>
    <i>
      <x v="16"/>
    </i>
    <i>
      <x v="17"/>
    </i>
    <i>
      <x/>
    </i>
    <i>
      <x v="2"/>
    </i>
    <i>
      <x v="24"/>
    </i>
    <i>
      <x v="6"/>
    </i>
    <i>
      <x v="4"/>
    </i>
    <i>
      <x v="3"/>
    </i>
    <i>
      <x v="22"/>
    </i>
    <i>
      <x v="13"/>
    </i>
    <i>
      <x v="23"/>
    </i>
    <i>
      <x v="7"/>
    </i>
    <i>
      <x v="14"/>
    </i>
    <i t="grand">
      <x/>
    </i>
  </rowItems>
  <colItems count="1">
    <i/>
  </colItems>
  <dataFields count="1">
    <dataField fld="1" subtotal="count" baseField="0" baseItem="0" numFmtId="164"/>
  </dataFields>
  <formats count="1">
    <format dxfId="115">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1659AB-23B1-479B-AFB1-CDF46856D538}" name="PivotTable16" cacheId="249" applyNumberFormats="0" applyBorderFormats="0" applyFontFormats="0" applyPatternFormats="0" applyAlignmentFormats="0" applyWidthHeightFormats="1" dataCaption="Values" tag="33aa18c6-b09a-450b-84b3-9f6ffe69d569" updatedVersion="8" minRefreshableVersion="5" useAutoFormatting="1" subtotalHiddenItems="1" itemPrintTitles="1" createdVersion="5" indent="0" compact="0" compactData="0" multipleFieldFilters="0" chartFormat="205">
  <location ref="D37:G43" firstHeaderRow="1" firstDataRow="2" firstDataCol="1"/>
  <pivotFields count="4">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2">
        <item x="0"/>
        <item x="1"/>
      </items>
    </pivotField>
  </pivotFields>
  <rowFields count="1">
    <field x="1"/>
  </rowFields>
  <rowItems count="5">
    <i>
      <x v="3"/>
    </i>
    <i>
      <x/>
    </i>
    <i>
      <x v="2"/>
    </i>
    <i>
      <x v="1"/>
    </i>
    <i t="grand">
      <x/>
    </i>
  </rowItems>
  <colFields count="1">
    <field x="3"/>
  </colFields>
  <colItems count="3">
    <i>
      <x/>
    </i>
    <i>
      <x v="1"/>
    </i>
    <i t="grand">
      <x/>
    </i>
  </colItems>
  <dataFields count="1">
    <dataField fld="0" subtotal="count" baseField="0" baseItem="0" numFmtId="164"/>
  </dataFields>
  <formats count="1">
    <format dxfId="116">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14781A-E4D0-4601-96D4-0FAFEF5CDED8}" name="RevenueSold" cacheId="198" applyNumberFormats="0" applyBorderFormats="0" applyFontFormats="0" applyPatternFormats="0" applyAlignmentFormats="0" applyWidthHeightFormats="1" dataCaption="Values" tag="5b2919a6-0019-4630-b423-18eb56dd0bed" updatedVersion="8" minRefreshableVersion="5" useAutoFormatting="1" subtotalHiddenItems="1" itemPrintTitles="1" createdVersion="5" indent="0" compact="0" compactData="0" multipleFieldFilters="0">
  <location ref="A3:B4" firstHeaderRow="0" firstDataRow="1" firstDataCol="0"/>
  <pivotFields count="2">
    <pivotField dataField="1" compact="0" outline="0" subtotalTop="0" showAll="0" defaultSubtotal="0"/>
    <pivotField dataField="1" compact="0" outline="0" subtotalTop="0" showAll="0" defaultSubtotal="0"/>
  </pivotFields>
  <rowItems count="1">
    <i/>
  </rowItems>
  <colFields count="1">
    <field x="-2"/>
  </colFields>
  <colItems count="2">
    <i>
      <x/>
    </i>
    <i i="1">
      <x v="1"/>
    </i>
  </colItems>
  <dataFields count="2">
    <dataField fld="0" subtotal="count" baseField="0" baseItem="0"/>
    <dataField fld="1" subtotal="count" baseField="0" baseItem="0" numFmtId="164"/>
  </dataFields>
  <formats count="1">
    <format dxfId="117">
      <pivotArea outline="0" fieldPosition="0">
        <references count="1">
          <reference field="4294967294" count="1" selected="0">
            <x v="1"/>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F3D42D-18BC-4AFA-9EC3-459F68B7A733}" name="PivotTable5" cacheId="210" applyNumberFormats="0" applyBorderFormats="0" applyFontFormats="0" applyPatternFormats="0" applyAlignmentFormats="0" applyWidthHeightFormats="1" dataCaption="Values" tag="8b21c2a0-154d-44a9-8af6-6550f9772ec7" updatedVersion="8" minRefreshableVersion="5" useAutoFormatting="1" subtotalHiddenItems="1" itemPrintTitles="1" createdVersion="5" indent="0" compact="0" compactData="0" multipleFieldFilters="0" chartFormat="5">
  <location ref="A25:B30"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i>
    <i>
      <x v="2"/>
    </i>
    <i>
      <x v="1"/>
    </i>
    <i t="grand">
      <x/>
    </i>
  </rowItems>
  <colItems count="1">
    <i/>
  </colItems>
  <dataFields count="1">
    <dataField fld="0" subtotal="count" baseField="0" baseItem="0" numFmtId="164"/>
  </dataFields>
  <formats count="1">
    <format dxfId="118">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03792B-B182-4685-9785-0C3232B71D1B}" name="PivotTable1" cacheId="237" applyNumberFormats="0" applyBorderFormats="0" applyFontFormats="0" applyPatternFormats="0" applyAlignmentFormats="0" applyWidthHeightFormats="1" dataCaption="Values" tag="5f738bee-194c-4ee5-9645-a79fa846e3e1" updatedVersion="8" minRefreshableVersion="5" useAutoFormatting="1" subtotalHiddenItems="1" itemPrintTitles="1" createdVersion="5" indent="0" compact="0" compactData="0" multipleFieldFilters="0" chartFormat="105">
  <location ref="A130:D139" firstHeaderRow="1" firstDataRow="2" firstDataCol="1"/>
  <pivotFields count="4">
    <pivotField compact="0" allDrilled="1" outline="0" subtotalTop="0" showAll="0" measureFilter="1" defaultSubtotal="0" defaultAttributeDrillState="1">
      <items count="5">
        <item x="0"/>
        <item x="1"/>
        <item x="2"/>
        <item x="3"/>
        <item x="4"/>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sortType="ascending" defaultSubtotal="0" defaultAttributeDrillState="1">
      <items count="7">
        <item x="3"/>
        <item x="1"/>
        <item x="5"/>
        <item x="6"/>
        <item x="4"/>
        <item x="0"/>
        <item x="2"/>
      </items>
    </pivotField>
  </pivotFields>
  <rowFields count="1">
    <field x="3"/>
  </rowFields>
  <rowItems count="8">
    <i>
      <x/>
    </i>
    <i>
      <x v="1"/>
    </i>
    <i>
      <x v="2"/>
    </i>
    <i>
      <x v="3"/>
    </i>
    <i>
      <x v="4"/>
    </i>
    <i>
      <x v="5"/>
    </i>
    <i>
      <x v="6"/>
    </i>
    <i t="grand">
      <x/>
    </i>
  </rowItems>
  <colFields count="1">
    <field x="1"/>
  </colFields>
  <colItems count="3">
    <i>
      <x/>
    </i>
    <i>
      <x v="1"/>
    </i>
    <i t="grand">
      <x/>
    </i>
  </colItems>
  <dataFields count="1">
    <dataField fld="2" subtotal="count" baseField="0" baseItem="0" numFmtId="164"/>
  </dataFields>
  <formats count="1">
    <format dxfId="119">
      <pivotArea outline="0" collapsedLevelsAreSubtotals="1" fieldPosition="0"/>
    </format>
  </formats>
  <chartFormats count="2">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si" xr10:uid="{7BF83A54-9274-4916-B0D5-18757921959E}" sourceName="[ltCabang].[Provinsi]">
  <pivotTables>
    <pivotTable tabId="1" name="PivotTable4"/>
    <pivotTable tabId="1" name="RevenueSold"/>
    <pivotTable tabId="1" name="PivotTable2"/>
    <pivotTable tabId="1" name="PivotTable3"/>
    <pivotTable tabId="1" name="PivotTable5"/>
    <pivotTable tabId="1" name="PivotTable7"/>
    <pivotTable tabId="1" name="RevenueTerlaris"/>
    <pivotTable tabId="1" name="VolumeTerlaris"/>
    <pivotTable tabId="1" name="PivotTable9"/>
    <pivotTable tabId="1" name="PivotTable15"/>
    <pivotTable tabId="1" name="PivotTable18"/>
    <pivotTable tabId="1" name="PivotTable8"/>
    <pivotTable tabId="1" name="PivotTable1"/>
    <pivotTable tabId="1" name="PivotTable10"/>
    <pivotTable tabId="1" name="PivotTable11"/>
    <pivotTable tabId="1" name="PivotTable12"/>
    <pivotTable tabId="1" name="PivotTable14"/>
  </pivotTables>
  <data>
    <olap pivotCacheId="781342432">
      <levels count="2">
        <level uniqueName="[ltCabang].[Provinsi].[(All)]" sourceCaption="(All)" count="0"/>
        <level uniqueName="[ltCabang].[Provinsi].[Provinsi]" sourceCaption="Provinsi" count="4">
          <ranges>
            <range startItem="0">
              <i n="[ltCabang].[Provinsi].&amp;[DKI Jakarta]" c="DKI Jakarta"/>
              <i n="[ltCabang].[Provinsi].&amp;[Jawa Timur]" c="Jawa Timur"/>
              <i n="[ltCabang].[Provinsi].&amp;[Sulawesi Selatan]" c="Sulawesi Selatan"/>
              <i n="[ltCabang].[Provinsi].&amp;[Sumatera Utara]" c="Sumatera Utara"/>
            </range>
          </ranges>
        </level>
      </levels>
      <selections count="1">
        <selection n="[ltCabang].[Provinsi].[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si" xr10:uid="{7F6BCA36-B053-4BF1-87E7-CADF03274475}" cache="Slicer_Provinsi" caption="Provinsi" columnCount="2" showCaption="0" level="1" style="SlicerStyleLight1 2" rowHeight="324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_Transaksi" xr10:uid="{B444359F-4323-4570-B93C-00DEE25E566A}" sourceName="[dtPenjualan].[Tanggal Transaksi]">
  <pivotTables>
    <pivotTable tabId="1" name="RevenueSold"/>
    <pivotTable tabId="1" name="PivotTable2"/>
    <pivotTable tabId="1" name="PivotTable3"/>
    <pivotTable tabId="1" name="PivotTable4"/>
    <pivotTable tabId="1" name="PivotTable5"/>
    <pivotTable tabId="1" name="PivotTable6"/>
    <pivotTable tabId="1" name="PivotTable7"/>
    <pivotTable tabId="1" name="RevenueTerlaris"/>
    <pivotTable tabId="1" name="VolumeTerlaris"/>
    <pivotTable tabId="1" name="PivotTable9"/>
    <pivotTable tabId="1" name="PivotTable15"/>
    <pivotTable tabId="1" name="PivotTable18"/>
    <pivotTable tabId="1" name="PivotTable8"/>
    <pivotTable tabId="1" name="PivotTable1"/>
    <pivotTable tabId="1" name="PivotTable12"/>
    <pivotTable tabId="1" name="PivotTable14"/>
    <pivotTable tabId="1" name="PivotTable16"/>
    <pivotTable tabId="1" name="PivotTable17"/>
  </pivotTables>
  <state minimalRefreshVersion="6" lastRefreshVersion="6" pivotCacheId="287650013"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Transaksi" xr10:uid="{A4F4C4DC-D63D-4AFA-901D-67E0BB5B5F89}" cache="Timeline_Tanggal_Transaksi" caption="Tanggal Transaksi" showHeader="0" showHorizontalScrollbar="0" level="2" selectionLevel="2" scrollPosition="2017-08-01T00:00:00" style="TimeSlicerStyleLight1 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E9E8-341A-4968-8664-5C71F4E5906B}">
  <dimension ref="A1:AE170"/>
  <sheetViews>
    <sheetView showGridLines="0" topLeftCell="A142" zoomScale="130" zoomScaleNormal="130" workbookViewId="0">
      <selection activeCell="B144" sqref="B144"/>
    </sheetView>
  </sheetViews>
  <sheetFormatPr defaultRowHeight="14.5" x14ac:dyDescent="0.35"/>
  <cols>
    <col min="1" max="1" width="12.26953125" bestFit="1" customWidth="1"/>
    <col min="2" max="2" width="8.26953125" bestFit="1" customWidth="1"/>
    <col min="3" max="3" width="12.26953125" bestFit="1" customWidth="1"/>
    <col min="4" max="4" width="33.453125" bestFit="1" customWidth="1"/>
    <col min="5" max="8" width="15" bestFit="1" customWidth="1"/>
    <col min="9" max="9" width="10.7265625" bestFit="1" customWidth="1"/>
    <col min="10" max="10" width="15.54296875" bestFit="1" customWidth="1"/>
    <col min="11" max="11" width="24" bestFit="1" customWidth="1"/>
    <col min="12" max="12" width="14.7265625" customWidth="1"/>
    <col min="13" max="13" width="12.54296875" customWidth="1"/>
    <col min="14" max="14" width="17.1796875" customWidth="1"/>
    <col min="15" max="15" width="11.453125" customWidth="1"/>
    <col min="16" max="16" width="6" customWidth="1"/>
    <col min="17" max="17" width="14.6328125" bestFit="1" customWidth="1"/>
    <col min="18" max="18" width="10.36328125" bestFit="1" customWidth="1"/>
    <col min="19" max="19" width="9.36328125" bestFit="1" customWidth="1"/>
    <col min="20" max="20" width="15" bestFit="1" customWidth="1"/>
    <col min="21" max="21" width="17.08984375" bestFit="1" customWidth="1"/>
    <col min="22" max="22" width="19.81640625" bestFit="1" customWidth="1"/>
    <col min="23" max="23" width="19.7265625" bestFit="1" customWidth="1"/>
    <col min="24" max="24" width="18.453125" bestFit="1" customWidth="1"/>
    <col min="25" max="25" width="30.7265625" bestFit="1" customWidth="1"/>
    <col min="26" max="26" width="27.90625" bestFit="1" customWidth="1"/>
    <col min="27" max="27" width="26.08984375" bestFit="1" customWidth="1"/>
    <col min="28" max="28" width="26.36328125" bestFit="1" customWidth="1"/>
    <col min="29" max="29" width="27" bestFit="1" customWidth="1"/>
    <col min="30" max="30" width="33.1796875" bestFit="1" customWidth="1"/>
    <col min="31" max="31" width="10.36328125" bestFit="1" customWidth="1"/>
  </cols>
  <sheetData>
    <row r="1" spans="1:2" ht="33.5" x14ac:dyDescent="0.75">
      <c r="A1" s="3" t="s">
        <v>2</v>
      </c>
    </row>
    <row r="3" spans="1:2" x14ac:dyDescent="0.35">
      <c r="A3" t="s">
        <v>4</v>
      </c>
      <c r="B3" t="s">
        <v>1</v>
      </c>
    </row>
    <row r="4" spans="1:2" x14ac:dyDescent="0.35">
      <c r="A4" s="2">
        <v>236749</v>
      </c>
      <c r="B4" s="4">
        <v>59961822000</v>
      </c>
    </row>
    <row r="6" spans="1:2" x14ac:dyDescent="0.35">
      <c r="A6" t="s">
        <v>3</v>
      </c>
    </row>
    <row r="7" spans="1:2" x14ac:dyDescent="0.35">
      <c r="A7" s="2">
        <v>397</v>
      </c>
    </row>
    <row r="9" spans="1:2" x14ac:dyDescent="0.35">
      <c r="A9" t="s">
        <v>5</v>
      </c>
    </row>
    <row r="10" spans="1:2" x14ac:dyDescent="0.35">
      <c r="A10" s="5">
        <v>151037335.01259446</v>
      </c>
    </row>
    <row r="12" spans="1:2" x14ac:dyDescent="0.35">
      <c r="A12" s="1" t="s">
        <v>7</v>
      </c>
      <c r="B12" t="s">
        <v>6</v>
      </c>
    </row>
    <row r="13" spans="1:2" x14ac:dyDescent="0.35">
      <c r="A13" t="s">
        <v>11</v>
      </c>
      <c r="B13" s="2">
        <v>17497</v>
      </c>
    </row>
    <row r="14" spans="1:2" x14ac:dyDescent="0.35">
      <c r="A14" t="s">
        <v>9</v>
      </c>
      <c r="B14" s="2">
        <v>16544</v>
      </c>
    </row>
    <row r="15" spans="1:2" x14ac:dyDescent="0.35">
      <c r="A15" t="s">
        <v>13</v>
      </c>
      <c r="B15" s="2">
        <v>16493</v>
      </c>
    </row>
    <row r="16" spans="1:2" x14ac:dyDescent="0.35">
      <c r="A16" t="s">
        <v>14</v>
      </c>
      <c r="B16" s="2">
        <v>16959</v>
      </c>
    </row>
    <row r="17" spans="1:5" x14ac:dyDescent="0.35">
      <c r="A17" t="s">
        <v>12</v>
      </c>
      <c r="B17" s="2">
        <v>16881</v>
      </c>
    </row>
    <row r="18" spans="1:5" x14ac:dyDescent="0.35">
      <c r="A18" t="s">
        <v>8</v>
      </c>
      <c r="B18" s="2">
        <v>16952</v>
      </c>
    </row>
    <row r="19" spans="1:5" x14ac:dyDescent="0.35">
      <c r="A19" t="s">
        <v>10</v>
      </c>
      <c r="B19" s="2">
        <v>17192</v>
      </c>
    </row>
    <row r="20" spans="1:5" x14ac:dyDescent="0.35">
      <c r="A20" t="s">
        <v>0</v>
      </c>
      <c r="B20" s="2">
        <v>118518</v>
      </c>
    </row>
    <row r="23" spans="1:5" ht="33.5" x14ac:dyDescent="0.75">
      <c r="A23" s="3" t="s">
        <v>15</v>
      </c>
    </row>
    <row r="25" spans="1:5" x14ac:dyDescent="0.35">
      <c r="A25" s="1" t="s">
        <v>16</v>
      </c>
      <c r="B25" t="s">
        <v>1</v>
      </c>
      <c r="D25" t="str">
        <f>A25</f>
        <v>Provinsi</v>
      </c>
      <c r="E25" t="str">
        <f>B25</f>
        <v>Revenue</v>
      </c>
    </row>
    <row r="26" spans="1:5" x14ac:dyDescent="0.35">
      <c r="A26" t="s">
        <v>20</v>
      </c>
      <c r="B26" s="4">
        <v>15211275000</v>
      </c>
      <c r="D26" t="str">
        <f t="shared" ref="D26:E29" si="0">A26</f>
        <v>Sumatera Utara</v>
      </c>
      <c r="E26">
        <f t="shared" si="0"/>
        <v>15211275000</v>
      </c>
    </row>
    <row r="27" spans="1:5" x14ac:dyDescent="0.35">
      <c r="A27" t="s">
        <v>17</v>
      </c>
      <c r="B27" s="4">
        <v>15191007000</v>
      </c>
      <c r="D27" t="str">
        <f t="shared" si="0"/>
        <v>DKI Jakarta</v>
      </c>
      <c r="E27">
        <f t="shared" si="0"/>
        <v>15191007000</v>
      </c>
    </row>
    <row r="28" spans="1:5" x14ac:dyDescent="0.35">
      <c r="A28" t="s">
        <v>19</v>
      </c>
      <c r="B28" s="4">
        <v>15034449000</v>
      </c>
      <c r="D28" t="str">
        <f t="shared" si="0"/>
        <v>Sulawesi Selatan</v>
      </c>
      <c r="E28">
        <f t="shared" si="0"/>
        <v>15034449000</v>
      </c>
    </row>
    <row r="29" spans="1:5" x14ac:dyDescent="0.35">
      <c r="A29" t="s">
        <v>18</v>
      </c>
      <c r="B29" s="4">
        <v>14525091000</v>
      </c>
      <c r="D29" t="str">
        <f t="shared" si="0"/>
        <v>Jawa Timur</v>
      </c>
      <c r="E29">
        <f t="shared" si="0"/>
        <v>14525091000</v>
      </c>
    </row>
    <row r="30" spans="1:5" x14ac:dyDescent="0.35">
      <c r="A30" t="s">
        <v>0</v>
      </c>
      <c r="B30" s="4">
        <v>59961822000</v>
      </c>
    </row>
    <row r="36" spans="1:9" x14ac:dyDescent="0.35">
      <c r="A36" s="1" t="s">
        <v>16</v>
      </c>
      <c r="B36" t="s">
        <v>1</v>
      </c>
    </row>
    <row r="37" spans="1:9" x14ac:dyDescent="0.35">
      <c r="A37" t="s">
        <v>20</v>
      </c>
      <c r="B37" s="4">
        <v>15211275000</v>
      </c>
      <c r="D37" s="1" t="s">
        <v>1</v>
      </c>
      <c r="E37" s="1" t="s">
        <v>58</v>
      </c>
    </row>
    <row r="38" spans="1:9" x14ac:dyDescent="0.35">
      <c r="A38" t="s">
        <v>17</v>
      </c>
      <c r="B38" s="4">
        <v>15191007000</v>
      </c>
      <c r="D38" s="1" t="s">
        <v>16</v>
      </c>
      <c r="E38" t="s">
        <v>59</v>
      </c>
      <c r="F38" t="s">
        <v>60</v>
      </c>
      <c r="G38" t="s">
        <v>0</v>
      </c>
    </row>
    <row r="39" spans="1:9" x14ac:dyDescent="0.35">
      <c r="A39" t="s">
        <v>19</v>
      </c>
      <c r="B39" s="4">
        <v>15034449000</v>
      </c>
      <c r="D39" t="s">
        <v>20</v>
      </c>
      <c r="E39" s="4">
        <v>887742000</v>
      </c>
      <c r="F39" s="4">
        <v>14323533000</v>
      </c>
      <c r="G39" s="4">
        <v>15211275000</v>
      </c>
    </row>
    <row r="40" spans="1:9" x14ac:dyDescent="0.35">
      <c r="A40" t="s">
        <v>18</v>
      </c>
      <c r="B40" s="4">
        <v>14525091000</v>
      </c>
      <c r="D40" t="s">
        <v>17</v>
      </c>
      <c r="E40" s="4">
        <v>821682000</v>
      </c>
      <c r="F40" s="4">
        <v>14369325000</v>
      </c>
      <c r="G40" s="4">
        <v>15191007000</v>
      </c>
    </row>
    <row r="41" spans="1:9" x14ac:dyDescent="0.35">
      <c r="A41" t="s">
        <v>0</v>
      </c>
      <c r="B41" s="4">
        <v>59961822000</v>
      </c>
      <c r="D41" t="s">
        <v>19</v>
      </c>
      <c r="E41" s="4">
        <v>848124000</v>
      </c>
      <c r="F41" s="4">
        <v>14186325000</v>
      </c>
      <c r="G41" s="4">
        <v>15034449000</v>
      </c>
    </row>
    <row r="42" spans="1:9" x14ac:dyDescent="0.35">
      <c r="B42" s="4"/>
      <c r="D42" t="s">
        <v>18</v>
      </c>
      <c r="E42" s="4">
        <v>860709000</v>
      </c>
      <c r="F42" s="4">
        <v>13664382000</v>
      </c>
      <c r="G42" s="4">
        <v>14525091000</v>
      </c>
    </row>
    <row r="43" spans="1:9" x14ac:dyDescent="0.35">
      <c r="D43" t="s">
        <v>0</v>
      </c>
      <c r="E43" s="4">
        <v>3418257000</v>
      </c>
      <c r="F43" s="4">
        <v>56543565000</v>
      </c>
      <c r="G43" s="4">
        <v>59961822000</v>
      </c>
    </row>
    <row r="45" spans="1:9" x14ac:dyDescent="0.35">
      <c r="A45" s="1" t="s">
        <v>21</v>
      </c>
      <c r="B45" t="s">
        <v>1</v>
      </c>
    </row>
    <row r="46" spans="1:9" x14ac:dyDescent="0.35">
      <c r="A46" t="s">
        <v>30</v>
      </c>
      <c r="B46" s="4">
        <v>7639938000</v>
      </c>
    </row>
    <row r="47" spans="1:9" x14ac:dyDescent="0.35">
      <c r="A47" t="s">
        <v>40</v>
      </c>
      <c r="B47" s="4">
        <v>6478245000</v>
      </c>
      <c r="D47" s="1" t="s">
        <v>1</v>
      </c>
      <c r="E47" s="1" t="s">
        <v>16</v>
      </c>
    </row>
    <row r="48" spans="1:9" x14ac:dyDescent="0.35">
      <c r="A48" t="s">
        <v>27</v>
      </c>
      <c r="B48" s="4">
        <v>5780154000</v>
      </c>
      <c r="D48" s="1" t="s">
        <v>61</v>
      </c>
      <c r="E48" t="s">
        <v>20</v>
      </c>
      <c r="F48" t="s">
        <v>18</v>
      </c>
      <c r="G48" t="s">
        <v>19</v>
      </c>
      <c r="H48" t="s">
        <v>17</v>
      </c>
      <c r="I48" t="s">
        <v>0</v>
      </c>
    </row>
    <row r="49" spans="1:31" x14ac:dyDescent="0.35">
      <c r="A49" t="s">
        <v>23</v>
      </c>
      <c r="B49" s="4">
        <v>3746238000</v>
      </c>
      <c r="D49" t="s">
        <v>68</v>
      </c>
      <c r="E49" s="4">
        <v>169005000</v>
      </c>
      <c r="F49" s="4">
        <v>156369000</v>
      </c>
      <c r="G49" s="4">
        <v>156321000</v>
      </c>
      <c r="H49" s="4">
        <v>136779000</v>
      </c>
      <c r="I49" s="4">
        <v>618474000</v>
      </c>
      <c r="L49" s="10" t="s">
        <v>20</v>
      </c>
      <c r="M49" s="10" t="s">
        <v>18</v>
      </c>
      <c r="N49" s="10" t="s">
        <v>19</v>
      </c>
      <c r="O49" s="10" t="s">
        <v>17</v>
      </c>
      <c r="R49" s="10"/>
      <c r="S49" s="10"/>
      <c r="T49" s="10"/>
      <c r="U49" s="10"/>
      <c r="V49" s="10"/>
      <c r="W49" s="10"/>
      <c r="X49" s="10"/>
      <c r="Y49" s="10"/>
      <c r="Z49" s="10"/>
      <c r="AA49" s="10"/>
      <c r="AB49" s="10"/>
      <c r="AC49" s="10"/>
      <c r="AD49" s="10"/>
    </row>
    <row r="50" spans="1:31" x14ac:dyDescent="0.35">
      <c r="A50" t="s">
        <v>42</v>
      </c>
      <c r="B50" s="4">
        <v>2746368000</v>
      </c>
      <c r="D50" t="s">
        <v>62</v>
      </c>
      <c r="E50" s="4">
        <v>172734000</v>
      </c>
      <c r="F50" s="4">
        <v>147882000</v>
      </c>
      <c r="G50" s="4">
        <v>142275000</v>
      </c>
      <c r="H50" s="4">
        <v>148830000</v>
      </c>
      <c r="I50" s="4">
        <v>611721000</v>
      </c>
      <c r="K50" t="s">
        <v>79</v>
      </c>
      <c r="L50" s="4">
        <f>GETPIVOTDATA("[Measures].[Revenue]",$D$47,"[ltCabang].[Provinsi]","[ltCabang].[Provinsi].&amp;[Sumatera Utara]","[ltLiburan].[Nama Liburan]","[ltLiburan].[Nama Liburan].&amp;[Hari Raya Idul Fitri 1438 Hijriah]")+GETPIVOTDATA("[Measures].[Revenue]",$D$47,"[ltCabang].[Provinsi]","[ltCabang].[Provinsi].&amp;[Sumatera Utara]","[ltLiburan].[Nama Liburan]","[ltLiburan].[Nama Liburan].&amp;[Cuti bersama Idul Fitri 1438 Hijriyah]")</f>
        <v>341739000</v>
      </c>
      <c r="M50" s="4">
        <f>GETPIVOTDATA("[Measures].[Revenue]",$D$47,"[ltCabang].[Provinsi]","[ltCabang].[Provinsi].&amp;[Jawa Timur]","[ltLiburan].[Nama Liburan]","[ltLiburan].[Nama Liburan].&amp;[Hari Raya Idul Fitri 1438 Hijriah]")+GETPIVOTDATA("[Measures].[Revenue]",$D$47,"[ltCabang].[Provinsi]","[ltCabang].[Provinsi].&amp;[Jawa Timur]","[ltLiburan].[Nama Liburan]","[ltLiburan].[Nama Liburan].&amp;[Cuti bersama Idul Fitri 1438 Hijriyah]")</f>
        <v>304251000</v>
      </c>
      <c r="N50" s="4">
        <f>GETPIVOTDATA("[Measures].[Revenue]",$D$47,"[ltCabang].[Provinsi]","[ltCabang].[Provinsi].&amp;[Sulawesi Selatan]","[ltLiburan].[Nama Liburan]","[ltLiburan].[Nama Liburan].&amp;[Hari Raya Idul Fitri 1438 Hijriah]")+GETPIVOTDATA("[Measures].[Revenue]",$D$47,"[ltCabang].[Provinsi]","[ltCabang].[Provinsi].&amp;[Sulawesi Selatan]","[ltLiburan].[Nama Liburan]","[ltLiburan].[Nama Liburan].&amp;[Cuti bersama Idul Fitri 1438 Hijriyah]")</f>
        <v>298596000</v>
      </c>
      <c r="O50" s="4">
        <f>GETPIVOTDATA("[Measures].[Revenue]",$D$47,"[ltCabang].[Provinsi]","[ltCabang].[Provinsi].&amp;[DKI Jakarta]","[ltLiburan].[Nama Liburan]","[ltLiburan].[Nama Liburan].&amp;[Hari Raya Idul Fitri 1438 Hijriah]")+GETPIVOTDATA("[Measures].[Revenue]",$D$47,"[ltCabang].[Provinsi]","[ltCabang].[Provinsi].&amp;[DKI Jakarta]","[ltLiburan].[Nama Liburan]","[ltLiburan].[Nama Liburan].&amp;[Cuti bersama Idul Fitri 1438 Hijriyah]")</f>
        <v>285609000</v>
      </c>
      <c r="R50" s="4"/>
      <c r="S50" s="4"/>
      <c r="T50" s="4"/>
      <c r="U50" s="4"/>
      <c r="V50" s="4"/>
      <c r="W50" s="4"/>
      <c r="X50" s="4"/>
      <c r="Y50" s="4"/>
      <c r="Z50" s="4"/>
      <c r="AA50" s="4"/>
      <c r="AB50" s="4"/>
      <c r="AC50" s="4"/>
      <c r="AD50" s="4"/>
      <c r="AE50" s="4"/>
    </row>
    <row r="51" spans="1:31" x14ac:dyDescent="0.35">
      <c r="A51" t="s">
        <v>34</v>
      </c>
      <c r="B51" s="4">
        <v>2545548000</v>
      </c>
      <c r="D51" t="s">
        <v>66</v>
      </c>
      <c r="E51" s="4">
        <v>35418000</v>
      </c>
      <c r="F51" s="4">
        <v>32592000</v>
      </c>
      <c r="G51" s="4">
        <v>50958000</v>
      </c>
      <c r="H51" s="4">
        <v>53211000</v>
      </c>
      <c r="I51" s="4">
        <v>172179000</v>
      </c>
      <c r="K51" t="s">
        <v>80</v>
      </c>
      <c r="L51" s="4">
        <f>GETPIVOTDATA("[Measures].[Revenue]",$D$47,"[ltCabang].[Provinsi]","[ltCabang].[Provinsi].&amp;[Sumatera Utara]","[ltLiburan].[Nama Liburan]","[ltLiburan].[Nama Liburan].&amp;[Cuti bersama Natal]")+GETPIVOTDATA("[Measures].[Revenue]",$D$47,"[ltCabang].[Provinsi]","[ltCabang].[Provinsi].&amp;[Sumatera Utara]","[ltLiburan].[Nama Liburan]","[ltLiburan].[Nama Liburan].&amp;[Hari Raya Natal]")</f>
        <v>65820000</v>
      </c>
      <c r="M51" s="4">
        <f>GETPIVOTDATA("[Measures].[Revenue]",$D$47,"[ltCabang].[Provinsi]","[ltCabang].[Provinsi].&amp;[Jawa Timur]","[ltLiburan].[Nama Liburan]","[ltLiburan].[Nama Liburan].&amp;[Cuti bersama Natal]")+GETPIVOTDATA("[Measures].[Revenue]",$D$47,"[ltCabang].[Provinsi]","[ltCabang].[Provinsi].&amp;[Jawa Timur]","[ltLiburan].[Nama Liburan]","[ltLiburan].[Nama Liburan].&amp;[Hari Raya Natal]")</f>
        <v>85932000</v>
      </c>
      <c r="N51" s="4">
        <f>GETPIVOTDATA("[Measures].[Revenue]",$D$47,"[ltCabang].[Provinsi]","[ltCabang].[Provinsi].&amp;[Sulawesi Selatan]","[ltLiburan].[Nama Liburan]","[ltLiburan].[Nama Liburan].&amp;[Cuti bersama Natal]")+GETPIVOTDATA("[Measures].[Revenue]",$D$47,"[ltCabang].[Provinsi]","[ltCabang].[Provinsi].&amp;[Sulawesi Selatan]","[ltLiburan].[Nama Liburan]","[ltLiburan].[Nama Liburan].&amp;[Hari Raya Natal]")</f>
        <v>68175000</v>
      </c>
      <c r="O51" s="4">
        <f>GETPIVOTDATA("[Measures].[Revenue]",$D$47,"[ltCabang].[Provinsi]","[ltCabang].[Provinsi].&amp;[DKI Jakarta]","[ltLiburan].[Nama Liburan]","[ltLiburan].[Nama Liburan].&amp;[Cuti bersama Natal]")+GETPIVOTDATA("[Measures].[Revenue]",$D$47,"[ltCabang].[Provinsi]","[ltCabang].[Provinsi].&amp;[DKI Jakarta]","[ltLiburan].[Nama Liburan]","[ltLiburan].[Nama Liburan].&amp;[Hari Raya Natal]")</f>
        <v>80613000</v>
      </c>
      <c r="R51" s="4"/>
      <c r="S51" s="4"/>
      <c r="T51" s="4"/>
      <c r="U51" s="4"/>
      <c r="V51" s="4"/>
      <c r="W51" s="4"/>
      <c r="X51" s="4"/>
      <c r="Y51" s="4"/>
      <c r="Z51" s="4"/>
      <c r="AA51" s="4"/>
      <c r="AB51" s="4"/>
      <c r="AC51" s="4"/>
      <c r="AD51" s="4"/>
      <c r="AE51" s="4"/>
    </row>
    <row r="52" spans="1:31" x14ac:dyDescent="0.35">
      <c r="A52" t="s">
        <v>32</v>
      </c>
      <c r="B52" s="4">
        <v>2529291000</v>
      </c>
      <c r="D52" t="s">
        <v>71</v>
      </c>
      <c r="E52" s="4">
        <v>37122000</v>
      </c>
      <c r="F52" s="11">
        <v>49194000</v>
      </c>
      <c r="G52" s="4">
        <v>37137000</v>
      </c>
      <c r="H52" s="4">
        <v>42309000</v>
      </c>
      <c r="I52" s="4">
        <v>165762000</v>
      </c>
      <c r="K52" t="s">
        <v>81</v>
      </c>
      <c r="L52" s="4">
        <f>GETPIVOTDATA("[Measures].[Revenue]",$D$47,"[ltCabang].[Provinsi]","[ltCabang].[Provinsi].&amp;[Sumatera Utara]","[ltLiburan].[Nama Liburan]","[ltLiburan].[Nama Liburan].&amp;[Tahun Baru 2017 Masehi]")+GETPIVOTDATA("[Measures].[Revenue]",$D$47,"[ltCabang].[Provinsi]","[ltCabang].[Provinsi].&amp;[Sumatera Utara]","[ltLiburan].[Nama Liburan]","[ltLiburan].[Nama Liburan].&amp;[Cuti bersama Tahun Baru 2017 Masehi]")</f>
        <v>62130000</v>
      </c>
      <c r="M52" s="4">
        <f>GETPIVOTDATA("[Measures].[Revenue]",$D$47,"[ltCabang].[Provinsi]","[ltCabang].[Provinsi].&amp;[Jawa Timur]","[ltLiburan].[Nama Liburan]","[ltLiburan].[Nama Liburan].&amp;[Tahun Baru 2017 Masehi]")+GETPIVOTDATA("[Measures].[Revenue]",$D$47,"[ltCabang].[Provinsi]","[ltCabang].[Provinsi].&amp;[Jawa Timur]","[ltLiburan].[Nama Liburan]","[ltLiburan].[Nama Liburan].&amp;[Cuti bersama Tahun Baru 2017 Masehi]")</f>
        <v>70953000</v>
      </c>
      <c r="N52" s="4">
        <f>GETPIVOTDATA("[Measures].[Revenue]",$D$47,"[ltCabang].[Provinsi]","[ltCabang].[Provinsi].&amp;[Sulawesi Selatan]","[ltLiburan].[Nama Liburan]","[ltLiburan].[Nama Liburan].&amp;[Tahun Baru 2017 Masehi]")+GETPIVOTDATA("[Measures].[Revenue]",$D$47,"[ltCabang].[Provinsi]","[ltCabang].[Provinsi].&amp;[Sulawesi Selatan]","[ltLiburan].[Nama Liburan]","[ltLiburan].[Nama Liburan].&amp;[Cuti bersama Tahun Baru 2017 Masehi]")</f>
        <v>84336000</v>
      </c>
      <c r="O52" s="4">
        <f>GETPIVOTDATA("[Measures].[Revenue]",$D$47,"[ltCabang].[Provinsi]","[ltCabang].[Provinsi].&amp;[DKI Jakarta]","[ltLiburan].[Nama Liburan]","[ltLiburan].[Nama Liburan].&amp;[Tahun Baru 2017 Masehi]")+GETPIVOTDATA("[Measures].[Revenue]",$D$47,"[ltCabang].[Provinsi]","[ltCabang].[Provinsi].&amp;[DKI Jakarta]","[ltLiburan].[Nama Liburan]","[ltLiburan].[Nama Liburan].&amp;[Cuti bersama Tahun Baru 2017 Masehi]")</f>
        <v>72111000</v>
      </c>
      <c r="R52" s="4"/>
      <c r="S52" s="4"/>
      <c r="T52" s="4"/>
      <c r="U52" s="4"/>
      <c r="V52" s="4"/>
      <c r="W52" s="4"/>
      <c r="X52" s="4"/>
      <c r="Y52" s="4"/>
      <c r="Z52" s="4"/>
      <c r="AA52" s="4"/>
      <c r="AB52" s="4"/>
      <c r="AC52" s="4"/>
      <c r="AD52" s="4"/>
      <c r="AE52" s="4"/>
    </row>
    <row r="53" spans="1:31" x14ac:dyDescent="0.35">
      <c r="A53" t="s">
        <v>37</v>
      </c>
      <c r="B53" s="4">
        <v>2392143000</v>
      </c>
      <c r="D53" t="s">
        <v>72</v>
      </c>
      <c r="E53" s="4">
        <v>41520000</v>
      </c>
      <c r="F53" s="4">
        <v>39828000</v>
      </c>
      <c r="G53" s="4">
        <v>36819000</v>
      </c>
      <c r="H53" s="4">
        <v>44604000</v>
      </c>
      <c r="I53" s="4">
        <v>162771000</v>
      </c>
      <c r="K53" t="s">
        <v>66</v>
      </c>
      <c r="L53" s="4">
        <f>GETPIVOTDATA("[Measures].[Revenue]",$D$47,"[ltCabang].[Provinsi]","[ltCabang].[Provinsi].&amp;[Sumatera Utara]","[ltLiburan].[Nama Liburan]","[ltLiburan].[Nama Liburan].&amp;[Hari Lahir Pancasila]")</f>
        <v>35418000</v>
      </c>
      <c r="M53" s="4">
        <f>GETPIVOTDATA("[Measures].[Revenue]",$D$47,"[ltCabang].[Provinsi]","[ltCabang].[Provinsi].&amp;[Jawa Timur]","[ltLiburan].[Nama Liburan]","[ltLiburan].[Nama Liburan].&amp;[Hari Lahir Pancasila]")</f>
        <v>32592000</v>
      </c>
      <c r="N53" s="4">
        <f>GETPIVOTDATA("[Measures].[Revenue]",$D$47,"[ltCabang].[Provinsi]","[ltCabang].[Provinsi].&amp;[Sulawesi Selatan]","[ltLiburan].[Nama Liburan]","[ltLiburan].[Nama Liburan].&amp;[Hari Lahir Pancasila]")</f>
        <v>50958000</v>
      </c>
      <c r="O53" s="4">
        <f>GETPIVOTDATA("[Measures].[Revenue]",$D$47,"[ltCabang].[Provinsi]","[ltCabang].[Provinsi].&amp;[DKI Jakarta]","[ltLiburan].[Nama Liburan]","[ltLiburan].[Nama Liburan].&amp;[Hari Lahir Pancasila]")</f>
        <v>53211000</v>
      </c>
      <c r="R53" s="4"/>
      <c r="S53" s="4"/>
      <c r="T53" s="4"/>
      <c r="U53" s="4"/>
      <c r="V53" s="4"/>
      <c r="W53" s="4"/>
      <c r="X53" s="4"/>
      <c r="Y53" s="4"/>
      <c r="Z53" s="4"/>
      <c r="AA53" s="4"/>
      <c r="AB53" s="4"/>
      <c r="AC53" s="4"/>
      <c r="AD53" s="4"/>
      <c r="AE53" s="4"/>
    </row>
    <row r="54" spans="1:31" x14ac:dyDescent="0.35">
      <c r="A54" t="s">
        <v>33</v>
      </c>
      <c r="B54" s="4">
        <v>2325192000</v>
      </c>
      <c r="D54" t="s">
        <v>65</v>
      </c>
      <c r="E54" s="4">
        <v>45252000</v>
      </c>
      <c r="F54" s="4">
        <v>31740000</v>
      </c>
      <c r="G54" s="4">
        <v>46977000</v>
      </c>
      <c r="H54" s="4">
        <v>38157000</v>
      </c>
      <c r="I54" s="4">
        <v>162126000</v>
      </c>
      <c r="K54" t="s">
        <v>71</v>
      </c>
      <c r="L54" s="4">
        <f>GETPIVOTDATA("[Measures].[Revenue]",$D$47,"[ltCabang].[Provinsi]","[ltCabang].[Provinsi].&amp;[Sumatera Utara]","[ltLiburan].[Nama Liburan]","[ltLiburan].[Nama Liburan].&amp;[Hari Raya Waisak 2561]")</f>
        <v>37122000</v>
      </c>
      <c r="M54" s="4">
        <f>GETPIVOTDATA("[Measures].[Revenue]",$D$47,"[ltCabang].[Provinsi]","[ltCabang].[Provinsi].&amp;[Jawa Timur]","[ltLiburan].[Nama Liburan]","[ltLiburan].[Nama Liburan].&amp;[Hari Raya Waisak 2561]")</f>
        <v>49194000</v>
      </c>
      <c r="N54" s="4">
        <f>GETPIVOTDATA("[Measures].[Revenue]",$D$47,"[ltCabang].[Provinsi]","[ltCabang].[Provinsi].&amp;[Sulawesi Selatan]","[ltLiburan].[Nama Liburan]","[ltLiburan].[Nama Liburan].&amp;[Hari Raya Waisak 2561]")</f>
        <v>37137000</v>
      </c>
      <c r="O54" s="4">
        <f>GETPIVOTDATA("[Measures].[Revenue]",$D$47,"[ltCabang].[Provinsi]","[ltCabang].[Provinsi].&amp;[DKI Jakarta]","[ltLiburan].[Nama Liburan]","[ltLiburan].[Nama Liburan].&amp;[Hari Raya Waisak 2561]")</f>
        <v>42309000</v>
      </c>
      <c r="R54" s="12"/>
      <c r="S54" s="12"/>
      <c r="T54" s="12"/>
      <c r="U54" s="12"/>
      <c r="V54" s="12"/>
      <c r="W54" s="12"/>
      <c r="X54" s="12"/>
      <c r="Y54" s="12"/>
      <c r="Z54" s="12"/>
      <c r="AA54" s="12"/>
      <c r="AB54" s="12"/>
      <c r="AC54" s="12"/>
      <c r="AD54" s="12"/>
    </row>
    <row r="55" spans="1:31" x14ac:dyDescent="0.35">
      <c r="A55" t="s">
        <v>43</v>
      </c>
      <c r="B55" s="4">
        <v>2271423000</v>
      </c>
      <c r="D55" t="s">
        <v>74</v>
      </c>
      <c r="E55" s="4">
        <v>43698000</v>
      </c>
      <c r="F55" s="11">
        <v>47046000</v>
      </c>
      <c r="G55" s="4">
        <v>35955000</v>
      </c>
      <c r="H55" s="4">
        <v>35352000</v>
      </c>
      <c r="I55" s="4">
        <v>162051000</v>
      </c>
      <c r="K55" t="s">
        <v>72</v>
      </c>
      <c r="L55" s="4">
        <f>GETPIVOTDATA("[Measures].[Revenue]",$D$47,"[ltCabang].[Provinsi]","[ltCabang].[Provinsi].&amp;[Sumatera Utara]","[ltLiburan].[Nama Liburan]","[ltLiburan].[Nama Liburan].&amp;[Kenaikan Yesus Kristus]")</f>
        <v>41520000</v>
      </c>
      <c r="M55" s="4">
        <f>GETPIVOTDATA("[Measures].[Revenue]",$D$47,"[ltCabang].[Provinsi]","[ltCabang].[Provinsi].&amp;[Jawa Timur]","[ltLiburan].[Nama Liburan]","[ltLiburan].[Nama Liburan].&amp;[Kenaikan Yesus Kristus]")</f>
        <v>39828000</v>
      </c>
      <c r="N55" s="4">
        <f>GETPIVOTDATA("[Measures].[Revenue]",$D$47,"[ltCabang].[Provinsi]","[ltCabang].[Provinsi].&amp;[Sulawesi Selatan]","[ltLiburan].[Nama Liburan]","[ltLiburan].[Nama Liburan].&amp;[Kenaikan Yesus Kristus]")</f>
        <v>36819000</v>
      </c>
      <c r="O55" s="4">
        <f>GETPIVOTDATA("[Measures].[Revenue]",$D$47,"[ltCabang].[Provinsi]","[ltCabang].[Provinsi].&amp;[DKI Jakarta]","[ltLiburan].[Nama Liburan]","[ltLiburan].[Nama Liburan].&amp;[Kenaikan Yesus Kristus]")</f>
        <v>44604000</v>
      </c>
    </row>
    <row r="56" spans="1:31" x14ac:dyDescent="0.35">
      <c r="A56" t="s">
        <v>41</v>
      </c>
      <c r="B56" s="4">
        <v>2213640000</v>
      </c>
      <c r="D56" t="s">
        <v>63</v>
      </c>
      <c r="E56" s="4">
        <v>32370000</v>
      </c>
      <c r="F56" s="11">
        <v>45570000</v>
      </c>
      <c r="G56" s="4">
        <v>39234000</v>
      </c>
      <c r="H56" s="4">
        <v>42030000</v>
      </c>
      <c r="I56" s="4">
        <v>159204000</v>
      </c>
      <c r="K56" t="s">
        <v>65</v>
      </c>
      <c r="L56" s="4">
        <f>GETPIVOTDATA("[Measures].[Revenue]",$D$47,"[ltCabang].[Provinsi]","[ltCabang].[Provinsi].&amp;[Sumatera Utara]","[ltLiburan].[Nama Liburan]","[ltLiburan].[Nama Liburan].&amp;[Hari Kemerdekaan RI]")</f>
        <v>45252000</v>
      </c>
      <c r="M56" s="4">
        <f>GETPIVOTDATA("[Measures].[Revenue]",$D$47,"[ltCabang].[Provinsi]","[ltCabang].[Provinsi].&amp;[Jawa Timur]","[ltLiburan].[Nama Liburan]","[ltLiburan].[Nama Liburan].&amp;[Hari Kemerdekaan RI]")</f>
        <v>31740000</v>
      </c>
      <c r="N56" s="4">
        <f>GETPIVOTDATA("[Measures].[Revenue]",$D$47,"[ltCabang].[Provinsi]","[ltCabang].[Provinsi].&amp;[Sulawesi Selatan]","[ltLiburan].[Nama Liburan]","[ltLiburan].[Nama Liburan].&amp;[Hari Kemerdekaan RI]")</f>
        <v>46977000</v>
      </c>
      <c r="O56" s="4">
        <f>GETPIVOTDATA("[Measures].[Revenue]",$D$47,"[ltCabang].[Provinsi]","[ltCabang].[Provinsi].&amp;[DKI Jakarta]","[ltLiburan].[Nama Liburan]","[ltLiburan].[Nama Liburan].&amp;[Hari Kemerdekaan RI]")</f>
        <v>38157000</v>
      </c>
    </row>
    <row r="57" spans="1:31" x14ac:dyDescent="0.35">
      <c r="A57" t="s">
        <v>31</v>
      </c>
      <c r="B57" s="4">
        <v>2145297000</v>
      </c>
      <c r="D57" t="s">
        <v>67</v>
      </c>
      <c r="E57" s="4">
        <v>47484000</v>
      </c>
      <c r="F57" s="4">
        <v>39300000</v>
      </c>
      <c r="G57" s="4">
        <v>42441000</v>
      </c>
      <c r="H57" s="4">
        <v>29466000</v>
      </c>
      <c r="I57" s="4">
        <v>158691000</v>
      </c>
      <c r="K57" t="s">
        <v>74</v>
      </c>
      <c r="L57" s="4">
        <f>GETPIVOTDATA("[Measures].[Revenue]",$D$47,"[ltCabang].[Provinsi]","[ltCabang].[Provinsi].&amp;[Sumatera Utara]","[ltLiburan].[Nama Liburan]","[ltLiburan].[Nama Liburan].&amp;[May Day / Hari Buruh Internasional]")</f>
        <v>43698000</v>
      </c>
      <c r="M57" s="4">
        <f>GETPIVOTDATA("[Measures].[Revenue]",$D$47,"[ltCabang].[Provinsi]","[ltCabang].[Provinsi].&amp;[Jawa Timur]","[ltLiburan].[Nama Liburan]","[ltLiburan].[Nama Liburan].&amp;[May Day / Hari Buruh Internasional]")</f>
        <v>47046000</v>
      </c>
      <c r="N57" s="4">
        <f>GETPIVOTDATA("[Measures].[Revenue]",$D$47,"[ltCabang].[Provinsi]","[ltCabang].[Provinsi].&amp;[Sulawesi Selatan]","[ltLiburan].[Nama Liburan]","[ltLiburan].[Nama Liburan].&amp;[May Day / Hari Buruh Internasional]")</f>
        <v>35955000</v>
      </c>
      <c r="O57" s="4">
        <f>GETPIVOTDATA("[Measures].[Revenue]",$D$47,"[ltCabang].[Provinsi]","[ltCabang].[Provinsi].&amp;[DKI Jakarta]","[ltLiburan].[Nama Liburan]","[ltLiburan].[Nama Liburan].&amp;[May Day / Hari Buruh Internasional]")</f>
        <v>35352000</v>
      </c>
    </row>
    <row r="58" spans="1:31" x14ac:dyDescent="0.35">
      <c r="A58" t="s">
        <v>38</v>
      </c>
      <c r="B58" s="4">
        <v>1858740000</v>
      </c>
      <c r="D58" t="s">
        <v>77</v>
      </c>
      <c r="E58" s="4">
        <v>45720000</v>
      </c>
      <c r="F58" s="4">
        <v>41580000</v>
      </c>
      <c r="G58" s="4">
        <v>34599000</v>
      </c>
      <c r="H58" s="4">
        <v>34344000</v>
      </c>
      <c r="I58" s="4">
        <v>156243000</v>
      </c>
      <c r="K58" t="s">
        <v>67</v>
      </c>
      <c r="L58" s="4">
        <f>GETPIVOTDATA("[Measures].[Revenue]",$D$47,"[ltCabang].[Provinsi]","[ltCabang].[Provinsi].&amp;[Sumatera Utara]","[ltLiburan].[Nama Liburan]","[ltLiburan].[Nama Liburan].&amp;[Hari Raya Idul Adha 1438 Hijriah]")</f>
        <v>47484000</v>
      </c>
      <c r="M58" s="4">
        <f>GETPIVOTDATA("[Measures].[Revenue]",$D$47,"[ltCabang].[Provinsi]","[ltCabang].[Provinsi].&amp;[Jawa Timur]","[ltLiburan].[Nama Liburan]","[ltLiburan].[Nama Liburan].&amp;[Hari Raya Idul Adha 1438 Hijriah]")</f>
        <v>39300000</v>
      </c>
      <c r="N58" s="4">
        <f>GETPIVOTDATA("[Measures].[Revenue]",$D$47,"[ltCabang].[Provinsi]","[ltCabang].[Provinsi].&amp;[Sulawesi Selatan]","[ltLiburan].[Nama Liburan]","[ltLiburan].[Nama Liburan].&amp;[Hari Raya Idul Adha 1438 Hijriah]")</f>
        <v>42441000</v>
      </c>
      <c r="O58" s="4">
        <f>GETPIVOTDATA("[Measures].[Revenue]",$D$47,"[ltCabang].[Provinsi]","[ltCabang].[Provinsi].&amp;[DKI Jakarta]","[ltLiburan].[Nama Liburan]","[ltLiburan].[Nama Liburan].&amp;[Hari Raya Idul Adha 1438 Hijriah]")</f>
        <v>29466000</v>
      </c>
    </row>
    <row r="59" spans="1:31" x14ac:dyDescent="0.35">
      <c r="A59" t="s">
        <v>39</v>
      </c>
      <c r="B59" s="4">
        <v>1847820000</v>
      </c>
      <c r="D59" t="s">
        <v>73</v>
      </c>
      <c r="E59" s="4">
        <v>38496000</v>
      </c>
      <c r="F59" s="11">
        <v>44862000</v>
      </c>
      <c r="G59" s="4">
        <v>35418000</v>
      </c>
      <c r="H59" s="4">
        <v>36786000</v>
      </c>
      <c r="I59" s="4">
        <v>155562000</v>
      </c>
      <c r="K59" t="s">
        <v>77</v>
      </c>
      <c r="L59" s="4">
        <f>GETPIVOTDATA("[Measures].[Revenue]",$D$47,"[ltCabang].[Provinsi]","[ltCabang].[Provinsi].&amp;[Sumatera Utara]","[ltLiburan].[Nama Liburan]","[ltLiburan].[Nama Liburan].&amp;[Tahun Baru Islam 1439 Hijriah]")</f>
        <v>45720000</v>
      </c>
      <c r="M59" s="4">
        <f>GETPIVOTDATA("[Measures].[Revenue]",$D$47,"[ltCabang].[Provinsi]","[ltCabang].[Provinsi].&amp;[Jawa Timur]","[ltLiburan].[Nama Liburan]","[ltLiburan].[Nama Liburan].&amp;[Tahun Baru Islam 1439 Hijriah]")</f>
        <v>41580000</v>
      </c>
      <c r="N59" s="4">
        <f>GETPIVOTDATA("[Measures].[Revenue]",$D$47,"[ltCabang].[Provinsi]","[ltCabang].[Provinsi].&amp;[Sulawesi Selatan]","[ltLiburan].[Nama Liburan]","[ltLiburan].[Nama Liburan].&amp;[Tahun Baru Islam 1439 Hijriah]")</f>
        <v>34599000</v>
      </c>
      <c r="O59" s="4">
        <f>GETPIVOTDATA("[Measures].[Revenue]",$D$47,"[ltCabang].[Provinsi]","[ltCabang].[Provinsi].&amp;[DKI Jakarta]","[ltLiburan].[Nama Liburan]","[ltLiburan].[Nama Liburan].&amp;[Tahun Baru Islam 1439 Hijriah]")</f>
        <v>34344000</v>
      </c>
    </row>
    <row r="60" spans="1:31" x14ac:dyDescent="0.35">
      <c r="A60" t="s">
        <v>22</v>
      </c>
      <c r="B60" s="4">
        <v>1783296000</v>
      </c>
      <c r="D60" t="s">
        <v>76</v>
      </c>
      <c r="E60" s="4">
        <v>37908000</v>
      </c>
      <c r="F60" s="4">
        <v>34857000</v>
      </c>
      <c r="G60" s="4">
        <v>46233000</v>
      </c>
      <c r="H60" s="4">
        <v>35094000</v>
      </c>
      <c r="I60" s="4">
        <v>154092000</v>
      </c>
      <c r="K60" t="s">
        <v>73</v>
      </c>
      <c r="L60" s="4">
        <f>GETPIVOTDATA("[Measures].[Revenue]",$D$47,"[ltCabang].[Provinsi]","[ltCabang].[Provinsi].&amp;[Sumatera Utara]","[ltLiburan].[Nama Liburan]","[ltLiburan].[Nama Liburan].&amp;[Maulid Nabi Muhammad SAW]")</f>
        <v>38496000</v>
      </c>
      <c r="M60" s="4">
        <f>GETPIVOTDATA("[Measures].[Revenue]",$D$47,"[ltCabang].[Provinsi]","[ltCabang].[Provinsi].&amp;[Jawa Timur]","[ltLiburan].[Nama Liburan]","[ltLiburan].[Nama Liburan].&amp;[Maulid Nabi Muhammad SAW]")</f>
        <v>44862000</v>
      </c>
      <c r="N60" s="4">
        <f>GETPIVOTDATA("[Measures].[Revenue]",$D$47,"[ltCabang].[Provinsi]","[ltCabang].[Provinsi].&amp;[Sulawesi Selatan]","[ltLiburan].[Nama Liburan]","[ltLiburan].[Nama Liburan].&amp;[Maulid Nabi Muhammad SAW]")</f>
        <v>35418000</v>
      </c>
      <c r="O60" s="4">
        <f>GETPIVOTDATA("[Measures].[Revenue]",$D$47,"[ltCabang].[Provinsi]","[ltCabang].[Provinsi].&amp;[DKI Jakarta]","[ltLiburan].[Nama Liburan]","[ltLiburan].[Nama Liburan].&amp;[Maulid Nabi Muhammad SAW]")</f>
        <v>36786000</v>
      </c>
    </row>
    <row r="61" spans="1:31" x14ac:dyDescent="0.35">
      <c r="A61" t="s">
        <v>24</v>
      </c>
      <c r="B61" s="4">
        <v>1631616000</v>
      </c>
      <c r="D61" t="s">
        <v>75</v>
      </c>
      <c r="E61" s="4">
        <v>36327000</v>
      </c>
      <c r="F61" s="4">
        <v>34584000</v>
      </c>
      <c r="G61" s="4">
        <v>46272000</v>
      </c>
      <c r="H61" s="4">
        <v>32097000</v>
      </c>
      <c r="I61" s="4">
        <v>149280000</v>
      </c>
      <c r="K61" t="s">
        <v>76</v>
      </c>
      <c r="L61" s="4">
        <f>GETPIVOTDATA("[Measures].[Revenue]",$D$47,"[ltCabang].[Provinsi]","[ltCabang].[Provinsi].&amp;[Sumatera Utara]","[ltLiburan].[Nama Liburan]","[ltLiburan].[Nama Liburan].&amp;[Tahun Baru Imlek 2568 Kongzili]")</f>
        <v>37908000</v>
      </c>
      <c r="M61" s="4">
        <f>GETPIVOTDATA("[Measures].[Revenue]",$D$47,"[ltCabang].[Provinsi]","[ltCabang].[Provinsi].&amp;[Jawa Timur]","[ltLiburan].[Nama Liburan]","[ltLiburan].[Nama Liburan].&amp;[Tahun Baru Imlek 2568 Kongzili]")</f>
        <v>34857000</v>
      </c>
      <c r="N61" s="4">
        <f>GETPIVOTDATA("[Measures].[Revenue]",$D$47,"[ltCabang].[Provinsi]","[ltCabang].[Provinsi].&amp;[Sulawesi Selatan]","[ltLiburan].[Nama Liburan]","[ltLiburan].[Nama Liburan].&amp;[Tahun Baru Imlek 2568 Kongzili]")</f>
        <v>46233000</v>
      </c>
      <c r="O61" s="4">
        <f>GETPIVOTDATA("[Measures].[Revenue]",$D$47,"[ltCabang].[Provinsi]","[ltCabang].[Provinsi].&amp;[DKI Jakarta]","[ltLiburan].[Nama Liburan]","[ltLiburan].[Nama Liburan].&amp;[Tahun Baru Imlek 2568 Kongzili]")</f>
        <v>35094000</v>
      </c>
    </row>
    <row r="62" spans="1:31" x14ac:dyDescent="0.35">
      <c r="A62" t="s">
        <v>46</v>
      </c>
      <c r="B62" s="4">
        <v>1524765000</v>
      </c>
      <c r="D62" t="s">
        <v>70</v>
      </c>
      <c r="E62" s="4">
        <v>45435000</v>
      </c>
      <c r="F62" s="4">
        <v>38574000</v>
      </c>
      <c r="G62" s="4">
        <v>30480000</v>
      </c>
      <c r="H62" s="4">
        <v>34026000</v>
      </c>
      <c r="I62" s="4">
        <v>148515000</v>
      </c>
      <c r="K62" t="s">
        <v>70</v>
      </c>
      <c r="L62" s="4">
        <f>GETPIVOTDATA("[Measures].[Revenue]",$D$47,"[ltCabang].[Provinsi]","[ltCabang].[Provinsi].&amp;[Sumatera Utara]","[ltLiburan].[Nama Liburan]","[ltLiburan].[Nama Liburan].&amp;[Hari Raya Nyepi Tahun Baru Saka 1939]")</f>
        <v>45435000</v>
      </c>
      <c r="M62" s="4">
        <f>GETPIVOTDATA("[Measures].[Revenue]",$D$47,"[ltCabang].[Provinsi]","[ltCabang].[Provinsi].&amp;[Jawa Timur]","[ltLiburan].[Nama Liburan]","[ltLiburan].[Nama Liburan].&amp;[Hari Raya Nyepi Tahun Baru Saka 1939]")</f>
        <v>38574000</v>
      </c>
      <c r="N62" s="4">
        <f>GETPIVOTDATA("[Measures].[Revenue]",$D$47,"[ltCabang].[Provinsi]","[ltCabang].[Provinsi].&amp;[Sulawesi Selatan]","[ltLiburan].[Nama Liburan]","[ltLiburan].[Nama Liburan].&amp;[Hari Raya Nyepi Tahun Baru Saka 1939]")</f>
        <v>30480000</v>
      </c>
      <c r="O62" s="4">
        <f>GETPIVOTDATA("[Measures].[Revenue]",$D$47,"[ltCabang].[Provinsi]","[ltCabang].[Provinsi].&amp;[DKI Jakarta]","[ltLiburan].[Nama Liburan]","[ltLiburan].[Nama Liburan].&amp;[Hari Raya Nyepi Tahun Baru Saka 1939]")</f>
        <v>34026000</v>
      </c>
    </row>
    <row r="63" spans="1:31" x14ac:dyDescent="0.35">
      <c r="A63" t="s">
        <v>28</v>
      </c>
      <c r="B63" s="4">
        <v>1432386000</v>
      </c>
      <c r="D63" t="s">
        <v>69</v>
      </c>
      <c r="E63" s="4">
        <v>33450000</v>
      </c>
      <c r="F63" s="11">
        <v>40362000</v>
      </c>
      <c r="G63" s="4">
        <v>28941000</v>
      </c>
      <c r="H63" s="4">
        <v>38583000</v>
      </c>
      <c r="I63" s="4">
        <v>141336000</v>
      </c>
      <c r="L63" s="13">
        <f>SUM(L50:L62)</f>
        <v>887742000</v>
      </c>
      <c r="M63" s="13">
        <f>SUM(M50:M62)</f>
        <v>860709000</v>
      </c>
      <c r="N63" s="13">
        <f t="shared" ref="N63:O63" si="1">SUM(N50:N62)</f>
        <v>848124000</v>
      </c>
      <c r="O63" s="13">
        <f t="shared" si="1"/>
        <v>821682000</v>
      </c>
    </row>
    <row r="64" spans="1:31" x14ac:dyDescent="0.35">
      <c r="A64" t="s">
        <v>26</v>
      </c>
      <c r="B64" s="4">
        <v>1339641000</v>
      </c>
      <c r="D64" t="s">
        <v>64</v>
      </c>
      <c r="E64" s="4">
        <v>25803000</v>
      </c>
      <c r="F64" s="4">
        <v>36369000</v>
      </c>
      <c r="G64" s="4">
        <v>38064000</v>
      </c>
      <c r="H64" s="4">
        <v>40014000</v>
      </c>
      <c r="I64" s="4">
        <v>140250000</v>
      </c>
    </row>
    <row r="65" spans="1:11" x14ac:dyDescent="0.35">
      <c r="A65" t="s">
        <v>25</v>
      </c>
      <c r="B65" s="4">
        <v>1293705000</v>
      </c>
      <c r="D65" t="s">
        <v>0</v>
      </c>
      <c r="E65" s="4">
        <v>887742000</v>
      </c>
      <c r="F65" s="4">
        <v>860709000</v>
      </c>
      <c r="G65" s="4">
        <v>848124000</v>
      </c>
      <c r="H65" s="4">
        <v>821682000</v>
      </c>
      <c r="I65" s="4">
        <v>3418257000</v>
      </c>
    </row>
    <row r="66" spans="1:11" x14ac:dyDescent="0.35">
      <c r="A66" t="s">
        <v>44</v>
      </c>
      <c r="B66" s="4">
        <v>1287495000</v>
      </c>
    </row>
    <row r="67" spans="1:11" x14ac:dyDescent="0.35">
      <c r="A67" t="s">
        <v>35</v>
      </c>
      <c r="B67" s="4">
        <v>1243836000</v>
      </c>
    </row>
    <row r="68" spans="1:11" x14ac:dyDescent="0.35">
      <c r="A68" t="s">
        <v>45</v>
      </c>
      <c r="B68" s="4">
        <v>1004010000</v>
      </c>
    </row>
    <row r="69" spans="1:11" x14ac:dyDescent="0.35">
      <c r="A69" t="s">
        <v>29</v>
      </c>
      <c r="B69" s="4">
        <v>699225000</v>
      </c>
    </row>
    <row r="70" spans="1:11" x14ac:dyDescent="0.35">
      <c r="A70" t="s">
        <v>36</v>
      </c>
      <c r="B70" s="4">
        <v>201810000</v>
      </c>
    </row>
    <row r="71" spans="1:11" x14ac:dyDescent="0.35">
      <c r="A71" t="s">
        <v>0</v>
      </c>
      <c r="B71" s="4">
        <v>59961822000</v>
      </c>
    </row>
    <row r="74" spans="1:11" ht="33.5" x14ac:dyDescent="0.75">
      <c r="A74" s="3" t="s">
        <v>47</v>
      </c>
    </row>
    <row r="77" spans="1:11" x14ac:dyDescent="0.35">
      <c r="A77" s="1" t="s">
        <v>21</v>
      </c>
      <c r="B77" t="s">
        <v>1</v>
      </c>
      <c r="D77" s="1" t="s">
        <v>21</v>
      </c>
      <c r="E77" t="s">
        <v>4</v>
      </c>
      <c r="G77" t="str">
        <f>A78</f>
        <v>Jaket</v>
      </c>
      <c r="H77" s="4">
        <f>B78</f>
        <v>7639938000</v>
      </c>
      <c r="J77" s="1" t="s">
        <v>48</v>
      </c>
      <c r="K77" t="s">
        <v>54</v>
      </c>
    </row>
    <row r="78" spans="1:11" x14ac:dyDescent="0.35">
      <c r="A78" t="s">
        <v>30</v>
      </c>
      <c r="B78" s="4">
        <v>7639938000</v>
      </c>
      <c r="D78" t="s">
        <v>43</v>
      </c>
      <c r="E78" s="2">
        <v>9833</v>
      </c>
      <c r="G78" t="str">
        <f t="shared" ref="G78:H81" si="2">A79</f>
        <v>Maxi Dress</v>
      </c>
      <c r="H78" s="4">
        <f t="shared" si="2"/>
        <v>6478245000</v>
      </c>
      <c r="J78" t="s">
        <v>52</v>
      </c>
      <c r="K78" s="7">
        <v>2</v>
      </c>
    </row>
    <row r="79" spans="1:11" x14ac:dyDescent="0.35">
      <c r="A79" t="s">
        <v>40</v>
      </c>
      <c r="B79" s="4">
        <v>6478245000</v>
      </c>
      <c r="D79" t="s">
        <v>24</v>
      </c>
      <c r="E79" s="2">
        <v>9712</v>
      </c>
      <c r="G79" t="str">
        <f t="shared" si="2"/>
        <v>Dress</v>
      </c>
      <c r="H79" s="4">
        <f t="shared" si="2"/>
        <v>5780154000</v>
      </c>
      <c r="J79" t="s">
        <v>53</v>
      </c>
      <c r="K79" s="7">
        <v>11</v>
      </c>
    </row>
    <row r="80" spans="1:11" x14ac:dyDescent="0.35">
      <c r="A80" t="s">
        <v>27</v>
      </c>
      <c r="B80" s="4">
        <v>5780154000</v>
      </c>
      <c r="D80" t="s">
        <v>27</v>
      </c>
      <c r="E80" s="2">
        <v>9682</v>
      </c>
      <c r="G80" t="str">
        <f t="shared" si="2"/>
        <v>Celana Jeans</v>
      </c>
      <c r="H80" s="4">
        <f t="shared" si="2"/>
        <v>3746238000</v>
      </c>
      <c r="J80" t="s">
        <v>51</v>
      </c>
      <c r="K80" s="7">
        <v>8</v>
      </c>
    </row>
    <row r="81" spans="1:11" x14ac:dyDescent="0.35">
      <c r="A81" t="s">
        <v>23</v>
      </c>
      <c r="B81" s="4">
        <v>3746238000</v>
      </c>
      <c r="D81" t="s">
        <v>36</v>
      </c>
      <c r="E81" s="2">
        <v>9610</v>
      </c>
      <c r="G81" t="str">
        <f t="shared" si="2"/>
        <v>Rok</v>
      </c>
      <c r="H81" s="4">
        <f t="shared" si="2"/>
        <v>2746368000</v>
      </c>
      <c r="J81" t="s">
        <v>49</v>
      </c>
      <c r="K81" s="7">
        <v>2</v>
      </c>
    </row>
    <row r="82" spans="1:11" x14ac:dyDescent="0.35">
      <c r="A82" t="s">
        <v>42</v>
      </c>
      <c r="B82" s="4">
        <v>2746368000</v>
      </c>
      <c r="D82" t="s">
        <v>37</v>
      </c>
      <c r="E82" s="2">
        <v>9607</v>
      </c>
      <c r="G82" t="str">
        <f>D78</f>
        <v>Sweater</v>
      </c>
      <c r="H82" s="2">
        <f>E78</f>
        <v>9833</v>
      </c>
      <c r="J82" t="s">
        <v>50</v>
      </c>
      <c r="K82" s="7">
        <v>2</v>
      </c>
    </row>
    <row r="83" spans="1:11" x14ac:dyDescent="0.35">
      <c r="A83" t="s">
        <v>0</v>
      </c>
      <c r="B83" s="4">
        <v>26390943000</v>
      </c>
      <c r="D83" t="s">
        <v>0</v>
      </c>
      <c r="E83" s="2">
        <v>48444</v>
      </c>
      <c r="G83" t="str">
        <f t="shared" ref="G83:H83" si="3">D79</f>
        <v>Celana Panjang</v>
      </c>
      <c r="H83" s="2">
        <f t="shared" si="3"/>
        <v>9712</v>
      </c>
      <c r="J83" t="s">
        <v>0</v>
      </c>
      <c r="K83" s="7">
        <v>25</v>
      </c>
    </row>
    <row r="84" spans="1:11" x14ac:dyDescent="0.35">
      <c r="G84" t="str">
        <f t="shared" ref="G84:H84" si="4">D80</f>
        <v>Dress</v>
      </c>
      <c r="H84" s="2">
        <f t="shared" si="4"/>
        <v>9682</v>
      </c>
    </row>
    <row r="85" spans="1:11" x14ac:dyDescent="0.35">
      <c r="G85" t="str">
        <f t="shared" ref="G85:H85" si="5">D81</f>
        <v>Kaus Kaki</v>
      </c>
      <c r="H85" s="2">
        <f t="shared" si="5"/>
        <v>9610</v>
      </c>
    </row>
    <row r="86" spans="1:11" x14ac:dyDescent="0.35">
      <c r="G86" t="str">
        <f t="shared" ref="G86:H86" si="6">D82</f>
        <v>Kemeja</v>
      </c>
      <c r="H86" s="2">
        <f t="shared" si="6"/>
        <v>9607</v>
      </c>
    </row>
    <row r="89" spans="1:11" x14ac:dyDescent="0.35">
      <c r="A89" s="1" t="s">
        <v>21</v>
      </c>
      <c r="B89" t="s">
        <v>1</v>
      </c>
      <c r="C89" t="s">
        <v>4</v>
      </c>
      <c r="F89" s="6" t="s">
        <v>1</v>
      </c>
      <c r="G89" s="6" t="s">
        <v>4</v>
      </c>
    </row>
    <row r="90" spans="1:11" x14ac:dyDescent="0.35">
      <c r="A90" t="s">
        <v>30</v>
      </c>
      <c r="B90" s="4">
        <v>7639938000</v>
      </c>
      <c r="C90" s="2">
        <v>9538</v>
      </c>
      <c r="E90" t="str">
        <f>A90</f>
        <v>Jaket</v>
      </c>
      <c r="F90" s="4">
        <f t="shared" ref="F90:G90" si="7">B90</f>
        <v>7639938000</v>
      </c>
      <c r="G90" s="2">
        <f t="shared" si="7"/>
        <v>9538</v>
      </c>
    </row>
    <row r="91" spans="1:11" x14ac:dyDescent="0.35">
      <c r="A91" t="s">
        <v>40</v>
      </c>
      <c r="B91" s="4">
        <v>6478245000</v>
      </c>
      <c r="C91" s="2">
        <v>9189</v>
      </c>
      <c r="E91" t="str">
        <f t="shared" ref="E91:E94" si="8">A91</f>
        <v>Maxi Dress</v>
      </c>
      <c r="F91" s="4">
        <f t="shared" ref="F91:F94" si="9">B91</f>
        <v>6478245000</v>
      </c>
      <c r="G91" s="2">
        <f t="shared" ref="G91:G94" si="10">C91</f>
        <v>9189</v>
      </c>
    </row>
    <row r="92" spans="1:11" x14ac:dyDescent="0.35">
      <c r="A92" t="s">
        <v>27</v>
      </c>
      <c r="B92" s="4">
        <v>5780154000</v>
      </c>
      <c r="C92" s="2">
        <v>9682</v>
      </c>
      <c r="E92" t="str">
        <f t="shared" si="8"/>
        <v>Dress</v>
      </c>
      <c r="F92" s="4">
        <f t="shared" si="9"/>
        <v>5780154000</v>
      </c>
      <c r="G92" s="2">
        <f t="shared" si="10"/>
        <v>9682</v>
      </c>
    </row>
    <row r="93" spans="1:11" x14ac:dyDescent="0.35">
      <c r="A93" t="s">
        <v>23</v>
      </c>
      <c r="B93" s="4">
        <v>3746238000</v>
      </c>
      <c r="C93" s="2">
        <v>9319</v>
      </c>
      <c r="E93" t="str">
        <f t="shared" si="8"/>
        <v>Celana Jeans</v>
      </c>
      <c r="F93" s="4">
        <f t="shared" si="9"/>
        <v>3746238000</v>
      </c>
      <c r="G93" s="2">
        <f t="shared" si="10"/>
        <v>9319</v>
      </c>
    </row>
    <row r="94" spans="1:11" x14ac:dyDescent="0.35">
      <c r="A94" t="s">
        <v>42</v>
      </c>
      <c r="B94" s="4">
        <v>2746368000</v>
      </c>
      <c r="C94" s="2">
        <v>9536</v>
      </c>
      <c r="E94" t="str">
        <f t="shared" si="8"/>
        <v>Rok</v>
      </c>
      <c r="F94" s="4">
        <f t="shared" si="9"/>
        <v>2746368000</v>
      </c>
      <c r="G94" s="2">
        <f t="shared" si="10"/>
        <v>9536</v>
      </c>
    </row>
    <row r="95" spans="1:11" x14ac:dyDescent="0.35">
      <c r="A95" t="s">
        <v>34</v>
      </c>
      <c r="B95" s="4">
        <v>2545548000</v>
      </c>
      <c r="C95" s="2">
        <v>9223</v>
      </c>
      <c r="E95" t="str">
        <f>A97</f>
        <v>Kemeja</v>
      </c>
      <c r="F95" s="4">
        <f t="shared" ref="F95:G95" si="11">B97</f>
        <v>2392143000</v>
      </c>
      <c r="G95" s="2">
        <f t="shared" si="11"/>
        <v>9607</v>
      </c>
    </row>
    <row r="96" spans="1:11" x14ac:dyDescent="0.35">
      <c r="A96" t="s">
        <v>32</v>
      </c>
      <c r="B96" s="4">
        <v>2529291000</v>
      </c>
      <c r="C96" s="2">
        <v>9473</v>
      </c>
      <c r="E96" t="str">
        <f>A99</f>
        <v>Sweater</v>
      </c>
      <c r="F96" s="4">
        <f t="shared" ref="F96:G96" si="12">B99</f>
        <v>2271423000</v>
      </c>
      <c r="G96" s="2">
        <f t="shared" si="12"/>
        <v>9833</v>
      </c>
    </row>
    <row r="97" spans="1:7" x14ac:dyDescent="0.35">
      <c r="A97" t="s">
        <v>37</v>
      </c>
      <c r="B97" s="4">
        <v>2392143000</v>
      </c>
      <c r="C97" s="2">
        <v>9607</v>
      </c>
      <c r="E97" t="str">
        <f>A105</f>
        <v>Celana Panjang</v>
      </c>
      <c r="F97" s="4">
        <f t="shared" ref="F97:G97" si="13">B105</f>
        <v>1631616000</v>
      </c>
      <c r="G97" s="2">
        <f t="shared" si="13"/>
        <v>9712</v>
      </c>
    </row>
    <row r="98" spans="1:7" x14ac:dyDescent="0.35">
      <c r="A98" t="s">
        <v>33</v>
      </c>
      <c r="B98" s="4">
        <v>2325192000</v>
      </c>
      <c r="C98" s="2">
        <v>9452</v>
      </c>
      <c r="E98" t="str">
        <f>A114</f>
        <v>Kaus Kaki</v>
      </c>
      <c r="F98" s="4">
        <f t="shared" ref="F98:G98" si="14">B114</f>
        <v>201810000</v>
      </c>
      <c r="G98" s="2">
        <f t="shared" si="14"/>
        <v>9610</v>
      </c>
    </row>
    <row r="99" spans="1:7" x14ac:dyDescent="0.35">
      <c r="A99" t="s">
        <v>43</v>
      </c>
      <c r="B99" s="4">
        <v>2271423000</v>
      </c>
      <c r="C99" s="2">
        <v>9833</v>
      </c>
    </row>
    <row r="100" spans="1:7" x14ac:dyDescent="0.35">
      <c r="A100" t="s">
        <v>41</v>
      </c>
      <c r="B100" s="4">
        <v>2213640000</v>
      </c>
      <c r="C100" s="2">
        <v>9460</v>
      </c>
      <c r="E100" s="1" t="s">
        <v>21</v>
      </c>
      <c r="F100" t="s">
        <v>78</v>
      </c>
    </row>
    <row r="101" spans="1:7" x14ac:dyDescent="0.35">
      <c r="A101" t="s">
        <v>31</v>
      </c>
      <c r="B101" s="4">
        <v>2145297000</v>
      </c>
      <c r="C101" s="2">
        <v>9287</v>
      </c>
      <c r="E101" t="s">
        <v>30</v>
      </c>
      <c r="F101" s="4">
        <v>801000</v>
      </c>
    </row>
    <row r="102" spans="1:7" x14ac:dyDescent="0.35">
      <c r="A102" t="s">
        <v>38</v>
      </c>
      <c r="B102" s="4">
        <v>1858740000</v>
      </c>
      <c r="C102" s="2">
        <v>9532</v>
      </c>
      <c r="E102" t="s">
        <v>40</v>
      </c>
      <c r="F102" s="4">
        <v>705000</v>
      </c>
    </row>
    <row r="103" spans="1:7" x14ac:dyDescent="0.35">
      <c r="A103" t="s">
        <v>39</v>
      </c>
      <c r="B103" s="4">
        <v>1847820000</v>
      </c>
      <c r="C103" s="2">
        <v>9476</v>
      </c>
      <c r="E103" t="s">
        <v>27</v>
      </c>
      <c r="F103" s="4">
        <v>597000</v>
      </c>
    </row>
    <row r="104" spans="1:7" x14ac:dyDescent="0.35">
      <c r="A104" t="s">
        <v>22</v>
      </c>
      <c r="B104" s="4">
        <v>1783296000</v>
      </c>
      <c r="C104" s="2">
        <v>9288</v>
      </c>
      <c r="E104" t="s">
        <v>23</v>
      </c>
      <c r="F104" s="4">
        <v>402000</v>
      </c>
    </row>
    <row r="105" spans="1:7" x14ac:dyDescent="0.35">
      <c r="A105" t="s">
        <v>24</v>
      </c>
      <c r="B105" s="4">
        <v>1631616000</v>
      </c>
      <c r="C105" s="2">
        <v>9712</v>
      </c>
      <c r="E105" t="s">
        <v>42</v>
      </c>
      <c r="F105" s="4">
        <v>288000</v>
      </c>
    </row>
    <row r="106" spans="1:7" x14ac:dyDescent="0.35">
      <c r="A106" t="s">
        <v>46</v>
      </c>
      <c r="B106" s="4">
        <v>1524765000</v>
      </c>
      <c r="C106" s="2">
        <v>9241</v>
      </c>
      <c r="E106" t="s">
        <v>34</v>
      </c>
      <c r="F106" s="4">
        <v>276000</v>
      </c>
    </row>
    <row r="107" spans="1:7" x14ac:dyDescent="0.35">
      <c r="A107" t="s">
        <v>28</v>
      </c>
      <c r="B107" s="4">
        <v>1432386000</v>
      </c>
      <c r="C107" s="2">
        <v>9362</v>
      </c>
      <c r="E107" t="s">
        <v>32</v>
      </c>
      <c r="F107" s="4">
        <v>267000</v>
      </c>
    </row>
    <row r="108" spans="1:7" x14ac:dyDescent="0.35">
      <c r="A108" t="s">
        <v>26</v>
      </c>
      <c r="B108" s="4">
        <v>1339641000</v>
      </c>
      <c r="C108" s="2">
        <v>9501</v>
      </c>
      <c r="E108" t="s">
        <v>37</v>
      </c>
      <c r="F108" s="4">
        <v>249000</v>
      </c>
    </row>
    <row r="109" spans="1:7" x14ac:dyDescent="0.35">
      <c r="A109" t="s">
        <v>25</v>
      </c>
      <c r="B109" s="4">
        <v>1293705000</v>
      </c>
      <c r="C109" s="2">
        <v>9583</v>
      </c>
      <c r="E109" t="s">
        <v>33</v>
      </c>
      <c r="F109" s="4">
        <v>246000</v>
      </c>
    </row>
    <row r="110" spans="1:7" x14ac:dyDescent="0.35">
      <c r="A110" t="s">
        <v>44</v>
      </c>
      <c r="B110" s="4">
        <v>1287495000</v>
      </c>
      <c r="C110" s="2">
        <v>9537</v>
      </c>
      <c r="E110" t="s">
        <v>41</v>
      </c>
      <c r="F110" s="4">
        <v>234000</v>
      </c>
    </row>
    <row r="111" spans="1:7" x14ac:dyDescent="0.35">
      <c r="A111" t="s">
        <v>35</v>
      </c>
      <c r="B111" s="4">
        <v>1243836000</v>
      </c>
      <c r="C111" s="2">
        <v>9423</v>
      </c>
      <c r="E111" t="s">
        <v>31</v>
      </c>
      <c r="F111" s="4">
        <v>231000</v>
      </c>
    </row>
    <row r="112" spans="1:7" x14ac:dyDescent="0.35">
      <c r="A112" t="s">
        <v>45</v>
      </c>
      <c r="B112" s="4">
        <v>1004010000</v>
      </c>
      <c r="C112" s="2">
        <v>9562</v>
      </c>
      <c r="E112" t="s">
        <v>43</v>
      </c>
      <c r="F112" s="4">
        <v>231000</v>
      </c>
    </row>
    <row r="113" spans="1:6" x14ac:dyDescent="0.35">
      <c r="A113" t="s">
        <v>29</v>
      </c>
      <c r="B113" s="4">
        <v>699225000</v>
      </c>
      <c r="C113" s="2">
        <v>9323</v>
      </c>
      <c r="E113" t="s">
        <v>39</v>
      </c>
      <c r="F113" s="4">
        <v>195000</v>
      </c>
    </row>
    <row r="114" spans="1:6" x14ac:dyDescent="0.35">
      <c r="A114" t="s">
        <v>36</v>
      </c>
      <c r="B114" s="4">
        <v>201810000</v>
      </c>
      <c r="C114" s="2">
        <v>9610</v>
      </c>
      <c r="E114" t="s">
        <v>38</v>
      </c>
      <c r="F114" s="4">
        <v>195000</v>
      </c>
    </row>
    <row r="115" spans="1:6" x14ac:dyDescent="0.35">
      <c r="A115" t="s">
        <v>0</v>
      </c>
      <c r="B115" s="4">
        <v>59961822000</v>
      </c>
      <c r="C115" s="7">
        <v>236749</v>
      </c>
      <c r="E115" t="s">
        <v>22</v>
      </c>
      <c r="F115" s="4">
        <v>192000</v>
      </c>
    </row>
    <row r="116" spans="1:6" x14ac:dyDescent="0.35">
      <c r="E116" t="s">
        <v>24</v>
      </c>
      <c r="F116" s="4">
        <v>168000</v>
      </c>
    </row>
    <row r="117" spans="1:6" x14ac:dyDescent="0.35">
      <c r="E117" t="s">
        <v>46</v>
      </c>
      <c r="F117" s="4">
        <v>165000</v>
      </c>
    </row>
    <row r="118" spans="1:6" x14ac:dyDescent="0.35">
      <c r="A118" t="s">
        <v>55</v>
      </c>
      <c r="E118" t="s">
        <v>28</v>
      </c>
      <c r="F118" s="4">
        <v>153000</v>
      </c>
    </row>
    <row r="119" spans="1:6" x14ac:dyDescent="0.35">
      <c r="A119" s="8">
        <v>25</v>
      </c>
      <c r="E119" t="s">
        <v>26</v>
      </c>
      <c r="F119" s="4">
        <v>141000</v>
      </c>
    </row>
    <row r="120" spans="1:6" x14ac:dyDescent="0.35">
      <c r="E120" t="s">
        <v>44</v>
      </c>
      <c r="F120" s="4">
        <v>135000</v>
      </c>
    </row>
    <row r="121" spans="1:6" x14ac:dyDescent="0.35">
      <c r="E121" t="s">
        <v>25</v>
      </c>
      <c r="F121" s="4">
        <v>135000</v>
      </c>
    </row>
    <row r="122" spans="1:6" x14ac:dyDescent="0.35">
      <c r="E122" t="s">
        <v>35</v>
      </c>
      <c r="F122" s="4">
        <v>132000</v>
      </c>
    </row>
    <row r="123" spans="1:6" x14ac:dyDescent="0.35">
      <c r="A123" t="s">
        <v>56</v>
      </c>
      <c r="E123" t="s">
        <v>45</v>
      </c>
      <c r="F123" s="4">
        <v>105000</v>
      </c>
    </row>
    <row r="124" spans="1:6" x14ac:dyDescent="0.35">
      <c r="A124" s="5">
        <v>164278964.38356164</v>
      </c>
      <c r="D124" s="9"/>
      <c r="E124" t="s">
        <v>29</v>
      </c>
      <c r="F124" s="4">
        <v>75000</v>
      </c>
    </row>
    <row r="125" spans="1:6" x14ac:dyDescent="0.35">
      <c r="E125" t="s">
        <v>36</v>
      </c>
      <c r="F125" s="4">
        <v>21000</v>
      </c>
    </row>
    <row r="126" spans="1:6" x14ac:dyDescent="0.35">
      <c r="E126" t="s">
        <v>0</v>
      </c>
      <c r="F126" s="4">
        <v>6339000</v>
      </c>
    </row>
    <row r="127" spans="1:6" ht="33.5" x14ac:dyDescent="0.75">
      <c r="A127" s="3" t="s">
        <v>57</v>
      </c>
    </row>
    <row r="129" spans="1:10" x14ac:dyDescent="0.35">
      <c r="F129" s="1" t="s">
        <v>61</v>
      </c>
      <c r="G129" t="s">
        <v>1</v>
      </c>
    </row>
    <row r="130" spans="1:10" x14ac:dyDescent="0.35">
      <c r="A130" s="1" t="s">
        <v>1</v>
      </c>
      <c r="B130" s="1" t="s">
        <v>58</v>
      </c>
      <c r="F130" t="s">
        <v>68</v>
      </c>
      <c r="G130" s="4">
        <v>618474000</v>
      </c>
      <c r="I130" t="s">
        <v>79</v>
      </c>
      <c r="J130" s="4">
        <f>GETPIVOTDATA("[Measures].[Revenue]",$F$129,"[ltLiburan].[Nama Liburan]","[ltLiburan].[Nama Liburan].&amp;[Hari Raya Idul Fitri 1438 Hijriah]")+GETPIVOTDATA("[Measures].[Revenue]",$F$129,"[ltLiburan].[Nama Liburan]","[ltLiburan].[Nama Liburan].&amp;[Cuti bersama Idul Fitri 1438 Hijriyah]")</f>
        <v>1230195000</v>
      </c>
    </row>
    <row r="131" spans="1:10" x14ac:dyDescent="0.35">
      <c r="A131" s="1" t="s">
        <v>7</v>
      </c>
      <c r="B131" t="s">
        <v>59</v>
      </c>
      <c r="C131" t="s">
        <v>60</v>
      </c>
      <c r="D131" t="s">
        <v>0</v>
      </c>
      <c r="F131" t="s">
        <v>62</v>
      </c>
      <c r="G131" s="4">
        <v>611721000</v>
      </c>
      <c r="I131" t="s">
        <v>80</v>
      </c>
      <c r="J131" s="4">
        <f>GETPIVOTDATA("[Measures].[Revenue]",$F$129,"[ltLiburan].[Nama Liburan]","[ltLiburan].[Nama Liburan].&amp;[Cuti bersama Natal]")+GETPIVOTDATA("[Measures].[Revenue]",$F$129,"[ltLiburan].[Nama Liburan]","[ltLiburan].[Nama Liburan].&amp;[Hari Raya Natal]")</f>
        <v>300540000</v>
      </c>
    </row>
    <row r="132" spans="1:10" x14ac:dyDescent="0.35">
      <c r="A132" t="s">
        <v>11</v>
      </c>
      <c r="B132" s="4">
        <v>594165000</v>
      </c>
      <c r="C132" s="4">
        <v>8257449000</v>
      </c>
      <c r="D132" s="4">
        <v>8851614000</v>
      </c>
      <c r="F132" t="s">
        <v>66</v>
      </c>
      <c r="G132" s="4">
        <v>172179000</v>
      </c>
      <c r="I132" t="s">
        <v>81</v>
      </c>
      <c r="J132" s="4">
        <f>GETPIVOTDATA("[Measures].[Revenue]",$F$129,"[ltLiburan].[Nama Liburan]","[ltLiburan].[Nama Liburan].&amp;[Tahun Baru 2017 Masehi]")+GETPIVOTDATA("[Measures].[Revenue]",$F$129,"[ltLiburan].[Nama Liburan]","[ltLiburan].[Nama Liburan].&amp;[Cuti bersama Tahun Baru 2017 Masehi]")</f>
        <v>289530000</v>
      </c>
    </row>
    <row r="133" spans="1:10" x14ac:dyDescent="0.35">
      <c r="A133" t="s">
        <v>9</v>
      </c>
      <c r="B133" s="4">
        <v>617226000</v>
      </c>
      <c r="C133" s="4">
        <v>7762032000</v>
      </c>
      <c r="D133" s="4">
        <v>8379258000</v>
      </c>
      <c r="F133" t="s">
        <v>71</v>
      </c>
      <c r="G133" s="4">
        <v>165762000</v>
      </c>
      <c r="I133" t="str">
        <f>F132</f>
        <v>Hari Lahir Pancasila</v>
      </c>
      <c r="J133" s="4">
        <f>GETPIVOTDATA("[Measures].[Revenue]",$F$129,"[ltLiburan].[Nama Liburan]","[ltLiburan].[Nama Liburan].&amp;[Hari Lahir Pancasila]")</f>
        <v>172179000</v>
      </c>
    </row>
    <row r="134" spans="1:10" x14ac:dyDescent="0.35">
      <c r="A134" t="s">
        <v>13</v>
      </c>
      <c r="B134" s="4">
        <v>461418000</v>
      </c>
      <c r="C134" s="4">
        <v>7884291000</v>
      </c>
      <c r="D134" s="4">
        <v>8345709000</v>
      </c>
      <c r="F134" t="s">
        <v>72</v>
      </c>
      <c r="G134" s="4">
        <v>162771000</v>
      </c>
      <c r="I134" t="str">
        <f>F133</f>
        <v>Hari Raya Waisak 2561</v>
      </c>
      <c r="J134" s="4">
        <f>GETPIVOTDATA("[Measures].[Revenue]",$F$129,"[ltLiburan].[Nama Liburan]","[ltLiburan].[Nama Liburan].&amp;[Hari Raya Waisak 2561]")</f>
        <v>165762000</v>
      </c>
    </row>
    <row r="135" spans="1:10" x14ac:dyDescent="0.35">
      <c r="A135" t="s">
        <v>14</v>
      </c>
      <c r="B135" s="4">
        <v>139407000</v>
      </c>
      <c r="C135" s="4">
        <v>8457702000</v>
      </c>
      <c r="D135" s="4">
        <v>8597109000</v>
      </c>
      <c r="F135" t="s">
        <v>65</v>
      </c>
      <c r="G135" s="4">
        <v>162126000</v>
      </c>
      <c r="I135" t="str">
        <f>F134</f>
        <v>Kenaikan Yesus Kristus</v>
      </c>
      <c r="J135" s="4">
        <f>GETPIVOTDATA("[Measures].[Revenue]",$F$129,"[ltLiburan].[Nama Liburan]","[ltLiburan].[Nama Liburan].&amp;[Kenaikan Yesus Kristus]")</f>
        <v>162771000</v>
      </c>
    </row>
    <row r="136" spans="1:10" x14ac:dyDescent="0.35">
      <c r="A136" t="s">
        <v>12</v>
      </c>
      <c r="B136" s="4">
        <v>987579000</v>
      </c>
      <c r="C136" s="4">
        <v>7592859000</v>
      </c>
      <c r="D136" s="4">
        <v>8580438000</v>
      </c>
      <c r="F136" t="s">
        <v>74</v>
      </c>
      <c r="G136" s="4">
        <v>162051000</v>
      </c>
      <c r="I136" t="str">
        <f>F135</f>
        <v>Hari Kemerdekaan RI</v>
      </c>
      <c r="J136" s="4">
        <f>GETPIVOTDATA("[Measures].[Revenue]",$F$129,"[ltLiburan].[Nama Liburan]","[ltLiburan].[Nama Liburan].&amp;[Hari Kemerdekaan RI]")</f>
        <v>162126000</v>
      </c>
    </row>
    <row r="137" spans="1:10" x14ac:dyDescent="0.35">
      <c r="A137" t="s">
        <v>8</v>
      </c>
      <c r="B137" s="4">
        <v>464370000</v>
      </c>
      <c r="C137" s="4">
        <v>8139411000</v>
      </c>
      <c r="D137" s="4">
        <v>8603781000</v>
      </c>
      <c r="F137" t="s">
        <v>63</v>
      </c>
      <c r="G137" s="4">
        <v>159204000</v>
      </c>
      <c r="I137" t="str">
        <f>F136</f>
        <v>May Day / Hari Buruh Internasional</v>
      </c>
      <c r="J137" s="4">
        <f>GETPIVOTDATA("[Measures].[Revenue]",$F$129,"[ltLiburan].[Nama Liburan]","[ltLiburan].[Nama Liburan].&amp;[May Day / Hari Buruh Internasional]")</f>
        <v>162051000</v>
      </c>
    </row>
    <row r="138" spans="1:10" x14ac:dyDescent="0.35">
      <c r="A138" t="s">
        <v>10</v>
      </c>
      <c r="B138" s="4">
        <v>154092000</v>
      </c>
      <c r="C138" s="4">
        <v>8449821000</v>
      </c>
      <c r="D138" s="4">
        <v>8603913000</v>
      </c>
      <c r="F138" t="s">
        <v>67</v>
      </c>
      <c r="G138" s="4">
        <v>158691000</v>
      </c>
      <c r="I138" t="str">
        <f>F138</f>
        <v>Hari Raya Idul Adha 1438 Hijriah</v>
      </c>
      <c r="J138" s="4">
        <f>GETPIVOTDATA("[Measures].[Revenue]",$F$129,"[ltLiburan].[Nama Liburan]","[ltLiburan].[Nama Liburan].&amp;[Hari Raya Idul Adha 1438 Hijriah]")</f>
        <v>158691000</v>
      </c>
    </row>
    <row r="139" spans="1:10" x14ac:dyDescent="0.35">
      <c r="A139" t="s">
        <v>0</v>
      </c>
      <c r="B139" s="4">
        <v>3418257000</v>
      </c>
      <c r="C139" s="4">
        <v>56543565000</v>
      </c>
      <c r="D139" s="4">
        <v>59961822000</v>
      </c>
      <c r="F139" t="s">
        <v>77</v>
      </c>
      <c r="G139" s="4">
        <v>156243000</v>
      </c>
      <c r="I139" t="str">
        <f>F139</f>
        <v>Tahun Baru Islam 1439 Hijriah</v>
      </c>
      <c r="J139" s="4">
        <f>GETPIVOTDATA("[Measures].[Revenue]",$F$129,"[ltLiburan].[Nama Liburan]","[ltLiburan].[Nama Liburan].&amp;[Tahun Baru Islam 1439 Hijriah]")</f>
        <v>156243000</v>
      </c>
    </row>
    <row r="140" spans="1:10" x14ac:dyDescent="0.35">
      <c r="F140" t="s">
        <v>73</v>
      </c>
      <c r="G140" s="4">
        <v>155562000</v>
      </c>
      <c r="I140" t="str">
        <f>F140</f>
        <v>Maulid Nabi Muhammad SAW</v>
      </c>
      <c r="J140" s="4">
        <f>GETPIVOTDATA("[Measures].[Revenue]",$F$129,"[ltLiburan].[Nama Liburan]","[ltLiburan].[Nama Liburan].&amp;[Maulid Nabi Muhammad SAW]")</f>
        <v>155562000</v>
      </c>
    </row>
    <row r="141" spans="1:10" x14ac:dyDescent="0.35">
      <c r="F141" t="s">
        <v>76</v>
      </c>
      <c r="G141" s="4">
        <v>154092000</v>
      </c>
      <c r="I141" t="str">
        <f>F141</f>
        <v>Tahun Baru Imlek 2568 Kongzili</v>
      </c>
      <c r="J141" s="4">
        <f>GETPIVOTDATA("[Measures].[Revenue]",$F$129,"[ltLiburan].[Nama Liburan]","[ltLiburan].[Nama Liburan].&amp;[Tahun Baru Imlek 2568 Kongzili]")</f>
        <v>154092000</v>
      </c>
    </row>
    <row r="142" spans="1:10" x14ac:dyDescent="0.35">
      <c r="A142" s="1" t="s">
        <v>58</v>
      </c>
      <c r="B142" t="s">
        <v>1</v>
      </c>
      <c r="F142" t="s">
        <v>75</v>
      </c>
      <c r="G142" s="4">
        <v>149280000</v>
      </c>
      <c r="I142" t="str">
        <f>F143</f>
        <v>Hari Raya Nyepi Tahun Baru Saka 1939</v>
      </c>
      <c r="J142" s="4">
        <f>GETPIVOTDATA("[Measures].[Revenue]",$F$129,"[ltLiburan].[Nama Liburan]","[ltLiburan].[Nama Liburan].&amp;[Hari Raya Nyepi Tahun Baru Saka 1939]")</f>
        <v>148515000</v>
      </c>
    </row>
    <row r="143" spans="1:10" x14ac:dyDescent="0.35">
      <c r="A143" t="s">
        <v>59</v>
      </c>
      <c r="B143" s="4">
        <v>3418257000</v>
      </c>
      <c r="F143" t="s">
        <v>70</v>
      </c>
      <c r="G143" s="4">
        <v>148515000</v>
      </c>
      <c r="J143" s="4"/>
    </row>
    <row r="144" spans="1:10" x14ac:dyDescent="0.35">
      <c r="A144" t="s">
        <v>60</v>
      </c>
      <c r="B144" s="4">
        <v>56543565000</v>
      </c>
      <c r="F144" t="s">
        <v>69</v>
      </c>
      <c r="G144" s="4">
        <v>141336000</v>
      </c>
    </row>
    <row r="145" spans="1:8" x14ac:dyDescent="0.35">
      <c r="A145" t="s">
        <v>0</v>
      </c>
      <c r="B145" s="4">
        <v>59961822000</v>
      </c>
      <c r="F145" t="s">
        <v>64</v>
      </c>
      <c r="G145" s="4">
        <v>140250000</v>
      </c>
    </row>
    <row r="146" spans="1:8" x14ac:dyDescent="0.35">
      <c r="F146" t="s">
        <v>0</v>
      </c>
      <c r="G146" s="4">
        <v>3418257000</v>
      </c>
    </row>
    <row r="152" spans="1:8" x14ac:dyDescent="0.35">
      <c r="A152" s="1" t="s">
        <v>1</v>
      </c>
      <c r="B152" s="1" t="s">
        <v>16</v>
      </c>
    </row>
    <row r="153" spans="1:8" x14ac:dyDescent="0.35">
      <c r="A153" s="1" t="s">
        <v>61</v>
      </c>
      <c r="B153" t="s">
        <v>17</v>
      </c>
      <c r="C153" t="s">
        <v>18</v>
      </c>
      <c r="D153" t="s">
        <v>19</v>
      </c>
      <c r="E153" t="s">
        <v>20</v>
      </c>
      <c r="F153" t="s">
        <v>0</v>
      </c>
    </row>
    <row r="154" spans="1:8" ht="15" thickBot="1" x14ac:dyDescent="0.4">
      <c r="A154" t="s">
        <v>68</v>
      </c>
      <c r="B154" s="4">
        <v>136779000</v>
      </c>
      <c r="C154" s="4">
        <v>156369000</v>
      </c>
      <c r="D154" s="4">
        <v>156321000</v>
      </c>
      <c r="E154" s="4">
        <v>169005000</v>
      </c>
      <c r="F154" s="4">
        <v>618474000</v>
      </c>
    </row>
    <row r="155" spans="1:8" ht="15" thickBot="1" x14ac:dyDescent="0.4">
      <c r="A155" t="s">
        <v>62</v>
      </c>
      <c r="B155" s="4">
        <v>148830000</v>
      </c>
      <c r="C155" s="4">
        <v>147882000</v>
      </c>
      <c r="D155" s="4">
        <v>142275000</v>
      </c>
      <c r="E155" s="4">
        <v>172734000</v>
      </c>
      <c r="F155" s="4">
        <v>611721000</v>
      </c>
      <c r="H155" s="14">
        <f>GETPIVOTDATA("[Measures].[Revenue]",$A$152,"[ltLiburan].[Nama Liburan]","[ltLiburan].[Nama Liburan].&amp;[Hari Raya Idul Fitri 1438 Hijriah]")+GETPIVOTDATA("[Measures].[Revenue]",$A$152,"[ltLiburan].[Nama Liburan]","[ltLiburan].[Nama Liburan].&amp;[Cuti bersama Idul Fitri 1438 Hijriyah]")</f>
        <v>1230195000</v>
      </c>
    </row>
    <row r="156" spans="1:8" x14ac:dyDescent="0.35">
      <c r="A156" t="s">
        <v>66</v>
      </c>
      <c r="B156" s="4">
        <v>53211000</v>
      </c>
      <c r="C156" s="4">
        <v>32592000</v>
      </c>
      <c r="D156" s="4">
        <v>50958000</v>
      </c>
      <c r="E156" s="4">
        <v>35418000</v>
      </c>
      <c r="F156" s="4">
        <v>172179000</v>
      </c>
    </row>
    <row r="157" spans="1:8" x14ac:dyDescent="0.35">
      <c r="A157" t="s">
        <v>71</v>
      </c>
      <c r="B157" s="4">
        <v>42309000</v>
      </c>
      <c r="C157" s="4">
        <v>49194000</v>
      </c>
      <c r="D157" s="4">
        <v>37137000</v>
      </c>
      <c r="E157" s="4">
        <v>37122000</v>
      </c>
      <c r="F157" s="4">
        <v>165762000</v>
      </c>
    </row>
    <row r="158" spans="1:8" x14ac:dyDescent="0.35">
      <c r="A158" t="s">
        <v>72</v>
      </c>
      <c r="B158" s="4">
        <v>44604000</v>
      </c>
      <c r="C158" s="4">
        <v>39828000</v>
      </c>
      <c r="D158" s="4">
        <v>36819000</v>
      </c>
      <c r="E158" s="4">
        <v>41520000</v>
      </c>
      <c r="F158" s="4">
        <v>162771000</v>
      </c>
    </row>
    <row r="159" spans="1:8" x14ac:dyDescent="0.35">
      <c r="A159" t="s">
        <v>65</v>
      </c>
      <c r="B159" s="4">
        <v>38157000</v>
      </c>
      <c r="C159" s="4">
        <v>31740000</v>
      </c>
      <c r="D159" s="4">
        <v>46977000</v>
      </c>
      <c r="E159" s="4">
        <v>45252000</v>
      </c>
      <c r="F159" s="4">
        <v>162126000</v>
      </c>
    </row>
    <row r="160" spans="1:8" x14ac:dyDescent="0.35">
      <c r="A160" t="s">
        <v>74</v>
      </c>
      <c r="B160" s="4">
        <v>35352000</v>
      </c>
      <c r="C160" s="4">
        <v>47046000</v>
      </c>
      <c r="D160" s="4">
        <v>35955000</v>
      </c>
      <c r="E160" s="4">
        <v>43698000</v>
      </c>
      <c r="F160" s="4">
        <v>162051000</v>
      </c>
    </row>
    <row r="161" spans="1:6" x14ac:dyDescent="0.35">
      <c r="A161" t="s">
        <v>63</v>
      </c>
      <c r="B161" s="4">
        <v>42030000</v>
      </c>
      <c r="C161" s="4">
        <v>45570000</v>
      </c>
      <c r="D161" s="4">
        <v>39234000</v>
      </c>
      <c r="E161" s="4">
        <v>32370000</v>
      </c>
      <c r="F161" s="4">
        <v>159204000</v>
      </c>
    </row>
    <row r="162" spans="1:6" x14ac:dyDescent="0.35">
      <c r="A162" t="s">
        <v>67</v>
      </c>
      <c r="B162" s="4">
        <v>29466000</v>
      </c>
      <c r="C162" s="4">
        <v>39300000</v>
      </c>
      <c r="D162" s="4">
        <v>42441000</v>
      </c>
      <c r="E162" s="4">
        <v>47484000</v>
      </c>
      <c r="F162" s="4">
        <v>158691000</v>
      </c>
    </row>
    <row r="163" spans="1:6" x14ac:dyDescent="0.35">
      <c r="A163" t="s">
        <v>77</v>
      </c>
      <c r="B163" s="4">
        <v>34344000</v>
      </c>
      <c r="C163" s="4">
        <v>41580000</v>
      </c>
      <c r="D163" s="4">
        <v>34599000</v>
      </c>
      <c r="E163" s="4">
        <v>45720000</v>
      </c>
      <c r="F163" s="4">
        <v>156243000</v>
      </c>
    </row>
    <row r="164" spans="1:6" x14ac:dyDescent="0.35">
      <c r="A164" t="s">
        <v>73</v>
      </c>
      <c r="B164" s="4">
        <v>36786000</v>
      </c>
      <c r="C164" s="4">
        <v>44862000</v>
      </c>
      <c r="D164" s="4">
        <v>35418000</v>
      </c>
      <c r="E164" s="4">
        <v>38496000</v>
      </c>
      <c r="F164" s="4">
        <v>155562000</v>
      </c>
    </row>
    <row r="165" spans="1:6" x14ac:dyDescent="0.35">
      <c r="A165" t="s">
        <v>76</v>
      </c>
      <c r="B165" s="4">
        <v>35094000</v>
      </c>
      <c r="C165" s="4">
        <v>34857000</v>
      </c>
      <c r="D165" s="4">
        <v>46233000</v>
      </c>
      <c r="E165" s="4">
        <v>37908000</v>
      </c>
      <c r="F165" s="4">
        <v>154092000</v>
      </c>
    </row>
    <row r="166" spans="1:6" x14ac:dyDescent="0.35">
      <c r="A166" t="s">
        <v>75</v>
      </c>
      <c r="B166" s="4">
        <v>32097000</v>
      </c>
      <c r="C166" s="4">
        <v>34584000</v>
      </c>
      <c r="D166" s="4">
        <v>46272000</v>
      </c>
      <c r="E166" s="4">
        <v>36327000</v>
      </c>
      <c r="F166" s="4">
        <v>149280000</v>
      </c>
    </row>
    <row r="167" spans="1:6" x14ac:dyDescent="0.35">
      <c r="A167" t="s">
        <v>70</v>
      </c>
      <c r="B167" s="4">
        <v>34026000</v>
      </c>
      <c r="C167" s="4">
        <v>38574000</v>
      </c>
      <c r="D167" s="4">
        <v>30480000</v>
      </c>
      <c r="E167" s="4">
        <v>45435000</v>
      </c>
      <c r="F167" s="4">
        <v>148515000</v>
      </c>
    </row>
    <row r="168" spans="1:6" x14ac:dyDescent="0.35">
      <c r="A168" t="s">
        <v>69</v>
      </c>
      <c r="B168" s="4">
        <v>38583000</v>
      </c>
      <c r="C168" s="4">
        <v>40362000</v>
      </c>
      <c r="D168" s="4">
        <v>28941000</v>
      </c>
      <c r="E168" s="4">
        <v>33450000</v>
      </c>
      <c r="F168" s="4">
        <v>141336000</v>
      </c>
    </row>
    <row r="169" spans="1:6" x14ac:dyDescent="0.35">
      <c r="A169" t="s">
        <v>64</v>
      </c>
      <c r="B169" s="4">
        <v>40014000</v>
      </c>
      <c r="C169" s="4">
        <v>36369000</v>
      </c>
      <c r="D169" s="4">
        <v>38064000</v>
      </c>
      <c r="E169" s="4">
        <v>25803000</v>
      </c>
      <c r="F169" s="4">
        <v>140250000</v>
      </c>
    </row>
    <row r="170" spans="1:6" x14ac:dyDescent="0.35">
      <c r="A170" t="s">
        <v>0</v>
      </c>
      <c r="B170" s="4">
        <v>821682000</v>
      </c>
      <c r="C170" s="4">
        <v>860709000</v>
      </c>
      <c r="D170" s="4">
        <v>848124000</v>
      </c>
      <c r="E170" s="4">
        <v>887742000</v>
      </c>
      <c r="F170" s="4">
        <v>3418257000</v>
      </c>
    </row>
  </sheetData>
  <conditionalFormatting pivot="1" sqref="B90:B114">
    <cfRule type="top10" dxfId="142" priority="12" rank="5"/>
  </conditionalFormatting>
  <conditionalFormatting pivot="1" sqref="C90:C114">
    <cfRule type="top10" dxfId="141" priority="11" rank="5"/>
  </conditionalFormatting>
  <conditionalFormatting sqref="F90:F98">
    <cfRule type="top10" dxfId="140" priority="10" rank="5"/>
  </conditionalFormatting>
  <conditionalFormatting sqref="G90:G98">
    <cfRule type="top10" dxfId="139" priority="9" rank="5"/>
  </conditionalFormatting>
  <conditionalFormatting sqref="F130:F145">
    <cfRule type="containsText" dxfId="138" priority="4" operator="containsText" text="tahun baru 2017">
      <formula>NOT(ISERROR(SEARCH("tahun baru 2017",F130)))</formula>
    </cfRule>
    <cfRule type="containsText" dxfId="137" priority="5" operator="containsText" text="natal">
      <formula>NOT(ISERROR(SEARCH("natal",F130)))</formula>
    </cfRule>
    <cfRule type="containsText" dxfId="136" priority="6" operator="containsText" text="idul fitri">
      <formula>NOT(ISERROR(SEARCH("idul fitri",F130)))</formula>
    </cfRule>
  </conditionalFormatting>
  <conditionalFormatting sqref="D49:D64">
    <cfRule type="containsText" dxfId="135" priority="1" operator="containsText" text="tahun baru 2017">
      <formula>NOT(ISERROR(SEARCH("tahun baru 2017",D49)))</formula>
    </cfRule>
    <cfRule type="containsText" dxfId="134" priority="2" operator="containsText" text="natal">
      <formula>NOT(ISERROR(SEARCH("natal",D49)))</formula>
    </cfRule>
    <cfRule type="containsText" dxfId="133" priority="3" operator="containsText" text="idul fitri">
      <formula>NOT(ISERROR(SEARCH("idul fitri",D49)))</formula>
    </cfRule>
  </conditionalFormatting>
  <pageMargins left="0.7" right="0.7" top="0.75" bottom="0.75" header="0.3" footer="0.3"/>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A6F1-2518-409B-B7C6-640F3D67A960}">
  <dimension ref="A1"/>
  <sheetViews>
    <sheetView showGridLines="0" showRowColHeaders="0" tabSelected="1" zoomScale="80" zoomScaleNormal="80" workbookViewId="0">
      <selection activeCell="X16" sqref="X16"/>
    </sheetView>
  </sheetViews>
  <sheetFormatPr defaultRowHeight="14.5" x14ac:dyDescent="0.35"/>
  <cols>
    <col min="4" max="5"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a e 5 8 f 4 8 - 5 0 9 4 - 4 f 7 1 - a 7 0 a - 1 b 2 3 7 9 f a 6 6 f 5 "   x m l n s = " h t t p : / / s c h e m a s . m i c r o s o f t . c o m / D a t a M a s h u p " > A A A A A A o H A A B Q S w M E F A A C A A g A k K P o W n E u J 8 6 m A A A A 9 g A A A B I A H A B D b 2 5 m a W c v U G F j a 2 F n Z S 5 4 b W w g o h g A K K A U A A A A A A A A A A A A A A A A A A A A A A A A A A A A h Y / N C o J A H M R f R f b u f p h g y N / 1 U J c g I Q i i 6 7 J t u q R r u G v r u 3 X o k X q F j L K 6 d Z y Z 3 8 D M / X q D f G j q 4 K I 6 q 1 u T I Y Y p C p S R 7 U G b M k O 9 O 4 Z z l H P Y C H k S p Q p G 2 N h 0 s D p D l X P n l B D v P f Y z 3 H Y l i S h l Z F + s t 7 J S j Q i 1 s U 4 Y q d C n d f j f Q h x 2 r z E 8 w i y O M U s S T I F M J h T a f I F o 3 P t M f 0 x Y 9 L X r O 8 W V C V d L I J M E 8 v 7 A H 1 B L A w Q U A A I A C A C Q o + h 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k K P o W l v c f p 4 L B A A A N x Q A A B M A H A B G b 3 J t d W x h c y 9 T Z W N 0 a W 9 u M S 5 t I K I Y A C i g F A A A A A A A A A A A A A A A A A A A A A A A A A A A A N V X w W 7 b O B C 9 G + g / E N q L D S j G K m l z a O t D 6 j Z I G i f b x G 5 7 s I 2 C t h i b a 0 k M S K r r N P C / d y j J E k V R i h 0 E R T a X J D O P 5 J u Z N y N S k L m k L E L D 9 L f 3 r t U S S 8 y J j w L Z x z M c L V A P B U S + a i H 4 G b K Y z w l Y P q 3 n J O h + Z 3 w 1 Y 2 z V P q U B 6 f Z Z J E k k R d v p v 5 1 c 4 R k N 8 O Q k w g E V G H 3 E E q N 2 s q o z + X g 9 w L P U p P z 3 Q k 4 u s S S c T o Z E U O S 9 Q Q e p 9 x s V M a z / h R U 1 w A g A o Z R V d x 2 I t d N x U R Q H g Y s k j 0 n H T U n + 5 Z S Q P 4 Z L Q q Q D p F P 2 D + N z S c J e G e S 4 F z T y e 0 6 K n W 7 G 6 v x p v m F / C R j I y e j + j q i d R n g G A Y 8 4 j s Q t 4 2 G f B X E Y K a d o 2 0 9 3 H x 6 c F O U 5 w B a Q S J K 1 3 L h o a z + s s R / V 2 F + X 7 J s i + C + c h U w C 2 T O C f c J F w T f z Z P a 2 E Z a L x h n g J A i G c x x g L n o q r 9 O O N Q / e o 4 m o M F F Z u G A + y Z N u R H a F Q 1 z n G 7 A V F r R i h j N + 0 s h w b D q v W j S y k 9 Y F f g F F X j B O X 5 r E g R d R v B p F n p O H F P j x q k 7 m B u w 5 h W 5 n s K / U / 2 f S 3 d b G L l 6 r d 1 c 5 p m l 8 a W J M W e 0 y b 5 u F W A I 9 I s M 9 h G A 7 e 1 8 9 P E 0 O V 6 w L J 5 1 H 8 v h 1 V w E T F S Q a y Q p 5 S i H b F Z 0 0 C 2 i b H s N 3 h v k C l 0 / T + u b E 9 4 F b P x a S h U U s Y E 2 j q L Z L T g J t N y Z 4 v k T 0 F o 0 T w x S 9 7 y H v b / W D 5 J J E y P k Q + w v I b I s E g h i 4 Q x 0 3 Y P 8 d X F L f C j x 6 o w E B d D C i h F u R x / q W X + / u C N c 2 h W q Q k M a h U 2 q r U g 7 0 r h r Q W Q x V f W l t l d F q 6 K s M k W q 6 0 k 6 Z 9 7 k a q X T Y n + m f E W y w K B r E h 9 w V f Z C H Z z T C i M J / O 0 5 X T Q a + / E K i f 6 E K L 0 g I S a 7 w C h A 5 t 8 Y p a 8 H X z V o L 9 P k m b j 2 P P 6 o b l P O o K C g Z w h V 3 r q G v P J a J t O p n d 2 X N 5 z g M 8 B I i D m c k o O Z q b R a f R 4 J w R f m U c i E R h M v x X J Y y 2 j S Y K 6 u y 0 T w C I t 2 h x F y 2 x + X w p i 4 6 7 m h 0 C y o 3 h H H I m h q L y X E a h c y V 2 d t N t F 1 7 x q t J t n E v c m 1 k t 5 r Q j U 4 8 w q G d t n I U r K s R K o H Y e O j P j p 3 K 5 d n r Z V L b p 2 R p 8 F C v o x 3 r 5 T 2 l Y N 4 e F S s / x u q L Z c v o H g X 0 9 q i g 1 1 x C u L i U 6 n d J u G q f 6 x j G L d G U c k X g K + t / Z t R S N P U u s a U I G j 2 / L m g I Z X d y B 6 x V u 6 p h 2 h 2 Q W / l P D P w K P p / W d z j y 9 Y t H w S n 1 J X / n e j L 4 G y f p H 0 n z u 5 h 9 C p P p l K / p a v j C a K 7 U 4 O k e e u V C 9 t P e e s p R F M 4 S q P v w t D M f v 7 6 a r G C / D K 7 d X C t J m M J e 6 k O a 3 S N v y C K G L 5 K D 0 l v k G Q u o j + + d p z 4 R S 6 y T R + + W k f V t a 4 T g 1 W e 2 T M O 1 V b e + 1 Q 6 b W s 1 g U C L t w K S S s V A P A u o Y l 6 r K G e 9 + A 1 B L A Q I t A B Q A A g A I A J C j 6 F p x L i f O p g A A A P Y A A A A S A A A A A A A A A A A A A A A A A A A A A A B D b 2 5 m a W c v U G F j a 2 F n Z S 5 4 b W x Q S w E C L Q A U A A I A C A C Q o + h a U 3 I 4 L J s A A A D h A A A A E w A A A A A A A A A A A A A A A A D y A A A A W 0 N v b n R l b n R f V H l w Z X N d L n h t b F B L A Q I t A B Q A A g A I A J C j 6 F p b 3 H 6 e C w Q A A D c U A A A T A A A A A A A A A A A A A A A A A N o B A A B G b 3 J t d W x h c y 9 T Z W N 0 a W 9 u M S 5 t U E s F B g A A A A A D A A M A w g A A A D I 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o + A A A A A A A A 6 D 0 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2 x 0 Q 2 F i Y W 5 n P C 9 J d G V t U G F 0 a D 4 8 L 0 l 0 Z W 1 M b 2 N h d G l v b j 4 8 U 3 R h Y m x l R W 5 0 c m l l c z 4 8 R W 5 0 c n k g V H l w Z T 0 i R m l s b E V y c m 9 y Q 2 9 k Z S I g V m F s d W U 9 I n N V b m t u b 3 d u I i A v P j x F b n R y e S B U e X B l P S J C d W Z m Z X J O Z X h 0 U m V m c m V z a C I g V m F s d W U 9 I m w x I i A v P j x F b n R y e S B U e X B l P S J G a W x s R W 5 h Y m x l Z C I g V m F s d W U 9 I m w w I i A v P j x F b n R y e S B U e X B l P S J G a W x s R X J y b 3 J D b 3 V u d C I g V m F s d W U 9 I m w w I i A v P j x F b n R y e S B U e X B l P S J G a W x s T G F z d F V w Z G F 0 Z W Q i I F Z h b H V l P S J k M j A y N S 0 w N y 0 w O F Q x M z o y N T o 1 N C 4 0 M j c x O T I 1 W i I g L z 4 8 R W 5 0 c n k g V H l w Z T 0 i R m l s b G V k Q 2 9 t c G x l d G V S Z X N 1 b H R U b 1 d v c m t z a G V l d C I g V m F s d W U 9 I m w w I i A v P j x F b n R y e S B U e X B l P S J G a W x s Q 2 9 s d W 1 u V H l w Z X M i I F Z h b H V l P S J z Q m d Z R 0 J n P T 0 i I C 8 + P E V u d H J 5 I F R 5 c G U 9 I k Z p b G x U b 0 R h d G F N b 2 R l b E V u Y W J s Z W Q i I F Z h b H V l P S J s M S I g L z 4 8 R W 5 0 c n k g V H l w Z T 0 i S X N Q c m l 2 Y X R l I i B W Y W x 1 Z T 0 i b D A i I C 8 + P E V u d H J 5 I F R 5 c G U 9 I l F 1 Z X J 5 S U Q i I F Z h b H V l P S J z N j h m M m U 0 Z m E t M T J l N S 0 0 Z T I y L T k 2 Y T E t O T F l M m F h Y j F i N W E x I i A v P j x F b n R y e S B U e X B l P S J G a W x s Q 2 9 s d W 1 u T m F t Z X M i I F Z h b H V l P S J z W y Z x d W 9 0 O 0 t v Z G U g Q 2 F i Y W 5 n J n F 1 b 3 Q 7 L C Z x d W 9 0 O 0 5 h b W E g Q 2 F i Y W 5 n J n F 1 b 3 Q 7 L C Z x d W 9 0 O 0 x v a 2 F z a S Z x d W 9 0 O y w m c X V v d D t Q c m 9 2 a W 5 z a S Z x d W 9 0 O 1 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R G F w d X I h U G l 2 b 3 R U Y W J s Z T Y i I C 8 + P E V u d H J 5 I F R 5 c G U 9 I k Z p b G x D b 3 V u d C I g V m F s d W U 9 I m w 0 I i A v P j x F b n R y e S B U e X B l P S J B Z G R l Z F R v R G F 0 Y U 1 v Z G V s 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x 0 Q 2 F i Y W 5 n L 0 N o Y W 5 n Z W Q g V H l w Z T E u e 0 t v Z G U g Q 2 F i Y W 5 n L D B 9 J n F 1 b 3 Q 7 L C Z x d W 9 0 O 1 N l Y 3 R p b 2 4 x L 2 x 0 Q 2 F i Y W 5 n L 0 N o Y W 5 n Z W Q g V H l w Z T E u e 0 5 h b W E g Q 2 F i Y W 5 n L D F 9 J n F 1 b 3 Q 7 L C Z x d W 9 0 O 1 N l Y 3 R p b 2 4 x L 2 x 0 Q 2 F i Y W 5 n L 0 N o Y W 5 n Z W Q g V H l w Z T E u e 0 x v a 2 F z a S w y f S Z x d W 9 0 O y w m c X V v d D t T Z W N 0 a W 9 u M S 9 s d E N h Y m F u Z y 9 D a G F u Z 2 V k I F R 5 c G U x L n t Q c m 9 2 a W 5 z a S w z f S Z x d W 9 0 O 1 0 s J n F 1 b 3 Q 7 Q 2 9 s d W 1 u Q 2 9 1 b n Q m c X V v d D s 6 N C w m c X V v d D t L Z X l D b 2 x 1 b W 5 O Y W 1 l c y Z x d W 9 0 O z p b X S w m c X V v d D t D b 2 x 1 b W 5 J Z G V u d G l 0 a W V z J n F 1 b 3 Q 7 O l s m c X V v d D t T Z W N 0 a W 9 u M S 9 s d E N h Y m F u Z y 9 D a G F u Z 2 V k I F R 5 c G U x L n t L b 2 R l I E N h Y m F u Z y w w f S Z x d W 9 0 O y w m c X V v d D t T Z W N 0 a W 9 u M S 9 s d E N h Y m F u Z y 9 D a G F u Z 2 V k I F R 5 c G U x L n t O Y W 1 h I E N h Y m F u Z y w x f S Z x d W 9 0 O y w m c X V v d D t T Z W N 0 a W 9 u M S 9 s d E N h Y m F u Z y 9 D a G F u Z 2 V k I F R 5 c G U x L n t M b 2 t h c 2 k s M n 0 m c X V v d D s s J n F 1 b 3 Q 7 U 2 V j d G l v b j E v b H R D Y W J h b m c v Q 2 h h b m d l Z C B U e X B l M S 5 7 U H J v d m l u c 2 k s M 3 0 m c X V v d D t d L C Z x d W 9 0 O 1 J l b G F 0 a W 9 u c 2 h p c E l u Z m 8 m c X V v d D s 6 W 1 1 9 I i A v P j w v U 3 R h Y m x l R W 5 0 c m l l c z 4 8 L 0 l 0 Z W 0 + P E l 0 Z W 0 + P E l 0 Z W 1 M b 2 N h d G l v b j 4 8 S X R l b V R 5 c G U + R m 9 y b X V s Y T w v S X R l b V R 5 c G U + P E l 0 Z W 1 Q Y X R o P l N l Y 3 R p b 2 4 x L 2 x 0 S 2 F 0 Y W d v c m k 8 L 0 l 0 Z W 1 Q Y X R o P j w v S X R l b U x v Y 2 F 0 a W 9 u P j x T d G F i b G V F b n R y a W V z P j x F b n R y e S B U e X B l P S J G a W x s U 3 R h d H V z I i B W Y W x 1 Z T 0 i c 0 N v b X B s Z X R l I i A v P j x F b n R y e S B U e X B l P S J C d W Z m Z X J O Z X h 0 U m V m c m V z a C I g V m F s d W U 9 I m w x I i A v P j x F b n R y e S B U e X B l P S J G a W x s Q 2 9 s d W 1 u T m F t Z X M i I F Z h b H V l P S J z W y Z x d W 9 0 O 0 t v Z G U g S 2 F 0 Z W d v c m k m c X V v d D s s J n F 1 b 3 Q 7 T m F t Y S B L Y X R l Z 2 9 y a S Z x d W 9 0 O 1 0 i I C 8 + P E V u d H J 5 I F R 5 c G U 9 I k Z p b G x F b m F i b G V k I i B W Y W x 1 Z T 0 i b D A i I C 8 + P E V u d H J 5 I F R 5 c G U 9 I k Z p b G x D b 2 x 1 b W 5 U e X B l c y I g V m F s d W U 9 I n N C Z 1 k 9 I i A v P j x F b n R y e S B U e X B l P S J G a W x s T G F z d F V w Z G F 0 Z W Q i I F Z h b H V l P S J k M j A y N S 0 w N y 0 w N V Q w M z o w M j o 0 M y 4 x O T Q 0 M T g x W i I g L z 4 8 R W 5 0 c n k g V H l w Z T 0 i R m l s b E V y c m 9 y Q 2 9 1 b n Q i I F Z h b H V l P S J s M C I g L z 4 8 R W 5 0 c n k g V H l w Z T 0 i R m l s b E V y c m 9 y Q 2 9 k Z S I g V m F s d W U 9 I n N V b m t u b 3 d u I i A v P j x F b n R y e S B U e X B l P S J G a W x s Z W R D b 2 1 w b G V 0 Z V J l c 3 V s d F R v V 2 9 y a 3 N o Z W V 0 I i B W Y W x 1 Z T 0 i b D A i I C 8 + P E V u d H J 5 I F R 5 c G U 9 I k Z p b G x D b 3 V u d C I g V m F s d W U 9 I m w 1 I i A v P j x F b n R y e S B U e X B l P S J G a W x s V G 9 E Y X R h T W 9 k Z W x F b m F i b G V k I i B W Y W x 1 Z T 0 i b D E i I C 8 + P E V u d H J 5 I F R 5 c G U 9 I k l z U H J p d m F 0 Z S I g V m F s d W U 9 I m w w I i A v P j x F b n R y e S B U e X B l P S J R d W V y e U l E I i B W Y W x 1 Z T 0 i c 2 Y 4 M m M 2 Y z A 4 L T d k Y 2 E t N D c 0 N i 0 5 M T I 2 L T c 3 Z D Q 2 M T V l Y W Q 4 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2 x 0 S 2 F 0 Y W d v c m k v Q 2 h h b m d l Z C B U e X B l M S 5 7 S 2 9 k Z S B L Y X R l Z 2 9 y a S w w f S Z x d W 9 0 O y w m c X V v d D t T Z W N 0 a W 9 u M S 9 s d E t h d G F n b 3 J p L 0 N o Y W 5 n Z W Q g V H l w Z T E u e 0 5 h b W E g S 2 F 0 Z W d v c m k s M X 0 m c X V v d D t d L C Z x d W 9 0 O 0 N v b H V t b k N v d W 5 0 J n F 1 b 3 Q 7 O j I s J n F 1 b 3 Q 7 S 2 V 5 Q 2 9 s d W 1 u T m F t Z X M m c X V v d D s 6 W 1 0 s J n F 1 b 3 Q 7 Q 2 9 s d W 1 u S W R l b n R p d G l l c y Z x d W 9 0 O z p b J n F 1 b 3 Q 7 U 2 V j d G l v b j E v b H R L Y X R h Z 2 9 y a S 9 D a G F u Z 2 V k I F R 5 c G U x L n t L b 2 R l I E t h d G V n b 3 J p L D B 9 J n F 1 b 3 Q 7 L C Z x d W 9 0 O 1 N l Y 3 R p b 2 4 x L 2 x 0 S 2 F 0 Y W d v c m k v Q 2 h h b m d l Z C B U e X B l M S 5 7 T m F t Y S B L Y X R l Z 2 9 y a S w x f S Z x d W 9 0 O 1 0 s J n F 1 b 3 Q 7 U m V s Y X R p b 2 5 z a G l w S W 5 m b y Z x d W 9 0 O z p b X X 0 i I C 8 + P C 9 T d G F i b G V F b n R y a W V z P j w v S X R l b T 4 8 S X R l b T 4 8 S X R l b U x v Y 2 F 0 a W 9 u P j x J d G V t V H l w Z T 5 G b 3 J t d W x h P C 9 J d G V t V H l w Z T 4 8 S X R l b V B h d G g + U 2 V j d G l v b j E v b H R Q c m 9 k d W s 8 L 0 l 0 Z W 1 Q Y X R o P j w v S X R l b U x v Y 2 F 0 a W 9 u P j x T d G F i b G V F b n R y a W V z P j x F b n R y e S B U e X B l P S J G a W x s Q 2 9 s d W 1 u V H l w Z X M i I F Z h b H V l P S J z Q X d Z R 0 J n T U E i I C 8 + P E V u d H J 5 I F R 5 c G U 9 I k 5 h d m l n Y X R p b 2 5 T d G V w T m F t Z S I g V m F s d W U 9 I n N O Y X Z p Z 2 F 0 a W 9 u I i A v P j x F b n R y e S B U e X B l P S J G a W x s R W 5 h Y m x l Z C I g V m F s d W U 9 I m w w I i A v P j x F b n R y e S B U e X B l P S J G a W x s T G F z d F V w Z G F 0 Z W Q i I F Z h b H V l P S J k M j A y N S 0 w N y 0 w O F Q x M z o y N T o 1 N C 4 0 N T Q 2 N j Y 0 W i I g L z 4 8 R W 5 0 c n k g V H l w Z T 0 i R m l s b E V y c m 9 y Q 2 9 1 b n Q i I F Z h b H V l P S J s M C I g L z 4 8 R W 5 0 c n k g V H l w Z T 0 i R m l s b G V k Q 2 9 t c G x l d G V S Z X N 1 b H R U b 1 d v c m t z a G V l d C I g V m F s d W U 9 I m w w I i A v P j x F b n R y e S B U e X B l P S J G a W x s R X J y b 3 J D b 2 R l I i B W Y W x 1 Z T 0 i c 1 V u a 2 5 v d 2 4 i I C 8 + P E V u d H J 5 I F R 5 c G U 9 I k Z p b G x U b 0 R h d G F N b 2 R l b E V u Y W J s Z W Q i I F Z h b H V l P S J s M S I g L z 4 8 R W 5 0 c n k g V H l w Z T 0 i S X N Q c m l 2 Y X R l I i B W Y W x 1 Z T 0 i b D A i I C 8 + P E V u d H J 5 I F R 5 c G U 9 I l F 1 Z X J 5 S U Q i I F Z h b H V l P S J z O W Q 2 M D J j Z j c t Z W M y N S 0 0 M z I 0 L T g z Y z M t N j U 4 M z M 1 M W Q y N z J m I i A v P j x F b n R y e S B U e X B l P S J S Z W N v d m V y e V R h c m d l d E N v b H V t b i I g V m F s d W U 9 I m w x I i A v P j x F b n R y e S B U e X B l P S J S Z W N v d m V y e V R h c m d l d F J v d y I g V m F s d W U 9 I m w x I i A v P j x F b n R y e S B U e X B l P S J S Z W N v d m V y e V R h c m d l d F N o Z W V 0 I i B W Y W x 1 Z T 0 i c 2 x 0 U H J v Z H V r I i A v P j x F b n R y e S B U e X B l P S J G a W x s Q 2 9 1 b n Q i I F Z h b H V l P S J s M j U 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E Y X B 1 c i F Q a X Z v d F R h Y m x l M i I g L z 4 8 R W 5 0 c n k g V H l w Z T 0 i R m l s b E N v b H V t b k 5 h b W V z I i B W Y W x 1 Z T 0 i c 1 s m c X V v d D t O b y 4 m c X V v d D s s J n F 1 b 3 Q 7 S 2 9 k Z S B Q c m 9 k d W s g R m l u Y W w m c X V v d D s s J n F 1 b 3 Q 7 S 2 F 0 Z W d v c m k m c X V v d D s s J n F 1 b 3 Q 7 T m F t Y S B Q c m 9 k d W s m c X V v d D s s J n F 1 b 3 Q 7 S G F y Z 2 E m c X V v d D s s J n F 1 b 3 Q 7 S 2 F 0 Z W d v c m k g S G F y Z 2 E m c X V v d D t d I i A v P j x F b n R y e S B U e X B l P S J G a W x s U 3 R h d H V z I i B W Y W x 1 Z T 0 i c 0 N v b X B s Z X R l 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2 x 0 U H J v Z H V r L 0 N o Y W 5 n Z W Q g V H l w Z S 5 7 T m 8 u L D B 9 J n F 1 b 3 Q 7 L C Z x d W 9 0 O 1 N l Y 3 R p b 2 4 x L 2 x 0 U H J v Z H V r L 0 N o Y W 5 n Z W Q g V H l w Z S 5 7 S 2 9 k Z S B Q c m 9 k d W s g R m l u Y W w s M X 0 m c X V v d D s s J n F 1 b 3 Q 7 U 2 V j d G l v b j E v b H R Q c m 9 k d W s v Q 2 h h b m d l Z C B U e X B l L n t L Y X R l Z 2 9 y a S w y f S Z x d W 9 0 O y w m c X V v d D t T Z W N 0 a W 9 u M S 9 s d F B y b 2 R 1 a y 9 D a G F u Z 2 V k I F R 5 c G U u e 0 5 h b W E g U H J v Z H V r L D N 9 J n F 1 b 3 Q 7 L C Z x d W 9 0 O 1 N l Y 3 R p b 2 4 x L 2 x 0 U H J v Z H V r L 0 N o Y W 5 n Z W Q g V H l w Z S 5 7 S G F y Z 2 E s N H 0 m c X V v d D s s J n F 1 b 3 Q 7 U 2 V j d G l v b j E v b H R Q c m 9 k d W s v Q W R k Z W Q g Q 3 V z d G 9 t L n t L Y X R l Z 2 9 y a S B I Y X J n Y S w 1 f S Z x d W 9 0 O 1 0 s J n F 1 b 3 Q 7 Q 2 9 s d W 1 u Q 2 9 1 b n Q m c X V v d D s 6 N i w m c X V v d D t L Z X l D b 2 x 1 b W 5 O Y W 1 l c y Z x d W 9 0 O z p b X S w m c X V v d D t D b 2 x 1 b W 5 J Z G V u d G l 0 a W V z J n F 1 b 3 Q 7 O l s m c X V v d D t T Z W N 0 a W 9 u M S 9 s d F B y b 2 R 1 a y 9 D a G F u Z 2 V k I F R 5 c G U u e 0 5 v L i w w f S Z x d W 9 0 O y w m c X V v d D t T Z W N 0 a W 9 u M S 9 s d F B y b 2 R 1 a y 9 D a G F u Z 2 V k I F R 5 c G U u e 0 t v Z G U g U H J v Z H V r I E Z p b m F s L D F 9 J n F 1 b 3 Q 7 L C Z x d W 9 0 O 1 N l Y 3 R p b 2 4 x L 2 x 0 U H J v Z H V r L 0 N o Y W 5 n Z W Q g V H l w Z S 5 7 S 2 F 0 Z W d v c m k s M n 0 m c X V v d D s s J n F 1 b 3 Q 7 U 2 V j d G l v b j E v b H R Q c m 9 k d W s v Q 2 h h b m d l Z C B U e X B l L n t O Y W 1 h I F B y b 2 R 1 a y w z f S Z x d W 9 0 O y w m c X V v d D t T Z W N 0 a W 9 u M S 9 s d F B y b 2 R 1 a y 9 D a G F u Z 2 V k I F R 5 c G U u e 0 h h c m d h L D R 9 J n F 1 b 3 Q 7 L C Z x d W 9 0 O 1 N l Y 3 R p b 2 4 x L 2 x 0 U H J v Z H V r L 0 F k Z G V k I E N 1 c 3 R v b S 5 7 S 2 F 0 Z W d v c m k g S G F y Z 2 E s N X 0 m c X V v d D t d L C Z x d W 9 0 O 1 J l b G F 0 a W 9 u c 2 h p c E l u Z m 8 m c X V v d D s 6 W 1 1 9 I i A v P j w v U 3 R h Y m x l R W 5 0 c m l l c z 4 8 L 0 l 0 Z W 0 + P E l 0 Z W 0 + P E l 0 Z W 1 M b 2 N h d G l v b j 4 8 S X R l b V R 5 c G U + R m 9 y b X V s Y T w v S X R l b V R 5 c G U + P E l 0 Z W 1 Q Y X R o P l N l Y 3 R p b 2 4 x L 2 x 0 T G l i d X J h b j w v S X R l b V B h d G g + P C 9 J d G V t T G 9 j Y X R p b 2 4 + P F N 0 Y W J s Z U V u d H J p Z X M + P E V u d H J 5 I F R 5 c G U 9 I k Z p b G x T d G F 0 d X M i I F Z h b H V l P S J z Q 2 9 t c G x l d G U i I C 8 + P E V u d H J 5 I F R 5 c G U 9 I k J 1 Z m Z l c k 5 l e H R S Z W Z y Z X N o I i B W Y W x 1 Z T 0 i b D E i I C 8 + P E V u d H J 5 I F R 5 c G U 9 I k Z p b G x D b 2 x 1 b W 5 O Y W 1 l c y I g V m F s d W U 9 I n N b J n F 1 b 3 Q 7 V G F u Z 2 d h b C Z x d W 9 0 O y w m c X V v d D t O Y W 1 h I E x p Y n V y Y W 4 m c X V v d D s s J n F 1 b 3 Q 7 V G l w Z S A m c X V v d D t d I i A v P j x F b n R y e S B U e X B l P S J G a W x s R W 5 h Y m x l Z C I g V m F s d W U 9 I m w w I i A v P j x F b n R y e S B U e X B l P S J G a W x s Q 2 9 s d W 1 u V H l w Z X M i I F Z h b H V l P S J z Q 1 F Z R y I g L z 4 8 R W 5 0 c n k g V H l w Z T 0 i R m l s b E x h c 3 R V c G R h d G V k I i B W Y W x 1 Z T 0 i Z D I w M j U t M D c t M D V U M D M 6 M D I 6 N T I u O D k w M D c 0 O V o i I C 8 + P E V u d H J 5 I F R 5 c G U 9 I k Z p b G x F c n J v c k N v d W 5 0 I i B W Y W x 1 Z T 0 i b D A i I C 8 + P E V u d H J 5 I F R 5 c G U 9 I k Z p b G x F c n J v c k N v Z G U i I F Z h b H V l P S J z V W 5 r b m 9 3 b i I g L z 4 8 R W 5 0 c n k g V H l w Z T 0 i R m l s b G V k Q 2 9 t c G x l d G V S Z X N 1 b H R U b 1 d v c m t z a G V l d C I g V m F s d W U 9 I m w w I i A v P j x F b n R y e S B U e X B l P S J G a W x s Q 2 9 1 b n Q i I F Z h b H V l P S J s M j I i I C 8 + P E V u d H J 5 I F R 5 c G U 9 I k Z p b G x U b 0 R h d G F N b 2 R l b E V u Y W J s Z W Q i I F Z h b H V l P S J s M S I g L z 4 8 R W 5 0 c n k g V H l w Z T 0 i S X N Q c m l 2 Y X R l I i B W Y W x 1 Z T 0 i b D A i I C 8 + P E V u d H J 5 I F R 5 c G U 9 I l F 1 Z X J 5 S U Q i I F Z h b H V l P S J z Y z g 0 N j M 4 M j M t N j B i O S 0 0 Z m Y x L T g z N T Y t N D F m Y z A 1 Z D F l Y z g 3 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b H R M a W J 1 c m F u L 0 N o Y W 5 n Z W Q g V H l w Z S 5 7 V G F u Z 2 d h b C w w f S Z x d W 9 0 O y w m c X V v d D t T Z W N 0 a W 9 u M S 9 s d E x p Y n V y Y W 4 v Q 2 h h b m d l Z C B U e X B l L n t O Y W 1 h I E x p Y n V y Y W 4 s M X 0 m c X V v d D s s J n F 1 b 3 Q 7 U 2 V j d G l v b j E v b H R M a W J 1 c m F u L 0 N o Y W 5 n Z W Q g V H l w Z S 5 7 V G l w Z S A s M n 0 m c X V v d D t d L C Z x d W 9 0 O 0 N v b H V t b k N v d W 5 0 J n F 1 b 3 Q 7 O j M s J n F 1 b 3 Q 7 S 2 V 5 Q 2 9 s d W 1 u T m F t Z X M m c X V v d D s 6 W 1 0 s J n F 1 b 3 Q 7 Q 2 9 s d W 1 u S W R l b n R p d G l l c y Z x d W 9 0 O z p b J n F 1 b 3 Q 7 U 2 V j d G l v b j E v b H R M a W J 1 c m F u L 0 N o Y W 5 n Z W Q g V H l w Z S 5 7 V G F u Z 2 d h b C w w f S Z x d W 9 0 O y w m c X V v d D t T Z W N 0 a W 9 u M S 9 s d E x p Y n V y Y W 4 v Q 2 h h b m d l Z C B U e X B l L n t O Y W 1 h I E x p Y n V y Y W 4 s M X 0 m c X V v d D s s J n F 1 b 3 Q 7 U 2 V j d G l v b j E v b H R M a W J 1 c m F u L 0 N o Y W 5 n Z W Q g V H l w Z S 5 7 V G l w Z S A s M n 0 m c X V v d D t d L C Z x d W 9 0 O 1 J l b G F 0 a W 9 u c 2 h p c E l u Z m 8 m c X V v d D s 6 W 1 1 9 I i A v P j w v U 3 R h Y m x l R W 5 0 c m l l c z 4 8 L 0 l 0 Z W 0 + P E l 0 Z W 0 + P E l 0 Z W 1 M b 2 N h d G l v b j 4 8 S X R l b V R 5 c G U + R m 9 y b X V s Y T w v S X R l b V R 5 c G U + P E l 0 Z W 1 Q Y X R o P l N l Y 3 R p b 2 4 x L 2 R 0 U G V u a n V h b G F u P C 9 J d G V t U G F 0 a D 4 8 L 0 l 0 Z W 1 M b 2 N h d G l v b j 4 8 U 3 R h Y m x l R W 5 0 c m l l c z 4 8 R W 5 0 c n k g V H l w Z T 0 i R m l s b E N v b H V t b l R 5 c G V z I i B W Y W x 1 Z T 0 i c 0 N R W U d B d 1 l H Q X d Z P S I g L z 4 8 R W 5 0 c n k g V H l w Z T 0 i Q n V m Z m V y T m V 4 d F J l Z n J l c 2 g i I F Z h b H V l P S J s M S I g L z 4 8 R W 5 0 c n k g V H l w Z T 0 i R m l s b E V u Y W J s Z W Q i I F Z h b H V l P S J s M C I g L z 4 8 R W 5 0 c n k g V H l w Z T 0 i R m l s b E x h c 3 R V c G R h d G V k I i B W Y W x 1 Z T 0 i Z D I w M j U t M D c t M D h U M T M 6 M j g 6 M j k u M j M 5 N z U 0 M l o i I C 8 + P E V u d H J 5 I F R 5 c G U 9 I k Z p b G x l Z E N v b X B s Z X R l U m V z d W x 0 V G 9 X b 3 J r c 2 h l Z X Q i I F Z h b H V l P S J s M C I g L z 4 8 R W 5 0 c n k g V H l w Z T 0 i R m l s b E V y c m 9 y Q 2 9 1 b n Q i I F Z h b H V l P S J s M C I g L z 4 8 R W 5 0 c n k g V H l w Z T 0 i R m l s b F R v R G F 0 Y U 1 v Z G V s R W 5 h Y m x l Z C I g V m F s d W U 9 I m w x I i A v P j x F b n R y e S B U e X B l P S J J c 1 B y a X Z h d G U i I F Z h b H V l P S J s M C I g L z 4 8 R W 5 0 c n k g V H l w Z T 0 i U X V l c n l J R C I g V m F s d W U 9 I n M 0 M z k 2 Y W Q 5 M C 0 z O D U w L T Q x Z T Y t Y T Z i N S 0 w M j k 0 M G M 1 N D h i M T U i I C 8 + P E V u d H J 5 I F R 5 c G U 9 I k Z p b G x F c n J v c k N v Z G U i I F Z h b H V l P S J z V W 5 r b m 9 3 b i 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E Y X B 1 c i F Q a X Z v d F R h Y m x l M i I g L z 4 8 R W 5 0 c n k g V H l w Z T 0 i R m l s b E N v b H V t b k 5 h b W V z I i B W Y W x 1 Z T 0 i c 1 s m c X V v d D t U Y W 5 n Z 2 F s I F R y Y W 5 z Y W t z a S Z x d W 9 0 O y w m c X V v d D t L b 2 R l I F R y Y W 5 z Y W t z a S Z x d W 9 0 O y w m c X V v d D t L b 2 R l I E N h Y m F u Z y Z x d W 9 0 O y w m c X V v d D t V c n V 0 Y W 4 m c X V v d D s s J n F 1 b 3 Q 7 S 2 9 k Z S B Q c m 9 k d W s m c X V v d D s s J n F 1 b 3 Q 7 S 2 9 k Z S B L Y X Q m c X V v d D s s J n F 1 b 3 Q 7 S n V t b G F o I F B l b W J l b G l h b i Z x d W 9 0 O y w m c X V v d D t T d G F 0 d X M g S G F y a S Z x d W 9 0 O 1 0 i I C 8 + P E V u d H J 5 I F R 5 c G U 9 I k Z p b G x T d G F 0 d X M i I F Z h b H V l P S J z Q 2 9 t c G x l d G U i I C 8 + P E V u d H J 5 I F R 5 c G U 9 I k Z p b G x D b 3 V u d C I g V m F s d W U 9 I m w x M T g 1 M T g 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Z H R Q Z W 5 q d W F s Y W 4 v Q 2 h h b m d l Z C B U e X B l L n t U Y W 5 n Z 2 F s I F R y Y W 5 z Y W t z a S w w f S Z x d W 9 0 O y w m c X V v d D t T Z W N 0 a W 9 u M S 9 k d F B l b m p 1 Y W x h b i 9 D a G F u Z 2 V k I F R 5 c G U u e 0 t v Z G U g V H J h b n N h a 3 N p L D F 9 J n F 1 b 3 Q 7 L C Z x d W 9 0 O 1 N l Y 3 R p b 2 4 x L 2 R 0 U G V u a n V h b G F u L 0 l u c 2 V y d G V k I E Z p c n N 0 I E N o Y X J h Y 3 R l c n M u e 0 Z p c n N 0 I E N o Y X J h Y 3 R l c n M s N X 0 m c X V v d D s s J n F 1 b 3 Q 7 U 2 V j d G l v b j E v Z H R Q Z W 5 q d W F s Y W 4 v Q 2 h h b m d l Z C B U e X B l L n t V c n V 0 Y W 4 s M n 0 m c X V v d D s s J n F 1 b 3 Q 7 U 2 V j d G l v b j E v Z H R Q Z W 5 q d W F s Y W 4 v Q 2 h h b m d l Z C B U e X B l L n t L b 2 R l I F B y b 2 R 1 a y w z f S Z x d W 9 0 O y w m c X V v d D t T Z W N 0 a W 9 u M S 9 k d F B l b m p 1 Y W x h b i 9 J b n N l c n R l Z C B G a X J z d C B D a G F y Y W N 0 Z X J z M S 5 7 R m l y c 3 Q g Q 2 h h c m F j d G V y c y w 2 f S Z x d W 9 0 O y w m c X V v d D t T Z W N 0 a W 9 u M S 9 k d F B l b m p 1 Y W x h b i 9 D a G F u Z 2 V k I F R 5 c G U u e 0 p 1 b W x h a C B Q Z W 1 i Z W x p Y W 4 s N H 0 m c X V v d D s s J n F 1 b 3 Q 7 U 2 V j d G l v b j E v Z H R Q Z W 5 q d W F s Y W 4 v Q 2 h h b m d l Z C B U e X B l M S 5 7 Q 3 V z d G 9 t L D h 9 J n F 1 b 3 Q 7 X S w m c X V v d D t D b 2 x 1 b W 5 D b 3 V u d C Z x d W 9 0 O z o 4 L C Z x d W 9 0 O 0 t l e U N v b H V t b k 5 h b W V z J n F 1 b 3 Q 7 O l t d L C Z x d W 9 0 O 0 N v b H V t b k l k Z W 5 0 a X R p Z X M m c X V v d D s 6 W y Z x d W 9 0 O 1 N l Y 3 R p b 2 4 x L 2 R 0 U G V u a n V h b G F u L 0 N o Y W 5 n Z W Q g V H l w Z S 5 7 V G F u Z 2 d h b C B U c m F u c 2 F r c 2 k s M H 0 m c X V v d D s s J n F 1 b 3 Q 7 U 2 V j d G l v b j E v Z H R Q Z W 5 q d W F s Y W 4 v Q 2 h h b m d l Z C B U e X B l L n t L b 2 R l I F R y Y W 5 z Y W t z a S w x f S Z x d W 9 0 O y w m c X V v d D t T Z W N 0 a W 9 u M S 9 k d F B l b m p 1 Y W x h b i 9 J b n N l c n R l Z C B G a X J z d C B D a G F y Y W N 0 Z X J z L n t G a X J z d C B D a G F y Y W N 0 Z X J z L D V 9 J n F 1 b 3 Q 7 L C Z x d W 9 0 O 1 N l Y 3 R p b 2 4 x L 2 R 0 U G V u a n V h b G F u L 0 N o Y W 5 n Z W Q g V H l w Z S 5 7 V X J 1 d G F u L D J 9 J n F 1 b 3 Q 7 L C Z x d W 9 0 O 1 N l Y 3 R p b 2 4 x L 2 R 0 U G V u a n V h b G F u L 0 N o Y W 5 n Z W Q g V H l w Z S 5 7 S 2 9 k Z S B Q c m 9 k d W s s M 3 0 m c X V v d D s s J n F 1 b 3 Q 7 U 2 V j d G l v b j E v Z H R Q Z W 5 q d W F s Y W 4 v S W 5 z Z X J 0 Z W Q g R m l y c 3 Q g Q 2 h h c m F j d G V y c z E u e 0 Z p c n N 0 I E N o Y X J h Y 3 R l c n M s N n 0 m c X V v d D s s J n F 1 b 3 Q 7 U 2 V j d G l v b j E v Z H R Q Z W 5 q d W F s Y W 4 v Q 2 h h b m d l Z C B U e X B l L n t K d W 1 s Y W g g U G V t Y m V s a W F u L D R 9 J n F 1 b 3 Q 7 L C Z x d W 9 0 O 1 N l Y 3 R p b 2 4 x L 2 R 0 U G V u a n V h b G F u L 0 N o Y W 5 n Z W Q g V H l w Z T E u e 0 N 1 c 3 R v b S w 4 f S Z x d W 9 0 O 1 0 s J n F 1 b 3 Q 7 U m V s Y X R p b 2 5 z a G l w S W 5 m b y Z x d W 9 0 O z p b X X 0 i I C 8 + P C 9 T d G F i b G V F b n R y a W V z P j w v S X R l b T 4 8 S X R l b T 4 8 S X R l b U x v Y 2 F 0 a W 9 u P j x J d G V t V H l w Z T 5 G b 3 J t d W x h P C 9 J d G V t V H l w Z T 4 8 S X R l b V B h d G g + U 2 V j d G l v b j E v b H R D Y W J h b m c v U 2 9 1 c m N l P C 9 J d G V t U G F 0 a D 4 8 L 0 l 0 Z W 1 M b 2 N h d G l v b j 4 8 U 3 R h Y m x l R W 5 0 c m l l c y A v P j w v S X R l b T 4 8 S X R l b T 4 8 S X R l b U x v Y 2 F 0 a W 9 u P j x J d G V t V H l w Z T 5 G b 3 J t d W x h P C 9 J d G V t V H l w Z T 4 8 S X R l b V B h d G g + U 2 V j d G l v b j E v b H R D Y W J h b m c v T W F z d G V y J T I w Q 2 F i Y W 5 n X 1 N o Z W V 0 P C 9 J d G V t U G F 0 a D 4 8 L 0 l 0 Z W 1 M b 2 N h d G l v b j 4 8 U 3 R h Y m x l R W 5 0 c m l l c y A v P j w v S X R l b T 4 8 S X R l b T 4 8 S X R l b U x v Y 2 F 0 a W 9 u P j x J d G V t V H l w Z T 5 G b 3 J t d W x h P C 9 J d G V t V H l w Z T 4 8 S X R l b V B h d G g + U 2 V j d G l v b j E v b H R D Y W J h b m c v Q 2 h h b m d l Z C U y M F R 5 c G U 8 L 0 l 0 Z W 1 Q Y X R o P j w v S X R l b U x v Y 2 F 0 a W 9 u P j x T d G F i b G V F b n R y a W V z I C 8 + P C 9 J d G V t P j x J d G V t P j x J d G V t T G 9 j Y X R p b 2 4 + P E l 0 Z W 1 U e X B l P k Z v c m 1 1 b G E 8 L 0 l 0 Z W 1 U e X B l P j x J d G V t U G F 0 a D 5 T Z W N 0 a W 9 u M S 9 s d E N h Y m F u Z y 9 Q c m 9 t b 3 R l Z C U y M E h l Y W R l c n M 8 L 0 l 0 Z W 1 Q Y X R o P j w v S X R l b U x v Y 2 F 0 a W 9 u P j x T d G F i b G V F b n R y a W V z I C 8 + P C 9 J d G V t P j x J d G V t P j x J d G V t T G 9 j Y X R p b 2 4 + P E l 0 Z W 1 U e X B l P k Z v c m 1 1 b G E 8 L 0 l 0 Z W 1 U e X B l P j x J d G V t U G F 0 a D 5 T Z W N 0 a W 9 u M S 9 s d E N h Y m F u Z y 9 D a G F u Z 2 V k J T I w V H l w Z T E 8 L 0 l 0 Z W 1 Q Y X R o P j w v S X R l b U x v Y 2 F 0 a W 9 u P j x T d G F i b G V F b n R y a W V z I C 8 + P C 9 J d G V t P j x J d G V t P j x J d G V t T G 9 j Y X R p b 2 4 + P E l 0 Z W 1 U e X B l P k Z v c m 1 1 b G E 8 L 0 l 0 Z W 1 U e X B l P j x J d G V t U G F 0 a D 5 T Z W N 0 a W 9 u M S 9 s d E t h d G F n b 3 J p L 1 N v d X J j Z T w v S X R l b V B h d G g + P C 9 J d G V t T G 9 j Y X R p b 2 4 + P F N 0 Y W J s Z U V u d H J p Z X M g L z 4 8 L 0 l 0 Z W 0 + P E l 0 Z W 0 + P E l 0 Z W 1 M b 2 N h d G l v b j 4 8 S X R l b V R 5 c G U + R m 9 y b X V s Y T w v S X R l b V R 5 c G U + P E l 0 Z W 1 Q Y X R o P l N l Y 3 R p b 2 4 x L 2 x 0 S 2 F 0 Y W d v c m k v S 2 F 0 Y W d v c m k l M j B Q c m 9 k d W t f U 2 h l Z X Q 8 L 0 l 0 Z W 1 Q Y X R o P j w v S X R l b U x v Y 2 F 0 a W 9 u P j x T d G F i b G V F b n R y a W V z I C 8 + P C 9 J d G V t P j x J d G V t P j x J d G V t T G 9 j Y X R p b 2 4 + P E l 0 Z W 1 U e X B l P k Z v c m 1 1 b G E 8 L 0 l 0 Z W 1 U e X B l P j x J d G V t U G F 0 a D 5 T Z W N 0 a W 9 u M S 9 s d E t h d G F n b 3 J p L 0 N o Y W 5 n Z W Q l M j B U e X B l P C 9 J d G V t U G F 0 a D 4 8 L 0 l 0 Z W 1 M b 2 N h d G l v b j 4 8 U 3 R h Y m x l R W 5 0 c m l l c y A v P j w v S X R l b T 4 8 S X R l b T 4 8 S X R l b U x v Y 2 F 0 a W 9 u P j x J d G V t V H l w Z T 5 G b 3 J t d W x h P C 9 J d G V t V H l w Z T 4 8 S X R l b V B h d G g + U 2 V j d G l v b j E v b H R L Y X R h Z 2 9 y a S 9 Q c m 9 t b 3 R l Z C U y M E h l Y W R l c n M 8 L 0 l 0 Z W 1 Q Y X R o P j w v S X R l b U x v Y 2 F 0 a W 9 u P j x T d G F i b G V F b n R y a W V z I C 8 + P C 9 J d G V t P j x J d G V t P j x J d G V t T G 9 j Y X R p b 2 4 + P E l 0 Z W 1 U e X B l P k Z v c m 1 1 b G E 8 L 0 l 0 Z W 1 U e X B l P j x J d G V t U G F 0 a D 5 T Z W N 0 a W 9 u M S 9 s d E t h d G F n b 3 J p L 0 N o Y W 5 n Z W Q l M j B U e X B l M T w v S X R l b V B h d G g + P C 9 J d G V t T G 9 j Y X R p b 2 4 + P F N 0 Y W J s Z U V u d H J p Z X M g L z 4 8 L 0 l 0 Z W 0 + P E l 0 Z W 0 + P E l 0 Z W 1 M b 2 N h d G l v b j 4 8 S X R l b V R 5 c G U + R m 9 y b X V s Y T w v S X R l b V R 5 c G U + P E l 0 Z W 1 Q Y X R o P l N l Y 3 R p b 2 4 x L 2 x 0 U H J v Z H V r L 1 N v d X J j Z T w v S X R l b V B h d G g + P C 9 J d G V t T G 9 j Y X R p b 2 4 + P F N 0 Y W J s Z U V u d H J p Z X M g L z 4 8 L 0 l 0 Z W 0 + P E l 0 Z W 0 + P E l 0 Z W 1 M b 2 N h d G l v b j 4 8 S X R l b V R 5 c G U + R m 9 y b X V s Y T w v S X R l b V R 5 c G U + P E l 0 Z W 1 Q Y X R o P l N l Y 3 R p b 2 4 x L 2 x 0 U H J v Z H V r L 0 1 h c 3 R l c i U y M F B y b 2 R 1 a 1 9 T a G V l d D w v S X R l b V B h d G g + P C 9 J d G V t T G 9 j Y X R p b 2 4 + P F N 0 Y W J s Z U V u d H J p Z X M g L z 4 8 L 0 l 0 Z W 0 + P E l 0 Z W 0 + P E l 0 Z W 1 M b 2 N h d G l v b j 4 8 S X R l b V R 5 c G U + R m 9 y b X V s Y T w v S X R l b V R 5 c G U + P E l 0 Z W 1 Q Y X R o P l N l Y 3 R p b 2 4 x L 2 x 0 U H J v Z H V r L 1 B y b 2 1 v d G V k J T I w S G V h Z G V y c z w v S X R l b V B h d G g + P C 9 J d G V t T G 9 j Y X R p b 2 4 + P F N 0 Y W J s Z U V u d H J p Z X M g L z 4 8 L 0 l 0 Z W 0 + P E l 0 Z W 0 + P E l 0 Z W 1 M b 2 N h d G l v b j 4 8 S X R l b V R 5 c G U + R m 9 y b X V s Y T w v S X R l b V R 5 c G U + P E l 0 Z W 1 Q Y X R o P l N l Y 3 R p b 2 4 x L 2 x 0 U H J v Z H V r L 0 N o Y W 5 n Z W Q l M j B U e X B l P C 9 J d G V t U G F 0 a D 4 8 L 0 l 0 Z W 1 M b 2 N h d G l v b j 4 8 U 3 R h Y m x l R W 5 0 c m l l c y A v P j w v S X R l b T 4 8 S X R l b T 4 8 S X R l b U x v Y 2 F 0 a W 9 u P j x J d G V t V H l w Z T 5 G b 3 J t d W x h P C 9 J d G V t V H l w Z T 4 8 S X R l b V B h d G g + U 2 V j d G l v b j E v b H R M a W J 1 c m F u L 1 N v d X J j Z T w v S X R l b V B h d G g + P C 9 J d G V t T G 9 j Y X R p b 2 4 + P F N 0 Y W J s Z U V u d H J p Z X M g L z 4 8 L 0 l 0 Z W 0 + P E l 0 Z W 0 + P E l 0 Z W 1 M b 2 N h d G l v b j 4 8 S X R l b V R 5 c G U + R m 9 y b X V s Y T w v S X R l b V R 5 c G U + P E l 0 Z W 1 Q Y X R o P l N l Y 3 R p b 2 4 x L 2 x 0 T G l i d X J h b i 9 M a W J 1 c m F u X 1 N o Z W V 0 P C 9 J d G V t U G F 0 a D 4 8 L 0 l 0 Z W 1 M b 2 N h d G l v b j 4 8 U 3 R h Y m x l R W 5 0 c m l l c y A v P j w v S X R l b T 4 8 S X R l b T 4 8 S X R l b U x v Y 2 F 0 a W 9 u P j x J d G V t V H l w Z T 5 G b 3 J t d W x h P C 9 J d G V t V H l w Z T 4 8 S X R l b V B h d G g + U 2 V j d G l v b j E v b H R M a W J 1 c m F u L 1 B y b 2 1 v d G V k J T I w S G V h Z G V y c z w v S X R l b V B h d G g + P C 9 J d G V t T G 9 j Y X R p b 2 4 + P F N 0 Y W J s Z U V u d H J p Z X M g L z 4 8 L 0 l 0 Z W 0 + P E l 0 Z W 0 + P E l 0 Z W 1 M b 2 N h d G l v b j 4 8 S X R l b V R 5 c G U + R m 9 y b X V s Y T w v S X R l b V R 5 c G U + P E l 0 Z W 1 Q Y X R o P l N l Y 3 R p b 2 4 x L 2 x 0 T G l i d X J h b i 9 D a G F u Z 2 V k J T I w V H l w Z T w v S X R l b V B h d G g + P C 9 J d G V t T G 9 j Y X R p b 2 4 + P F N 0 Y W J s Z U V u d H J p Z X M g L z 4 8 L 0 l 0 Z W 0 + P E l 0 Z W 0 + P E l 0 Z W 1 M b 2 N h d G l v b j 4 8 S X R l b V R 5 c G U + R m 9 y b X V s Y T w v S X R l b V R 5 c G U + P E l 0 Z W 1 Q Y X R o P l N l Y 3 R p b 2 4 x L 2 R 0 U G V u a n V h b G F u L 1 N v d X J j Z T w v S X R l b V B h d G g + P C 9 J d G V t T G 9 j Y X R p b 2 4 + P F N 0 Y W J s Z U V u d H J p Z X M g L z 4 8 L 0 l 0 Z W 0 + P E l 0 Z W 0 + P E l 0 Z W 1 M b 2 N h d G l v b j 4 8 S X R l b V R 5 c G U + R m 9 y b X V s Y T w v S X R l b V R 5 c G U + P E l 0 Z W 1 Q Y X R o P l N l Y 3 R p b 2 4 x L 2 R 0 U G V u a n V h b G F u L 1 R y Y W 5 z Y W t z a S U y M F B l b m p 1 Y W x h b l 9 T a G V l d D w v S X R l b V B h d G g + P C 9 J d G V t T G 9 j Y X R p b 2 4 + P F N 0 Y W J s Z U V u d H J p Z X M g L z 4 8 L 0 l 0 Z W 0 + P E l 0 Z W 0 + P E l 0 Z W 1 M b 2 N h d G l v b j 4 8 S X R l b V R 5 c G U + R m 9 y b X V s Y T w v S X R l b V R 5 c G U + P E l 0 Z W 1 Q Y X R o P l N l Y 3 R p b 2 4 x L 2 R 0 U G V u a n V h b G F u L 1 B y b 2 1 v d G V k J T I w S G V h Z G V y c z w v S X R l b V B h d G g + P C 9 J d G V t T G 9 j Y X R p b 2 4 + P F N 0 Y W J s Z U V u d H J p Z X M g L z 4 8 L 0 l 0 Z W 0 + P E l 0 Z W 0 + P E l 0 Z W 1 M b 2 N h d G l v b j 4 8 S X R l b V R 5 c G U + R m 9 y b X V s Y T w v S X R l b V R 5 c G U + P E l 0 Z W 1 Q Y X R o P l N l Y 3 R p b 2 4 x L 2 R 0 U G V u a n V h b G F u L 0 N o Y W 5 n Z W Q l M j B U e X B l P C 9 J d G V t U G F 0 a D 4 8 L 0 l 0 Z W 1 M b 2 N h d G l v b j 4 8 U 3 R h Y m x l R W 5 0 c m l l c y A v P j w v S X R l b T 4 8 S X R l b T 4 8 S X R l b U x v Y 2 F 0 a W 9 u P j x J d G V t V H l w Z T 5 G b 3 J t d W x h P C 9 J d G V t V H l w Z T 4 8 S X R l b V B h d G g + U 2 V j d G l v b j E v Z H R Q Z W 5 q d W F s Y W 4 v S W 5 z Z X J 0 Z W Q l M j B G a X J z d C U y M E N o Y X J h Y 3 R l c n M 8 L 0 l 0 Z W 1 Q Y X R o P j w v S X R l b U x v Y 2 F 0 a W 9 u P j x T d G F i b G V F b n R y a W V z I C 8 + P C 9 J d G V t P j x J d G V t P j x J d G V t T G 9 j Y X R p b 2 4 + P E l 0 Z W 1 U e X B l P k Z v c m 1 1 b G E 8 L 0 l 0 Z W 1 U e X B l P j x J d G V t U G F 0 a D 5 T Z W N 0 a W 9 u M S 9 k d F B l b m p 1 Y W x h b i 9 S Z W 9 y Z G V y Z W Q l M j B D b 2 x 1 b W 5 z P C 9 J d G V t U G F 0 a D 4 8 L 0 l 0 Z W 1 M b 2 N h d G l v b j 4 8 U 3 R h Y m x l R W 5 0 c m l l c y A v P j w v S X R l b T 4 8 S X R l b T 4 8 S X R l b U x v Y 2 F 0 a W 9 u P j x J d G V t V H l w Z T 5 G b 3 J t d W x h P C 9 J d G V t V H l w Z T 4 8 S X R l b V B h d G g + U 2 V j d G l v b j E v Z H R Q Z W 5 q d W F s Y W 4 v U m V u Y W 1 l Z C U y M E N v b H V t b n M 8 L 0 l 0 Z W 1 Q Y X R o P j w v S X R l b U x v Y 2 F 0 a W 9 u P j x T d G F i b G V F b n R y a W V z I C 8 + P C 9 J d G V t P j x J d G V t P j x J d G V t T G 9 j Y X R p b 2 4 + P E l 0 Z W 1 U e X B l P k Z v c m 1 1 b G E 8 L 0 l 0 Z W 1 U e X B l P j x J d G V t U G F 0 a D 5 T Z W N 0 a W 9 u M S 9 k d F B l b m p 1 Y W x h b i 9 J b n N l c n R l Z C U y M E Z p c n N 0 J T I w Q 2 h h c m F j d G V y c z E 8 L 0 l 0 Z W 1 Q Y X R o P j w v S X R l b U x v Y 2 F 0 a W 9 u P j x T d G F i b G V F b n R y a W V z I C 8 + P C 9 J d G V t P j x J d G V t P j x J d G V t T G 9 j Y X R p b 2 4 + P E l 0 Z W 1 U e X B l P k Z v c m 1 1 b G E 8 L 0 l 0 Z W 1 U e X B l P j x J d G V t U G F 0 a D 5 T Z W N 0 a W 9 u M S 9 k d F B l b m p 1 Y W x h b i 9 S Z W 9 y Z G V y Z W Q l M j B D b 2 x 1 b W 5 z M T w v S X R l b V B h d G g + P C 9 J d G V t T G 9 j Y X R p b 2 4 + P F N 0 Y W J s Z U V u d H J p Z X M g L z 4 8 L 0 l 0 Z W 0 + P E l 0 Z W 0 + P E l 0 Z W 1 M b 2 N h d G l v b j 4 8 S X R l b V R 5 c G U + R m 9 y b X V s Y T w v S X R l b V R 5 c G U + P E l 0 Z W 1 Q Y X R o P l N l Y 3 R p b 2 4 x L 2 R 0 U G V u a n V h b G F u L 1 J l b m F t Z W Q l M j B D b 2 x 1 b W 5 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d F B y b 2 R 1 a y 9 B Z G R l Z C U y M E N 1 c 3 R v b T w v S X R l b V B h d G g + P C 9 J d G V t T G 9 j Y X R p b 2 4 + P F N 0 Y W J s Z U V u d H J p Z X M g L z 4 8 L 0 l 0 Z W 0 + P E l 0 Z W 0 + P E l 0 Z W 1 M b 2 N h d G l v b j 4 8 S X R l b V R 5 c G U + R m 9 y b X V s Y T w v S X R l b V R 5 c G U + P E l 0 Z W 1 Q Y X R o P l N l Y 3 R p b 2 4 x L 2 R 0 U G V u a n V h b G F u L 0 1 l c m d l Z C U y M F F 1 Z X J p Z X M 8 L 0 l 0 Z W 1 Q Y X R o P j w v S X R l b U x v Y 2 F 0 a W 9 u P j x T d G F i b G V F b n R y a W V z I C 8 + P C 9 J d G V t P j x J d G V t P j x J d G V t T G 9 j Y X R p b 2 4 + P E l 0 Z W 1 U e X B l P k Z v c m 1 1 b G E 8 L 0 l 0 Z W 1 U e X B l P j x J d G V t U G F 0 a D 5 T Z W N 0 a W 9 u M S 9 k d F B l b m p 1 Y W x h b i 9 F e H B h b m R l Z C U y M G x 0 T G l i d X J h b j w v S X R l b V B h d G g + P C 9 J d G V t T G 9 j Y X R p b 2 4 + P F N 0 Y W J s Z U V u d H J p Z X M g L z 4 8 L 0 l 0 Z W 0 + P E l 0 Z W 0 + P E l 0 Z W 1 M b 2 N h d G l v b j 4 8 S X R l b V R 5 c G U + R m 9 y b X V s Y T w v S X R l b V R 5 c G U + P E l 0 Z W 1 Q Y X R o P l N l Y 3 R p b 2 4 x L 2 R 0 U G V u a n V h b G F u L 1 J l b W 9 2 Z W Q l M j B D b 2 x 1 b W 5 z P C 9 J d G V t U G F 0 a D 4 8 L 0 l 0 Z W 1 M b 2 N h d G l v b j 4 8 U 3 R h Y m x l R W 5 0 c m l l c y A v P j w v S X R l b T 4 8 S X R l b T 4 8 S X R l b U x v Y 2 F 0 a W 9 u P j x J d G V t V H l w Z T 5 G b 3 J t d W x h P C 9 J d G V t V H l w Z T 4 8 S X R l b V B h d G g + U 2 V j d G l v b j E v Z H R Q Z W 5 q d W F s Y W 4 v Q W R k Z W Q l M j B D d X N 0 b 2 0 8 L 0 l 0 Z W 1 Q Y X R o P j w v S X R l b U x v Y 2 F 0 a W 9 u P j x T d G F i b G V F b n R y a W V z I C 8 + P C 9 J d G V t P j x J d G V t P j x J d G V t T G 9 j Y X R p b 2 4 + P E l 0 Z W 1 U e X B l P k Z v c m 1 1 b G E 8 L 0 l 0 Z W 1 U e X B l P j x J d G V t U G F 0 a D 5 T Z W N 0 a W 9 u M S 9 k d F B l b m p 1 Y W x h b i 9 D a G F u Z 2 V k J T I w V H l w Z T E 8 L 0 l 0 Z W 1 Q Y X R o P j w v S X R l b U x v Y 2 F 0 a W 9 u P j x T d G F i b G V F b n R y a W V z I C 8 + P C 9 J d G V t P j x J d G V t P j x J d G V t T G 9 j Y X R p b 2 4 + P E l 0 Z W 1 U e X B l P k Z v c m 1 1 b G E 8 L 0 l 0 Z W 1 U e X B l P j x J d G V t U G F 0 a D 5 T Z W N 0 a W 9 u M S 9 k d F B l b m p 1 Y W x h b i 9 S Z W 1 v d m V k J T I w Q 2 9 s d W 1 u c z E 8 L 0 l 0 Z W 1 Q Y X R o P j w v S X R l b U x v Y 2 F 0 a W 9 u P j x T d G F i b G V F b n R y a W V z I C 8 + P C 9 J d G V t P j x J d G V t P j x J d G V t T G 9 j Y X R p b 2 4 + P E l 0 Z W 1 U e X B l P k Z v c m 1 1 b G E 8 L 0 l 0 Z W 1 U e X B l P j x J d G V t U G F 0 a D 5 T Z W N 0 a W 9 u M S 9 k d F B l b m p 1 Y W x h b i 9 S Z W 5 h b W V k J T I w Q 2 9 s d W 1 u c z I 8 L 0 l 0 Z W 1 Q Y X R o P j w v S X R l b U x v Y 2 F 0 a W 9 u P j x T d G F i b G V F b n R y a W V z I C 8 + P C 9 J d G V t P j w v S X R l b X M + P C 9 M b 2 N h b F B h Y 2 t h Z 2 V N Z X R h Z G F 0 Y U Z p b G U + F g A A A F B L B Q Y A A A A A A A A A A A A A A A A A A A A A A A A m A Q A A A Q A A A N C M n d 8 B F d E R j H o A w E / C l + s B A A A A 6 0 e R 8 i g + a 0 K A r I N S N i y q J g A A A A A C A A A A A A A Q Z g A A A A E A A C A A A A C c 9 M N 9 W N 5 m b Q k o t M l z z S C L K 7 N U y e T 1 m V 6 J j 2 0 I B 6 k u l w A A A A A O g A A A A A I A A C A A A A D 8 g E s j 5 G m 4 + E P N U u s D e f P G A g q C D r W O L j T L Z l H f O I B V d F A A A A C 9 P Q C j k C f v m I k 1 k J j Z V L k 9 L 7 v t I + n C f 4 L j D 3 w m B w v D P O 0 O c I i a q H A j 0 y q s a c e f 7 7 m q x o p T e H 8 C 3 z B 9 Q G P + L U k H s M o I b 8 q N V Z Y z g O y P H L O 1 Y 0 A A A A D I w R O 7 H s b 1 R d P W D u u t l N S 7 H P d y c d 4 E K 8 F g d P e 1 N G t 2 r P B u X v y K O 0 S I i I d e 1 V D G g h T M A M u o K 2 + 3 X v l u R N 6 3 1 1 / r < / D a t a M a s h u p > 
</file>

<file path=customXml/item10.xml>��< ? x m l   v e r s i o n = " 1 . 0 "   e n c o d i n g = " U T F - 1 6 " ? > < G e m i n i   x m l n s = " h t t p : / / g e m i n i / p i v o t c u s t o m i z a t i o n / 5 f 7 3 8 b e e - 1 9 4 c - 4 e e 5 - 9 6 4 5 - a 7 9 f a 8 4 6 e 3 e 1 " > < 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11.xml>��< ? x m l   v e r s i o n = " 1 . 0 "   e n c o d i n g = " U T F - 1 6 " ? > < G e m i n i   x m l n s = " h t t p : / / g e m i n i / p i v o t c u s t o m i z a t i o n / f 0 4 b 7 1 b 8 - a 0 c 2 - 4 3 0 b - 9 3 d 2 - e f f a d 8 0 3 0 a 8 e " > < 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 l t C a b a n g 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 l t C a b a n g 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 C o l u m n s \ N a m a   C a b a n g < / 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 l t K a t a g o r i 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 l t K a t a g o r i 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 C o l u m n s \ N a m a   K a t e g o r i 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 C o l u m n s \ K o d e   P r o d u k   F i n a l < / K e y > < / a : K e y > < a : V a l u e   i : t y p e = " T a b l e W i d g e t B a s e V i e w S t a t e " / > < / a : K e y V a l u e O f D i a g r a m O b j e c t K e y a n y T y p e z b w N T n L X > < a : K e y V a l u e O f D i a g r a m O b j e c t K e y a n y T y p e z b w N T n L X > < a : K e y > < K e y > C o l u m n s \ K a t e g o r i < / K e y > < / a : K e y > < a : V a l u e   i : t y p e = " T a b l e W i d g e t B a s e V i e w S t a t e " / > < / a : K e y V a l u e O f D i a g r a m O b j e c t K e y a n y T y p e z b w N T n L X > < a : K e y V a l u e O f D i a g r a m O b j e c t K e y a n y T y p e z b w N T n L X > < a : K e y > < K e y > C o l u m n s \ N a m a   P r o d u k < / K e y > < / a : K e y > < a : V a l u e   i : t y p e = " T a b l e W i d g e t B a s e V i e w S t a t e " / > < / a : K e y V a l u e O f D i a g r a m O b j e c t K e y a n y T y p e z b w N T n L X > < a : K e y V a l u e O f D i a g r a m O b j e c t K e y a n y T y p e z b w N T n L X > < a : K e y > < K e y > C o l u m n s \ H a r g a 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 l t L i b u r a n 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 l t L i b u r a n 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 C o l u m n s \ N a m a   L i b u r a n < / K e y > < / a : K e y > < a : V a l u e   i : t y p e = " T a b l e W i d g e t B a s e V i e w S t a t e " / > < / a : K e y V a l u e O f D i a g r a m O b j e c t K e y a n y T y p e z b w N T n L X > < a : K e y V a l u e O f D i a g r a m O b j e c t K e y a n y T y p e z b w N T n L X > < a : K e y > < K e y > C o l u m n s \ T i p e 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 d t P e n j u a l a n 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 d t P e n j u a l a n 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  T r a n s a k s i < / K e y > < / a : K e y > < a : V a l u e   i : t y p e = " T a b l e W i d g e t B a s e V i e w S t a t e " / > < / a : K e y V a l u e O f D i a g r a m O b j e c t K e y a n y T y p e z b w N T n L X > < a : K e y V a l u e O f D i a g r a m O b j e c t K e y a n y T y p e z b w N T n L X > < a : K e y > < K e y > C o l u m n s \ K o d e   T r a n s a k s i < / 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 C o l u m n s \ U r u t a n < / K e y > < / a : K e y > < a : V a l u e   i : t y p e = " T a b l e W i d g e t B a s e V i e w S t a t e " / > < / a : K e y V a l u e O f D i a g r a m O b j e c t K e y a n y T y p e z b w N T n L X > < a : K e y V a l u e O f D i a g r a m O b j e c t K e y a n y T y p e z b w N T n L X > < a : K e y > < K e y > C o l u m n s \ K o d e   P r o d u k < / K e y > < / a : K e y > < a : V a l u e   i : t y p e = " T a b l e W i d g e t B a s e V i e w S t a t e " / > < / a : K e y V a l u e O f D i a g r a m O b j e c t K e y a n y T y p e z b w N T n L X > < a : K e y V a l u e O f D i a g r a m O b j e c t K e y a n y T y p e z b w N T n L X > < a : K e y > < K e y > C o l u m n s \ K o d e   K a t < / K e y > < / a : K e y > < a : V a l u e   i : t y p e = " T a b l e W i d g e t B a s e V i e w S t a t e " / > < / a : K e y V a l u e O f D i a g r a m O b j e c t K e y a n y T y p e z b w N T n L X > < a : K e y V a l u e O f D i a g r a m O b j e c t K e y a n y T y p e z b w N T n L X > < a : K e y > < K e y > C o l u m n s \ J u m l a h   P e m b e l i a n < / 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 C o l u m n s \ T a n g g a l   T r a n s a k s i   ( M o n t h   I n d e x ) < / K e y > < / a : K e y > < a : V a l u e   i : t y p e = " T a b l e W i d g e t B a s e V i e w S t a t e " / > < / a : K e y V a l u e O f D i a g r a m O b j e c t K e y a n y T y p e z b w N T n L X > < a : K e y V a l u e O f D i a g r a m O b j e c t K e y a n y T y p e z b w N T n L X > < a : K e y > < K e y > C o l u m n s \ T a n g g a l   T r a n s a k s i   ( M o n t h ) < / K e y > < / a : K e y > < a : V a l u e   i : t y p e = " T a b l e W i d g e t B a s e V i e w S t a t e " / > < / a : K e y V a l u e O f D i a g r a m O b j e c t K e y a n y T y p e z b w N T n L X > < a : K e y V a l u e O f D i a g r a m O b j e c t K e y a n y T y p e z b w N T n L X > < a : K e y > < K e y > C o l u m n s \ H a r i 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2 5 4 c f 3 a 5 - 1 9 f 4 - 4 0 0 7 - a e 6 8 - f 4 6 5 d e d c 6 f 1 6 " > < 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15.xml>��< ? x m l   v e r s i o n = " 1 . 0 "   e n c o d i n g = " U T F - 1 6 " ? > < G e m i n i   x m l n s = " h t t p : / / g e m i n i / p i v o t c u s t o m i z a t i o n / 2 4 c 5 9 6 a 9 - e 0 e b - 4 a 2 7 - 9 2 8 2 - 0 2 a 9 6 6 9 8 7 3 1 6 " > < 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 T a g s \ T a b l e s \ & l t ; T a b l e s \ l t C a b a n g & g t ; < / K e y > < / D i a g r a m O b j e c t K e y > < D i a g r a m O b j e c t K e y > < K e y > D y n a m i c   T a g s \ T a b l e s \ & l t ; T a b l e s \ l t K a t a g o r i & g t ; < / K e y > < / D i a g r a m O b j e c t K e y > < D i a g r a m O b j e c t K e y > < K e y > D y n a m i c   T a g s \ T a b l e s \ & l t ; T a b l e s \ l t P r o d u k & g t ; < / K e y > < / D i a g r a m O b j e c t K e y > < D i a g r a m O b j e c t K e y > < K e y > D y n a m i c   T a g s \ T a b l e s \ & l t ; T a b l e s \ l t L i b u r a n & g t ; < / K e y > < / D i a g r a m O b j e c t K e y > < D i a g r a m O b j e c t K e y > < K e y > D y n a m i c   T a g s \ T a b l e s \ & l t ; T a b l e s \ d t P e n j u a l a n & g t ; < / K e y > < / D i a g r a m O b j e c t K e y > < D i a g r a m O b j e c t K e y > < K e y > T a b l e s \ l t C a b a n g < / K e y > < / D i a g r a m O b j e c t K e y > < D i a g r a m O b j e c t K e y > < K e y > T a b l e s \ l t C a b a n g \ C o l u m n s \ K o d e   C a b a n g < / K e y > < / D i a g r a m O b j e c t K e y > < D i a g r a m O b j e c t K e y > < K e y > T a b l e s \ l t C a b a n g \ C o l u m n s \ N a m a   C a b a n g < / K e y > < / D i a g r a m O b j e c t K e y > < D i a g r a m O b j e c t K e y > < K e y > T a b l e s \ l t C a b a n g \ C o l u m n s \ L o k a s i < / K e y > < / D i a g r a m O b j e c t K e y > < D i a g r a m O b j e c t K e y > < K e y > T a b l e s \ l t C a b a n g \ C o l u m n s \ P r o v i n s i < / K e y > < / D i a g r a m O b j e c t K e y > < D i a g r a m O b j e c t K e y > < K e y > T a b l e s \ l t K a t a g o r i < / K e y > < / D i a g r a m O b j e c t K e y > < D i a g r a m O b j e c t K e y > < K e y > T a b l e s \ l t K a t a g o r i \ C o l u m n s \ K o d e   K a t e g o r i < / K e y > < / D i a g r a m O b j e c t K e y > < D i a g r a m O b j e c t K e y > < K e y > T a b l e s \ l t K a t a g o r i \ C o l u m n s \ N a m a   K a t e g o r i < / K e y > < / D i a g r a m O b j e c t K e y > < D i a g r a m O b j e c t K e y > < K e y > T a b l e s \ l t P r o d u k < / K e y > < / D i a g r a m O b j e c t K e y > < D i a g r a m O b j e c t K e y > < K e y > T a b l e s \ l t P r o d u k \ C o l u m n s \ N o . < / K e y > < / D i a g r a m O b j e c t K e y > < D i a g r a m O b j e c t K e y > < K e y > T a b l e s \ l t P r o d u k \ C o l u m n s \ K o d e   P r o d u k   F i n a l < / K e y > < / D i a g r a m O b j e c t K e y > < D i a g r a m O b j e c t K e y > < K e y > T a b l e s \ l t P r o d u k \ C o l u m n s \ K a t e g o r i < / K e y > < / D i a g r a m O b j e c t K e y > < D i a g r a m O b j e c t K e y > < K e y > T a b l e s \ l t P r o d u k \ C o l u m n s \ N a m a   P r o d u k < / K e y > < / D i a g r a m O b j e c t K e y > < D i a g r a m O b j e c t K e y > < K e y > T a b l e s \ l t P r o d u k \ C o l u m n s \ H a r g a < / K e y > < / D i a g r a m O b j e c t K e y > < D i a g r a m O b j e c t K e y > < K e y > T a b l e s \ l t L i b u r a n < / K e y > < / D i a g r a m O b j e c t K e y > < D i a g r a m O b j e c t K e y > < K e y > T a b l e s \ l t L i b u r a n \ C o l u m n s \ T a n g g a l < / K e y > < / D i a g r a m O b j e c t K e y > < D i a g r a m O b j e c t K e y > < K e y > T a b l e s \ l t L i b u r a n \ C o l u m n s \ N a m a   L i b u r a n < / K e y > < / D i a g r a m O b j e c t K e y > < D i a g r a m O b j e c t K e y > < K e y > T a b l e s \ l t L i b u r a n \ C o l u m n s \ T i p e < / K e y > < / D i a g r a m O b j e c t K e y > < D i a g r a m O b j e c t K e y > < K e y > T a b l e s \ d t P e n j u a l a n < / K e y > < / D i a g r a m O b j e c t K e y > < D i a g r a m O b j e c t K e y > < K e y > T a b l e s \ d t P e n j u a l a n \ C o l u m n s \ T a n g g a l   T r a n s a k s i < / K e y > < / D i a g r a m O b j e c t K e y > < D i a g r a m O b j e c t K e y > < K e y > T a b l e s \ d t P e n j u a l a n \ C o l u m n s \ K o d e   T r a n s a k s i < / K e y > < / D i a g r a m O b j e c t K e y > < D i a g r a m O b j e c t K e y > < K e y > T a b l e s \ d t P e n j u a l a n \ C o l u m n s \ K o d e   C a b a n g < / K e y > < / D i a g r a m O b j e c t K e y > < D i a g r a m O b j e c t K e y > < K e y > T a b l e s \ d t P e n j u a l a n \ C o l u m n s \ U r u t a n < / K e y > < / D i a g r a m O b j e c t K e y > < D i a g r a m O b j e c t K e y > < K e y > T a b l e s \ d t P e n j u a l a n \ C o l u m n s \ K o d e   P r o d u k < / K e y > < / D i a g r a m O b j e c t K e y > < D i a g r a m O b j e c t K e y > < K e y > T a b l e s \ d t P e n j u a l a n \ C o l u m n s \ K o d e   K a t < / K e y > < / D i a g r a m O b j e c t K e y > < D i a g r a m O b j e c t K e y > < K e y > T a b l e s \ d t P e n j u a l a n \ C o l u m n s \ J u m l a h   P e m b e l i a n < / K e y > < / D i a g r a m O b j e c t K e y > < D i a g r a m O b j e c t K e y > < K e y > R e l a t i o n s h i p s \ & l t ; T a b l e s \ d t P e n j u a l a n \ C o l u m n s \ K o d e   K a t & g t ; - & l t ; T a b l e s \ l t K a t a g o r i \ C o l u m n s \ K o d e   K a t e g o r i & g t ; < / K e y > < / D i a g r a m O b j e c t K e y > < D i a g r a m O b j e c t K e y > < K e y > R e l a t i o n s h i p s \ & l t ; T a b l e s \ d t P e n j u a l a n \ C o l u m n s \ K o d e   K a t & g t ; - & l t ; T a b l e s \ l t K a t a g o r i \ C o l u m n s \ K o d e   K a t e g o r i & g t ; \ F K < / K e y > < / D i a g r a m O b j e c t K e y > < D i a g r a m O b j e c t K e y > < K e y > R e l a t i o n s h i p s \ & l t ; T a b l e s \ d t P e n j u a l a n \ C o l u m n s \ K o d e   K a t & g t ; - & l t ; T a b l e s \ l t K a t a g o r i \ C o l u m n s \ K o d e   K a t e g o r i & g t ; \ P K < / K e y > < / D i a g r a m O b j e c t K e y > < D i a g r a m O b j e c t K e y > < K e y > R e l a t i o n s h i p s \ & l t ; T a b l e s \ d t P e n j u a l a n \ C o l u m n s \ K o d e   K a t & g t ; - & l t ; T a b l e s \ l t K a t a g o r i \ C o l u m n s \ K o d e   K a t e g o r i & g t ; \ C r o s s F i l t e r < / K e y > < / D i a g r a m O b j e c t K e y > < D i a g r a m O b j e c t K e y > < K e y > R e l a t i o n s h i p s \ & l t ; T a b l e s \ d t P e n j u a l a n \ C o l u m n s \ K o d e   C a b a n g & g t ; - & l t ; T a b l e s \ l t C a b a n g \ C o l u m n s \ K o d e   C a b a n g & g t ; < / K e y > < / D i a g r a m O b j e c t K e y > < D i a g r a m O b j e c t K e y > < K e y > R e l a t i o n s h i p s \ & l t ; T a b l e s \ d t P e n j u a l a n \ C o l u m n s \ K o d e   C a b a n g & g t ; - & l t ; T a b l e s \ l t C a b a n g \ C o l u m n s \ K o d e   C a b a n g & g t ; \ F K < / K e y > < / D i a g r a m O b j e c t K e y > < D i a g r a m O b j e c t K e y > < K e y > R e l a t i o n s h i p s \ & l t ; T a b l e s \ d t P e n j u a l a n \ C o l u m n s \ K o d e   C a b a n g & g t ; - & l t ; T a b l e s \ l t C a b a n g \ C o l u m n s \ K o d e   C a b a n g & g t ; \ P K < / K e y > < / D i a g r a m O b j e c t K e y > < D i a g r a m O b j e c t K e y > < K e y > R e l a t i o n s h i p s \ & l t ; T a b l e s \ d t P e n j u a l a n \ C o l u m n s \ K o d e   C a b a n g & g t ; - & l t ; T a b l e s \ l t C a b a n g \ C o l u m n s \ K o d e   C a b a n g & g t ; \ C r o s s F i l t e r < / K e y > < / D i a g r a m O b j e c t K e y > < D i a g r a m O b j e c t K e y > < K e y > R e l a t i o n s h i p s \ & l t ; T a b l e s \ d t P e n j u a l a n \ C o l u m n s \ K o d e   P r o d u k & g t ; - & l t ; T a b l e s \ l t P r o d u k \ C o l u m n s \ K o d e   P r o d u k   F i n a l & g t ; < / K e y > < / D i a g r a m O b j e c t K e y > < D i a g r a m O b j e c t K e y > < K e y > R e l a t i o n s h i p s \ & l t ; T a b l e s \ d t P e n j u a l a n \ C o l u m n s \ K o d e   P r o d u k & g t ; - & l t ; T a b l e s \ l t P r o d u k \ C o l u m n s \ K o d e   P r o d u k   F i n a l & g t ; \ F K < / K e y > < / D i a g r a m O b j e c t K e y > < D i a g r a m O b j e c t K e y > < K e y > R e l a t i o n s h i p s \ & l t ; T a b l e s \ d t P e n j u a l a n \ C o l u m n s \ K o d e   P r o d u k & g t ; - & l t ; T a b l e s \ l t P r o d u k \ C o l u m n s \ K o d e   P r o d u k   F i n a l & g t ; \ P K < / K e y > < / D i a g r a m O b j e c t K e y > < D i a g r a m O b j e c t K e y > < K e y > R e l a t i o n s h i p s \ & l t ; T a b l e s \ d t P e n j u a l a n \ C o l u m n s \ K o d e   P r o d u k & g t ; - & l t ; T a b l e s \ l t P r o d u k \ C o l u m n s \ K o d e   P r o d u k   F i n a l & g t ; \ C r o s s F i l t e r < / K e y > < / D i a g r a m O b j e c t K e y > < D i a g r a m O b j e c t K e y > < K e y > R e l a t i o n s h i p s \ & l t ; T a b l e s \ d t P e n j u a l a n \ C o l u m n s \ T a n g g a l   T r a n s a k s i & g t ; - & l t ; T a b l e s \ l t L i b u r a n \ C o l u m n s \ T a n g g a l & g t ; < / K e y > < / D i a g r a m O b j e c t K e y > < D i a g r a m O b j e c t K e y > < K e y > R e l a t i o n s h i p s \ & l t ; T a b l e s \ d t P e n j u a l a n \ C o l u m n s \ T a n g g a l   T r a n s a k s i & g t ; - & l t ; T a b l e s \ l t L i b u r a n \ C o l u m n s \ T a n g g a l & g t ; \ F K < / K e y > < / D i a g r a m O b j e c t K e y > < D i a g r a m O b j e c t K e y > < K e y > R e l a t i o n s h i p s \ & l t ; T a b l e s \ d t P e n j u a l a n \ C o l u m n s \ T a n g g a l   T r a n s a k s i & g t ; - & l t ; T a b l e s \ l t L i b u r a n \ C o l u m n s \ T a n g g a l & g t ; \ P K < / K e y > < / D i a g r a m O b j e c t K e y > < D i a g r a m O b j e c t K e y > < K e y > R e l a t i o n s h i p s \ & l t ; T a b l e s \ d t P e n j u a l a n \ C o l u m n s \ T a n g g a l   T r a n s a k s i & g t ; - & l t ; T a b l e s \ l t L i b u r a n \ C o l u m n s \ T a n g g a l & g t ; \ C r o s s F i l t e r < / K e y > < / D i a g r a m O b j e c t K e y > < / A l l K e y s > < S e l e c t e d K e y s > < D i a g r a m O b j e c t K e y > < K e y > T a b l e s \ l t L i b u r a n 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 T a g s \ T a b l e s \ & l t ; T a b l e s \ l t C a b a n g & g t ; < / K e y > < / a : K e y > < a : V a l u e   i : t y p e = " D i a g r a m D i s p l a y T a g V i e w S t a t e " > < I s N o t F i l t e r e d O u t > t r u e < / I s N o t F i l t e r e d O u t > < / a : V a l u e > < / a : K e y V a l u e O f D i a g r a m O b j e c t K e y a n y T y p e z b w N T n L X > < a : K e y V a l u e O f D i a g r a m O b j e c t K e y a n y T y p e z b w N T n L X > < a : K e y > < K e y > D y n a m i c   T a g s \ T a b l e s \ & l t ; T a b l e s \ l t K a t a g o r i & g t ; < / K e y > < / a : K e y > < a : V a l u e   i : t y p e = " D i a g r a m D i s p l a y T a g V i e w S t a t e " > < I s N o t F i l t e r e d O u t > t r u e < / I s N o t F i l t e r e d O u t > < / a : V a l u e > < / a : K e y V a l u e O f D i a g r a m O b j e c t K e y a n y T y p e z b w N T n L X > < a : K e y V a l u e O f D i a g r a m O b j e c t K e y a n y T y p e z b w N T n L X > < a : K e y > < K e y > D y n a m i c   T a g s \ T a b l e s \ & l t ; T a b l e s \ l t P r o d u k & g t ; < / K e y > < / a : K e y > < a : V a l u e   i : t y p e = " D i a g r a m D i s p l a y T a g V i e w S t a t e " > < I s N o t F i l t e r e d O u t > t r u e < / I s N o t F i l t e r e d O u t > < / a : V a l u e > < / a : K e y V a l u e O f D i a g r a m O b j e c t K e y a n y T y p e z b w N T n L X > < a : K e y V a l u e O f D i a g r a m O b j e c t K e y a n y T y p e z b w N T n L X > < a : K e y > < K e y > D y n a m i c   T a g s \ T a b l e s \ & l t ; T a b l e s \ l t L i b u r a n & g t ; < / K e y > < / a : K e y > < a : V a l u e   i : t y p e = " D i a g r a m D i s p l a y T a g V i e w S t a t e " > < I s N o t F i l t e r e d O u t > t r u e < / I s N o t F i l t e r e d O u t > < / a : V a l u e > < / a : K e y V a l u e O f D i a g r a m O b j e c t K e y a n y T y p e z b w N T n L X > < a : K e y V a l u e O f D i a g r a m O b j e c t K e y a n y T y p e z b w N T n L X > < a : K e y > < K e y > D y n a m i c   T a g s \ T a b l e s \ & l t ; T a b l e s \ d t P e n j u a l a n & g t ; < / K e y > < / a : K e y > < a : V a l u e   i : t y p e = " D i a g r a m D i s p l a y T a g V i e w S t a t e " > < I s N o t F i l t e r e d O u t > t r u e < / I s N o t F i l t e r e d O u t > < / a : V a l u e > < / a : K e y V a l u e O f D i a g r a m O b j e c t K e y a n y T y p e z b w N T n L X > < a : K e y V a l u e O f D i a g r a m O b j e c t K e y a n y T y p e z b w N T n L X > < a : K e y > < K e y > T a b l e s \ l t C a b a n g < / K e y > < / a : K e y > < a : V a l u e   i : t y p e = " D i a g r a m D i s p l a y N o d e V i e w S t a t e " > < H e i g h t > 1 7 7 . 3 3 3 3 3 3 3 3 3 3 3 3 3 1 < / H e i g h t > < I s E x p a n d e d > t r u e < / I s E x p a n d e d > < L a y e d O u t > t r u e < / L a y e d O u t > < W i d t h > 2 0 0 < / W i d t h > < / a : V a l u e > < / a : K e y V a l u e O f D i a g r a m O b j e c t K e y a n y T y p e z b w N T n L X > < a : K e y V a l u e O f D i a g r a m O b j e c t K e y a n y T y p e z b w N T n L X > < a : K e y > < K e y > T a b l e s \ l t C a b a n g \ C o l u m n s \ K o d e   C a b a n g < / K e y > < / a : K e y > < a : V a l u e   i : t y p e = " D i a g r a m D i s p l a y N o d e V i e w S t a t e " > < H e i g h t > 1 5 0 < / H e i g h t > < I s E x p a n d e d > t r u e < / I s E x p a n d e d > < W i d t h > 2 0 0 < / W i d t h > < / a : V a l u e > < / a : K e y V a l u e O f D i a g r a m O b j e c t K e y a n y T y p e z b w N T n L X > < a : K e y V a l u e O f D i a g r a m O b j e c t K e y a n y T y p e z b w N T n L X > < a : K e y > < K e y > T a b l e s \ l t C a b a n g \ C o l u m n s \ N a m a   C a b a n g < / K e y > < / a : K e y > < a : V a l u e   i : t y p e = " D i a g r a m D i s p l a y N o d e V i e w S t a t e " > < H e i g h t > 1 5 0 < / H e i g h t > < I s E x p a n d e d > t r u e < / I s E x p a n d e d > < W i d t h > 2 0 0 < / W i d t h > < / a : V a l u e > < / a : K e y V a l u e O f D i a g r a m O b j e c t K e y a n y T y p e z b w N T n L X > < a : K e y V a l u e O f D i a g r a m O b j e c t K e y a n y T y p e z b w N T n L X > < a : K e y > < K e y > T a b l e s \ l t C a b a n g \ C o l u m n s \ L o k a s i < / K e y > < / a : K e y > < a : V a l u e   i : t y p e = " D i a g r a m D i s p l a y N o d e V i e w S t a t e " > < H e i g h t > 1 5 0 < / H e i g h t > < I s E x p a n d e d > t r u e < / I s E x p a n d e d > < W i d t h > 2 0 0 < / W i d t h > < / a : V a l u e > < / a : K e y V a l u e O f D i a g r a m O b j e c t K e y a n y T y p e z b w N T n L X > < a : K e y V a l u e O f D i a g r a m O b j e c t K e y a n y T y p e z b w N T n L X > < a : K e y > < K e y > T a b l e s \ l t C a b a n g \ C o l u m n s \ P r o v i n s i < / K e y > < / a : K e y > < a : V a l u e   i : t y p e = " D i a g r a m D i s p l a y N o d e V i e w S t a t e " > < H e i g h t > 1 5 0 < / H e i g h t > < I s E x p a n d e d > t r u e < / I s E x p a n d e d > < W i d t h > 2 0 0 < / W i d t h > < / a : V a l u e > < / a : K e y V a l u e O f D i a g r a m O b j e c t K e y a n y T y p e z b w N T n L X > < a : K e y V a l u e O f D i a g r a m O b j e c t K e y a n y T y p e z b w N T n L X > < a : K e y > < K e y > T a b l e s \ l t K a t a g o r i < / K e y > < / a : K e y > < a : V a l u e   i : t y p e = " D i a g r a m D i s p l a y N o d e V i e w S t a t e " > < H e i g h t > 1 7 9 . 3 3 3 3 3 3 3 3 3 3 3 3 3 4 < / H e i g h t > < I s E x p a n d e d > t r u e < / I s E x p a n d e d > < L a y e d O u t > t r u e < / L a y e d O u t > < L e f t > 3 2 9 . 9 0 3 8 1 0 5 6 7 6 6 5 8 < / L e f t > < T a b I n d e x > 1 < / T a b I n d e x > < W i d t h > 2 0 0 < / W i d t h > < / a : V a l u e > < / a : K e y V a l u e O f D i a g r a m O b j e c t K e y a n y T y p e z b w N T n L X > < a : K e y V a l u e O f D i a g r a m O b j e c t K e y a n y T y p e z b w N T n L X > < a : K e y > < K e y > T a b l e s \ l t K a t a g o r i \ C o l u m n s \ K o d e   K a t e g o r i < / K e y > < / a : K e y > < a : V a l u e   i : t y p e = " D i a g r a m D i s p l a y N o d e V i e w S t a t e " > < H e i g h t > 1 5 0 < / H e i g h t > < I s E x p a n d e d > t r u e < / I s E x p a n d e d > < W i d t h > 2 0 0 < / W i d t h > < / a : V a l u e > < / a : K e y V a l u e O f D i a g r a m O b j e c t K e y a n y T y p e z b w N T n L X > < a : K e y V a l u e O f D i a g r a m O b j e c t K e y a n y T y p e z b w N T n L X > < a : K e y > < K e y > T a b l e s \ l t K a t a g o r i \ C o l u m n s \ N a m a   K a t e g o r i < / K e y > < / a : K e y > < a : V a l u e   i : t y p e = " D i a g r a m D i s p l a y N o d e V i e w S t a t e " > < H e i g h t > 1 5 0 < / H e i g h t > < I s E x p a n d e d > t r u e < / I s E x p a n d e d > < W i d t h > 2 0 0 < / W i d t h > < / a : V a l u e > < / a : K e y V a l u e O f D i a g r a m O b j e c t K e y a n y T y p e z b w N T n L X > < a : K e y V a l u e O f D i a g r a m O b j e c t K e y a n y T y p e z b w N T n L X > < a : K e y > < K e y > T a b l e s \ l t P r o d u k < / K e y > < / a : K e y > < a : V a l u e   i : t y p e = " D i a g r a m D i s p l a y N o d e V i e w S t a t e " > < H e i g h t > 1 7 6 < / H e i g h t > < I s E x p a n d e d > t r u e < / I s E x p a n d e d > < L a y e d O u t > t r u e < / L a y e d O u t > < L e f t > 6 5 9 . 8 0 7 6 2 1 1 3 5 3 3 1 6 < / L e f t > < T a b I n d e x > 2 < / T a b I n d e x > < W i d t h > 2 0 0 < / W i d t h > < / a : V a l u e > < / a : K e y V a l u e O f D i a g r a m O b j e c t K e y a n y T y p e z b w N T n L X > < a : K e y V a l u e O f D i a g r a m O b j e c t K e y a n y T y p e z b w N T n L X > < a : K e y > < K e y > T a b l e s \ l t P r o d u k \ C o l u m n s \ N o . < / K e y > < / a : K e y > < a : V a l u e   i : t y p e = " D i a g r a m D i s p l a y N o d e V i e w S t a t e " > < H e i g h t > 1 5 0 < / H e i g h t > < I s E x p a n d e d > t r u e < / I s E x p a n d e d > < W i d t h > 2 0 0 < / W i d t h > < / a : V a l u e > < / a : K e y V a l u e O f D i a g r a m O b j e c t K e y a n y T y p e z b w N T n L X > < a : K e y V a l u e O f D i a g r a m O b j e c t K e y a n y T y p e z b w N T n L X > < a : K e y > < K e y > T a b l e s \ l t P r o d u k \ C o l u m n s \ K o d e   P r o d u k   F i n a l < / K e y > < / a : K e y > < a : V a l u e   i : t y p e = " D i a g r a m D i s p l a y N o d e V i e w S t a t e " > < H e i g h t > 1 5 0 < / H e i g h t > < I s E x p a n d e d > t r u e < / I s E x p a n d e d > < W i d t h > 2 0 0 < / W i d t h > < / a : V a l u e > < / a : K e y V a l u e O f D i a g r a m O b j e c t K e y a n y T y p e z b w N T n L X > < a : K e y V a l u e O f D i a g r a m O b j e c t K e y a n y T y p e z b w N T n L X > < a : K e y > < K e y > T a b l e s \ l t P r o d u k \ C o l u m n s \ K a t e g o r i < / K e y > < / a : K e y > < a : V a l u e   i : t y p e = " D i a g r a m D i s p l a y N o d e V i e w S t a t e " > < H e i g h t > 1 5 0 < / H e i g h t > < I s E x p a n d e d > t r u e < / I s E x p a n d e d > < W i d t h > 2 0 0 < / W i d t h > < / a : V a l u e > < / a : K e y V a l u e O f D i a g r a m O b j e c t K e y a n y T y p e z b w N T n L X > < a : K e y V a l u e O f D i a g r a m O b j e c t K e y a n y T y p e z b w N T n L X > < a : K e y > < K e y > T a b l e s \ l t P r o d u k \ C o l u m n s \ N a m a   P r o d u k < / K e y > < / a : K e y > < a : V a l u e   i : t y p e = " D i a g r a m D i s p l a y N o d e V i e w S t a t e " > < H e i g h t > 1 5 0 < / H e i g h t > < I s E x p a n d e d > t r u e < / I s E x p a n d e d > < W i d t h > 2 0 0 < / W i d t h > < / a : V a l u e > < / a : K e y V a l u e O f D i a g r a m O b j e c t K e y a n y T y p e z b w N T n L X > < a : K e y V a l u e O f D i a g r a m O b j e c t K e y a n y T y p e z b w N T n L X > < a : K e y > < K e y > T a b l e s \ l t P r o d u k \ C o l u m n s \ H a r g a < / K e y > < / a : K e y > < a : V a l u e   i : t y p e = " D i a g r a m D i s p l a y N o d e V i e w S t a t e " > < H e i g h t > 1 5 0 < / H e i g h t > < I s E x p a n d e d > t r u e < / I s E x p a n d e d > < W i d t h > 2 0 0 < / W i d t h > < / a : V a l u e > < / a : K e y V a l u e O f D i a g r a m O b j e c t K e y a n y T y p e z b w N T n L X > < a : K e y V a l u e O f D i a g r a m O b j e c t K e y a n y T y p e z b w N T n L X > < a : K e y > < K e y > T a b l e s \ l t L i b u r a n < / K e y > < / a : K e y > < a : V a l u e   i : t y p e = " D i a g r a m D i s p l a y N o d e V i e w S t a t e " > < H e i g h t > 1 7 1 . 3 3 3 3 3 3 3 3 3 3 3 3 3 1 < / H e i g h t > < I s E x p a n d e d > t r u e < / I s E x p a n d e d > < L a y e d O u t > t r u e < / L a y e d O u t > < L e f t > 9 8 9 . 7 1 1 4 3 1 7 0 2 9 9 7 2 9 < / L e f t > < T a b I n d e x > 3 < / T a b I n d e x > < W i d t h > 2 0 0 < / W i d t h > < / a : V a l u e > < / a : K e y V a l u e O f D i a g r a m O b j e c t K e y a n y T y p e z b w N T n L X > < a : K e y V a l u e O f D i a g r a m O b j e c t K e y a n y T y p e z b w N T n L X > < a : K e y > < K e y > T a b l e s \ l t L i b u r a n \ C o l u m n s \ T a n g g a l < / K e y > < / a : K e y > < a : V a l u e   i : t y p e = " D i a g r a m D i s p l a y N o d e V i e w S t a t e " > < H e i g h t > 1 5 0 < / H e i g h t > < I s E x p a n d e d > t r u e < / I s E x p a n d e d > < W i d t h > 2 0 0 < / W i d t h > < / a : V a l u e > < / a : K e y V a l u e O f D i a g r a m O b j e c t K e y a n y T y p e z b w N T n L X > < a : K e y V a l u e O f D i a g r a m O b j e c t K e y a n y T y p e z b w N T n L X > < a : K e y > < K e y > T a b l e s \ l t L i b u r a n \ C o l u m n s \ N a m a   L i b u r a n < / K e y > < / a : K e y > < a : V a l u e   i : t y p e = " D i a g r a m D i s p l a y N o d e V i e w S t a t e " > < H e i g h t > 1 5 0 < / H e i g h t > < I s E x p a n d e d > t r u e < / I s E x p a n d e d > < W i d t h > 2 0 0 < / W i d t h > < / a : V a l u e > < / a : K e y V a l u e O f D i a g r a m O b j e c t K e y a n y T y p e z b w N T n L X > < a : K e y V a l u e O f D i a g r a m O b j e c t K e y a n y T y p e z b w N T n L X > < a : K e y > < K e y > T a b l e s \ l t L i b u r a n \ C o l u m n s \ T i p e < / K e y > < / a : K e y > < a : V a l u e   i : t y p e = " D i a g r a m D i s p l a y N o d e V i e w S t a t e " > < H e i g h t > 1 5 0 < / H e i g h t > < I s E x p a n d e d > t r u e < / I s E x p a n d e d > < W i d t h > 2 0 0 < / W i d t h > < / a : V a l u e > < / a : K e y V a l u e O f D i a g r a m O b j e c t K e y a n y T y p e z b w N T n L X > < a : K e y V a l u e O f D i a g r a m O b j e c t K e y a n y T y p e z b w N T n L X > < a : K e y > < K e y > T a b l e s \ d t P e n j u a l a n < / K e y > < / a : K e y > < a : V a l u e   i : t y p e = " D i a g r a m D i s p l a y N o d e V i e w S t a t e " > < H e i g h t > 2 3 7 . 9 9 9 9 9 9 9 9 9 9 9 9 9 4 < / H e i g h t > < I s E x p a n d e d > t r u e < / I s E x p a n d e d > < L a y e d O u t > t r u e < / L a y e d O u t > < L e f t > 5 0 2 . 3 7 8 0 9 8 3 6 9 6 6 3 9 2 < / L e f t > < T a b I n d e x > 4 < / T a b I n d e x > < T o p > 3 7 2 < / T o p > < W i d t h > 2 0 0 < / W i d t h > < / a : V a l u e > < / a : K e y V a l u e O f D i a g r a m O b j e c t K e y a n y T y p e z b w N T n L X > < a : K e y V a l u e O f D i a g r a m O b j e c t K e y a n y T y p e z b w N T n L X > < a : K e y > < K e y > T a b l e s \ d t P e n j u a l a n \ C o l u m n s \ T a n g g a l   T r a n s a k s i < / K e y > < / a : K e y > < a : V a l u e   i : t y p e = " D i a g r a m D i s p l a y N o d e V i e w S t a t e " > < H e i g h t > 1 5 0 < / H e i g h t > < I s E x p a n d e d > t r u e < / I s E x p a n d e d > < W i d t h > 2 0 0 < / W i d t h > < / a : V a l u e > < / a : K e y V a l u e O f D i a g r a m O b j e c t K e y a n y T y p e z b w N T n L X > < a : K e y V a l u e O f D i a g r a m O b j e c t K e y a n y T y p e z b w N T n L X > < a : K e y > < K e y > T a b l e s \ d t P e n j u a l a n \ C o l u m n s \ K o d e   T r a n s a k s i < / K e y > < / a : K e y > < a : V a l u e   i : t y p e = " D i a g r a m D i s p l a y N o d e V i e w S t a t e " > < H e i g h t > 1 5 0 < / H e i g h t > < I s E x p a n d e d > t r u e < / I s E x p a n d e d > < W i d t h > 2 0 0 < / W i d t h > < / a : V a l u e > < / a : K e y V a l u e O f D i a g r a m O b j e c t K e y a n y T y p e z b w N T n L X > < a : K e y V a l u e O f D i a g r a m O b j e c t K e y a n y T y p e z b w N T n L X > < a : K e y > < K e y > T a b l e s \ d t P e n j u a l a n \ C o l u m n s \ K o d e   C a b a n g < / K e y > < / a : K e y > < a : V a l u e   i : t y p e = " D i a g r a m D i s p l a y N o d e V i e w S t a t e " > < H e i g h t > 1 5 0 < / H e i g h t > < I s E x p a n d e d > t r u e < / I s E x p a n d e d > < W i d t h > 2 0 0 < / W i d t h > < / a : V a l u e > < / a : K e y V a l u e O f D i a g r a m O b j e c t K e y a n y T y p e z b w N T n L X > < a : K e y V a l u e O f D i a g r a m O b j e c t K e y a n y T y p e z b w N T n L X > < a : K e y > < K e y > T a b l e s \ d t P e n j u a l a n \ C o l u m n s \ U r u t a n < / K e y > < / a : K e y > < a : V a l u e   i : t y p e = " D i a g r a m D i s p l a y N o d e V i e w S t a t e " > < H e i g h t > 1 5 0 < / H e i g h t > < I s E x p a n d e d > t r u e < / I s E x p a n d e d > < W i d t h > 2 0 0 < / W i d t h > < / a : V a l u e > < / a : K e y V a l u e O f D i a g r a m O b j e c t K e y a n y T y p e z b w N T n L X > < a : K e y V a l u e O f D i a g r a m O b j e c t K e y a n y T y p e z b w N T n L X > < a : K e y > < K e y > T a b l e s \ d t P e n j u a l a n \ C o l u m n s \ K o d e   P r o d u k < / K e y > < / a : K e y > < a : V a l u e   i : t y p e = " D i a g r a m D i s p l a y N o d e V i e w S t a t e " > < H e i g h t > 1 5 0 < / H e i g h t > < I s E x p a n d e d > t r u e < / I s E x p a n d e d > < W i d t h > 2 0 0 < / W i d t h > < / a : V a l u e > < / a : K e y V a l u e O f D i a g r a m O b j e c t K e y a n y T y p e z b w N T n L X > < a : K e y V a l u e O f D i a g r a m O b j e c t K e y a n y T y p e z b w N T n L X > < a : K e y > < K e y > T a b l e s \ d t P e n j u a l a n \ C o l u m n s \ K o d e   K a t < / K e y > < / a : K e y > < a : V a l u e   i : t y p e = " D i a g r a m D i s p l a y N o d e V i e w S t a t e " > < H e i g h t > 1 5 0 < / H e i g h t > < I s E x p a n d e d > t r u e < / I s E x p a n d e d > < W i d t h > 2 0 0 < / W i d t h > < / a : V a l u e > < / a : K e y V a l u e O f D i a g r a m O b j e c t K e y a n y T y p e z b w N T n L X > < a : K e y V a l u e O f D i a g r a m O b j e c t K e y a n y T y p e z b w N T n L X > < a : K e y > < K e y > T a b l e s \ d t P e n j u a l a n \ C o l u m n s \ J u m l a h   P e m b e l i a n < / K e y > < / a : K e y > < a : V a l u e   i : t y p e = " D i a g r a m D i s p l a y N o d e V i e w S t a t e " > < H e i g h t > 1 5 0 < / H e i g h t > < I s E x p a n d e d > t r u e < / I s E x p a n d e d > < W i d t h > 2 0 0 < / W i d t h > < / a : V a l u e > < / a : K e y V a l u e O f D i a g r a m O b j e c t K e y a n y T y p e z b w N T n L X > < a : K e y V a l u e O f D i a g r a m O b j e c t K e y a n y T y p e z b w N T n L X > < a : K e y > < K e y > R e l a t i o n s h i p s \ & l t ; T a b l e s \ d t P e n j u a l a n \ C o l u m n s \ K o d e   K a t & g t ; - & l t ; T a b l e s \ l t K a t a g o r i \ C o l u m n s \ K o d e   K a t e g o r i & g t ; < / K e y > < / a : K e y > < a : V a l u e   i : t y p e = " D i a g r a m D i s p l a y L i n k V i e w S t a t e " > < A u t o m a t i o n P r o p e r t y H e l p e r T e x t > E n d   p o i n t   1 :   ( 5 9 2 , 3 7 8 0 9 8 , 3 5 6 ) .   E n d   p o i n t   2 :   ( 5 4 5 , 9 0 3 8 1 0 5 6 7 6 6 6 , 8 9 , 6 6 6 6 6 7 )   < / A u t o m a t i o n P r o p e r t y H e l p e r T e x t > < L a y e d O u t > t r u e < / L a y e d O u t > < P o i n t s   x m l n s : b = " h t t p : / / s c h e m a s . d a t a c o n t r a c t . o r g / 2 0 0 4 / 0 7 / S y s t e m . W i n d o w s " > < b : P o i n t > < b : _ x > 5 9 2 . 3 7 8 0 9 7 9 9 9 9 9 9 9 1 < / b : _ x > < b : _ y > 3 5 5 . 9 9 9 9 9 9 9 9 9 9 9 9 9 4 < / b : _ y > < / b : P o i n t > < b : P o i n t > < b : _ x > 5 9 2 . 3 7 8 0 9 8 < / b : _ x > < b : _ y > 9 1 . 6 6 6 6 6 7 < / b : _ y > < / b : P o i n t > < b : P o i n t > < b : _ x > 5 9 0 . 3 7 8 0 9 8 < / b : _ x > < b : _ y > 8 9 . 6 6 6 6 6 7 < / b : _ y > < / b : P o i n t > < b : P o i n t > < b : _ x > 5 4 5 . 9 0 3 8 1 0 5 6 7 6 6 5 8 < / b : _ x > < b : _ y > 8 9 . 6 6 6 6 6 7 < / b : _ y > < / b : P o i n t > < / P o i n t s > < / a : V a l u e > < / a : K e y V a l u e O f D i a g r a m O b j e c t K e y a n y T y p e z b w N T n L X > < a : K e y V a l u e O f D i a g r a m O b j e c t K e y a n y T y p e z b w N T n L X > < a : K e y > < K e y > R e l a t i o n s h i p s \ & l t ; T a b l e s \ d t P e n j u a l a n \ C o l u m n s \ K o d e   K a t & g t ; - & l t ; T a b l e s \ l t K a t a g o r i \ C o l u m n s \ K o d e   K a t e g o r i & g t ; \ F K < / K e y > < / a : K e y > < a : V a l u e   i : t y p e = " D i a g r a m D i s p l a y L i n k E n d p o i n t V i e w S t a t e " > < H e i g h t > 1 6 < / H e i g h t > < L a b e l L o c a t i o n   x m l n s : b = " h t t p : / / s c h e m a s . d a t a c o n t r a c t . o r g / 2 0 0 4 / 0 7 / S y s t e m . W i n d o w s " > < b : _ x > 5 8 4 . 3 7 8 0 9 7 9 9 9 9 9 9 9 1 < / b : _ x > < b : _ y > 3 5 5 . 9 9 9 9 9 9 9 9 9 9 9 9 9 4 < / b : _ y > < / L a b e l L o c a t i o n > < L o c a t i o n   x m l n s : b = " h t t p : / / s c h e m a s . d a t a c o n t r a c t . o r g / 2 0 0 4 / 0 7 / S y s t e m . W i n d o w s " > < b : _ x > 5 9 2 . 3 7 8 0 9 8 < / b : _ x > < b : _ y > 3 7 1 . 9 9 9 9 9 9 9 9 9 9 9 9 9 4 < / b : _ y > < / L o c a t i o n > < S h a p e R o t a t e A n g l e > 2 6 9 . 9 9 9 9 9 9 9 9 9 9 9 9 6 < / S h a p e R o t a t e A n g l e > < W i d t h > 1 6 < / W i d t h > < / a : V a l u e > < / a : K e y V a l u e O f D i a g r a m O b j e c t K e y a n y T y p e z b w N T n L X > < a : K e y V a l u e O f D i a g r a m O b j e c t K e y a n y T y p e z b w N T n L X > < a : K e y > < K e y > R e l a t i o n s h i p s \ & l t ; T a b l e s \ d t P e n j u a l a n \ C o l u m n s \ K o d e   K a t & g t ; - & l t ; T a b l e s \ l t K a t a g o r i \ C o l u m n s \ K o d e   K a t e g o r i & g t ; \ P K < / K e y > < / a : K e y > < a : V a l u e   i : t y p e = " D i a g r a m D i s p l a y L i n k E n d p o i n t V i e w S t a t e " > < H e i g h t > 1 6 < / H e i g h t > < L a b e l L o c a t i o n   x m l n s : b = " h t t p : / / s c h e m a s . d a t a c o n t r a c t . o r g / 2 0 0 4 / 0 7 / S y s t e m . W i n d o w s " > < b : _ x > 5 2 9 . 9 0 3 8 1 0 5 6 7 6 6 5 8 < / b : _ x > < b : _ y > 8 1 . 6 6 6 6 6 7 < / b : _ y > < / L a b e l L o c a t i o n > < L o c a t i o n   x m l n s : b = " h t t p : / / s c h e m a s . d a t a c o n t r a c t . o r g / 2 0 0 4 / 0 7 / S y s t e m . W i n d o w s " > < b : _ x > 5 2 9 . 9 0 3 8 1 0 5 6 7 6 6 5 8 < / b : _ x > < b : _ y > 8 9 . 6 6 6 6 6 7 < / b : _ y > < / L o c a t i o n > < S h a p e R o t a t e A n g l e > 3 6 0 < / S h a p e R o t a t e A n g l e > < W i d t h > 1 6 < / W i d t h > < / a : V a l u e > < / a : K e y V a l u e O f D i a g r a m O b j e c t K e y a n y T y p e z b w N T n L X > < a : K e y V a l u e O f D i a g r a m O b j e c t K e y a n y T y p e z b w N T n L X > < a : K e y > < K e y > R e l a t i o n s h i p s \ & l t ; T a b l e s \ d t P e n j u a l a n \ C o l u m n s \ K o d e   K a t & g t ; - & l t ; T a b l e s \ l t K a t a g o r i \ C o l u m n s \ K o d e   K a t e g o r i & g t ; \ C r o s s F i l t e r < / K e y > < / a : K e y > < a : V a l u e   i : t y p e = " D i a g r a m D i s p l a y L i n k C r o s s F i l t e r V i e w S t a t e " > < P o i n t s   x m l n s : b = " h t t p : / / s c h e m a s . d a t a c o n t r a c t . o r g / 2 0 0 4 / 0 7 / S y s t e m . W i n d o w s " > < b : P o i n t > < b : _ x > 5 9 2 . 3 7 8 0 9 7 9 9 9 9 9 9 9 1 < / b : _ x > < b : _ y > 3 5 5 . 9 9 9 9 9 9 9 9 9 9 9 9 9 4 < / b : _ y > < / b : P o i n t > < b : P o i n t > < b : _ x > 5 9 2 . 3 7 8 0 9 8 < / b : _ x > < b : _ y > 9 1 . 6 6 6 6 6 7 < / b : _ y > < / b : P o i n t > < b : P o i n t > < b : _ x > 5 9 0 . 3 7 8 0 9 8 < / b : _ x > < b : _ y > 8 9 . 6 6 6 6 6 7 < / b : _ y > < / b : P o i n t > < b : P o i n t > < b : _ x > 5 4 5 . 9 0 3 8 1 0 5 6 7 6 6 5 8 < / b : _ x > < b : _ y > 8 9 . 6 6 6 6 6 7 < / b : _ y > < / b : P o i n t > < / P o i n t s > < / a : V a l u e > < / a : K e y V a l u e O f D i a g r a m O b j e c t K e y a n y T y p e z b w N T n L X > < a : K e y V a l u e O f D i a g r a m O b j e c t K e y a n y T y p e z b w N T n L X > < a : K e y > < K e y > R e l a t i o n s h i p s \ & l t ; T a b l e s \ d t P e n j u a l a n \ C o l u m n s \ K o d e   C a b a n g & g t ; - & l t ; T a b l e s \ l t C a b a n g \ C o l u m n s \ K o d e   C a b a n g & g t ; < / K e y > < / a : K e y > < a : V a l u e   i : t y p e = " D i a g r a m D i s p l a y L i n k V i e w S t a t e " > < A u t o m a t i o n P r o p e r t y H e l p e r T e x t > E n d   p o i n t   1 :   ( 5 7 2 , 3 7 8 0 9 8 , 3 5 6 ) .   E n d   p o i n t   2 :   ( 2 1 6 , 8 8 , 6 6 6 6 6 7 )   < / A u t o m a t i o n P r o p e r t y H e l p e r T e x t > < L a y e d O u t > t r u e < / L a y e d O u t > < P o i n t s   x m l n s : b = " h t t p : / / s c h e m a s . d a t a c o n t r a c t . o r g / 2 0 0 4 / 0 7 / S y s t e m . W i n d o w s " > < b : P o i n t > < b : _ x > 5 7 2 . 3 7 8 0 9 8 < / b : _ x > < b : _ y > 3 5 6 < / b : _ y > < / b : P o i n t > < b : P o i n t > < b : _ x > 5 7 2 . 3 7 8 0 9 8 < / b : _ x > < b : _ y > 2 3 2 . 3 3 3 3 3 4 < / b : _ y > < / b : P o i n t > < b : P o i n t > < b : _ x > 5 7 0 . 3 7 8 0 9 8 < / b : _ x > < b : _ y > 2 3 0 . 3 3 3 3 3 4 < / b : _ y > < / b : P o i n t > < b : P o i n t > < b : _ x > 3 1 2 . 4 0 3 8 1 1 0 0 4 4 9 9 9 7 < / b : _ x > < b : _ y > 2 3 0 . 3 3 3 3 3 4 < / b : _ y > < / b : P o i n t > < b : P o i n t > < b : _ x > 3 1 0 . 4 0 3 8 1 1 0 0 4 4 9 9 9 7 < / b : _ x > < b : _ y > 2 2 8 . 3 3 3 3 3 4 < / b : _ y > < / b : P o i n t > < b : P o i n t > < b : _ x > 3 1 0 . 4 0 3 8 1 1 0 0 4 4 9 9 9 7 < / b : _ x > < b : _ y > 9 0 . 6 6 6 6 6 7 < / b : _ y > < / b : P o i n t > < b : P o i n t > < b : _ x > 3 0 8 . 4 0 3 8 1 1 0 0 4 4 9 9 9 7 < / b : _ x > < b : _ y > 8 8 . 6 6 6 6 6 7 < / b : _ y > < / b : P o i n t > < b : P o i n t > < b : _ x > 2 1 6 . 0 0 0 0 0 0 0 0 0 0 0 0 1 4 < / b : _ x > < b : _ y > 8 8 . 6 6 6 6 6 7 < / b : _ y > < / b : P o i n t > < / P o i n t s > < / a : V a l u e > < / a : K e y V a l u e O f D i a g r a m O b j e c t K e y a n y T y p e z b w N T n L X > < a : K e y V a l u e O f D i a g r a m O b j e c t K e y a n y T y p e z b w N T n L X > < a : K e y > < K e y > R e l a t i o n s h i p s \ & l t ; T a b l e s \ d t P e n j u a l a n \ C o l u m n s \ K o d e   C a b a n g & g t ; - & l t ; T a b l e s \ l t C a b a n g \ C o l u m n s \ K o d e   C a b a n g & g t ; \ F K < / K e y > < / a : K e y > < a : V a l u e   i : t y p e = " D i a g r a m D i s p l a y L i n k E n d p o i n t V i e w S t a t e " > < H e i g h t > 1 6 < / H e i g h t > < L a b e l L o c a t i o n   x m l n s : b = " h t t p : / / s c h e m a s . d a t a c o n t r a c t . o r g / 2 0 0 4 / 0 7 / S y s t e m . W i n d o w s " > < b : _ x > 5 6 4 . 3 7 8 0 9 8 < / b : _ x > < b : _ y > 3 5 6 < / b : _ y > < / L a b e l L o c a t i o n > < L o c a t i o n   x m l n s : b = " h t t p : / / s c h e m a s . d a t a c o n t r a c t . o r g / 2 0 0 4 / 0 7 / S y s t e m . W i n d o w s " > < b : _ x > 5 7 2 . 3 7 8 0 9 8 < / b : _ x > < b : _ y > 3 7 2 < / b : _ y > < / L o c a t i o n > < S h a p e R o t a t e A n g l e > 2 7 0 < / S h a p e R o t a t e A n g l e > < W i d t h > 1 6 < / W i d t h > < / a : V a l u e > < / a : K e y V a l u e O f D i a g r a m O b j e c t K e y a n y T y p e z b w N T n L X > < a : K e y V a l u e O f D i a g r a m O b j e c t K e y a n y T y p e z b w N T n L X > < a : K e y > < K e y > R e l a t i o n s h i p s \ & l t ; T a b l e s \ d t P e n j u a l a n \ C o l u m n s \ K o d e   C a b a n g & g t ; - & l t ; T a b l e s \ l t C a b a n g \ C o l u m n s \ K o d e   C a b a n g & g t ; \ P K < / K e y > < / a : K e y > < a : V a l u e   i : t y p e = " D i a g r a m D i s p l a y L i n k E n d p o i n t V i e w S t a t e " > < H e i g h t > 1 6 < / H e i g h t > < L a b e l L o c a t i o n   x m l n s : b = " h t t p : / / s c h e m a s . d a t a c o n t r a c t . o r g / 2 0 0 4 / 0 7 / S y s t e m . W i n d o w s " > < b : _ x > 2 0 0 . 0 0 0 0 0 0 0 0 0 0 0 0 1 4 < / b : _ x > < b : _ y > 8 0 . 6 6 6 6 6 7 < / b : _ y > < / L a b e l L o c a t i o n > < L o c a t i o n   x m l n s : b = " h t t p : / / s c h e m a s . d a t a c o n t r a c t . o r g / 2 0 0 4 / 0 7 / S y s t e m . W i n d o w s " > < b : _ x > 2 0 0 . 0 0 0 0 0 0 0 0 0 0 0 0 0 6 < / b : _ x > < b : _ y > 8 8 . 6 6 6 6 6 7 < / b : _ y > < / L o c a t i o n > < S h a p e R o t a t e A n g l e > 3 6 0 < / S h a p e R o t a t e A n g l e > < W i d t h > 1 6 < / W i d t h > < / a : V a l u e > < / a : K e y V a l u e O f D i a g r a m O b j e c t K e y a n y T y p e z b w N T n L X > < a : K e y V a l u e O f D i a g r a m O b j e c t K e y a n y T y p e z b w N T n L X > < a : K e y > < K e y > R e l a t i o n s h i p s \ & l t ; T a b l e s \ d t P e n j u a l a n \ C o l u m n s \ K o d e   C a b a n g & g t ; - & l t ; T a b l e s \ l t C a b a n g \ C o l u m n s \ K o d e   C a b a n g & g t ; \ C r o s s F i l t e r < / K e y > < / a : K e y > < a : V a l u e   i : t y p e = " D i a g r a m D i s p l a y L i n k C r o s s F i l t e r V i e w S t a t e " > < P o i n t s   x m l n s : b = " h t t p : / / s c h e m a s . d a t a c o n t r a c t . o r g / 2 0 0 4 / 0 7 / S y s t e m . W i n d o w s " > < b : P o i n t > < b : _ x > 5 7 2 . 3 7 8 0 9 8 < / b : _ x > < b : _ y > 3 5 6 < / b : _ y > < / b : P o i n t > < b : P o i n t > < b : _ x > 5 7 2 . 3 7 8 0 9 8 < / b : _ x > < b : _ y > 2 3 2 . 3 3 3 3 3 4 < / b : _ y > < / b : P o i n t > < b : P o i n t > < b : _ x > 5 7 0 . 3 7 8 0 9 8 < / b : _ x > < b : _ y > 2 3 0 . 3 3 3 3 3 4 < / b : _ y > < / b : P o i n t > < b : P o i n t > < b : _ x > 3 1 2 . 4 0 3 8 1 1 0 0 4 4 9 9 9 7 < / b : _ x > < b : _ y > 2 3 0 . 3 3 3 3 3 4 < / b : _ y > < / b : P o i n t > < b : P o i n t > < b : _ x > 3 1 0 . 4 0 3 8 1 1 0 0 4 4 9 9 9 7 < / b : _ x > < b : _ y > 2 2 8 . 3 3 3 3 3 4 < / b : _ y > < / b : P o i n t > < b : P o i n t > < b : _ x > 3 1 0 . 4 0 3 8 1 1 0 0 4 4 9 9 9 7 < / b : _ x > < b : _ y > 9 0 . 6 6 6 6 6 7 < / b : _ y > < / b : P o i n t > < b : P o i n t > < b : _ x > 3 0 8 . 4 0 3 8 1 1 0 0 4 4 9 9 9 7 < / b : _ x > < b : _ y > 8 8 . 6 6 6 6 6 7 < / b : _ y > < / b : P o i n t > < b : P o i n t > < b : _ x > 2 1 6 . 0 0 0 0 0 0 0 0 0 0 0 0 1 4 < / b : _ x > < b : _ y > 8 8 . 6 6 6 6 6 7 < / b : _ y > < / b : P o i n t > < / P o i n t s > < / a : V a l u e > < / a : K e y V a l u e O f D i a g r a m O b j e c t K e y a n y T y p e z b w N T n L X > < a : K e y V a l u e O f D i a g r a m O b j e c t K e y a n y T y p e z b w N T n L X > < a : K e y > < K e y > R e l a t i o n s h i p s \ & l t ; T a b l e s \ d t P e n j u a l a n \ C o l u m n s \ K o d e   P r o d u k & g t ; - & l t ; T a b l e s \ l t P r o d u k \ C o l u m n s \ K o d e   P r o d u k   F i n a l & g t ; < / K e y > < / a : K e y > < a : V a l u e   i : t y p e = " D i a g r a m D i s p l a y L i n k V i e w S t a t e " > < A u t o m a t i o n P r o p e r t y H e l p e r T e x t > E n d   p o i n t   1 :   ( 6 1 2 , 3 7 8 0 9 8 , 3 5 6 ) .   E n d   p o i n t   2 :   ( 6 4 3 , 8 0 7 6 2 1 1 3 5 3 3 2 , 8 8 )   < / A u t o m a t i o n P r o p e r t y H e l p e r T e x t > < L a y e d O u t > t r u e < / L a y e d O u t > < P o i n t s   x m l n s : b = " h t t p : / / s c h e m a s . d a t a c o n t r a c t . o r g / 2 0 0 4 / 0 7 / S y s t e m . W i n d o w s " > < b : P o i n t > < b : _ x > 6 1 2 . 3 7 8 0 9 8 < / b : _ x > < b : _ y > 3 5 6 < / b : _ y > < / b : P o i n t > < b : P o i n t > < b : _ x > 6 1 2 . 3 7 8 0 9 8 < / b : _ x > < b : _ y > 9 0 < / b : _ y > < / b : P o i n t > < b : P o i n t > < b : _ x > 6 1 4 . 3 7 8 0 9 8 < / b : _ x > < b : _ y > 8 8 < / b : _ y > < / b : P o i n t > < b : P o i n t > < b : _ x > 6 4 3 . 8 0 7 6 2 1 1 3 5 3 3 1 6 < / b : _ x > < b : _ y > 8 8 < / b : _ y > < / b : P o i n t > < / P o i n t s > < / a : V a l u e > < / a : K e y V a l u e O f D i a g r a m O b j e c t K e y a n y T y p e z b w N T n L X > < a : K e y V a l u e O f D i a g r a m O b j e c t K e y a n y T y p e z b w N T n L X > < a : K e y > < K e y > R e l a t i o n s h i p s \ & l t ; T a b l e s \ d t P e n j u a l a n \ C o l u m n s \ K o d e   P r o d u k & g t ; - & l t ; T a b l e s \ l t P r o d u k \ C o l u m n s \ K o d e   P r o d u k   F i n a l & g t ; \ F K < / K e y > < / a : K e y > < a : V a l u e   i : t y p e = " D i a g r a m D i s p l a y L i n k E n d p o i n t V i e w S t a t e " > < H e i g h t > 1 6 < / H e i g h t > < L a b e l L o c a t i o n   x m l n s : b = " h t t p : / / s c h e m a s . d a t a c o n t r a c t . o r g / 2 0 0 4 / 0 7 / S y s t e m . W i n d o w s " > < b : _ x > 6 0 4 . 3 7 8 0 9 8 < / b : _ x > < b : _ y > 3 5 6 < / b : _ y > < / L a b e l L o c a t i o n > < L o c a t i o n   x m l n s : b = " h t t p : / / s c h e m a s . d a t a c o n t r a c t . o r g / 2 0 0 4 / 0 7 / S y s t e m . W i n d o w s " > < b : _ x > 6 1 2 . 3 7 8 0 9 8 < / b : _ x > < b : _ y > 3 7 2 < / b : _ y > < / L o c a t i o n > < S h a p e R o t a t e A n g l e > 2 7 0 < / S h a p e R o t a t e A n g l e > < W i d t h > 1 6 < / W i d t h > < / a : V a l u e > < / a : K e y V a l u e O f D i a g r a m O b j e c t K e y a n y T y p e z b w N T n L X > < a : K e y V a l u e O f D i a g r a m O b j e c t K e y a n y T y p e z b w N T n L X > < a : K e y > < K e y > R e l a t i o n s h i p s \ & l t ; T a b l e s \ d t P e n j u a l a n \ C o l u m n s \ K o d e   P r o d u k & g t ; - & l t ; T a b l e s \ l t P r o d u k \ C o l u m n s \ K o d e   P r o d u k   F i n a l & g t ; \ P K < / K e y > < / a : K e y > < a : V a l u e   i : t y p e = " D i a g r a m D i s p l a y L i n k E n d p o i n t V i e w S t a t e " > < H e i g h t > 1 6 < / H e i g h t > < L a b e l L o c a t i o n   x m l n s : b = " h t t p : / / s c h e m a s . d a t a c o n t r a c t . o r g / 2 0 0 4 / 0 7 / S y s t e m . W i n d o w s " > < b : _ x > 6 4 3 . 8 0 7 6 2 1 1 3 5 3 3 1 6 < / b : _ x > < b : _ y > 8 0 < / b : _ y > < / L a b e l L o c a t i o n > < L o c a t i o n   x m l n s : b = " h t t p : / / s c h e m a s . d a t a c o n t r a c t . o r g / 2 0 0 4 / 0 7 / S y s t e m . W i n d o w s " > < b : _ x > 6 5 9 . 8 0 7 6 2 1 1 3 5 3 3 1 6 < / b : _ x > < b : _ y > 8 8 < / b : _ y > < / L o c a t i o n > < S h a p e R o t a t e A n g l e > 1 8 0 < / S h a p e R o t a t e A n g l e > < W i d t h > 1 6 < / W i d t h > < / a : V a l u e > < / a : K e y V a l u e O f D i a g r a m O b j e c t K e y a n y T y p e z b w N T n L X > < a : K e y V a l u e O f D i a g r a m O b j e c t K e y a n y T y p e z b w N T n L X > < a : K e y > < K e y > R e l a t i o n s h i p s \ & l t ; T a b l e s \ d t P e n j u a l a n \ C o l u m n s \ K o d e   P r o d u k & g t ; - & l t ; T a b l e s \ l t P r o d u k \ C o l u m n s \ K o d e   P r o d u k   F i n a l & g t ; \ C r o s s F i l t e r < / K e y > < / a : K e y > < a : V a l u e   i : t y p e = " D i a g r a m D i s p l a y L i n k C r o s s F i l t e r V i e w S t a t e " > < P o i n t s   x m l n s : b = " h t t p : / / s c h e m a s . d a t a c o n t r a c t . o r g / 2 0 0 4 / 0 7 / S y s t e m . W i n d o w s " > < b : P o i n t > < b : _ x > 6 1 2 . 3 7 8 0 9 8 < / b : _ x > < b : _ y > 3 5 6 < / b : _ y > < / b : P o i n t > < b : P o i n t > < b : _ x > 6 1 2 . 3 7 8 0 9 8 < / b : _ x > < b : _ y > 9 0 < / b : _ y > < / b : P o i n t > < b : P o i n t > < b : _ x > 6 1 4 . 3 7 8 0 9 8 < / b : _ x > < b : _ y > 8 8 < / b : _ y > < / b : P o i n t > < b : P o i n t > < b : _ x > 6 4 3 . 8 0 7 6 2 1 1 3 5 3 3 1 6 < / b : _ x > < b : _ y > 8 8 < / b : _ y > < / b : P o i n t > < / P o i n t s > < / a : V a l u e > < / a : K e y V a l u e O f D i a g r a m O b j e c t K e y a n y T y p e z b w N T n L X > < a : K e y V a l u e O f D i a g r a m O b j e c t K e y a n y T y p e z b w N T n L X > < a : K e y > < K e y > R e l a t i o n s h i p s \ & l t ; T a b l e s \ d t P e n j u a l a n \ C o l u m n s \ T a n g g a l   T r a n s a k s i & g t ; - & l t ; T a b l e s \ l t L i b u r a n \ C o l u m n s \ T a n g g a l & g t ; < / K e y > < / a : K e y > < a : V a l u e   i : t y p e = " D i a g r a m D i s p l a y L i n k V i e w S t a t e " > < A u t o m a t i o n P r o p e r t y H e l p e r T e x t > E n d   p o i n t   1 :   ( 6 3 2 , 3 7 8 0 9 8 , 3 5 6 ) .   E n d   p o i n t   2 :   ( 9 7 3 , 7 1 1 4 3 1 7 0 2 9 9 7 , 8 5 , 6 6 6 6 6 7 )   < / A u t o m a t i o n P r o p e r t y H e l p e r T e x t > < L a y e d O u t > t r u e < / L a y e d O u t > < P o i n t s   x m l n s : b = " h t t p : / / s c h e m a s . d a t a c o n t r a c t . o r g / 2 0 0 4 / 0 7 / S y s t e m . W i n d o w s " > < b : P o i n t > < b : _ x > 6 3 2 . 3 7 8 0 9 8 < / b : _ x > < b : _ y > 3 5 6 < / b : _ y > < / b : P o i n t > < b : P o i n t > < b : _ x > 6 3 2 . 3 7 8 0 9 8 < / b : _ x > < b : _ y > 2 3 0 . 8 3 3 3 3 4 < / b : _ y > < / b : P o i n t > < b : P o i n t > < b : _ x > 6 3 4 . 3 7 8 0 9 8 < / b : _ x > < b : _ y > 2 2 8 . 8 3 3 3 3 4 < / b : _ y > < / b : P o i n t > < b : P o i n t > < b : _ x > 8 7 7 . 3 0 7 6 2 0 9 9 5 5 < / b : _ x > < b : _ y > 2 2 8 . 8 3 3 3 3 4 < / b : _ y > < / b : P o i n t > < b : P o i n t > < b : _ x > 8 7 9 . 3 0 7 6 2 0 9 9 5 5 < / b : _ x > < b : _ y > 2 2 6 . 8 3 3 3 3 4 < / b : _ y > < / b : P o i n t > < b : P o i n t > < b : _ x > 8 7 9 . 3 0 7 6 2 0 9 9 5 5 < / b : _ x > < b : _ y > 8 7 . 6 6 6 6 6 7 < / b : _ y > < / b : P o i n t > < b : P o i n t > < b : _ x > 8 8 1 . 3 0 7 6 2 0 9 9 5 5 < / b : _ x > < b : _ y > 8 5 . 6 6 6 6 6 7 < / b : _ y > < / b : P o i n t > < b : P o i n t > < b : _ x > 9 7 3 . 7 1 1 4 3 1 7 0 2 9 9 7 0 6 < / b : _ x > < b : _ y > 8 5 . 6 6 6 6 6 7 < / b : _ y > < / b : P o i n t > < / P o i n t s > < / a : V a l u e > < / a : K e y V a l u e O f D i a g r a m O b j e c t K e y a n y T y p e z b w N T n L X > < a : K e y V a l u e O f D i a g r a m O b j e c t K e y a n y T y p e z b w N T n L X > < a : K e y > < K e y > R e l a t i o n s h i p s \ & l t ; T a b l e s \ d t P e n j u a l a n \ C o l u m n s \ T a n g g a l   T r a n s a k s i & g t ; - & l t ; T a b l e s \ l t L i b u r a n \ C o l u m n s \ T a n g g a l & g t ; \ F K < / K e y > < / a : K e y > < a : V a l u e   i : t y p e = " D i a g r a m D i s p l a y L i n k E n d p o i n t V i e w S t a t e " > < H e i g h t > 1 6 < / H e i g h t > < L a b e l L o c a t i o n   x m l n s : b = " h t t p : / / s c h e m a s . d a t a c o n t r a c t . o r g / 2 0 0 4 / 0 7 / S y s t e m . W i n d o w s " > < b : _ x > 6 2 4 . 3 7 8 0 9 8 < / b : _ x > < b : _ y > 3 5 6 < / b : _ y > < / L a b e l L o c a t i o n > < L o c a t i o n   x m l n s : b = " h t t p : / / s c h e m a s . d a t a c o n t r a c t . o r g / 2 0 0 4 / 0 7 / S y s t e m . W i n d o w s " > < b : _ x > 6 3 2 . 3 7 8 0 9 8 < / b : _ x > < b : _ y > 3 7 2 < / b : _ y > < / L o c a t i o n > < S h a p e R o t a t e A n g l e > 2 7 0 < / S h a p e R o t a t e A n g l e > < W i d t h > 1 6 < / W i d t h > < / a : V a l u e > < / a : K e y V a l u e O f D i a g r a m O b j e c t K e y a n y T y p e z b w N T n L X > < a : K e y V a l u e O f D i a g r a m O b j e c t K e y a n y T y p e z b w N T n L X > < a : K e y > < K e y > R e l a t i o n s h i p s \ & l t ; T a b l e s \ d t P e n j u a l a n \ C o l u m n s \ T a n g g a l   T r a n s a k s i & g t ; - & l t ; T a b l e s \ l t L i b u r a n \ C o l u m n s \ T a n g g a l & g t ; \ P K < / K e y > < / a : K e y > < a : V a l u e   i : t y p e = " D i a g r a m D i s p l a y L i n k E n d p o i n t V i e w S t a t e " > < H e i g h t > 1 6 < / H e i g h t > < L a b e l L o c a t i o n   x m l n s : b = " h t t p : / / s c h e m a s . d a t a c o n t r a c t . o r g / 2 0 0 4 / 0 7 / S y s t e m . W i n d o w s " > < b : _ x > 9 7 3 . 7 1 1 4 3 1 7 0 2 9 9 7 0 6 < / b : _ x > < b : _ y > 7 7 . 6 6 6 6 6 7 < / b : _ y > < / L a b e l L o c a t i o n > < L o c a t i o n   x m l n s : b = " h t t p : / / s c h e m a s . d a t a c o n t r a c t . o r g / 2 0 0 4 / 0 7 / S y s t e m . W i n d o w s " > < b : _ x > 9 8 9 . 7 1 1 4 3 1 7 0 2 9 9 7 0 6 < / b : _ x > < b : _ y > 8 5 . 6 6 6 6 6 7 < / b : _ y > < / L o c a t i o n > < S h a p e R o t a t e A n g l e > 1 8 0 < / S h a p e R o t a t e A n g l e > < W i d t h > 1 6 < / W i d t h > < / a : V a l u e > < / a : K e y V a l u e O f D i a g r a m O b j e c t K e y a n y T y p e z b w N T n L X > < a : K e y V a l u e O f D i a g r a m O b j e c t K e y a n y T y p e z b w N T n L X > < a : K e y > < K e y > R e l a t i o n s h i p s \ & l t ; T a b l e s \ d t P e n j u a l a n \ C o l u m n s \ T a n g g a l   T r a n s a k s i & g t ; - & l t ; T a b l e s \ l t L i b u r a n \ C o l u m n s \ T a n g g a l & g t ; \ C r o s s F i l t e r < / K e y > < / a : K e y > < a : V a l u e   i : t y p e = " D i a g r a m D i s p l a y L i n k C r o s s F i l t e r V i e w S t a t e " > < P o i n t s   x m l n s : b = " h t t p : / / s c h e m a s . d a t a c o n t r a c t . o r g / 2 0 0 4 / 0 7 / S y s t e m . W i n d o w s " > < b : P o i n t > < b : _ x > 6 3 2 . 3 7 8 0 9 8 < / b : _ x > < b : _ y > 3 5 6 < / b : _ y > < / b : P o i n t > < b : P o i n t > < b : _ x > 6 3 2 . 3 7 8 0 9 8 < / b : _ x > < b : _ y > 2 3 0 . 8 3 3 3 3 4 < / b : _ y > < / b : P o i n t > < b : P o i n t > < b : _ x > 6 3 4 . 3 7 8 0 9 8 < / b : _ x > < b : _ y > 2 2 8 . 8 3 3 3 3 4 < / b : _ y > < / b : P o i n t > < b : P o i n t > < b : _ x > 8 7 7 . 3 0 7 6 2 0 9 9 5 5 < / b : _ x > < b : _ y > 2 2 8 . 8 3 3 3 3 4 < / b : _ y > < / b : P o i n t > < b : P o i n t > < b : _ x > 8 7 9 . 3 0 7 6 2 0 9 9 5 5 < / b : _ x > < b : _ y > 2 2 6 . 8 3 3 3 3 4 < / b : _ y > < / b : P o i n t > < b : P o i n t > < b : _ x > 8 7 9 . 3 0 7 6 2 0 9 9 5 5 < / b : _ x > < b : _ y > 8 7 . 6 6 6 6 6 7 < / b : _ y > < / b : P o i n t > < b : P o i n t > < b : _ x > 8 8 1 . 3 0 7 6 2 0 9 9 5 5 < / b : _ x > < b : _ y > 8 5 . 6 6 6 6 6 7 < / b : _ y > < / b : P o i n t > < b : P o i n t > < b : _ x > 9 7 3 . 7 1 1 4 3 1 7 0 2 9 9 7 0 6 < / b : _ x > < b : _ y > 8 5 . 6 6 6 6 6 7 < / b : _ y > < / b : P o i n t > < / P o i n t s > < / a : V a l u e > < / a : K e y V a l u e O f D i a g r a m O b j e c t K e y a n y T y p e z b w N T n L X > < / V i e w S t a t e s > < / D i a g r a m M a n a g e r . S e r i a l i z a b l e D i a g r a m > < D i a g r a m M a n a g e r . S e r i a l i z a b l e D i a g r a m > < A d a p t e r   i : t y p e = " M e a s u r e D i a g r a m S a n d b o x A d a p t e r " > < T a b l e N a m e > l t C a b a n g 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 l t C a b a n g 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 C a b a n g < / K e y > < / D i a g r a m O b j e c t K e y > < D i a g r a m O b j e c t K e y > < K e y > C o l u m n s \ N a m a   C a b a n g < / K e y > < / D i a g r a m O b j e c t K e y > < D i a g r a m O b j e c t K e y > < K e y > C o l u m n s \ L o k a s i < / 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 C a b a n g < / K e y > < / a : K e y > < a : V a l u e   i : t y p e = " M e a s u r e G r i d N o d e V i e w S t a t e " > < L a y e d O u t > t r u e < / L a y e d O u t > < / a : V a l u e > < / a : K e y V a l u e O f D i a g r a m O b j e c t K e y a n y T y p e z b w N T n L X > < a : K e y V a l u e O f D i a g r a m O b j e c t K e y a n y T y p e z b w N T n L X > < a : K e y > < K e y > C o l u m n s \ N a m a   C a b a n g < / K e y > < / a : K e y > < a : V a l u e   i : t y p e = " M e a s u r e G r i d N o d e V i e w S t a t e " > < C o l u m n > 1 < / C o l u m n > < L a y e d O u t > t r u e < / L a y e d O u t > < / a : V a l u e > < / a : K e y V a l u e O f D i a g r a m O b j e c t K e y a n y T y p e z b w N T n L X > < a : K e y V a l u e O f D i a g r a m O b j e c t K e y a n y T y p e z b w N T n L X > < a : K e y > < K e y > C o l u m n s \ L o k a s i < / 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M e a s u r e D i a g r a m S a n d b o x A d a p t e r " > < T a b l e N a m e > d t P e n j u a l a n 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 d t P e n j u a l a n 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 J u m l a h   P e m b e l i a n < / K e y > < / D i a g r a m O b j e c t K e y > < D i a g r a m O b j e c t K e y > < K e y > M e a s u r e s \ S u m   o f   J u m l a h   P e m b e l i a n \ T a g I n f o \ F o r m u l a < / K e y > < / D i a g r a m O b j e c t K e y > < D i a g r a m O b j e c t K e y > < K e y > M e a s u r e s \ S u m   o f   J u m l a h   P e m b e l i a n \ T a g I n f o \ V a l u e < / K e y > < / D i a g r a m O b j e c t K e y > < D i a g r a m O b j e c t K e y > < K e y > M e a s u r e s \ C o u n t   o f   T a n g g a l   T r a n s a k s i < / K e y > < / D i a g r a m O b j e c t K e y > < D i a g r a m O b j e c t K e y > < K e y > M e a s u r e s \ C o u n t   o f   T a n g g a l   T r a n s a k s i \ T a g I n f o \ F o r m u l a < / K e y > < / D i a g r a m O b j e c t K e y > < D i a g r a m O b j e c t K e y > < K e y > M e a s u r e s \ C o u n t   o f   T a n g g a l   T r a n s a k s i \ T a g I n f o \ V a l u e < / K e y > < / D i a g r a m O b j e c t K e y > < D i a g r a m O b j e c t K e y > < K e y > M e a s u r e s \ T o t a l   I t e m   S o l d < / K e y > < / D i a g r a m O b j e c t K e y > < D i a g r a m O b j e c t K e y > < K e y > M e a s u r e s \ T o t a l   I t e m   S o l d \ T a g I n f o \ F o r m u l a < / K e y > < / D i a g r a m O b j e c t K e y > < D i a g r a m O b j e c t K e y > < K e y > M e a s u r e s \ T o t a l   I t e m   S o l d \ T a g I n f o \ V a l u e < / K e y > < / D i a g r a m O b j e c t K e y > < D i a g r a m O b j e c t K e y > < K e y > M e a s u r e s \ R e v e n u e < / K e y > < / D i a g r a m O b j e c t K e y > < D i a g r a m O b j e c t K e y > < K e y > M e a s u r e s \ R e v e n u e \ T a g I n f o \ F o r m u l a < / K e y > < / D i a g r a m O b j e c t K e y > < D i a g r a m O b j e c t K e y > < K e y > M e a s u r e s \ R e v e n u e \ T a g I n f o \ V a l u e < / K e y > < / D i a g r a m O b j e c t K e y > < D i a g r a m O b j e c t K e y > < K e y > M e a s u r e s \ T o t a l   T r a n s a c t i o n < / K e y > < / D i a g r a m O b j e c t K e y > < D i a g r a m O b j e c t K e y > < K e y > M e a s u r e s \ T o t a l   T r a n s a c t i o n \ T a g I n f o \ F o r m u l a < / K e y > < / D i a g r a m O b j e c t K e y > < D i a g r a m O b j e c t K e y > < K e y > M e a s u r e s \ T o t a l   T r a n s a c t i o n \ T a g I n f o \ V a l u e < / K e y > < / D i a g r a m O b j e c t K e y > < D i a g r a m O b j e c t K e y > < K e y > M e a s u r e s \ A v e r a g e   I t e m   p e r   T r a n s a c t i o n < / K e y > < / D i a g r a m O b j e c t K e y > < D i a g r a m O b j e c t K e y > < K e y > M e a s u r e s \ A v e r a g e   I t e m   p e r   T r a n s a c t i o n \ T a g I n f o \ F o r m u l a < / K e y > < / D i a g r a m O b j e c t K e y > < D i a g r a m O b j e c t K e y > < K e y > M e a s u r e s \ A v e r a g e   I t e m   p e r   T r a n s a c t i o n \ T a g I n f o \ V a l u e < / K e y > < / D i a g r a m O b j e c t K e y > < D i a g r a m O b j e c t K e y > < K e y > M e a s u r e s \ A v e r a g e   N i l a i   T r a n s a c t i o n < / K e y > < / D i a g r a m O b j e c t K e y > < D i a g r a m O b j e c t K e y > < K e y > M e a s u r e s \ A v e r a g e   N i l a i   T r a n s a c t i o n \ T a g I n f o \ F o r m u l a < / K e y > < / D i a g r a m O b j e c t K e y > < D i a g r a m O b j e c t K e y > < K e y > M e a s u r e s \ A v e r a g e   N i l a i   T r a n s a c t i o n \ T a g I n f o \ V a l u e < / K e y > < / D i a g r a m O b j e c t K e y > < D i a g r a m O b j e c t K e y > < K e y > M e a s u r e s \ T r a n s a c t i o n   p e r   D a y < / K e y > < / D i a g r a m O b j e c t K e y > < D i a g r a m O b j e c t K e y > < K e y > M e a s u r e s \ T r a n s a c t i o n   p e r   D a y \ T a g I n f o \ F o r m u l a < / K e y > < / D i a g r a m O b j e c t K e y > < D i a g r a m O b j e c t K e y > < K e y > M e a s u r e s \ T r a n s a c t i o n   p e r   D a y \ T a g I n f o \ V a l u e < / K e y > < / D i a g r a m O b j e c t K e y > < D i a g r a m O b j e c t K e y > < K e y > M e a s u r e s \ R e v e n u e   P e r   D a y < / K e y > < / D i a g r a m O b j e c t K e y > < D i a g r a m O b j e c t K e y > < K e y > M e a s u r e s \ R e v e n u e   P e r   D a y \ T a g I n f o \ F o r m u l a < / K e y > < / D i a g r a m O b j e c t K e y > < D i a g r a m O b j e c t K e y > < K e y > M e a s u r e s \ R e v e n u e   P e r   D a y \ T a g I n f o \ V a l u e < / K e y > < / D i a g r a m O b j e c t K e y > < D i a g r a m O b j e c t K e y > < K e y > C o l u m n s \ T a n g g a l   T r a n s a k s i < / K e y > < / D i a g r a m O b j e c t K e y > < D i a g r a m O b j e c t K e y > < K e y > C o l u m n s \ K o d e   T r a n s a k s i < / K e y > < / D i a g r a m O b j e c t K e y > < D i a g r a m O b j e c t K e y > < K e y > C o l u m n s \ K o d e   C a b a n g < / K e y > < / D i a g r a m O b j e c t K e y > < D i a g r a m O b j e c t K e y > < K e y > C o l u m n s \ U r u t a n < / K e y > < / D i a g r a m O b j e c t K e y > < D i a g r a m O b j e c t K e y > < K e y > C o l u m n s \ K o d e   P r o d u k < / K e y > < / D i a g r a m O b j e c t K e y > < D i a g r a m O b j e c t K e y > < K e y > C o l u m n s \ K o d e   K a t < / K e y > < / D i a g r a m O b j e c t K e y > < D i a g r a m O b j e c t K e y > < K e y > C o l u m n s \ J u m l a h   P e m b e l i a n < / K e y > < / D i a g r a m O b j e c t K e y > < D i a g r a m O b j e c t K e y > < K e y > C o l u m n s \ C u s t o m < / K e y > < / D i a g r a m O b j e c t K e y > < D i a g r a m O b j e c t K e y > < K e y > C o l u m n s \ T a n g g a l   T r a n s a k s i   ( M o n t h   I n d e x ) < / K e y > < / D i a g r a m O b j e c t K e y > < D i a g r a m O b j e c t K e y > < K e y > C o l u m n s \ T a n g g a l   T r a n s a k s i   ( M o n t h ) < / K e y > < / D i a g r a m O b j e c t K e y > < D i a g r a m O b j e c t K e y > < K e y > C o l u m n s \ H a r i < / K e y > < / D i a g r a m O b j e c t K e y > < D i a g r a m O b j e c t K e y > < K e y > L i n k s \ & l t ; C o l u m n s \ S u m   o f   J u m l a h   P e m b e l i a n & g t ; - & l t ; M e a s u r e s \ J u m l a h   P e m b e l i a n & g t ; < / K e y > < / D i a g r a m O b j e c t K e y > < D i a g r a m O b j e c t K e y > < K e y > L i n k s \ & l t ; C o l u m n s \ S u m   o f   J u m l a h   P e m b e l i a n & g t ; - & l t ; M e a s u r e s \ J u m l a h   P e m b e l i a n & g t ; \ C O L U M N < / K e y > < / D i a g r a m O b j e c t K e y > < D i a g r a m O b j e c t K e y > < K e y > L i n k s \ & l t ; C o l u m n s \ S u m   o f   J u m l a h   P e m b e l i a n & g t ; - & l t ; M e a s u r e s \ J u m l a h   P e m b e l i a n & g t ; \ M E A S U R E < / K e y > < / D i a g r a m O b j e c t K e y > < D i a g r a m O b j e c t K e y > < K e y > L i n k s \ & l t ; C o l u m n s \ C o u n t   o f   T a n g g a l   T r a n s a k s i & g t ; - & l t ; M e a s u r e s \ T a n g g a l   T r a n s a k s i & g t ; < / K e y > < / D i a g r a m O b j e c t K e y > < D i a g r a m O b j e c t K e y > < K e y > L i n k s \ & l t ; C o l u m n s \ C o u n t   o f   T a n g g a l   T r a n s a k s i & g t ; - & l t ; M e a s u r e s \ T a n g g a l   T r a n s a k s i & g t ; \ C O L U M N < / K e y > < / D i a g r a m O b j e c t K e y > < D i a g r a m O b j e c t K e y > < K e y > L i n k s \ & l t ; C o l u m n s \ C o u n t   o f   T a n g g a l   T r a n s a k s i & g t ; - & l t ; M e a s u r e s \ T a n g g a l   T r a n s a k s i & g t ; \ M E A S U R E 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 J u m l a h   P e m b e l i a n < / K e y > < / a : K e y > < a : V a l u e   i : t y p e = " M e a s u r e G r i d N o d e V i e w S t a t e " > < C o l u m n > 6 < / C o l u m n > < L a y e d O u t > t r u e < / L a y e d O u t > < W a s U I I n v i s i b l e > t r u e < / W a s U I I n v i s i b l e > < / a : V a l u e > < / a : K e y V a l u e O f D i a g r a m O b j e c t K e y a n y T y p e z b w N T n L X > < a : K e y V a l u e O f D i a g r a m O b j e c t K e y a n y T y p e z b w N T n L X > < a : K e y > < K e y > M e a s u r e s \ S u m   o f   J u m l a h   P e m b e l i a n \ T a g I n f o \ F o r m u l a < / K e y > < / a : K e y > < a : V a l u e   i : t y p e = " M e a s u r e G r i d V i e w S t a t e I D i a g r a m T a g A d d i t i o n a l I n f o " / > < / a : K e y V a l u e O f D i a g r a m O b j e c t K e y a n y T y p e z b w N T n L X > < a : K e y V a l u e O f D i a g r a m O b j e c t K e y a n y T y p e z b w N T n L X > < a : K e y > < K e y > M e a s u r e s \ S u m   o f   J u m l a h   P e m b e l i a n \ T a g I n f o \ V a l u e < / K e y > < / a : K e y > < a : V a l u e   i : t y p e = " M e a s u r e G r i d V i e w S t a t e I D i a g r a m T a g A d d i t i o n a l I n f o " / > < / a : K e y V a l u e O f D i a g r a m O b j e c t K e y a n y T y p e z b w N T n L X > < a : K e y V a l u e O f D i a g r a m O b j e c t K e y a n y T y p e z b w N T n L X > < a : K e y > < K e y > M e a s u r e s \ C o u n t   o f   T a n g g a l   T r a n s a k s i < / K e y > < / a : K e y > < a : V a l u e   i : t y p e = " M e a s u r e G r i d N o d e V i e w S t a t e " > < L a y e d O u t > t r u e < / L a y e d O u t > < R o w > 6 < / R o w > < W a s U I I n v i s i b l e > t r u e < / W a s U I I n v i s i b l e > < / a : V a l u e > < / a : K e y V a l u e O f D i a g r a m O b j e c t K e y a n y T y p e z b w N T n L X > < a : K e y V a l u e O f D i a g r a m O b j e c t K e y a n y T y p e z b w N T n L X > < a : K e y > < K e y > M e a s u r e s \ C o u n t   o f   T a n g g a l   T r a n s a k s i \ T a g I n f o \ F o r m u l a < / K e y > < / a : K e y > < a : V a l u e   i : t y p e = " M e a s u r e G r i d V i e w S t a t e I D i a g r a m T a g A d d i t i o n a l I n f o " / > < / a : K e y V a l u e O f D i a g r a m O b j e c t K e y a n y T y p e z b w N T n L X > < a : K e y V a l u e O f D i a g r a m O b j e c t K e y a n y T y p e z b w N T n L X > < a : K e y > < K e y > M e a s u r e s \ C o u n t   o f   T a n g g a l   T r a n s a k s i \ T a g I n f o \ V a l u e < / K e y > < / a : K e y > < a : V a l u e   i : t y p e = " M e a s u r e G r i d V i e w S t a t e I D i a g r a m T a g A d d i t i o n a l I n f o " / > < / a : K e y V a l u e O f D i a g r a m O b j e c t K e y a n y T y p e z b w N T n L X > < a : K e y V a l u e O f D i a g r a m O b j e c t K e y a n y T y p e z b w N T n L X > < a : K e y > < K e y > M e a s u r e s \ T o t a l   I t e m   S o l d < / K e y > < / a : K e y > < a : V a l u e   i : t y p e = " M e a s u r e G r i d N o d e V i e w S t a t e " > < L a y e d O u t > t r u e < / L a y e d O u t > < / a : V a l u e > < / a : K e y V a l u e O f D i a g r a m O b j e c t K e y a n y T y p e z b w N T n L X > < a : K e y V a l u e O f D i a g r a m O b j e c t K e y a n y T y p e z b w N T n L X > < a : K e y > < K e y > M e a s u r e s \ T o t a l   I t e m   S o l d \ T a g I n f o \ F o r m u l a < / K e y > < / a : K e y > < a : V a l u e   i : t y p e = " M e a s u r e G r i d V i e w S t a t e I D i a g r a m T a g A d d i t i o n a l I n f o " / > < / a : K e y V a l u e O f D i a g r a m O b j e c t K e y a n y T y p e z b w N T n L X > < a : K e y V a l u e O f D i a g r a m O b j e c t K e y a n y T y p e z b w N T n L X > < a : K e y > < K e y > M e a s u r e s \ T o t a l   I t e m   S o l d \ T a g I n f o \ V a l u e < / K e y > < / a : K e y > < a : V a l u e   i : t y p e = " M e a s u r e G r i d V i e w S t a t e I D i a g r a m T a g A d d i t i o n a l I n f o " / > < / a : K e y V a l u e O f D i a g r a m O b j e c t K e y a n y T y p e z b w N T n L X > < a : K e y V a l u e O f D i a g r a m O b j e c t K e y a n y T y p e z b w N T n L X > < a : K e y > < K e y > M e a s u r e s \ R e v e n u e < / K e y > < / a : K e y > < a : V a l u e   i : t y p e = " M e a s u r e G r i d N o d e V i e w S t a t e " > < 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 T r a n s a c t i o n < / K e y > < / a : K e y > < a : V a l u e   i : t y p e = " M e a s u r e G r i d N o d e V i e w S t a t e " > < L a y e d O u t > t r u e < / L a y e d O u t > < R o w > 2 < / R o w > < / a : V a l u e > < / a : K e y V a l u e O f D i a g r a m O b j e c t K e y a n y T y p e z b w N T n L X > < a : K e y V a l u e O f D i a g r a m O b j e c t K e y a n y T y p e z b w N T n L X > < a : K e y > < K e y > M e a s u r e s \ T o t a l   T r a n s a c t i o n \ T a g I n f o \ F o r m u l a < / K e y > < / a : K e y > < a : V a l u e   i : t y p e = " M e a s u r e G r i d V i e w S t a t e I D i a g r a m T a g A d d i t i o n a l I n f o " / > < / a : K e y V a l u e O f D i a g r a m O b j e c t K e y a n y T y p e z b w N T n L X > < a : K e y V a l u e O f D i a g r a m O b j e c t K e y a n y T y p e z b w N T n L X > < a : K e y > < K e y > M e a s u r e s \ T o t a l   T r a n s a c t i o n \ T a g I n f o \ V a l u e < / K e y > < / a : K e y > < a : V a l u e   i : t y p e = " M e a s u r e G r i d V i e w S t a t e I D i a g r a m T a g A d d i t i o n a l I n f o " / > < / a : K e y V a l u e O f D i a g r a m O b j e c t K e y a n y T y p e z b w N T n L X > < a : K e y V a l u e O f D i a g r a m O b j e c t K e y a n y T y p e z b w N T n L X > < a : K e y > < K e y > M e a s u r e s \ A v e r a g e   I t e m   p e r   T r a n s a c t i o n < / K e y > < / a : K e y > < a : V a l u e   i : t y p e = " M e a s u r e G r i d N o d e V i e w S t a t e " > < L a y e d O u t > t r u e < / L a y e d O u t > < R o w > 3 < / R o w > < / a : V a l u e > < / a : K e y V a l u e O f D i a g r a m O b j e c t K e y a n y T y p e z b w N T n L X > < a : K e y V a l u e O f D i a g r a m O b j e c t K e y a n y T y p e z b w N T n L X > < a : K e y > < K e y > M e a s u r e s \ A v e r a g e   I t e m   p e r   T r a n s a c t i o n \ T a g I n f o \ F o r m u l a < / K e y > < / a : K e y > < a : V a l u e   i : t y p e = " M e a s u r e G r i d V i e w S t a t e I D i a g r a m T a g A d d i t i o n a l I n f o " / > < / a : K e y V a l u e O f D i a g r a m O b j e c t K e y a n y T y p e z b w N T n L X > < a : K e y V a l u e O f D i a g r a m O b j e c t K e y a n y T y p e z b w N T n L X > < a : K e y > < K e y > M e a s u r e s \ A v e r a g e   I t e m   p e r   T r a n s a c t i o n \ T a g I n f o \ V a l u e < / K e y > < / a : K e y > < a : V a l u e   i : t y p e = " M e a s u r e G r i d V i e w S t a t e I D i a g r a m T a g A d d i t i o n a l I n f o " / > < / a : K e y V a l u e O f D i a g r a m O b j e c t K e y a n y T y p e z b w N T n L X > < a : K e y V a l u e O f D i a g r a m O b j e c t K e y a n y T y p e z b w N T n L X > < a : K e y > < K e y > M e a s u r e s \ A v e r a g e   N i l a i   T r a n s a c t i o n < / K e y > < / a : K e y > < a : V a l u e   i : t y p e = " M e a s u r e G r i d N o d e V i e w S t a t e " > < L a y e d O u t > t r u e < / L a y e d O u t > < R o w > 4 < / R o w > < / a : V a l u e > < / a : K e y V a l u e O f D i a g r a m O b j e c t K e y a n y T y p e z b w N T n L X > < a : K e y V a l u e O f D i a g r a m O b j e c t K e y a n y T y p e z b w N T n L X > < a : K e y > < K e y > M e a s u r e s \ A v e r a g e   N i l a i   T r a n s a c t i o n \ T a g I n f o \ F o r m u l a < / K e y > < / a : K e y > < a : V a l u e   i : t y p e = " M e a s u r e G r i d V i e w S t a t e I D i a g r a m T a g A d d i t i o n a l I n f o " / > < / a : K e y V a l u e O f D i a g r a m O b j e c t K e y a n y T y p e z b w N T n L X > < a : K e y V a l u e O f D i a g r a m O b j e c t K e y a n y T y p e z b w N T n L X > < a : K e y > < K e y > M e a s u r e s \ A v e r a g e   N i l a i   T r a n s a c t i o n \ T a g I n f o \ V a l u e < / K e y > < / a : K e y > < a : V a l u e   i : t y p e = " M e a s u r e G r i d V i e w S t a t e I D i a g r a m T a g A d d i t i o n a l I n f o " / > < / a : K e y V a l u e O f D i a g r a m O b j e c t K e y a n y T y p e z b w N T n L X > < a : K e y V a l u e O f D i a g r a m O b j e c t K e y a n y T y p e z b w N T n L X > < a : K e y > < K e y > M e a s u r e s \ T r a n s a c t i o n   p e r   D a y < / K e y > < / a : K e y > < a : V a l u e   i : t y p e = " M e a s u r e G r i d N o d e V i e w S t a t e " > < L a y e d O u t > t r u e < / L a y e d O u t > < R o w > 5 < / R o w > < / a : V a l u e > < / a : K e y V a l u e O f D i a g r a m O b j e c t K e y a n y T y p e z b w N T n L X > < a : K e y V a l u e O f D i a g r a m O b j e c t K e y a n y T y p e z b w N T n L X > < a : K e y > < K e y > M e a s u r e s \ T r a n s a c t i o n   p e r   D a y \ T a g I n f o \ F o r m u l a < / K e y > < / a : K e y > < a : V a l u e   i : t y p e = " M e a s u r e G r i d V i e w S t a t e I D i a g r a m T a g A d d i t i o n a l I n f o " / > < / a : K e y V a l u e O f D i a g r a m O b j e c t K e y a n y T y p e z b w N T n L X > < a : K e y V a l u e O f D i a g r a m O b j e c t K e y a n y T y p e z b w N T n L X > < a : K e y > < K e y > M e a s u r e s \ T r a n s a c t i o n   p e r   D a y \ T a g I n f o \ V a l u e < / K e y > < / a : K e y > < a : V a l u e   i : t y p e = " M e a s u r e G r i d V i e w S t a t e I D i a g r a m T a g A d d i t i o n a l I n f o " / > < / a : K e y V a l u e O f D i a g r a m O b j e c t K e y a n y T y p e z b w N T n L X > < a : K e y V a l u e O f D i a g r a m O b j e c t K e y a n y T y p e z b w N T n L X > < a : K e y > < K e y > M e a s u r e s \ R e v e n u e   P e r   D a y < / K e y > < / a : K e y > < a : V a l u e   i : t y p e = " M e a s u r e G r i d N o d e V i e w S t a t e " > < L a y e d O u t > t r u e < / L a y e d O u t > < R o w > 7 < / R o w > < / a : V a l u e > < / a : K e y V a l u e O f D i a g r a m O b j e c t K e y a n y T y p e z b w N T n L X > < a : K e y V a l u e O f D i a g r a m O b j e c t K e y a n y T y p e z b w N T n L X > < a : K e y > < K e y > M e a s u r e s \ R e v e n u e   P e r   D a y \ T a g I n f o \ F o r m u l a < / K e y > < / a : K e y > < a : V a l u e   i : t y p e = " M e a s u r e G r i d V i e w S t a t e I D i a g r a m T a g A d d i t i o n a l I n f o " / > < / a : K e y V a l u e O f D i a g r a m O b j e c t K e y a n y T y p e z b w N T n L X > < a : K e y V a l u e O f D i a g r a m O b j e c t K e y a n y T y p e z b w N T n L X > < a : K e y > < K e y > M e a s u r e s \ R e v e n u e   P e r   D a y \ T a g I n f o \ V a l u e < / K e y > < / a : K e y > < a : V a l u e   i : t y p e = " M e a s u r e G r i d V i e w S t a t e I D i a g r a m T a g A d d i t i o n a l I n f o " / > < / a : K e y V a l u e O f D i a g r a m O b j e c t K e y a n y T y p e z b w N T n L X > < a : K e y V a l u e O f D i a g r a m O b j e c t K e y a n y T y p e z b w N T n L X > < a : K e y > < K e y > C o l u m n s \ T a n g g a l   T r a n s a k s i < / K e y > < / a : K e y > < a : V a l u e   i : t y p e = " M e a s u r e G r i d N o d e V i e w S t a t e " > < L a y e d O u t > t r u e < / L a y e d O u t > < / a : V a l u e > < / a : K e y V a l u e O f D i a g r a m O b j e c t K e y a n y T y p e z b w N T n L X > < a : K e y V a l u e O f D i a g r a m O b j e c t K e y a n y T y p e z b w N T n L X > < a : K e y > < K e y > C o l u m n s \ K o d e   T r a n s a k s i < / K e y > < / a : K e y > < a : V a l u e   i : t y p e = " M e a s u r e G r i d N o d e V i e w S t a t e " > < C o l u m n > 1 < / C o l u m n > < L a y e d O u t > t r u e < / L a y e d O u t > < / a : V a l u e > < / a : K e y V a l u e O f D i a g r a m O b j e c t K e y a n y T y p e z b w N T n L X > < a : K e y V a l u e O f D i a g r a m O b j e c t K e y a n y T y p e z b w N T n L X > < a : K e y > < K e y > C o l u m n s \ K o d e   C a b a n g < / K e y > < / a : K e y > < a : V a l u e   i : t y p e = " M e a s u r e G r i d N o d e V i e w S t a t e " > < C o l u m n > 2 < / C o l u m n > < L a y e d O u t > t r u e < / L a y e d O u t > < / a : V a l u e > < / a : K e y V a l u e O f D i a g r a m O b j e c t K e y a n y T y p e z b w N T n L X > < a : K e y V a l u e O f D i a g r a m O b j e c t K e y a n y T y p e z b w N T n L X > < a : K e y > < K e y > C o l u m n s \ U r u t a n < / K e y > < / a : K e y > < a : V a l u e   i : t y p e = " M e a s u r e G r i d N o d e V i e w S t a t e " > < C o l u m n > 3 < / C o l u m n > < L a y e d O u t > t r u e < / L a y e d O u t > < / a : V a l u e > < / a : K e y V a l u e O f D i a g r a m O b j e c t K e y a n y T y p e z b w N T n L X > < a : K e y V a l u e O f D i a g r a m O b j e c t K e y a n y T y p e z b w N T n L X > < a : K e y > < K e y > C o l u m n s \ K o d e   P r o d u k < / K e y > < / a : K e y > < a : V a l u e   i : t y p e = " M e a s u r e G r i d N o d e V i e w S t a t e " > < C o l u m n > 4 < / C o l u m n > < L a y e d O u t > t r u e < / L a y e d O u t > < / a : V a l u e > < / a : K e y V a l u e O f D i a g r a m O b j e c t K e y a n y T y p e z b w N T n L X > < a : K e y V a l u e O f D i a g r a m O b j e c t K e y a n y T y p e z b w N T n L X > < a : K e y > < K e y > C o l u m n s \ K o d e   K a t < / K e y > < / a : K e y > < a : V a l u e   i : t y p e = " M e a s u r e G r i d N o d e V i e w S t a t e " > < C o l u m n > 5 < / C o l u m n > < L a y e d O u t > t r u e < / L a y e d O u t > < / a : V a l u e > < / a : K e y V a l u e O f D i a g r a m O b j e c t K e y a n y T y p e z b w N T n L X > < a : K e y V a l u e O f D i a g r a m O b j e c t K e y a n y T y p e z b w N T n L X > < a : K e y > < K e y > C o l u m n s \ J u m l a h   P e m b e l i a n < / K e y > < / a : K e y > < a : V a l u e   i : t y p e = " M e a s u r e G r i d N o d e V i e w S t a t e " > < C o l u m n > 6 < / C o l u m n > < L a y e d O u t > t r u e < / L a y e d O u t > < / a : V a l u e > < / a : K e y V a l u e O f D i a g r a m O b j e c t K e y a n y T y p e z b w N T n L X > < a : K e y V a l u e O f D i a g r a m O b j e c t K e y a n y T y p e z b w N T n L X > < a : K e y > < K e y > C o l u m n s \ C u s t o m < / K e y > < / a : K e y > < a : V a l u e   i : t y p e = " M e a s u r e G r i d N o d e V i e w S t a t e " > < C o l u m n > 1 0 < / C o l u m n > < L a y e d O u t > t r u e < / L a y e d O u t > < / a : V a l u e > < / a : K e y V a l u e O f D i a g r a m O b j e c t K e y a n y T y p e z b w N T n L X > < a : K e y V a l u e O f D i a g r a m O b j e c t K e y a n y T y p e z b w N T n L X > < a : K e y > < K e y > C o l u m n s \ T a n g g a l   T r a n s a k s i   ( M o n t h   I n d e x ) < / K e y > < / a : K e y > < a : V a l u e   i : t y p e = " M e a s u r e G r i d N o d e V i e w S t a t e " > < C o l u m n > 7 < / C o l u m n > < L a y e d O u t > t r u e < / L a y e d O u t > < / a : V a l u e > < / a : K e y V a l u e O f D i a g r a m O b j e c t K e y a n y T y p e z b w N T n L X > < a : K e y V a l u e O f D i a g r a m O b j e c t K e y a n y T y p e z b w N T n L X > < a : K e y > < K e y > C o l u m n s \ T a n g g a l   T r a n s a k s i   ( M o n t h ) < / K e y > < / a : K e y > < a : V a l u e   i : t y p e = " M e a s u r e G r i d N o d e V i e w S t a t e " > < C o l u m n > 8 < / C o l u m n > < L a y e d O u t > t r u e < / L a y e d O u t > < / a : V a l u e > < / a : K e y V a l u e O f D i a g r a m O b j e c t K e y a n y T y p e z b w N T n L X > < a : K e y V a l u e O f D i a g r a m O b j e c t K e y a n y T y p e z b w N T n L X > < a : K e y > < K e y > C o l u m n s \ H a r i < / K e y > < / a : K e y > < a : V a l u e   i : t y p e = " M e a s u r e G r i d N o d e V i e w S t a t e " > < C o l u m n > 9 < / C o l u m n > < L a y e d O u t > t r u e < / L a y e d O u t > < / a : V a l u e > < / a : K e y V a l u e O f D i a g r a m O b j e c t K e y a n y T y p e z b w N T n L X > < a : K e y V a l u e O f D i a g r a m O b j e c t K e y a n y T y p e z b w N T n L X > < a : K e y > < K e y > L i n k s \ & l t ; C o l u m n s \ S u m   o f   J u m l a h   P e m b e l i a n & g t ; - & l t ; M e a s u r e s \ J u m l a h   P e m b e l i a n & g t ; < / K e y > < / a : K e y > < a : V a l u e   i : t y p e = " M e a s u r e G r i d V i e w S t a t e I D i a g r a m L i n k " / > < / a : K e y V a l u e O f D i a g r a m O b j e c t K e y a n y T y p e z b w N T n L X > < a : K e y V a l u e O f D i a g r a m O b j e c t K e y a n y T y p e z b w N T n L X > < a : K e y > < K e y > L i n k s \ & l t ; C o l u m n s \ S u m   o f   J u m l a h   P e m b e l i a n & g t ; - & l t ; M e a s u r e s \ J u m l a h   P e m b e l i a n & g t ; \ C O L U M N < / K e y > < / a : K e y > < a : V a l u e   i : t y p e = " M e a s u r e G r i d V i e w S t a t e I D i a g r a m L i n k E n d p o i n t " / > < / a : K e y V a l u e O f D i a g r a m O b j e c t K e y a n y T y p e z b w N T n L X > < a : K e y V a l u e O f D i a g r a m O b j e c t K e y a n y T y p e z b w N T n L X > < a : K e y > < K e y > L i n k s \ & l t ; C o l u m n s \ S u m   o f   J u m l a h   P e m b e l i a n & g t ; - & l t ; M e a s u r e s \ J u m l a h   P e m b e l i a n & g t ; \ M E A S U R E < / K e y > < / a : K e y > < a : V a l u e   i : t y p e = " M e a s u r e G r i d V i e w S t a t e I D i a g r a m L i n k E n d p o i n t " / > < / a : K e y V a l u e O f D i a g r a m O b j e c t K e y a n y T y p e z b w N T n L X > < a : K e y V a l u e O f D i a g r a m O b j e c t K e y a n y T y p e z b w N T n L X > < a : K e y > < K e y > L i n k s \ & l t ; C o l u m n s \ C o u n t   o f   T a n g g a l   T r a n s a k s i & g t ; - & l t ; M e a s u r e s \ T a n g g a l   T r a n s a k s i & g t ; < / K e y > < / a : K e y > < a : V a l u e   i : t y p e = " M e a s u r e G r i d V i e w S t a t e I D i a g r a m L i n k " / > < / a : K e y V a l u e O f D i a g r a m O b j e c t K e y a n y T y p e z b w N T n L X > < a : K e y V a l u e O f D i a g r a m O b j e c t K e y a n y T y p e z b w N T n L X > < a : K e y > < K e y > L i n k s \ & l t ; C o l u m n s \ C o u n t   o f   T a n g g a l   T r a n s a k s i & g t ; - & l t ; M e a s u r e s \ T a n g g a l   T r a n s a k s i & g t ; \ C O L U M N < / K e y > < / a : K e y > < a : V a l u e   i : t y p e = " M e a s u r e G r i d V i e w S t a t e I D i a g r a m L i n k E n d p o i n t " / > < / a : K e y V a l u e O f D i a g r a m O b j e c t K e y a n y T y p e z b w N T n L X > < a : K e y V a l u e O f D i a g r a m O b j e c t K e y a n y T y p e z b w N T n L X > < a : K e y > < K e y > L i n k s \ & l t ; C o l u m n s \ C o u n t   o f   T a n g g a l   T r a n s a k s i & g t ; - & l t ; M e a s u r e s \ T a n g g a l   T r a n s a k s i & g t ; \ M E A S U R E 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b 3 5 5 a 5 b c - 9 0 e 3 - 4 7 2 1 - 8 4 3 3 - 6 b b 6 f 1 b 8 3 e 8 f " > < 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18.xml>��< ? x m l   v e r s i o n = " 1 . 0 "   e n c o d i n g = " U T F - 1 6 " ? > < G e m i n i   x m l n s = " h t t p : / / g e m i n i / p i v o t c u s t o m i z a t i o n / d 0 a b 3 8 b e - f 1 2 a - 4 8 f 7 - b d b c - 5 c 0 2 e 8 6 0 d 9 f 2 " > < 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b 6 1 d 0 3 8 3 - d 9 c 1 - 4 1 f 7 - 9 3 a 7 - e 2 b 0 6 9 4 8 e 0 a a " > < 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 2 0 2 5 - 0 7 - 0 9 T 0 0 : 1 4 : 5 5 . 7 8 2 3 7 9 + 0 7 : 0 0 < / L a s t P r o c e s s e d T i m e > < / D a t a M o d e l i n g S a n d b o x . S e r i a l i z e d S a n d b o x E r r o r C a c h e > ] ] > < / C u s t o m C o n t e n t > < / G e m i n i > 
</file>

<file path=customXml/item21.xml>��< ? x m l   v e r s i o n = " 1 . 0 "   e n c o d i n g = " U T F - 1 6 " ? > < G e m i n i   x m l n s = " h t t p : / / g e m i n i / p i v o t c u s t o m i z a t i o n / C l i e n t W i n d o w X M L " > < C u s t o m C o n t e n t > < ! [ C D A T A [ d t P e n j u a l a n _ 3 4 5 3 5 2 b c - e c 4 5 - 4 f f a - 8 e 1 a - e b b 5 e e 7 4 6 d 2 c ] ] > < / 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1 d d a d b b d - 1 a c b - 4 5 7 1 - 9 f 7 e - d 7 a a b 5 3 0 6 2 d f " > < C u s t o m C o n t e n t > < ! [ C D A T A [ < ? x m l   v e r s i o n = " 1 . 0 "   e n c o d i n g = " u t f - 1 6 " ? > < S e t t i n g s > < C a l c u l a t e d F i e l d s > < i t e m > < M e a s u r e N a m e > R e v e n u e < / M e a s u r e N a m e > < D i s p l a y N a m e > R e v e n u e < / D i s p l a y N a m e > < V i s i b l e > F a l s e < / V i s i b l e > < / i t e m > < i t e m > < M e a s u r e N a m e > T o t a l   T r a n s a c t i o n < / M e a s u r e N a m e > < D i s p l a y N a m e > T o t a l   T r a n s a c t i o n < / D i s p l a y N a m e > < V i s i b l e > F a l s e < / V i s i b l e > < / i t e m > < i t e m > < M e a s u r e N a m e > T o t a l   I t e m   S o l d < / M e a s u r e N a m e > < D i s p l a y N a m e > T o t a l   I t e m   S o l d < / 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26.xml>��< ? x m l   v e r s i o n = " 1 . 0 "   e n c o d i n g = " U T F - 1 6 " ? > < G e m i n i   x m l n s = " h t t p : / / g e m i n i / p i v o t c u s t o m i z a t i o n / b c 3 c 0 0 3 1 - 1 f 0 c - 4 f 0 a - a c 2 8 - d 6 c 8 3 b 1 3 e 1 8 7 " > < 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T a b l e X M L _ l t L i b u r a n _ a 4 b 4 1 6 2 4 - e 2 d d - 4 3 a 5 - 8 e 5 3 - 0 c 9 6 1 3 1 e 8 a 0 8 " > < C u s t o m C o n t e n t > < ! [ C D A T A [ < T a b l e W i d g e t G r i d S e r i a l i z a t i o n   x m l n s : x s i = " h t t p : / / w w w . w 3 . o r g / 2 0 0 1 / X M L S c h e m a - i n s t a n c e "   x m l n s : x s d = " h t t p : / / w w w . w 3 . o r g / 2 0 0 1 / X M L S c h e m a " > < C o l u m n S u g g e s t e d T y p e   / > < C o l u m n F o r m a t   / > < C o l u m n A c c u r a c y   / > < C o l u m n C u r r e n c y S y m b o l   / > < C o l u m n P o s i t i v e P a t t e r n   / > < C o l u m n N e g a t i v e P a t t e r n   / > < C o l u m n W i d t h s > < i t e m > < k e y > < s t r i n g > T a n g g a l < / s t r i n g > < / k e y > < v a l u e > < i n t > 1 2 4 < / i n t > < / v a l u e > < / i t e m > < i t e m > < k e y > < s t r i n g > N a m a   L i b u r a n < / s t r i n g > < / k e y > < v a l u e > < i n t > 1 8 4 < / i n t > < / v a l u e > < / i t e m > < i t e m > < k e y > < s t r i n g > T i p e < / s t r i n g > < / k e y > < v a l u e > < i n t > 8 8 < / i n t > < / v a l u e > < / i t e m > < / C o l u m n W i d t h s > < C o l u m n D i s p l a y I n d e x > < i t e m > < k e y > < s t r i n g > T a n g g a l < / s t r i n g > < / k e y > < v a l u e > < i n t > 0 < / i n t > < / v a l u e > < / i t e m > < i t e m > < k e y > < s t r i n g > N a m a   L i b u r a n < / s t r i n g > < / k e y > < v a l u e > < i n t > 1 < / i n t > < / v a l u e > < / i t e m > < i t e m > < k e y > < s t r i n g > T i p e < / 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0 0 3 f b 8 c - 4 b 2 9 - 4 7 2 6 - 9 c 7 b - 3 a d 6 e 4 5 1 1 c 1 5 " > < 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3.xml>��< ? x m l   v e r s i o n = " 1 . 0 "   e n c o d i n g = " U T F - 1 6 " ? > < G e m i n i   x m l n s = " h t t p : / / g e m i n i / p i v o t c u s t o m i z a t i o n / e d e 9 2 0 2 9 - 0 4 c 1 - 4 0 7 2 - b a 2 0 - 9 8 0 4 e e 7 a 7 c d 6 " > < 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T a b l e X M L _ l t C a b a n g _ 8 9 c 1 c c 5 8 - a c a 6 - 4 9 a 1 - 8 a a e - e 3 4 9 a 6 5 f c 3 0 d " > < C u s t o m C o n t e n t > < ! [ C D A T A [ < T a b l e W i d g e t G r i d S e r i a l i z a t i o n   x m l n s : x s i = " h t t p : / / w w w . w 3 . o r g / 2 0 0 1 / X M L S c h e m a - i n s t a n c e "   x m l n s : x s d = " h t t p : / / w w w . w 3 . o r g / 2 0 0 1 / X M L S c h e m a " > < C o l u m n S u g g e s t e d T y p e   / > < C o l u m n F o r m a t   / > < C o l u m n A c c u r a c y   / > < C o l u m n C u r r e n c y S y m b o l   / > < C o l u m n P o s i t i v e P a t t e r n   / > < C o l u m n N e g a t i v e P a t t e r n   / > < C o l u m n W i d t h s > < i t e m > < k e y > < s t r i n g > K o d e   C a b a n g < / s t r i n g > < / k e y > < v a l u e > < i n t > 1 8 0 < / i n t > < / v a l u e > < / i t e m > < i t e m > < k e y > < s t r i n g > N a m a   C a b a n g < / s t r i n g > < / k e y > < v a l u e > < i n t > 1 8 8 < / i n t > < / v a l u e > < / i t e m > < i t e m > < k e y > < s t r i n g > L o k a s i < / s t r i n g > < / k e y > < v a l u e > < i n t > 1 1 0 < / i n t > < / v a l u e > < / i t e m > < i t e m > < k e y > < s t r i n g > P r o v i n s i < / s t r i n g > < / k e y > < v a l u e > < i n t > 1 2 5 < / i n t > < / v a l u e > < / i t e m > < / C o l u m n W i d t h s > < C o l u m n D i s p l a y I n d e x > < i t e m > < k e y > < s t r i n g > K o d e   C a b a n g < / s t r i n g > < / k e y > < v a l u e > < i n t > 0 < / i n t > < / v a l u e > < / i t e m > < i t e m > < k e y > < s t r i n g > N a m a   C a b a n g < / s t r i n g > < / k e y > < v a l u e > < i n t > 1 < / i n t > < / v a l u e > < / i t e m > < i t e m > < k e y > < s t r i n g > L o k a s i < / s t r i n g > < / k e y > < v a l u e > < i n t > 2 < / i n t > < / v a l u e > < / i t e m > < i t e m > < k e y > < s t r i n g > P r o v i n s i < / 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O r d e r " > < C u s t o m C o n t e n t > < ! [ C D A T A [ l t C a b a n g _ 8 9 c 1 c c 5 8 - a c a 6 - 4 9 a 1 - 8 a a e - e 3 4 9 a 6 5 f c 3 0 d , l t K a t a g o r i _ 8 e 6 5 d 0 c c - 8 b 8 8 - 4 b 6 7 - a f 1 2 - 5 b 3 9 3 4 f 0 1 3 6 2 , l t P r o d u k _ 0 a 7 0 1 1 4 3 - c 7 7 4 - 4 7 a d - 9 0 1 5 - 3 d 6 f 5 2 3 f 4 5 c 0 , l t L i b u r a n _ a 4 b 4 1 6 2 4 - e 2 d d - 4 3 a 5 - 8 e 5 3 - 0 c 9 6 1 3 1 e 8 a 0 8 , d t P e n j u a l a n _ 3 4 5 3 5 2 b c - e c 4 5 - 4 f f a - 8 e 1 a - e b b 5 e e 7 4 6 d 2 c ] ] > < / C u s t o m C o n t e n t > < / G e m i n i > 
</file>

<file path=customXml/item33.xml>��< ? x m l   v e r s i o n = " 1 . 0 "   e n c o d i n g = " U T F - 1 6 " ? > < G e m i n i   x m l n s = " h t t p : / / g e m i n i / p i v o t c u s t o m i z a t i o n / 5 4 c c 5 8 f d - c 8 b 1 - 4 c 0 f - 8 c 0 3 - f 7 5 b 2 d 0 7 3 0 3 5 " > < 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34.xml>��< ? x m l   v e r s i o n = " 1 . 0 "   e n c o d i n g = " U T F - 1 6 " ? > < G e m i n i   x m l n s = " h t t p : / / g e m i n i / p i v o t c u s t o m i z a t i o n / T a b l e X M L _ d t P e n j u a l a n _ 3 4 5 3 5 2 b c - e c 4 5 - 4 f f a - 8 e 1 a - e b b 5 e e 7 4 6 d 2 c " > < C u s t o m C o n t e n t > < ! [ C D A T A [ < T a b l e W i d g e t G r i d S e r i a l i z a t i o n   x m l n s : x s i = " h t t p : / / w w w . w 3 . o r g / 2 0 0 1 / X M L S c h e m a - i n s t a n c e "   x m l n s : x s d = " h t t p : / / w w w . w 3 . o r g / 2 0 0 1 / X M L S c h e m a " > < C o l u m n S u g g e s t e d T y p e   / > < C o l u m n F o r m a t   / > < C o l u m n A c c u r a c y   / > < C o l u m n C u r r e n c y S y m b o l   / > < C o l u m n P o s i t i v e P a t t e r n   / > < C o l u m n N e g a t i v e P a t t e r n   / > < C o l u m n W i d t h s > < i t e m > < k e y > < s t r i n g > T a n g g a l   T r a n s a k s i < / s t r i n g > < / k e y > < v a l u e > < i n t > 2 2 3 < / i n t > < / v a l u e > < / i t e m > < i t e m > < k e y > < s t r i n g > K o d e   T r a n s a k s i < / s t r i n g > < / k e y > < v a l u e > < i n t > 1 9 7 < / i n t > < / v a l u e > < / i t e m > < i t e m > < k e y > < s t r i n g > K o d e   C a b a n g < / s t r i n g > < / k e y > < v a l u e > < i n t > 1 8 0 < / i n t > < / v a l u e > < / i t e m > < i t e m > < k e y > < s t r i n g > U r u t a n < / s t r i n g > < / k e y > < v a l u e > < i n t > 1 1 2 < / i n t > < / v a l u e > < / i t e m > < i t e m > < k e y > < s t r i n g > K o d e   P r o d u k < / s t r i n g > < / k e y > < v a l u e > < i n t > 1 7 3 < / i n t > < / v a l u e > < / i t e m > < i t e m > < k e y > < s t r i n g > K o d e   K a t < / s t r i n g > < / k e y > < v a l u e > < i n t > 1 3 7 < / i n t > < / v a l u e > < / i t e m > < i t e m > < k e y > < s t r i n g > J u m l a h   P e m b e l i a n < / s t r i n g > < / k e y > < v a l u e > < i n t > 2 2 8 < / i n t > < / v a l u e > < / i t e m > < i t e m > < k e y > < s t r i n g > T a n g g a l   T r a n s a k s i   ( M o n t h   I n d e x ) < / s t r i n g > < / k e y > < v a l u e > < i n t > 3 6 2 < / i n t > < / v a l u e > < / i t e m > < i t e m > < k e y > < s t r i n g > T a n g g a l   T r a n s a k s i   ( M o n t h ) < / s t r i n g > < / k e y > < v a l u e > < i n t > 3 0 3 < / i n t > < / v a l u e > < / i t e m > < i t e m > < k e y > < s t r i n g > H a r i < / s t r i n g > < / k e y > < v a l u e > < i n t > 1 0 5 < / i n t > < / v a l u e > < / i t e m > < i t e m > < k e y > < s t r i n g > C u s t o m < / s t r i n g > < / k e y > < v a l u e > < i n t > 1 2 3 < / i n t > < / v a l u e > < / i t e m > < / C o l u m n W i d t h s > < C o l u m n D i s p l a y I n d e x > < i t e m > < k e y > < s t r i n g > T a n g g a l   T r a n s a k s i < / s t r i n g > < / k e y > < v a l u e > < i n t > 0 < / i n t > < / v a l u e > < / i t e m > < i t e m > < k e y > < s t r i n g > K o d e   T r a n s a k s i < / s t r i n g > < / k e y > < v a l u e > < i n t > 1 < / i n t > < / v a l u e > < / i t e m > < i t e m > < k e y > < s t r i n g > K o d e   C a b a n g < / s t r i n g > < / k e y > < v a l u e > < i n t > 2 < / i n t > < / v a l u e > < / i t e m > < i t e m > < k e y > < s t r i n g > U r u t a n < / s t r i n g > < / k e y > < v a l u e > < i n t > 3 < / i n t > < / v a l u e > < / i t e m > < i t e m > < k e y > < s t r i n g > K o d e   P r o d u k < / s t r i n g > < / k e y > < v a l u e > < i n t > 4 < / i n t > < / v a l u e > < / i t e m > < i t e m > < k e y > < s t r i n g > K o d e   K a t < / s t r i n g > < / k e y > < v a l u e > < i n t > 5 < / i n t > < / v a l u e > < / i t e m > < i t e m > < k e y > < s t r i n g > J u m l a h   P e m b e l i a n < / s t r i n g > < / k e y > < v a l u e > < i n t > 6 < / i n t > < / v a l u e > < / i t e m > < i t e m > < k e y > < s t r i n g > T a n g g a l   T r a n s a k s i   ( M o n t h   I n d e x ) < / s t r i n g > < / k e y > < v a l u e > < i n t > 7 < / i n t > < / v a l u e > < / i t e m > < i t e m > < k e y > < s t r i n g > T a n g g a l   T r a n s a k s i   ( M o n t h ) < / s t r i n g > < / k e y > < v a l u e > < i n t > 8 < / i n t > < / v a l u e > < / i t e m > < i t e m > < k e y > < s t r i n g > H a r i < / s t r i n g > < / k e y > < v a l u e > < i n t > 9 < / i n t > < / v a l u e > < / i t e m > < i t e m > < k e y > < s t r i n g > C u s t o m < / s t r i n g > < / k e y > < v a l u e > < i n t > 1 0 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8 b 2 1 c 2 a 0 - 1 5 4 d - 4 4 a 9 - 8 a f 6 - 6 5 5 0 f 9 7 7 2 e c 7 " > < 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36.xml>��< ? x m l   v e r s i o n = " 1 . 0 "   e n c o d i n g = " U T F - 1 6 " ? > < G e m i n i   x m l n s = " h t t p : / / g e m i n i / p i v o t c u s t o m i z a t i o n / 5 3 8 2 b 8 9 8 - b b d 5 - 4 b 7 4 - a c 9 3 - 1 d c 1 b 2 1 6 d 0 6 f " > < 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37.xml>��< ? x m l   v e r s i o n = " 1 . 0 "   e n c o d i n g = " U T F - 1 6 " ? > < G e m i n i   x m l n s = " h t t p : / / g e m i n i / p i v o t c u s t o m i z a t i o n / 6 4 5 b 2 7 e 1 - 1 3 f d - 4 4 7 3 - a 0 f b - 7 e 5 2 a 8 f 2 f c 0 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 T r u e 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3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 l t C a b a n g _ 8 9 c 1 c c 5 8 - a c a 6 - 4 9 a 1 - 8 a a e - e 3 4 9 a 6 5 f c 3 0 d < / K e y > < V a l u e   x m l n s : a = " h t t p : / / s c h e m a s . d a t a c o n t r a c t . o r g / 2 0 0 4 / 0 7 / M i c r o s o f t . A n a l y s i s S e r v i c e s . C o m m o n " > < a : H a s F o c u s > t r u e < / a : H a s F o c u s > < a : S i z e A t D p i 9 6 > 1 4 0 < / a : S i z e A t D p i 9 6 > < a : V i s i b l e > t r u e < / a : V i s i b l e > < / V a l u e > < / K e y V a l u e O f s t r i n g S a n d b o x E d i t o r . M e a s u r e G r i d S t a t e S c d E 3 5 R y > < K e y V a l u e O f s t r i n g S a n d b o x E d i t o r . M e a s u r e G r i d S t a t e S c d E 3 5 R y > < K e y > l t K a t a g o r i _ 8 e 6 5 d 0 c c - 8 b 8 8 - 4 b 6 7 - a f 1 2 - 5 b 3 9 3 4 f 0 1 3 6 2 < / K e y > < V a l u e   x m l n s : a = " h t t p : / / s c h e m a s . d a t a c o n t r a c t . o r g / 2 0 0 4 / 0 7 / M i c r o s o f t . A n a l y s i s S e r v i c e s . C o m m o n " > < a : H a s F o c u s > f a l s e < / a : H a s F o c u s > < a : S i z e A t D p i 9 6 > 1 3 3 < / a : S i z e A t D p i 9 6 > < a : V i s i b l e > t r u e < / a : V i s i b l e > < / V a l u e > < / K e y V a l u e O f s t r i n g S a n d b o x E d i t o r . M e a s u r e G r i d S t a t e S c d E 3 5 R y > < K e y V a l u e O f s t r i n g S a n d b o x E d i t o r . M e a s u r e G r i d S t a t e S c d E 3 5 R y > < K e y > d t P e n j u a l a n _ 3 4 5 3 5 2 b c - e c 4 5 - 4 f f a - 8 e 1 a - e b b 5 e e 7 4 6 d 2 c < / K e y > < V a l u e   x m l n s : a = " h t t p : / / s c h e m a s . d a t a c o n t r a c t . o r g / 2 0 0 4 / 0 7 / M i c r o s o f t . A n a l y s i s S e r v i c e s . C o m m o n " > < a : H a s F o c u s > f a l s e < / a : H a s F o c u s > < a : S i z e A t D p i 9 6 > 1 4 3 < / a : S i z e A t D p i 9 6 > < a : V i s i b l e > t r u e < / a : V i s i b l e > < / V a l u e > < / K e y V a l u e O f s t r i n g S a n d b o x E d i t o r . M e a s u r e G r i d S t a t e S c d E 3 5 R y > < K e y V a l u e O f s t r i n g S a n d b o x E d i t o r . M e a s u r e G r i d S t a t e S c d E 3 5 R y > < K e y > l t P r o d u k _ 0 a 7 0 1 1 4 3 - c 7 7 4 - 4 7 a d - 9 0 1 5 - 3 d 6 f 5 2 3 f 4 5 c 0 < / K e y > < V a l u e   x m l n s : a = " h t t p : / / s c h e m a s . d a t a c o n t r a c t . o r g / 2 0 0 4 / 0 7 / M i c r o s o f t . A n a l y s i s S e r v i c e s . C o m m o n " > < a : H a s F o c u s > f a l s e < / a : H a s F o c u s > < a : S i z e A t D p i 9 6 > 1 3 3 < / a : S i z e A t D p i 9 6 > < a : V i s i b l e > t r u e < / a : V i s i b l e > < / V a l u e > < / K e y V a l u e O f s t r i n g S a n d b o x E d i t o r . M e a s u r e G r i d S t a t e S c d E 3 5 R y > < K e y V a l u e O f s t r i n g S a n d b o x E d i t o r . M e a s u r e G r i d S t a t e S c d E 3 5 R y > < K e y > l t L i b u r a n _ a 4 b 4 1 6 2 4 - e 2 d d - 4 3 a 5 - 8 e 5 3 - 0 c 9 6 1 3 1 e 8 a 0 8 < / 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39.xml>��< ? x m l   v e r s i o n = " 1 . 0 "   e n c o d i n g = " U T F - 1 6 " ? > < G e m i n i   x m l n s = " h t t p : / / g e m i n i / p i v o t c u s t o m i z a t i o n / 9 d 1 0 a 4 a 6 - b 7 3 c - 4 b 8 6 - 8 e 7 3 - e a 2 9 b 9 4 4 e d b 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xml>��< ? x m l   v e r s i o n = " 1 . 0 "   e n c o d i n g = " U T F - 1 6 " ? > < G e m i n i   x m l n s = " h t t p : / / g e m i n i / p i v o t c u s t o m i z a t i o n / 6 4 2 3 6 4 1 6 - 6 c 0 9 - 4 e 8 e - 8 7 4 4 - b 1 8 7 9 c 1 0 c 0 d c " > < 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0.xml>��< ? x m l   v e r s i o n = " 1 . 0 "   e n c o d i n g = " U T F - 1 6 " ? > < G e m i n i   x m l n s = " h t t p : / / g e m i n i / p i v o t c u s t o m i z a t i o n / 3 3 a a 1 8 c 6 - b 0 9 a - 4 5 0 b - 8 4 b 3 - 9 f 6 f f e 6 9 d 5 6 9 " > < 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1.xml>��< ? x m l   v e r s i o n = " 1 . 0 "   e n c o d i n g = " U T F - 1 6 " ? > < G e m i n i   x m l n s = " h t t p : / / g e m i n i / p i v o t c u s t o m i z a t i o n / 3 a 9 4 1 a b 1 - b b c f - 4 0 3 b - a 3 1 9 - 6 1 b 0 f 7 e 2 c 1 1 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 J u m l a h P r o v i n s i < / M e a s u r e N a m e > < D i s p l a y N a m e > J u m l a h P r o v i n s i < / D i s p l a y N a m e > < V i s i b l e > F a l s e < / V i s i b l e > < / i t e m > < / C a l c u l a t e d F i e l d s > < S A H o s t H a s h > 0 < / S A H o s t H a s h > < G e m i n i F i e l d L i s t V i s i b l e > T r u e < / G e m i n i F i e l d L i s t V i s i b l e > < / S e t t i n g s > ] ] > < / C u s t o m C o n t e n t > < / G e m i n i > 
</file>

<file path=customXml/item42.xml>��< ? x m l   v e r s i o n = " 1 . 0 "   e n c o d i n g = " U T F - 1 6 " ? > < G e m i n i   x m l n s = " h t t p : / / g e m i n i / p i v o t c u s t o m i z a t i o n / S h o w I m p l i c i t M e a s u r e s " > < C u s t o m C o n t e n t > < ! [ C D A T A [ F a l s e ] ] > < / C u s t o m C o n t e n t > < / G e m i n i > 
</file>

<file path=customXml/item43.xml>��< ? x m l   v e r s i o n = " 1 . 0 "   e n c o d i n g = " U T F - 1 6 " ? > < G e m i n i   x m l n s = " h t t p : / / g e m i n i / p i v o t c u s t o m i z a t i o n / T a b l e X M L _ l t K a t a g o r i _ 8 e 6 5 d 0 c c - 8 b 8 8 - 4 b 6 7 - a f 1 2 - 5 b 3 9 3 4 f 0 1 3 6 2 " > < C u s t o m C o n t e n t > < ! [ C D A T A [ < T a b l e W i d g e t G r i d S e r i a l i z a t i o n   x m l n s : x s i = " h t t p : / / w w w . w 3 . o r g / 2 0 0 1 / X M L S c h e m a - i n s t a n c e "   x m l n s : x s d = " h t t p : / / w w w . w 3 . o r g / 2 0 0 1 / X M L S c h e m a " > < C o l u m n S u g g e s t e d T y p e   / > < C o l u m n F o r m a t   / > < C o l u m n A c c u r a c y   / > < C o l u m n C u r r e n c y S y m b o l   / > < C o l u m n P o s i t i v e P a t t e r n   / > < C o l u m n N e g a t i v e P a t t e r n   / > < C o l u m n W i d t h s > < i t e m > < k e y > < s t r i n g > K o d e   K a t e g o r i < / s t r i n g > < / k e y > < v a l u e > < i n t > 1 8 5 < / i n t > < / v a l u e > < / i t e m > < i t e m > < k e y > < s t r i n g > N a m a   K a t e g o r i < / s t r i n g > < / k e y > < v a l u e > < i n t > 1 9 3 < / i n t > < / v a l u e > < / i t e m > < / C o l u m n W i d t h s > < C o l u m n D i s p l a y I n d e x > < i t e m > < k e y > < s t r i n g > K o d e   K a t e g o r i < / s t r i n g > < / k e y > < v a l u e > < i n t > 0 < / i n t > < / v a l u e > < / i t e m > < i t e m > < k e y > < s t r i n g > N a m a   K a t e g o r i < / s t r i n g > < / k e y > < v a l u e > < i n t > 1 < / 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2 5 5 3 2 7 4 b - 9 f f 5 - 4 5 6 3 - a f d 9 - b 2 3 a 4 9 e c 4 1 7 8 " > < 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45.xml>��< ? x m l   v e r s i o n = " 1 . 0 "   e n c o d i n g = " U T F - 1 6 " ? > < G e m i n i   x m l n s = " h t t p : / / g e m i n i / p i v o t c u s t o m i z a t i o n / 5 b 2 9 1 9 a 6 - 0 0 1 9 - 4 6 3 0 - b 4 2 3 - 1 8 e b 5 6 d d 0 b e d " > < C u s t o m C o n t e n t > < ! [ C D A T A [ < ? x m l   v e r s i o n = " 1 . 0 "   e n c o d i n g = " u t f - 1 6 " ? > < S e t t i n g s > < C a l c u l a t e d F i e l d s > < i t e m > < M e a s u r e N a m e > R e v e n u e < / M e a s u r e N a m e > < D i s p l a y N a m e > R e v e n u e < / D i s p l a y N a m e > < V i s i b l e > F a l s e < / V i s i b l e > < / i t e m > < i t e m > < M e a s u r e N a m e > T o t a l   T r a n s a c t i o n < / M e a s u r e N a m e > < D i s p l a y N a m e > T o t a l   T r a n s a c t i o n < / D i s p l a y N a m e > < V i s i b l e > T r u e < / V i s i b l e > < / i t e m > < i t e m > < M e a s u r e N a m e > A v e r a g e   I t e m   p e r   T r a n s a c t i o n < / M e a s u r e N a m e > < D i s p l a y N a m e > A v e r a g e   I t e m   p e r   T r a n s a c t i o n < / D i s p l a y N a m e > < V i s i b l e > T r u e < / V i s i b l e > < / i t e m > < i t e m > < M e a s u r e N a m e > T o t a l   I t e m   S o l d < / M e a s u r e N a m e > < D i s p l a y N a m e > T o t a l   I t e m   S o l d < / 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46.xml>��< ? x m l   v e r s i o n = " 1 . 0 "   e n c o d i n g = " U T F - 1 6 " ? > < G e m i n i   x m l n s = " h t t p : / / g e m i n i / p i v o t c u s t o m i z a t i o n / 5 6 0 5 f 3 3 5 - 8 4 9 e - 4 8 6 0 - 8 3 4 1 - a 2 d a c 4 9 8 b 7 5 8 " > < 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47.xml>��< ? x m l   v e r s i o n = " 1 . 0 "   e n c o d i n g = " U T F - 1 6 " ? > < G e m i n i   x m l n s = " h t t p : / / g e m i n i / p i v o t c u s t o m i z a t i o n / 6 d 0 2 0 f b 3 - 6 a e 1 - 4 4 0 7 - 9 d f 5 - 5 3 6 0 c e 3 a f 4 6 b " > < 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48.xml>��< ? x m l   v e r s i o n = " 1 . 0 "   e n c o d i n g = " U T F - 1 6 " ? > < G e m i n i   x m l n s = " h t t p : / / g e m i n i / p i v o t c u s t o m i z a t i o n / 9 d d 7 e 4 4 9 - e a c 6 - 4 1 c 2 - 9 4 4 0 - c 3 a 3 c 7 f e f 1 5 4 " > < 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49.xml>��< ? x m l   v e r s i o n = " 1 . 0 "   e n c o d i n g = " U T F - 1 6 " ? > < G e m i n i   x m l n s = " h t t p : / / g e m i n i / p i v o t c u s t o m i z a t i o n / S h o w H i d d e n " > < C u s t o m C o n t e n t > < ! [ C D A T A [ T r u e ] ] > < / C u s t o m C o n t e n t > < / G e m i n i > 
</file>

<file path=customXml/item5.xml>��< ? x m l   v e r s i o n = " 1 . 0 "   e n c o d i n g = " U T F - 1 6 " ? > < G e m i n i   x m l n s = " h t t p : / / g e m i n i / p i v o t c u s t o m i z a t i o n / a c 9 1 3 e 3 2 - 0 b e f - 4 a 3 7 - b d 7 3 - d c 6 f a 4 3 0 3 f 6 0 " > < 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6.xml>��< ? x m l   v e r s i o n = " 1 . 0 "   e n c o d i n g = " U T F - 1 6 " ? > < G e m i n i   x m l n s = " h t t p : / / g e m i n i / p i v o t c u s t o m i z a t i o n / 0 5 6 5 d 5 5 7 - 4 a e c - 4 8 f b - a 8 b 3 - 6 0 7 5 8 b c 1 9 6 f 4 " > < 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 J u m l a h P r o v i n s i < / M e a s u r e N a m e > < D i s p l a y N a m e > J u m l a h P r o v i n s i < / D i s p l a y N a m e > < V i s i b l e > F a l s e < / V i s i b l e > < / i t e m > < / C a l c u l a t e d F i e l d s > < S A H o s t H a s h > 0 < / S A H o s t H a s h > < G e m i n i F i e l d L i s t V i s i b l e > T r u e < / G e m i n i F i e l d L i s t V i s i b l e > < / S e t t i n g s > ] ] > < / C u s t o m C o n t e n t > < / G e m i n i > 
</file>

<file path=customXml/item7.xml>��< ? x m l   v e r s i o n = " 1 . 0 "   e n c o d i n g = " U T F - 1 6 " ? > < G e m i n i   x m l n s = " h t t p : / / g e m i n i / p i v o t c u s t o m i z a t i o n / 6 8 6 e 0 8 0 0 - e 6 0 e - 4 a 3 d - b b a 8 - 3 0 c 8 c 4 e 9 6 9 7 2 " > < 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8.xml>��< ? x m l   v e r s i o n = " 1 . 0 "   e n c o d i n g = " U T F - 1 6 " ? > < G e m i n i   x m l n s = " h t t p : / / g e m i n i / p i v o t c u s t o m i z a t i o n / 6 f 8 d c f 7 7 - a d a c - 4 2 d 6 - b c e 0 - 9 3 e 5 8 2 d e 5 a a 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9.xml>��< ? x m l   v e r s i o n = " 1 . 0 "   e n c o d i n g = " U T F - 1 6 " ? > < G e m i n i   x m l n s = " h t t p : / / g e m i n i / p i v o t c u s t o m i z a t i o n / T a b l e X M L _ l t P r o d u k _ 0 a 7 0 1 1 4 3 - c 7 7 4 - 4 7 a d - 9 0 1 5 - 3 d 6 f 5 2 3 f 4 5 c 0 " > < C u s t o m C o n t e n t > < ! [ C D A T A [ < T a b l e W i d g e t G r i d S e r i a l i z a t i o n   x m l n s : x s i = " h t t p : / / w w w . w 3 . o r g / 2 0 0 1 / X M L S c h e m a - i n s t a n c e "   x m l n s : x s d = " h t t p : / / w w w . w 3 . o r g / 2 0 0 1 / X M L S c h e m a " > < C o l u m n S u g g e s t e d T y p e   / > < C o l u m n F o r m a t   / > < C o l u m n A c c u r a c y   / > < C o l u m n C u r r e n c y S y m b o l   / > < C o l u m n P o s i t i v e P a t t e r n   / > < C o l u m n N e g a t i v e P a t t e r n   / > < C o l u m n W i d t h s > < i t e m > < k e y > < s t r i n g > N o . < / s t r i n g > < / k e y > < v a l u e > < i n t > 8 1 < / i n t > < / v a l u e > < / i t e m > < i t e m > < k e y > < s t r i n g > K o d e   P r o d u k   F i n a l < / s t r i n g > < / k e y > < v a l u e > < i n t > 2 2 6 < / i n t > < / v a l u e > < / i t e m > < i t e m > < k e y > < s t r i n g > K a t e g o r i < / s t r i n g > < / k e y > < v a l u e > < i n t > 1 2 8 < / i n t > < / v a l u e > < / i t e m > < i t e m > < k e y > < s t r i n g > N a m a   P r o d u k < / s t r i n g > < / k e y > < v a l u e > < i n t > 1 8 1 < / i n t > < / v a l u e > < / i t e m > < i t e m > < k e y > < s t r i n g > H a r g a < / s t r i n g > < / k e y > < v a l u e > < i n t > 1 0 6 < / i n t > < / v a l u e > < / i t e m > < / C o l u m n W i d t h s > < C o l u m n D i s p l a y I n d e x > < i t e m > < k e y > < s t r i n g > N o . < / s t r i n g > < / k e y > < v a l u e > < i n t > 0 < / i n t > < / v a l u e > < / i t e m > < i t e m > < k e y > < s t r i n g > K o d e   P r o d u k   F i n a l < / s t r i n g > < / k e y > < v a l u e > < i n t > 1 < / i n t > < / v a l u e > < / i t e m > < i t e m > < k e y > < s t r i n g > K a t e g o r i < / s t r i n g > < / k e y > < v a l u e > < i n t > 2 < / i n t > < / v a l u e > < / i t e m > < i t e m > < k e y > < s t r i n g > N a m a   P r o d u k < / s t r i n g > < / k e y > < v a l u e > < i n t > 3 < / i n t > < / v a l u e > < / i t e m > < i t e m > < k e y > < s t r i n g > H a r g a < / 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316B7BF-C79B-4ED9-A36B-3589DCE1EAB0}">
  <ds:schemaRefs>
    <ds:schemaRef ds:uri="http://schemas.microsoft.com/DataMashup"/>
  </ds:schemaRefs>
</ds:datastoreItem>
</file>

<file path=customXml/itemProps10.xml><?xml version="1.0" encoding="utf-8"?>
<ds:datastoreItem xmlns:ds="http://schemas.openxmlformats.org/officeDocument/2006/customXml" ds:itemID="{210C24BC-485D-4EA8-9D60-2165486C25DA}">
  <ds:schemaRefs/>
</ds:datastoreItem>
</file>

<file path=customXml/itemProps11.xml><?xml version="1.0" encoding="utf-8"?>
<ds:datastoreItem xmlns:ds="http://schemas.openxmlformats.org/officeDocument/2006/customXml" ds:itemID="{91A55DE8-7ACB-4686-9A56-1D769E3EB9F4}">
  <ds:schemaRefs/>
</ds:datastoreItem>
</file>

<file path=customXml/itemProps12.xml><?xml version="1.0" encoding="utf-8"?>
<ds:datastoreItem xmlns:ds="http://schemas.openxmlformats.org/officeDocument/2006/customXml" ds:itemID="{64095619-0A59-4505-9985-09E4355B6BF8}">
  <ds:schemaRefs/>
</ds:datastoreItem>
</file>

<file path=customXml/itemProps13.xml><?xml version="1.0" encoding="utf-8"?>
<ds:datastoreItem xmlns:ds="http://schemas.openxmlformats.org/officeDocument/2006/customXml" ds:itemID="{390B9521-EF04-44BA-B22F-8F7DA5E5EFC7}">
  <ds:schemaRefs/>
</ds:datastoreItem>
</file>

<file path=customXml/itemProps14.xml><?xml version="1.0" encoding="utf-8"?>
<ds:datastoreItem xmlns:ds="http://schemas.openxmlformats.org/officeDocument/2006/customXml" ds:itemID="{A86AE4ED-6ECF-498A-A304-7E3DD64ECC7F}">
  <ds:schemaRefs/>
</ds:datastoreItem>
</file>

<file path=customXml/itemProps15.xml><?xml version="1.0" encoding="utf-8"?>
<ds:datastoreItem xmlns:ds="http://schemas.openxmlformats.org/officeDocument/2006/customXml" ds:itemID="{4F05EECA-2822-4C14-9592-011EF88DD7EB}">
  <ds:schemaRefs/>
</ds:datastoreItem>
</file>

<file path=customXml/itemProps16.xml><?xml version="1.0" encoding="utf-8"?>
<ds:datastoreItem xmlns:ds="http://schemas.openxmlformats.org/officeDocument/2006/customXml" ds:itemID="{9C8E782E-04F0-48D7-AC24-DE62B736D973}">
  <ds:schemaRefs/>
</ds:datastoreItem>
</file>

<file path=customXml/itemProps17.xml><?xml version="1.0" encoding="utf-8"?>
<ds:datastoreItem xmlns:ds="http://schemas.openxmlformats.org/officeDocument/2006/customXml" ds:itemID="{1E1FB861-F4F7-4221-A9AB-D7E195D2630D}">
  <ds:schemaRefs/>
</ds:datastoreItem>
</file>

<file path=customXml/itemProps18.xml><?xml version="1.0" encoding="utf-8"?>
<ds:datastoreItem xmlns:ds="http://schemas.openxmlformats.org/officeDocument/2006/customXml" ds:itemID="{D5E116C9-E93E-48F9-9C89-16E20CEA65F0}">
  <ds:schemaRefs/>
</ds:datastoreItem>
</file>

<file path=customXml/itemProps19.xml><?xml version="1.0" encoding="utf-8"?>
<ds:datastoreItem xmlns:ds="http://schemas.openxmlformats.org/officeDocument/2006/customXml" ds:itemID="{D05D2246-F7ED-4E0A-BDD3-2A9D7F777369}">
  <ds:schemaRefs/>
</ds:datastoreItem>
</file>

<file path=customXml/itemProps2.xml><?xml version="1.0" encoding="utf-8"?>
<ds:datastoreItem xmlns:ds="http://schemas.openxmlformats.org/officeDocument/2006/customXml" ds:itemID="{227FD518-4F58-4D15-9026-E266651D458B}">
  <ds:schemaRefs/>
</ds:datastoreItem>
</file>

<file path=customXml/itemProps20.xml><?xml version="1.0" encoding="utf-8"?>
<ds:datastoreItem xmlns:ds="http://schemas.openxmlformats.org/officeDocument/2006/customXml" ds:itemID="{A0D0BBD4-4AE7-4078-AFB7-F798BB7F4690}">
  <ds:schemaRefs/>
</ds:datastoreItem>
</file>

<file path=customXml/itemProps21.xml><?xml version="1.0" encoding="utf-8"?>
<ds:datastoreItem xmlns:ds="http://schemas.openxmlformats.org/officeDocument/2006/customXml" ds:itemID="{309C1C19-D421-4240-BFF5-E0905F954DAB}">
  <ds:schemaRefs/>
</ds:datastoreItem>
</file>

<file path=customXml/itemProps22.xml><?xml version="1.0" encoding="utf-8"?>
<ds:datastoreItem xmlns:ds="http://schemas.openxmlformats.org/officeDocument/2006/customXml" ds:itemID="{CED5F8DD-46F6-4C05-B8E8-DE4344F8B2B9}">
  <ds:schemaRefs/>
</ds:datastoreItem>
</file>

<file path=customXml/itemProps23.xml><?xml version="1.0" encoding="utf-8"?>
<ds:datastoreItem xmlns:ds="http://schemas.openxmlformats.org/officeDocument/2006/customXml" ds:itemID="{717B3DCB-6FFF-4646-835A-3D1EC7C2A38D}">
  <ds:schemaRefs/>
</ds:datastoreItem>
</file>

<file path=customXml/itemProps24.xml><?xml version="1.0" encoding="utf-8"?>
<ds:datastoreItem xmlns:ds="http://schemas.openxmlformats.org/officeDocument/2006/customXml" ds:itemID="{9EBCD2C1-BB05-4C3A-B1B1-8690B71F405C}">
  <ds:schemaRefs/>
</ds:datastoreItem>
</file>

<file path=customXml/itemProps25.xml><?xml version="1.0" encoding="utf-8"?>
<ds:datastoreItem xmlns:ds="http://schemas.openxmlformats.org/officeDocument/2006/customXml" ds:itemID="{50B0F9B3-D0B9-4FCE-90CB-37302E272EAC}">
  <ds:schemaRefs/>
</ds:datastoreItem>
</file>

<file path=customXml/itemProps26.xml><?xml version="1.0" encoding="utf-8"?>
<ds:datastoreItem xmlns:ds="http://schemas.openxmlformats.org/officeDocument/2006/customXml" ds:itemID="{EB33B3A9-3879-4515-90BA-7D757EB9CF8B}">
  <ds:schemaRefs/>
</ds:datastoreItem>
</file>

<file path=customXml/itemProps27.xml><?xml version="1.0" encoding="utf-8"?>
<ds:datastoreItem xmlns:ds="http://schemas.openxmlformats.org/officeDocument/2006/customXml" ds:itemID="{E5648C67-E7FC-4F01-AC98-0637AB9FBFFF}">
  <ds:schemaRefs/>
</ds:datastoreItem>
</file>

<file path=customXml/itemProps28.xml><?xml version="1.0" encoding="utf-8"?>
<ds:datastoreItem xmlns:ds="http://schemas.openxmlformats.org/officeDocument/2006/customXml" ds:itemID="{3A4F3291-50A2-42D8-925F-A0AE77BEE4DF}">
  <ds:schemaRefs/>
</ds:datastoreItem>
</file>

<file path=customXml/itemProps29.xml><?xml version="1.0" encoding="utf-8"?>
<ds:datastoreItem xmlns:ds="http://schemas.openxmlformats.org/officeDocument/2006/customXml" ds:itemID="{EF7229D2-5B7D-4F2E-BAB5-90F651E1EE8D}">
  <ds:schemaRefs/>
</ds:datastoreItem>
</file>

<file path=customXml/itemProps3.xml><?xml version="1.0" encoding="utf-8"?>
<ds:datastoreItem xmlns:ds="http://schemas.openxmlformats.org/officeDocument/2006/customXml" ds:itemID="{75903D8C-ADC6-4D85-8D49-8F4F67663E59}">
  <ds:schemaRefs/>
</ds:datastoreItem>
</file>

<file path=customXml/itemProps30.xml><?xml version="1.0" encoding="utf-8"?>
<ds:datastoreItem xmlns:ds="http://schemas.openxmlformats.org/officeDocument/2006/customXml" ds:itemID="{9881D4B2-14DA-4659-A60B-46015DE4E7F7}">
  <ds:schemaRefs/>
</ds:datastoreItem>
</file>

<file path=customXml/itemProps31.xml><?xml version="1.0" encoding="utf-8"?>
<ds:datastoreItem xmlns:ds="http://schemas.openxmlformats.org/officeDocument/2006/customXml" ds:itemID="{2E578171-7699-4EA2-BE1E-F2224597DBBE}">
  <ds:schemaRefs/>
</ds:datastoreItem>
</file>

<file path=customXml/itemProps32.xml><?xml version="1.0" encoding="utf-8"?>
<ds:datastoreItem xmlns:ds="http://schemas.openxmlformats.org/officeDocument/2006/customXml" ds:itemID="{336EB7CD-8339-4689-9B32-E3ECE5EC1CA1}">
  <ds:schemaRefs/>
</ds:datastoreItem>
</file>

<file path=customXml/itemProps33.xml><?xml version="1.0" encoding="utf-8"?>
<ds:datastoreItem xmlns:ds="http://schemas.openxmlformats.org/officeDocument/2006/customXml" ds:itemID="{87F086CD-49A7-4CA6-83F2-1CFF72C5249D}">
  <ds:schemaRefs/>
</ds:datastoreItem>
</file>

<file path=customXml/itemProps34.xml><?xml version="1.0" encoding="utf-8"?>
<ds:datastoreItem xmlns:ds="http://schemas.openxmlformats.org/officeDocument/2006/customXml" ds:itemID="{DDB4553A-4657-4382-AFA9-1FF0EB119F26}">
  <ds:schemaRefs/>
</ds:datastoreItem>
</file>

<file path=customXml/itemProps35.xml><?xml version="1.0" encoding="utf-8"?>
<ds:datastoreItem xmlns:ds="http://schemas.openxmlformats.org/officeDocument/2006/customXml" ds:itemID="{81DE2C48-7060-432B-90D9-31AC3A2C5EA5}">
  <ds:schemaRefs/>
</ds:datastoreItem>
</file>

<file path=customXml/itemProps36.xml><?xml version="1.0" encoding="utf-8"?>
<ds:datastoreItem xmlns:ds="http://schemas.openxmlformats.org/officeDocument/2006/customXml" ds:itemID="{90278013-1F4D-4FFB-8E3B-B20AFFDB3361}">
  <ds:schemaRefs/>
</ds:datastoreItem>
</file>

<file path=customXml/itemProps37.xml><?xml version="1.0" encoding="utf-8"?>
<ds:datastoreItem xmlns:ds="http://schemas.openxmlformats.org/officeDocument/2006/customXml" ds:itemID="{85F128F8-B745-49F0-B24F-B0567F874750}">
  <ds:schemaRefs/>
</ds:datastoreItem>
</file>

<file path=customXml/itemProps38.xml><?xml version="1.0" encoding="utf-8"?>
<ds:datastoreItem xmlns:ds="http://schemas.openxmlformats.org/officeDocument/2006/customXml" ds:itemID="{D7CBE37C-150E-41E4-8555-E3742D7EBB8D}">
  <ds:schemaRefs/>
</ds:datastoreItem>
</file>

<file path=customXml/itemProps39.xml><?xml version="1.0" encoding="utf-8"?>
<ds:datastoreItem xmlns:ds="http://schemas.openxmlformats.org/officeDocument/2006/customXml" ds:itemID="{B905ADF9-7D90-475B-9A2B-A6360C554D3D}">
  <ds:schemaRefs/>
</ds:datastoreItem>
</file>

<file path=customXml/itemProps4.xml><?xml version="1.0" encoding="utf-8"?>
<ds:datastoreItem xmlns:ds="http://schemas.openxmlformats.org/officeDocument/2006/customXml" ds:itemID="{09D4F0B5-B0F9-44AD-85F4-D133AD304DD3}">
  <ds:schemaRefs/>
</ds:datastoreItem>
</file>

<file path=customXml/itemProps40.xml><?xml version="1.0" encoding="utf-8"?>
<ds:datastoreItem xmlns:ds="http://schemas.openxmlformats.org/officeDocument/2006/customXml" ds:itemID="{45CD7D22-C201-4060-A890-83971107E984}">
  <ds:schemaRefs/>
</ds:datastoreItem>
</file>

<file path=customXml/itemProps41.xml><?xml version="1.0" encoding="utf-8"?>
<ds:datastoreItem xmlns:ds="http://schemas.openxmlformats.org/officeDocument/2006/customXml" ds:itemID="{93E52735-C2D9-4D8E-AB6D-90F805E64DF9}">
  <ds:schemaRefs/>
</ds:datastoreItem>
</file>

<file path=customXml/itemProps42.xml><?xml version="1.0" encoding="utf-8"?>
<ds:datastoreItem xmlns:ds="http://schemas.openxmlformats.org/officeDocument/2006/customXml" ds:itemID="{90ABB156-5667-4C42-B8B9-5E9EA68946B8}">
  <ds:schemaRefs/>
</ds:datastoreItem>
</file>

<file path=customXml/itemProps43.xml><?xml version="1.0" encoding="utf-8"?>
<ds:datastoreItem xmlns:ds="http://schemas.openxmlformats.org/officeDocument/2006/customXml" ds:itemID="{65407CE7-93A7-487D-B39C-C953DBDA7010}">
  <ds:schemaRefs/>
</ds:datastoreItem>
</file>

<file path=customXml/itemProps44.xml><?xml version="1.0" encoding="utf-8"?>
<ds:datastoreItem xmlns:ds="http://schemas.openxmlformats.org/officeDocument/2006/customXml" ds:itemID="{A58B1490-A5F6-49B5-8C55-4EBDBC638ADB}">
  <ds:schemaRefs/>
</ds:datastoreItem>
</file>

<file path=customXml/itemProps45.xml><?xml version="1.0" encoding="utf-8"?>
<ds:datastoreItem xmlns:ds="http://schemas.openxmlformats.org/officeDocument/2006/customXml" ds:itemID="{878085AB-67AC-4FDF-AE60-746CB3A1FFDB}">
  <ds:schemaRefs/>
</ds:datastoreItem>
</file>

<file path=customXml/itemProps46.xml><?xml version="1.0" encoding="utf-8"?>
<ds:datastoreItem xmlns:ds="http://schemas.openxmlformats.org/officeDocument/2006/customXml" ds:itemID="{44DF57F7-B5A9-4593-837F-6774BAEC0E07}">
  <ds:schemaRefs/>
</ds:datastoreItem>
</file>

<file path=customXml/itemProps47.xml><?xml version="1.0" encoding="utf-8"?>
<ds:datastoreItem xmlns:ds="http://schemas.openxmlformats.org/officeDocument/2006/customXml" ds:itemID="{7D5B44E6-110A-4050-84E1-039847B9E647}">
  <ds:schemaRefs/>
</ds:datastoreItem>
</file>

<file path=customXml/itemProps48.xml><?xml version="1.0" encoding="utf-8"?>
<ds:datastoreItem xmlns:ds="http://schemas.openxmlformats.org/officeDocument/2006/customXml" ds:itemID="{ABD0DDD7-F524-4774-974D-7DFD21B6B9C5}">
  <ds:schemaRefs/>
</ds:datastoreItem>
</file>

<file path=customXml/itemProps49.xml><?xml version="1.0" encoding="utf-8"?>
<ds:datastoreItem xmlns:ds="http://schemas.openxmlformats.org/officeDocument/2006/customXml" ds:itemID="{44613405-CA3F-42E1-823D-410DE901B72F}">
  <ds:schemaRefs/>
</ds:datastoreItem>
</file>

<file path=customXml/itemProps5.xml><?xml version="1.0" encoding="utf-8"?>
<ds:datastoreItem xmlns:ds="http://schemas.openxmlformats.org/officeDocument/2006/customXml" ds:itemID="{9E1979B2-2BD4-4169-9664-B88DFF34F570}">
  <ds:schemaRefs/>
</ds:datastoreItem>
</file>

<file path=customXml/itemProps6.xml><?xml version="1.0" encoding="utf-8"?>
<ds:datastoreItem xmlns:ds="http://schemas.openxmlformats.org/officeDocument/2006/customXml" ds:itemID="{C6774CC9-6611-4C31-9F94-552F7CC0B27B}">
  <ds:schemaRefs/>
</ds:datastoreItem>
</file>

<file path=customXml/itemProps7.xml><?xml version="1.0" encoding="utf-8"?>
<ds:datastoreItem xmlns:ds="http://schemas.openxmlformats.org/officeDocument/2006/customXml" ds:itemID="{C9B4BD05-975B-4CFB-B494-6767E091ABBC}">
  <ds:schemaRefs/>
</ds:datastoreItem>
</file>

<file path=customXml/itemProps8.xml><?xml version="1.0" encoding="utf-8"?>
<ds:datastoreItem xmlns:ds="http://schemas.openxmlformats.org/officeDocument/2006/customXml" ds:itemID="{5BF7A543-08F7-469D-9A16-A96BF2A6BF53}">
  <ds:schemaRefs/>
</ds:datastoreItem>
</file>

<file path=customXml/itemProps9.xml><?xml version="1.0" encoding="utf-8"?>
<ds:datastoreItem xmlns:ds="http://schemas.openxmlformats.org/officeDocument/2006/customXml" ds:itemID="{EC692790-49D4-47ED-953B-2654F8449A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Dapur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 bossexcel</dc:creator>
  <cp:lastModifiedBy>Nabila Dian Nahdi</cp:lastModifiedBy>
  <dcterms:created xsi:type="dcterms:W3CDTF">2024-01-30T02:35:57Z</dcterms:created>
  <dcterms:modified xsi:type="dcterms:W3CDTF">2025-07-10T11:53:19Z</dcterms:modified>
</cp:coreProperties>
</file>