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ilersyad/Desktop/RapidKLBusAnalysis/"/>
    </mc:Choice>
  </mc:AlternateContent>
  <xr:revisionPtr revIDLastSave="0" documentId="13_ncr:1_{2E5395FB-4BB0-AC48-A9B8-4490E7314755}" xr6:coauthVersionLast="46" xr6:coauthVersionMax="46" xr10:uidLastSave="{00000000-0000-0000-0000-000000000000}"/>
  <bookViews>
    <workbookView xWindow="0" yWindow="0" windowWidth="28800" windowHeight="18000" xr2:uid="{B19A700B-32D7-4B3E-A1E5-B0D0210930D9}"/>
  </bookViews>
  <sheets>
    <sheet name="Stats" sheetId="9" r:id="rId1"/>
    <sheet name="852" sheetId="2" r:id="rId2"/>
    <sheet name="754" sheetId="4" r:id="rId3"/>
    <sheet name="781" sheetId="5" r:id="rId4"/>
    <sheet name="T784" sheetId="7" r:id="rId5"/>
    <sheet name="T20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E8" i="9"/>
  <c r="G8" i="9"/>
  <c r="D8" i="9"/>
  <c r="C8" i="9"/>
  <c r="G3" i="8"/>
  <c r="G4" i="8"/>
  <c r="G5" i="8"/>
  <c r="G6" i="8"/>
  <c r="G21" i="8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3" i="7"/>
  <c r="G4" i="7"/>
  <c r="G5" i="7"/>
  <c r="G6" i="7"/>
  <c r="G7" i="7"/>
  <c r="G8" i="7"/>
  <c r="G9" i="7"/>
  <c r="G3" i="5"/>
  <c r="G26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7" i="2"/>
  <c r="G10" i="2"/>
  <c r="G14" i="2"/>
  <c r="G15" i="2"/>
  <c r="G5" i="2"/>
  <c r="G13" i="2"/>
  <c r="G6" i="2"/>
  <c r="G16" i="2"/>
  <c r="G8" i="2"/>
  <c r="G4" i="2"/>
  <c r="G12" i="2"/>
  <c r="G9" i="2"/>
  <c r="G11" i="2"/>
  <c r="G3" i="2"/>
  <c r="G18" i="4" l="1"/>
  <c r="G10" i="7"/>
  <c r="G17" i="2"/>
  <c r="F18" i="4"/>
  <c r="F17" i="2"/>
  <c r="F21" i="8" l="1"/>
  <c r="D21" i="8"/>
  <c r="C21" i="8"/>
  <c r="B21" i="8"/>
  <c r="F10" i="7" l="1"/>
  <c r="D10" i="7"/>
  <c r="C10" i="7"/>
  <c r="B10" i="7"/>
  <c r="F26" i="5" l="1"/>
  <c r="D26" i="5"/>
  <c r="C26" i="5"/>
  <c r="B26" i="5"/>
  <c r="D18" i="4"/>
  <c r="D17" i="2" l="1"/>
  <c r="C18" i="4"/>
  <c r="B18" i="4"/>
  <c r="C17" i="2" l="1"/>
  <c r="B17" i="2" l="1"/>
</calcChain>
</file>

<file path=xl/sharedStrings.xml><?xml version="1.0" encoding="utf-8"?>
<sst xmlns="http://schemas.openxmlformats.org/spreadsheetml/2006/main" count="206" uniqueCount="149">
  <si>
    <t>852 Bus</t>
  </si>
  <si>
    <t>852 Route</t>
  </si>
  <si>
    <t>Average</t>
  </si>
  <si>
    <t>KL1818 HAB TITIWANGSA to SPG JLN LEMBAH TUNKU</t>
  </si>
  <si>
    <t>Alternative Moovit Modes</t>
  </si>
  <si>
    <t>Alternative Moovit Times</t>
  </si>
  <si>
    <t>Walk</t>
  </si>
  <si>
    <t>190/191 and walk</t>
  </si>
  <si>
    <t>Walk and LRT Ampang and Walk</t>
  </si>
  <si>
    <t>KL1818 HAB TITIWANGSA to STADIUM TENNIS</t>
  </si>
  <si>
    <t>Walk and 191/190 and Walk</t>
  </si>
  <si>
    <t>KL1818 HAB TITIWANGSA to MENARA MATRADE</t>
  </si>
  <si>
    <t>Red and T819 and T821</t>
  </si>
  <si>
    <t>Red and Walk and 851</t>
  </si>
  <si>
    <t>KL1818 HAB TITIWANGSA to KL1025 MASJID WILAYAH PINTU UTAMA</t>
  </si>
  <si>
    <t>KL1818 HAB TITIWANGSA to KENNY HILLS (OPP)</t>
  </si>
  <si>
    <t>KTM KOMUTER PUTRA to KENNY HILLS (OPP)</t>
  </si>
  <si>
    <t>KL1818 HAB TITIWANGSA to TIJANI (OPP)</t>
  </si>
  <si>
    <t>KTM KOMUTER PUTRA to KL1025 MASJID WILAYAH PINTU UTAMA</t>
  </si>
  <si>
    <t>KTM KOMUTER PUTRA to  STADIUM TENNIS</t>
  </si>
  <si>
    <t>KTM KOMUTER PUTRA to KL1023 PUBLIKA</t>
  </si>
  <si>
    <t>KTM KOMUTER PUTRA to TIJANI (OPP)</t>
  </si>
  <si>
    <t>KTM KOMUTER PUTRA to  MENARA MATRADE</t>
  </si>
  <si>
    <t>KTM KOMUTER PUTRA to SPG JLN LEMBAH TUNKU</t>
  </si>
  <si>
    <t>KL1818 HAB TITIWANGSA to KL1023 PUBLIKA</t>
  </si>
  <si>
    <t>KTM and Walk and 851 and</t>
  </si>
  <si>
    <t>Alternative Moovit Times + wait</t>
  </si>
  <si>
    <t>Walk and LRT and T820 and T821</t>
  </si>
  <si>
    <t>Walk and 191 and Walk</t>
  </si>
  <si>
    <t>Note</t>
  </si>
  <si>
    <t>Travel from Titiwangsa Hubs(Yellow) to Key Bus Stops within Bukit Tunku(Green) and Dutamas(Blue)</t>
  </si>
  <si>
    <t>754 Bus</t>
  </si>
  <si>
    <t>UITM BLOK 1 to SPACE U8</t>
  </si>
  <si>
    <t>UITM BLOK 1 to KOMPLEKS SMS</t>
  </si>
  <si>
    <t>UITM BLOK 1 to HENTIAN SEKSYEN 13</t>
  </si>
  <si>
    <t>UITM BLOK 1 to SA251 STADIUM SHAH ALAM</t>
  </si>
  <si>
    <t>UITM BLOK 1 to SA854 KOMPLEKS PKNS SHAH ALAM</t>
  </si>
  <si>
    <t>UITM BLOK 1 to SA24 PUSAT DAGANGAN SHAH ALAM</t>
  </si>
  <si>
    <t>UITM BLOK 1 to SA14 HUB SEKSYEN 2</t>
  </si>
  <si>
    <t>Walk and SA05</t>
  </si>
  <si>
    <t>Walk and SA05 and T774</t>
  </si>
  <si>
    <t>Walk and SA05 and 705</t>
  </si>
  <si>
    <t>SPACE U8 to HENTIAN SEKSYEN 13</t>
  </si>
  <si>
    <t>SPACE U8 to SA251 STADIUM SHAH ALAM</t>
  </si>
  <si>
    <t>SPACE U8 to SA24 PUSAT DAGANGAN SHAH ALAM</t>
  </si>
  <si>
    <t>SPACE U8 to SA854 KOMPLEKS PKNS SHAH ALAM</t>
  </si>
  <si>
    <t>SPACE U8 to SA14 HUB SEKSYEN 2</t>
  </si>
  <si>
    <t>HENTIAN SEKSYEN 13 to SA24 PUSAT DAGANGAN SHAH ALAM</t>
  </si>
  <si>
    <t>HENTIAN SEKSYEN 13 to SA854 KOMPLEKS PKNS SHAH ALAM</t>
  </si>
  <si>
    <t>HENTIAN SEKSYEN 13 to SA14 HUB SEKSYEN 2</t>
  </si>
  <si>
    <t>SA05 and 705</t>
  </si>
  <si>
    <t>SA05 and Walk</t>
  </si>
  <si>
    <t>SA05 and T774</t>
  </si>
  <si>
    <t>Walk and 705</t>
  </si>
  <si>
    <t>Walking Time</t>
  </si>
  <si>
    <t>Travel from Puncak Perdana(Red) to TTDI Jaya(Orange) or Seksyen 13(Green) or Shah Alam Centre(Purple)</t>
  </si>
  <si>
    <t>PJ127 HAB BAS SERI MANJA to MC DONALDS</t>
  </si>
  <si>
    <t>PJ127 HAB BAS SERI MANJA to TMN JAYA</t>
  </si>
  <si>
    <t>PJ127 HAB BAS SERI MANJA to KL1535 MIDVALLEY</t>
  </si>
  <si>
    <t>PJ127 HAB BAS SERI MANJA to KL1079 KL SENTRAL</t>
  </si>
  <si>
    <t>PJ127 HAB BAS SERI MANJA to PASAR SENI (PLATFORM B6)</t>
  </si>
  <si>
    <t>PJ127 HAB BAS SERI MANJA to SMK (P) ASSUNTA</t>
  </si>
  <si>
    <t>PJ127 HAB BAS SERI MANJA to PJ597 PPUM FEDERAL</t>
  </si>
  <si>
    <t>TERMINAL to MC DONALDS</t>
  </si>
  <si>
    <t>TERMINAL to TMN JAYA</t>
  </si>
  <si>
    <t>TERMINAL to SMK (P) ASSUNTA</t>
  </si>
  <si>
    <t>TERMINAL to PJ597 PPUM FEDERAL</t>
  </si>
  <si>
    <t>TERMINAL to KL1079 KL SENTRAL</t>
  </si>
  <si>
    <t>TERMINAL to KL1535 MIDVALLEY</t>
  </si>
  <si>
    <t>TERMINAL to PASAR SENI (PLATFORM B6)</t>
  </si>
  <si>
    <t>PJ731 KTM KG DATO HARUN (UTARA) to MC DONALDS</t>
  </si>
  <si>
    <t>PJ731 KTM KG DATO HARUN (UTARA) to TMN JAYA</t>
  </si>
  <si>
    <t>PJ731 KTM KG DATO HARUN (UTARA) to SMK (P) ASSUNTA</t>
  </si>
  <si>
    <t>PJ731 KTM KG DATO HARUN (UTARA) to PJ597 PPUM FEDERAL</t>
  </si>
  <si>
    <t>PJ731 KTM KG DATO HARUN (UTARA) to KL1535 MIDVALLEY</t>
  </si>
  <si>
    <t>PJ731 KTM KG DATO HARUN (UTARA) to KL1079 KL SENTRAL</t>
  </si>
  <si>
    <t>PJ731 KTM KG DATO HARUN (UTARA) to PASAR SENI (PLATFORM B6)</t>
  </si>
  <si>
    <t xml:space="preserve">PJ127 HAB BAS SERI MANJA to PJ731 KTM KG DATO HARUN (UTARA)  </t>
  </si>
  <si>
    <t xml:space="preserve">TERMINAL to  PJ731 KTM KG DATO HARUN (UTARA)  </t>
  </si>
  <si>
    <t>T640 and Walk and 641/PJ01</t>
  </si>
  <si>
    <t>T640</t>
  </si>
  <si>
    <t>T640 and Walk</t>
  </si>
  <si>
    <t>T640 and PJ01 and 751/750</t>
  </si>
  <si>
    <t>Walk and PJ01</t>
  </si>
  <si>
    <t>Walk and PJ01 and Walk</t>
  </si>
  <si>
    <t>Walk and PJ01 and 751/750</t>
  </si>
  <si>
    <t>Walk and PJ01 and P701/710</t>
  </si>
  <si>
    <t>Walk and PJ01 and Walk and 782</t>
  </si>
  <si>
    <t>Walk and PJ01 and LRT</t>
  </si>
  <si>
    <t>PJ01</t>
  </si>
  <si>
    <t>PJ01 and Walk</t>
  </si>
  <si>
    <t>PJ01 and 751/750</t>
  </si>
  <si>
    <t>KTM and Walk</t>
  </si>
  <si>
    <t>Walk and KTM</t>
  </si>
  <si>
    <t>Walk and KTM and LRT</t>
  </si>
  <si>
    <t>Taman Bahagia, Damansara Utama, Damansara Jaya</t>
  </si>
  <si>
    <t>LRT TMN BAHAGIA to PJ626 BP SPECIALIST CENTRE</t>
  </si>
  <si>
    <t>LRT TMN BAHAGIA to ATRIA</t>
  </si>
  <si>
    <t>LRT TMN BAHAGIA to KDU COLLEGE</t>
  </si>
  <si>
    <t>LRT TMN BAHAGIA to PJ630 JEJANTAS DAMANSARA UTAMA</t>
  </si>
  <si>
    <t>PJ207 BHP DAMANSARA UTAMA (OPP) to SMK TMN SEA (OPP)</t>
  </si>
  <si>
    <t>PJ207 BHP DAMANSARA UTAMA (OPP) to LRT TMN BAHAGIA</t>
  </si>
  <si>
    <t>PJ207 BHP DAMANSARA UTAMA (OPP) to  PJ710 BOMBA SS2</t>
  </si>
  <si>
    <t>PJ05</t>
  </si>
  <si>
    <t>780/802 and PJ05</t>
  </si>
  <si>
    <t>780/802</t>
  </si>
  <si>
    <t>802 and Walk</t>
  </si>
  <si>
    <t>T204 Route</t>
  </si>
  <si>
    <t>T204 Bus</t>
  </si>
  <si>
    <t>T784 Route</t>
  </si>
  <si>
    <t>T784 Bus</t>
  </si>
  <si>
    <t>SL215 HAB GREENWOOD to SL251 METRO TABERNACLE (OPP)</t>
  </si>
  <si>
    <t xml:space="preserve">SL215 HAB GREENWOOD to SL255 BT CAVES INDUSTRIAL PARK </t>
  </si>
  <si>
    <t>SL215 HAB GREENWOOD to SL492 AMARI BUSINESS PARK</t>
  </si>
  <si>
    <t xml:space="preserve">SL215 HAB GREENWOOD to SL28 PADANG AWAM BATU CAVES (OPP)  </t>
  </si>
  <si>
    <t>SL215 HAB GREENWOOD to SL30 KOMERSIAL TAMAN SELAYANG</t>
  </si>
  <si>
    <t>SL215 HAB GREENWOOD to SL443 SMK SERI SELAYANG</t>
  </si>
  <si>
    <t>SL215 HAB GREENWOOD to SL82 SIMPANG MASUK KG NAKHODA</t>
  </si>
  <si>
    <t>SL215 HAB GREENWOOD to SL72 MASJID KG NAKHODA</t>
  </si>
  <si>
    <t xml:space="preserve">SL215 HAB GREENWOOD to SL76 KG NAKHODA (TIMUR) </t>
  </si>
  <si>
    <t>SL67 WISMA YATI AHMAD to SL83 KOMPLEKS SRI SIANTAN (OPP</t>
  </si>
  <si>
    <t>SL67 WISMA YATI AHMAD to SL84 SMK SERI SELAYANG (OPP)</t>
  </si>
  <si>
    <t>SL67 WISMA YATI AHMAD to SL87 MASJID AL-AMANIAH</t>
  </si>
  <si>
    <t>SL67 WISMA YATI AHMAD to SL487 AMARI BUSINESS PARK</t>
  </si>
  <si>
    <t>SL67 WISMA YATI AHMAD to SL260 BT CAVES INDUSTRIAL PARK 5 (BARAT)</t>
  </si>
  <si>
    <t>SL67 WISMA YATI AHMAD to SL264 SK TAMAN SAMUDERA</t>
  </si>
  <si>
    <t>SL67 WISMA YATI AHMAD to SL306 TAMAN INDUSTRI BOLTON</t>
  </si>
  <si>
    <t>SL67 WISMA YATI AHMAD to SL296 KG GOMBAK INDAH</t>
  </si>
  <si>
    <t>SL67 WISMA YATI AHMAD to SL215 HAB GREENWOOD</t>
  </si>
  <si>
    <t>MPS1 and Walk</t>
  </si>
  <si>
    <t>202 and Walk and 171</t>
  </si>
  <si>
    <t>MPS1 and Walk and 173</t>
  </si>
  <si>
    <t>MPS1</t>
  </si>
  <si>
    <t>MPS1 and 173</t>
  </si>
  <si>
    <t>173 and Walk and 171</t>
  </si>
  <si>
    <t>Walk and MPS1 and Walk</t>
  </si>
  <si>
    <t>Walk and 173 and Walk</t>
  </si>
  <si>
    <t>Kampung Sri Gombak (Green) quite cut off</t>
  </si>
  <si>
    <t>Walk and MPS1</t>
  </si>
  <si>
    <t>Red and T819 and Walk and T821</t>
  </si>
  <si>
    <t>Difference</t>
  </si>
  <si>
    <t>Alternative Moovit Times and wait</t>
  </si>
  <si>
    <t>Bus Route</t>
  </si>
  <si>
    <t>Cancelled Bus Route</t>
  </si>
  <si>
    <t>781 Bus</t>
  </si>
  <si>
    <t>T784</t>
  </si>
  <si>
    <t>T204</t>
  </si>
  <si>
    <t>Alternative Moovit Times no wait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</si>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</sst>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2" fontId="0" fillId="0" borderId="0" xfId="0" applyNumberFormat="1" applyFill="1"/>
    <xf numFmtId="1" fontId="0" fillId="0" borderId="0" xfId="0" applyNumberFormat="1" applyFill="1"/>
    <xf numFmtId="2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/>
    <xf numFmtId="0" fontId="3" fillId="0" borderId="0" xfId="0" applyFont="1"/>
    <xf numFmtId="0" fontId="3" fillId="0" borderId="3" xfId="0" applyFont="1" applyBorder="1"/>
    <xf numFmtId="1" fontId="1" fillId="0" borderId="0" xfId="0" applyNumberFormat="1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1" fontId="0" fillId="0" borderId="0" xfId="0" applyNumberFormat="1"/>
    <xf numFmtId="49" fontId="0" fillId="0" borderId="0" xfId="0" applyNumberFormat="1" applyFill="1"/>
    <xf numFmtId="1" fontId="0" fillId="0" borderId="1" xfId="0" applyNumberFormat="1" applyFill="1" applyBorder="1"/>
    <xf numFmtId="0" fontId="0" fillId="0" borderId="2" xfId="0" applyBorder="1"/>
    <xf numFmtId="2" fontId="0" fillId="0" borderId="0" xfId="0" applyNumberFormat="1" applyFill="1" applyBorder="1"/>
    <xf numFmtId="49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1"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border outline="0">
        <bottom style="thin">
          <color rgb="FF000000"/>
        </bottom>
      </border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border outline="0">
        <bottom style="thin">
          <color rgb="FF000000"/>
        </bottom>
      </border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border outline="0">
        <bottom style="thin">
          <color rgb="FF000000"/>
        </bottom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border outline="0">
        <bottom style="thin">
          <color rgb="FF000000"/>
        </bottom>
      </border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border outline="0">
        <bottom style="thin">
          <color indexed="64"/>
        </bottom>
      </border>
    </dxf>
    <dxf>
      <numFmt numFmtId="2" formatCode="0.00"/>
      <alignment vertical="bottom" textRotation="0" wrapText="1" indent="0" justifyLastLine="0" shrinkToFit="0" readingOrder="0"/>
    </dxf>
    <dxf>
      <numFmt numFmtId="2" formatCode="0.00"/>
      <alignment vertical="bottom" textRotation="0" wrapText="1" indent="0" justifyLastLine="0" shrinkToFit="0" readingOrder="0"/>
    </dxf>
    <dxf>
      <numFmt numFmtId="2" formatCode="0.00"/>
      <alignment vertical="bottom" textRotation="0" wrapText="1" indent="0" justifyLastLine="0" shrinkToFit="0" readingOrder="0"/>
    </dxf>
    <dxf>
      <numFmt numFmtId="2" formatCode="0.00"/>
      <alignment vertical="bottom" textRotation="0" wrapText="1" indent="0" justifyLastLine="0" shrinkToFit="0" readingOrder="0"/>
    </dxf>
    <dxf>
      <numFmt numFmtId="2" formatCode="0.00"/>
      <alignment vertical="bottom" textRotation="0" wrapText="1" indent="0" justifyLastLine="0" shrinkToFit="0" readingOrder="0"/>
    </dxf>
    <dxf>
      <numFmt numFmtId="30" formatCode="@"/>
      <alignment horizontal="center" vertical="bottom" textRotation="0" wrapText="1" indent="0" justifyLastLine="0" shrinkToFit="0" readingOrder="0"/>
    </dxf>
    <dxf>
      <numFmt numFmtId="2" formatCode="0.00"/>
      <alignment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Travel Times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Stats!$C$2</c:f>
              <c:strCache>
                <c:ptCount val="1"/>
                <c:pt idx="0">
                  <c:v>Cancelled Bus 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Stats!$B$3:$B$7</c:f>
              <c:strCache>
                <c:ptCount val="5"/>
                <c:pt idx="0">
                  <c:v>T784</c:v>
                </c:pt>
                <c:pt idx="1">
                  <c:v>781</c:v>
                </c:pt>
                <c:pt idx="2">
                  <c:v>T204</c:v>
                </c:pt>
                <c:pt idx="3">
                  <c:v>754</c:v>
                </c:pt>
                <c:pt idx="4">
                  <c:v>852</c:v>
                </c:pt>
              </c:strCache>
            </c:strRef>
          </c:cat>
          <c:val>
            <c:numRef>
              <c:f>Stats!$C$3:$C$7</c:f>
              <c:numCache>
                <c:formatCode>0.00</c:formatCode>
                <c:ptCount val="5"/>
                <c:pt idx="0">
                  <c:v>7.4285714285714288</c:v>
                </c:pt>
                <c:pt idx="1">
                  <c:v>23.652173913043477</c:v>
                </c:pt>
                <c:pt idx="2">
                  <c:v>13.777777777777779</c:v>
                </c:pt>
                <c:pt idx="3">
                  <c:v>19.466666666666665</c:v>
                </c:pt>
                <c:pt idx="4">
                  <c:v>9.7857142857142865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4-41EF-BE79-485A1A0EF520}"/>
            </c:ext>
          </c:extLst>
        </c:ser>
        <c:ser>
          <c:idx val="2"/>
          <c:order val="2"/>
          <c:tx>
            <c:strRef>
              <c:f>Stats!$E$2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Stats!$B$3:$B$7</c:f>
              <c:strCache>
                <c:ptCount val="5"/>
                <c:pt idx="0">
                  <c:v>T784</c:v>
                </c:pt>
                <c:pt idx="1">
                  <c:v>781</c:v>
                </c:pt>
                <c:pt idx="2">
                  <c:v>T204</c:v>
                </c:pt>
                <c:pt idx="3">
                  <c:v>754</c:v>
                </c:pt>
                <c:pt idx="4">
                  <c:v>852</c:v>
                </c:pt>
              </c:strCache>
            </c:strRef>
          </c:cat>
          <c:val>
            <c:numRef>
              <c:f>Stats!$E$3:$E$7</c:f>
              <c:numCache>
                <c:formatCode>0.00</c:formatCode>
                <c:ptCount val="5"/>
                <c:pt idx="0">
                  <c:v>10.571428571428571</c:v>
                </c:pt>
                <c:pt idx="1">
                  <c:v>30.956521739130434</c:v>
                </c:pt>
                <c:pt idx="2">
                  <c:v>16.5</c:v>
                </c:pt>
                <c:pt idx="3">
                  <c:v>68.466666666666669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4-41EF-BE79-485A1A0EF520}"/>
            </c:ext>
          </c:extLst>
        </c:ser>
        <c:ser>
          <c:idx val="3"/>
          <c:order val="3"/>
          <c:tx>
            <c:strRef>
              <c:f>Stats!$F$2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Stats!$B$3:$B$7</c:f>
              <c:strCache>
                <c:ptCount val="5"/>
                <c:pt idx="0">
                  <c:v>T784</c:v>
                </c:pt>
                <c:pt idx="1">
                  <c:v>781</c:v>
                </c:pt>
                <c:pt idx="2">
                  <c:v>T204</c:v>
                </c:pt>
                <c:pt idx="3">
                  <c:v>754</c:v>
                </c:pt>
                <c:pt idx="4">
                  <c:v>852</c:v>
                </c:pt>
              </c:strCache>
            </c:strRef>
          </c:cat>
          <c:val>
            <c:numRef>
              <c:f>Stats!$F$3:$F$7</c:f>
              <c:numCache>
                <c:formatCode>0.00</c:formatCode>
                <c:ptCount val="5"/>
                <c:pt idx="0">
                  <c:v>1.8333333333333333</c:v>
                </c:pt>
                <c:pt idx="1">
                  <c:v>4.7826086956521738</c:v>
                </c:pt>
                <c:pt idx="2">
                  <c:v>4.8888888888888893</c:v>
                </c:pt>
                <c:pt idx="3">
                  <c:v>29.6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4-41EF-BE79-485A1A0E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684464"/>
        <c:axId val="22867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Stats!$D$2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Times no wait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Stats!$B$3:$B$7</c15:sqref>
                        </c15:formulaRef>
                      </c:ext>
                    </c:extLst>
                    <c:strCache>
                      <c:ptCount val="5"/>
                      <c:pt idx="0">
                        <c:v>T784</c:v>
                      </c:pt>
                      <c:pt idx="1">
                        <c:v>781</c:v>
                      </c:pt>
                      <c:pt idx="2">
                        <c:v>T204</c:v>
                      </c:pt>
                      <c:pt idx="3">
                        <c:v>754</c:v>
                      </c:pt>
                      <c:pt idx="4">
                        <c:v>852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Stats!$D$3:$D$7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9.1428571428571423</c:v>
                      </c:pt>
                      <c:pt idx="1">
                        <c:v>27.130434782608695</c:v>
                      </c:pt>
                      <c:pt idx="2">
                        <c:v>15.388888888888889</c:v>
                      </c:pt>
                      <c:pt idx="3">
                        <c:v>57.866666666666667</c:v>
                      </c:pt>
                      <c:pt idx="4">
                        <c:v>26.714285714285715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74-41EF-BE79-485A1A0EF5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Stats!$G$2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Stats!$B$3:$B$7</c15:sqref>
                        </c15:formulaRef>
                      </c:ext>
                    </c:extLst>
                    <c:strCache>
                      <c:ptCount val="5"/>
                      <c:pt idx="0">
                        <c:v>T784</c:v>
                      </c:pt>
                      <c:pt idx="1">
                        <c:v>781</c:v>
                      </c:pt>
                      <c:pt idx="2">
                        <c:v>T204</c:v>
                      </c:pt>
                      <c:pt idx="3">
                        <c:v>754</c:v>
                      </c:pt>
                      <c:pt idx="4">
                        <c:v>852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Stats!$G$3:$G$7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0.46383219954648525</c:v>
                      </c:pt>
                      <c:pt idx="1">
                        <c:v>0.49641632733126778</c:v>
                      </c:pt>
                      <c:pt idx="2">
                        <c:v>0.64242809790815192</c:v>
                      </c:pt>
                      <c:pt idx="3">
                        <c:v>2.5003188320384329</c:v>
                      </c:pt>
                      <c:pt idx="4">
                        <c:v>3.3765379228614525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74-41EF-BE79-485A1A0EF520}"/>
                  </c:ext>
                </c:extLst>
              </c15:ser>
            </c15:filteredBarSeries>
          </c:ext>
        </c:extLst>
      </c:barChart>
      <c:catAx>
        <c:axId val="2286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78560"/>
        <c:crosses val="autoZero"/>
        <c:auto val="1"/>
        <c:lblAlgn val="ctr"/>
        <c:lblOffset val="100"/>
        <c:noMultiLvlLbl val="0"/>
      </c:catAx>
      <c:valAx>
        <c:axId val="228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852 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'852'!$B$2</c:f>
              <c:strCache>
                <c:ptCount val="1"/>
                <c:pt idx="0">
                  <c:v>852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'852'!$B$3:$B$16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20</c:v>
                </c:pt>
                <c:pt idx="5">
                  <c:v>6</c:v>
                </c:pt>
                <c:pt idx="6">
                  <c:v>5</c:v>
                </c:pt>
                <c:pt idx="7">
                  <c:v>18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17</c:v>
                </c:pt>
                <c:pt idx="12">
                  <c:v>15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D36-9C05-898BDCA0E9CB}"/>
            </c:ext>
          </c:extLst>
        </c:ser>
        <c:ser>
          <c:idx val="1"/>
          <c:order val="1"/>
          <c:tx>
            <c:strRef>
              <c:f>'852'!$C$2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'852'!$C$3:$C$16</c:f>
              <c:numCache>
                <c:formatCode>General</c:formatCode>
                <c:ptCount val="14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31</c:v>
                </c:pt>
                <c:pt idx="4">
                  <c:v>32</c:v>
                </c:pt>
                <c:pt idx="5">
                  <c:v>22</c:v>
                </c:pt>
                <c:pt idx="6">
                  <c:v>32</c:v>
                </c:pt>
                <c:pt idx="7">
                  <c:v>26</c:v>
                </c:pt>
                <c:pt idx="8">
                  <c:v>23</c:v>
                </c:pt>
                <c:pt idx="9">
                  <c:v>27</c:v>
                </c:pt>
                <c:pt idx="10">
                  <c:v>33</c:v>
                </c:pt>
                <c:pt idx="11">
                  <c:v>23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8-4D36-9C05-898BDCA0E9CB}"/>
            </c:ext>
          </c:extLst>
        </c:ser>
        <c:ser>
          <c:idx val="2"/>
          <c:order val="2"/>
          <c:tx>
            <c:strRef>
              <c:f>'852'!$D$2</c:f>
              <c:strCache>
                <c:ptCount val="1"/>
                <c:pt idx="0">
                  <c:v>Alternative Moovit Times and wait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'852'!$D$3:$D$16</c:f>
              <c:numCache>
                <c:formatCode>0</c:formatCode>
                <c:ptCount val="14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38</c:v>
                </c:pt>
                <c:pt idx="10">
                  <c:v>40</c:v>
                </c:pt>
                <c:pt idx="11">
                  <c:v>40</c:v>
                </c:pt>
                <c:pt idx="12">
                  <c:v>43</c:v>
                </c:pt>
                <c:pt idx="13">
                  <c:v>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85-4B06-A0B8-C0702C1DC191}"/>
            </c:ext>
          </c:extLst>
        </c:ser>
        <c:ser>
          <c:idx val="4"/>
          <c:order val="4"/>
          <c:tx>
            <c:strRef>
              <c:f>'852'!$F$2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'852'!$F$3:$F$16</c:f>
              <c:numCache>
                <c:formatCode>0</c:formatCode>
                <c:ptCount val="14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8</c:v>
                </c:pt>
                <c:pt idx="5">
                  <c:v>23</c:v>
                </c:pt>
                <c:pt idx="6">
                  <c:v>32</c:v>
                </c:pt>
                <c:pt idx="7">
                  <c:v>2</c:v>
                </c:pt>
                <c:pt idx="8">
                  <c:v>21</c:v>
                </c:pt>
                <c:pt idx="9">
                  <c:v>25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5-4B06-A0B8-C0702C1D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'852'!$E$2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'852'!$E$3:$E$16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85-4B06-A0B8-C0702C1DC19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'852'!$G$2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'852'!$G$3:$G$16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6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2.875</c:v>
                      </c:pt>
                      <c:pt idx="4">
                        <c:v>0.6</c:v>
                      </c:pt>
                      <c:pt idx="5">
                        <c:v>4.333333333333333</c:v>
                      </c:pt>
                      <c:pt idx="6">
                        <c:v>5.4</c:v>
                      </c:pt>
                      <c:pt idx="7">
                        <c:v>0.83333333333333337</c:v>
                      </c:pt>
                      <c:pt idx="8">
                        <c:v>5.8</c:v>
                      </c:pt>
                      <c:pt idx="9">
                        <c:v>5.333333333333333</c:v>
                      </c:pt>
                      <c:pt idx="10">
                        <c:v>2.0769230769230771</c:v>
                      </c:pt>
                      <c:pt idx="11">
                        <c:v>1.3529411764705883</c:v>
                      </c:pt>
                      <c:pt idx="12">
                        <c:v>1.8666666666666667</c:v>
                      </c:pt>
                      <c:pt idx="13">
                        <c:v>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42A-43D8-B903-C9BB8BC7C232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56265837250907202"/>
          <c:h val="5.670066544189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852 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'852'!$B$2</c:f>
              <c:strCache>
                <c:ptCount val="1"/>
                <c:pt idx="0">
                  <c:v>852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'852'!$B$3:$B$16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20</c:v>
                </c:pt>
                <c:pt idx="5">
                  <c:v>6</c:v>
                </c:pt>
                <c:pt idx="6">
                  <c:v>5</c:v>
                </c:pt>
                <c:pt idx="7">
                  <c:v>18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17</c:v>
                </c:pt>
                <c:pt idx="12">
                  <c:v>15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D59-BD3E-A2621801790A}"/>
            </c:ext>
          </c:extLst>
        </c:ser>
        <c:ser>
          <c:idx val="2"/>
          <c:order val="2"/>
          <c:tx>
            <c:strRef>
              <c:f>'852'!$D$2</c:f>
              <c:strCache>
                <c:ptCount val="1"/>
                <c:pt idx="0">
                  <c:v>Alternative Moovit Times and wait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'852'!$A$3:$A$16</c:f>
              <c:strCache>
                <c:ptCount val="14"/>
                <c:pt idx="0">
                  <c:v>KTM KOMUTER PUTRA to SPG JLN LEMBAH TUNKU</c:v>
                </c:pt>
                <c:pt idx="1">
                  <c:v>KTM KOMUTER PUTRA to TIJANI (OPP)</c:v>
                </c:pt>
                <c:pt idx="2">
                  <c:v>KL1818 HAB TITIWANGSA to STADIUM TENNIS</c:v>
                </c:pt>
                <c:pt idx="3">
                  <c:v>KL1818 HAB TITIWANGSA to KENNY HILLS (OPP)</c:v>
                </c:pt>
                <c:pt idx="4">
                  <c:v>KL1818 HAB TITIWANGSA to KL1025 MASJID WILAYAH PINTU UTAMA</c:v>
                </c:pt>
                <c:pt idx="5">
                  <c:v>KTM KOMUTER PUTRA to  STADIUM TENNIS</c:v>
                </c:pt>
                <c:pt idx="6">
                  <c:v>KTM KOMUTER PUTRA to KENNY HILLS (OPP)</c:v>
                </c:pt>
                <c:pt idx="7">
                  <c:v>KL1818 HAB TITIWANGSA to KL1023 PUBLIKA</c:v>
                </c:pt>
                <c:pt idx="8">
                  <c:v>KL1818 HAB TITIWANGSA to SPG JLN LEMBAH TUNKU</c:v>
                </c:pt>
                <c:pt idx="9">
                  <c:v>KL1818 HAB TITIWANGSA to TIJANI (OPP)</c:v>
                </c:pt>
                <c:pt idx="10">
                  <c:v>KL1818 HAB TITIWANGSA to MENARA MATRADE</c:v>
                </c:pt>
                <c:pt idx="11">
                  <c:v>KTM KOMUTER PUTRA to KL1025 MASJID WILAYAH PINTU UTAMA</c:v>
                </c:pt>
                <c:pt idx="12">
                  <c:v>KTM KOMUTER PUTRA to KL1023 PUBLIKA</c:v>
                </c:pt>
                <c:pt idx="13">
                  <c:v>KTM KOMUTER PUTRA to  MENARA MATRADE</c:v>
                </c:pt>
              </c:strCache>
            </c:strRef>
          </c:cat>
          <c:val>
            <c:numRef>
              <c:f>'852'!$D$3:$D$16</c:f>
              <c:numCache>
                <c:formatCode>0</c:formatCode>
                <c:ptCount val="14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38</c:v>
                </c:pt>
                <c:pt idx="10">
                  <c:v>40</c:v>
                </c:pt>
                <c:pt idx="11">
                  <c:v>40</c:v>
                </c:pt>
                <c:pt idx="12">
                  <c:v>43</c:v>
                </c:pt>
                <c:pt idx="13">
                  <c:v>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55-4D59-BD3E-A2621801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'852'!$C$2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Times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'852'!$C$3:$C$16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27</c:v>
                      </c:pt>
                      <c:pt idx="3">
                        <c:v>31</c:v>
                      </c:pt>
                      <c:pt idx="4">
                        <c:v>32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26</c:v>
                      </c:pt>
                      <c:pt idx="8">
                        <c:v>23</c:v>
                      </c:pt>
                      <c:pt idx="9">
                        <c:v>27</c:v>
                      </c:pt>
                      <c:pt idx="10">
                        <c:v>33</c:v>
                      </c:pt>
                      <c:pt idx="11">
                        <c:v>23</c:v>
                      </c:pt>
                      <c:pt idx="12">
                        <c:v>30</c:v>
                      </c:pt>
                      <c:pt idx="13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55-4D59-BD3E-A262180179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'852'!$E$3:$E$16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55-4D59-BD3E-A262180179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'852'!$F$2</c15:sqref>
                        </c15:formulaRef>
                      </c:ext>
                    </c:extLst>
                    <c:strCache>
                      <c:ptCount val="1"/>
                      <c:pt idx="0">
                        <c:v>Walk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'852'!$F$3:$F$16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32</c:v>
                      </c:pt>
                      <c:pt idx="7">
                        <c:v>2</c:v>
                      </c:pt>
                      <c:pt idx="8">
                        <c:v>21</c:v>
                      </c:pt>
                      <c:pt idx="9">
                        <c:v>25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55-4D59-BD3E-A262180179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'852'!$G$2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'852'!$A$3:$A$16</c15:sqref>
                        </c15:formulaRef>
                      </c:ext>
                    </c:extLst>
                    <c:strCache>
                      <c:ptCount val="14"/>
                      <c:pt idx="0">
                        <c:v>KTM KOMUTER PUTRA to SPG JLN LEMBAH TUNKU</c:v>
                      </c:pt>
                      <c:pt idx="1">
                        <c:v>KTM KOMUTER PUTRA to TIJANI (OPP)</c:v>
                      </c:pt>
                      <c:pt idx="2">
                        <c:v>KL1818 HAB TITIWANGSA to STADIUM TENNIS</c:v>
                      </c:pt>
                      <c:pt idx="3">
                        <c:v>KL1818 HAB TITIWANGSA to KENNY HILLS (OPP)</c:v>
                      </c:pt>
                      <c:pt idx="4">
                        <c:v>KL1818 HAB TITIWANGSA to KL1025 MASJID WILAYAH PINTU UTAMA</c:v>
                      </c:pt>
                      <c:pt idx="5">
                        <c:v>KTM KOMUTER PUTRA to  STADIUM TENNIS</c:v>
                      </c:pt>
                      <c:pt idx="6">
                        <c:v>KTM KOMUTER PUTRA to KENNY HILLS (OPP)</c:v>
                      </c:pt>
                      <c:pt idx="7">
                        <c:v>KL1818 HAB TITIWANGSA to KL1023 PUBLIKA</c:v>
                      </c:pt>
                      <c:pt idx="8">
                        <c:v>KL1818 HAB TITIWANGSA to SPG JLN LEMBAH TUNKU</c:v>
                      </c:pt>
                      <c:pt idx="9">
                        <c:v>KL1818 HAB TITIWANGSA to TIJANI (OPP)</c:v>
                      </c:pt>
                      <c:pt idx="10">
                        <c:v>KL1818 HAB TITIWANGSA to MENARA MATRADE</c:v>
                      </c:pt>
                      <c:pt idx="11">
                        <c:v>KTM KOMUTER PUTRA to KL1025 MASJID WILAYAH PINTU UTAMA</c:v>
                      </c:pt>
                      <c:pt idx="12">
                        <c:v>KTM KOMUTER PUTRA to KL1023 PUBLIKA</c:v>
                      </c:pt>
                      <c:pt idx="13">
                        <c:v>KTM KOMUTER PUTRA to  MENARA MATRADE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'852'!$G$3:$G$16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6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2.875</c:v>
                      </c:pt>
                      <c:pt idx="4">
                        <c:v>0.6</c:v>
                      </c:pt>
                      <c:pt idx="5">
                        <c:v>4.333333333333333</c:v>
                      </c:pt>
                      <c:pt idx="6">
                        <c:v>5.4</c:v>
                      </c:pt>
                      <c:pt idx="7">
                        <c:v>0.83333333333333337</c:v>
                      </c:pt>
                      <c:pt idx="8">
                        <c:v>5.8</c:v>
                      </c:pt>
                      <c:pt idx="9">
                        <c:v>5.333333333333333</c:v>
                      </c:pt>
                      <c:pt idx="10">
                        <c:v>2.0769230769230771</c:v>
                      </c:pt>
                      <c:pt idx="11">
                        <c:v>1.3529411764705883</c:v>
                      </c:pt>
                      <c:pt idx="12">
                        <c:v>1.8666666666666667</c:v>
                      </c:pt>
                      <c:pt idx="13">
                        <c:v>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255-4D59-BD3E-A2621801790A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511296926888"/>
          <c:y val="0.91945148835900092"/>
          <c:w val="0.26698420071789697"/>
          <c:h val="5.268632297826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'754'!$B$2</c:f>
              <c:strCache>
                <c:ptCount val="1"/>
                <c:pt idx="0">
                  <c:v>754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'754'!$A$3:$A$17</c:f>
              <c:strCache>
                <c:ptCount val="15"/>
                <c:pt idx="0">
                  <c:v>HENTIAN SEKSYEN 13 to SA14 HUB SEKSYEN 2</c:v>
                </c:pt>
                <c:pt idx="1">
                  <c:v>HENTIAN SEKSYEN 13 to SA24 PUSAT DAGANGAN SHAH ALAM</c:v>
                </c:pt>
                <c:pt idx="2">
                  <c:v>HENTIAN SEKSYEN 13 to SA854 KOMPLEKS PKNS SHAH ALAM</c:v>
                </c:pt>
                <c:pt idx="3">
                  <c:v>SPACE U8 to HENTIAN SEKSYEN 13</c:v>
                </c:pt>
                <c:pt idx="4">
                  <c:v>SPACE U8 to SA14 HUB SEKSYEN 2</c:v>
                </c:pt>
                <c:pt idx="5">
                  <c:v>SPACE U8 to SA24 PUSAT DAGANGAN SHAH ALAM</c:v>
                </c:pt>
                <c:pt idx="6">
                  <c:v>SPACE U8 to SA251 STADIUM SHAH ALAM</c:v>
                </c:pt>
                <c:pt idx="7">
                  <c:v>SPACE U8 to SA854 KOMPLEKS PKNS SHAH ALAM</c:v>
                </c:pt>
                <c:pt idx="8">
                  <c:v>UITM BLOK 1 to HENTIAN SEKSYEN 13</c:v>
                </c:pt>
                <c:pt idx="9">
                  <c:v>UITM BLOK 1 to KOMPLEKS SMS</c:v>
                </c:pt>
                <c:pt idx="10">
                  <c:v>UITM BLOK 1 to SA14 HUB SEKSYEN 2</c:v>
                </c:pt>
                <c:pt idx="11">
                  <c:v>UITM BLOK 1 to SA24 PUSAT DAGANGAN SHAH ALAM</c:v>
                </c:pt>
                <c:pt idx="12">
                  <c:v>UITM BLOK 1 to SA251 STADIUM SHAH ALAM</c:v>
                </c:pt>
                <c:pt idx="13">
                  <c:v>UITM BLOK 1 to SA854 KOMPLEKS PKNS SHAH ALAM</c:v>
                </c:pt>
                <c:pt idx="14">
                  <c:v>UITM BLOK 1 to SPACE U8</c:v>
                </c:pt>
              </c:strCache>
            </c:strRef>
          </c:cat>
          <c:val>
            <c:numRef>
              <c:f>'754'!$B$3:$B$17</c:f>
              <c:numCache>
                <c:formatCode>0</c:formatCode>
                <c:ptCount val="15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26</c:v>
                </c:pt>
                <c:pt idx="5">
                  <c:v>19</c:v>
                </c:pt>
                <c:pt idx="6">
                  <c:v>14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  <c:pt idx="10">
                  <c:v>36</c:v>
                </c:pt>
                <c:pt idx="11">
                  <c:v>29</c:v>
                </c:pt>
                <c:pt idx="12">
                  <c:v>24</c:v>
                </c:pt>
                <c:pt idx="13">
                  <c:v>32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9C5-B14B-5BDDDB43ADF6}"/>
            </c:ext>
          </c:extLst>
        </c:ser>
        <c:ser>
          <c:idx val="3"/>
          <c:order val="1"/>
          <c:tx>
            <c:strRef>
              <c:f>'754'!$C$2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'754'!$A$3:$A$17</c:f>
              <c:strCache>
                <c:ptCount val="15"/>
                <c:pt idx="0">
                  <c:v>HENTIAN SEKSYEN 13 to SA14 HUB SEKSYEN 2</c:v>
                </c:pt>
                <c:pt idx="1">
                  <c:v>HENTIAN SEKSYEN 13 to SA24 PUSAT DAGANGAN SHAH ALAM</c:v>
                </c:pt>
                <c:pt idx="2">
                  <c:v>HENTIAN SEKSYEN 13 to SA854 KOMPLEKS PKNS SHAH ALAM</c:v>
                </c:pt>
                <c:pt idx="3">
                  <c:v>SPACE U8 to HENTIAN SEKSYEN 13</c:v>
                </c:pt>
                <c:pt idx="4">
                  <c:v>SPACE U8 to SA14 HUB SEKSYEN 2</c:v>
                </c:pt>
                <c:pt idx="5">
                  <c:v>SPACE U8 to SA24 PUSAT DAGANGAN SHAH ALAM</c:v>
                </c:pt>
                <c:pt idx="6">
                  <c:v>SPACE U8 to SA251 STADIUM SHAH ALAM</c:v>
                </c:pt>
                <c:pt idx="7">
                  <c:v>SPACE U8 to SA854 KOMPLEKS PKNS SHAH ALAM</c:v>
                </c:pt>
                <c:pt idx="8">
                  <c:v>UITM BLOK 1 to HENTIAN SEKSYEN 13</c:v>
                </c:pt>
                <c:pt idx="9">
                  <c:v>UITM BLOK 1 to KOMPLEKS SMS</c:v>
                </c:pt>
                <c:pt idx="10">
                  <c:v>UITM BLOK 1 to SA14 HUB SEKSYEN 2</c:v>
                </c:pt>
                <c:pt idx="11">
                  <c:v>UITM BLOK 1 to SA24 PUSAT DAGANGAN SHAH ALAM</c:v>
                </c:pt>
                <c:pt idx="12">
                  <c:v>UITM BLOK 1 to SA251 STADIUM SHAH ALAM</c:v>
                </c:pt>
                <c:pt idx="13">
                  <c:v>UITM BLOK 1 to SA854 KOMPLEKS PKNS SHAH ALAM</c:v>
                </c:pt>
                <c:pt idx="14">
                  <c:v>UITM BLOK 1 to SPACE U8</c:v>
                </c:pt>
              </c:strCache>
            </c:strRef>
          </c:cat>
          <c:val>
            <c:numRef>
              <c:f>'754'!$C$3:$C$17</c:f>
              <c:numCache>
                <c:formatCode>General</c:formatCode>
                <c:ptCount val="15"/>
                <c:pt idx="0">
                  <c:v>24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34</c:v>
                </c:pt>
                <c:pt idx="5">
                  <c:v>25</c:v>
                </c:pt>
                <c:pt idx="6">
                  <c:v>23</c:v>
                </c:pt>
                <c:pt idx="7">
                  <c:v>29</c:v>
                </c:pt>
                <c:pt idx="8">
                  <c:v>99</c:v>
                </c:pt>
                <c:pt idx="9">
                  <c:v>88</c:v>
                </c:pt>
                <c:pt idx="10">
                  <c:v>108</c:v>
                </c:pt>
                <c:pt idx="11">
                  <c:v>99</c:v>
                </c:pt>
                <c:pt idx="12">
                  <c:v>99</c:v>
                </c:pt>
                <c:pt idx="13">
                  <c:v>103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C-49C5-B14B-5BDDDB43ADF6}"/>
            </c:ext>
          </c:extLst>
        </c:ser>
        <c:ser>
          <c:idx val="4"/>
          <c:order val="2"/>
          <c:tx>
            <c:strRef>
              <c:f>'754'!$D$2</c:f>
              <c:strCache>
                <c:ptCount val="1"/>
                <c:pt idx="0">
                  <c:v>Alternative Moovit Times + wait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'754'!$A$3:$A$17</c:f>
              <c:strCache>
                <c:ptCount val="15"/>
                <c:pt idx="0">
                  <c:v>HENTIAN SEKSYEN 13 to SA14 HUB SEKSYEN 2</c:v>
                </c:pt>
                <c:pt idx="1">
                  <c:v>HENTIAN SEKSYEN 13 to SA24 PUSAT DAGANGAN SHAH ALAM</c:v>
                </c:pt>
                <c:pt idx="2">
                  <c:v>HENTIAN SEKSYEN 13 to SA854 KOMPLEKS PKNS SHAH ALAM</c:v>
                </c:pt>
                <c:pt idx="3">
                  <c:v>SPACE U8 to HENTIAN SEKSYEN 13</c:v>
                </c:pt>
                <c:pt idx="4">
                  <c:v>SPACE U8 to SA14 HUB SEKSYEN 2</c:v>
                </c:pt>
                <c:pt idx="5">
                  <c:v>SPACE U8 to SA24 PUSAT DAGANGAN SHAH ALAM</c:v>
                </c:pt>
                <c:pt idx="6">
                  <c:v>SPACE U8 to SA251 STADIUM SHAH ALAM</c:v>
                </c:pt>
                <c:pt idx="7">
                  <c:v>SPACE U8 to SA854 KOMPLEKS PKNS SHAH ALAM</c:v>
                </c:pt>
                <c:pt idx="8">
                  <c:v>UITM BLOK 1 to HENTIAN SEKSYEN 13</c:v>
                </c:pt>
                <c:pt idx="9">
                  <c:v>UITM BLOK 1 to KOMPLEKS SMS</c:v>
                </c:pt>
                <c:pt idx="10">
                  <c:v>UITM BLOK 1 to SA14 HUB SEKSYEN 2</c:v>
                </c:pt>
                <c:pt idx="11">
                  <c:v>UITM BLOK 1 to SA24 PUSAT DAGANGAN SHAH ALAM</c:v>
                </c:pt>
                <c:pt idx="12">
                  <c:v>UITM BLOK 1 to SA251 STADIUM SHAH ALAM</c:v>
                </c:pt>
                <c:pt idx="13">
                  <c:v>UITM BLOK 1 to SA854 KOMPLEKS PKNS SHAH ALAM</c:v>
                </c:pt>
                <c:pt idx="14">
                  <c:v>UITM BLOK 1 to SPACE U8</c:v>
                </c:pt>
              </c:strCache>
            </c:strRef>
          </c:cat>
          <c:val>
            <c:numRef>
              <c:f>'754'!$D$3:$D$17</c:f>
              <c:numCache>
                <c:formatCode>0</c:formatCode>
                <c:ptCount val="15"/>
                <c:pt idx="0">
                  <c:v>25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59</c:v>
                </c:pt>
                <c:pt idx="5">
                  <c:v>50</c:v>
                </c:pt>
                <c:pt idx="6">
                  <c:v>25</c:v>
                </c:pt>
                <c:pt idx="7">
                  <c:v>54</c:v>
                </c:pt>
                <c:pt idx="8">
                  <c:v>99</c:v>
                </c:pt>
                <c:pt idx="9">
                  <c:v>88</c:v>
                </c:pt>
                <c:pt idx="10">
                  <c:v>133</c:v>
                </c:pt>
                <c:pt idx="11">
                  <c:v>125</c:v>
                </c:pt>
                <c:pt idx="12">
                  <c:v>102</c:v>
                </c:pt>
                <c:pt idx="13">
                  <c:v>128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C-49C5-B14B-5BDDDB43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'754'!$E$2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'754'!$A$3:$A$17</c15:sqref>
                        </c15:formulaRef>
                      </c:ext>
                    </c:extLst>
                    <c:strCache>
                      <c:ptCount val="15"/>
                      <c:pt idx="0">
                        <c:v>HENTIAN SEKSYEN 13 to SA14 HUB SEKSYEN 2</c:v>
                      </c:pt>
                      <c:pt idx="1">
                        <c:v>HENTIAN SEKSYEN 13 to SA24 PUSAT DAGANGAN SHAH ALAM</c:v>
                      </c:pt>
                      <c:pt idx="2">
                        <c:v>HENTIAN SEKSYEN 13 to SA854 KOMPLEKS PKNS SHAH ALAM</c:v>
                      </c:pt>
                      <c:pt idx="3">
                        <c:v>SPACE U8 to HENTIAN SEKSYEN 13</c:v>
                      </c:pt>
                      <c:pt idx="4">
                        <c:v>SPACE U8 to SA14 HUB SEKSYEN 2</c:v>
                      </c:pt>
                      <c:pt idx="5">
                        <c:v>SPACE U8 to SA24 PUSAT DAGANGAN SHAH ALAM</c:v>
                      </c:pt>
                      <c:pt idx="6">
                        <c:v>SPACE U8 to SA251 STADIUM SHAH ALAM</c:v>
                      </c:pt>
                      <c:pt idx="7">
                        <c:v>SPACE U8 to SA854 KOMPLEKS PKNS SHAH ALAM</c:v>
                      </c:pt>
                      <c:pt idx="8">
                        <c:v>UITM BLOK 1 to HENTIAN SEKSYEN 13</c:v>
                      </c:pt>
                      <c:pt idx="9">
                        <c:v>UITM BLOK 1 to KOMPLEKS SMS</c:v>
                      </c:pt>
                      <c:pt idx="10">
                        <c:v>UITM BLOK 1 to SA14 HUB SEKSYEN 2</c:v>
                      </c:pt>
                      <c:pt idx="11">
                        <c:v>UITM BLOK 1 to SA24 PUSAT DAGANGAN SHAH ALAM</c:v>
                      </c:pt>
                      <c:pt idx="12">
                        <c:v>UITM BLOK 1 to SA251 STADIUM SHAH ALAM</c:v>
                      </c:pt>
                      <c:pt idx="13">
                        <c:v>UITM BLOK 1 to SA854 KOMPLEKS PKNS SHAH ALAM</c:v>
                      </c:pt>
                      <c:pt idx="14">
                        <c:v>UITM BLOK 1 to SPACE U8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'754'!$E$3:$E$17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74C-49C5-B14B-5BDDDB43ADF6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53358417884331633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'781'!$B$2</c:f>
              <c:strCache>
                <c:ptCount val="1"/>
                <c:pt idx="0">
                  <c:v>781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'781'!$A$4:$A$25</c:f>
              <c:strCache>
                <c:ptCount val="22"/>
                <c:pt idx="0">
                  <c:v>PJ127 HAB BAS SERI MANJA to MC DONALDS</c:v>
                </c:pt>
                <c:pt idx="1">
                  <c:v>PJ127 HAB BAS SERI MANJA to TMN JAYA</c:v>
                </c:pt>
                <c:pt idx="2">
                  <c:v>PJ127 HAB BAS SERI MANJA to SMK (P) ASSUNTA</c:v>
                </c:pt>
                <c:pt idx="3">
                  <c:v>PJ127 HAB BAS SERI MANJA to PJ597 PPUM FEDERAL</c:v>
                </c:pt>
                <c:pt idx="4">
                  <c:v>PJ127 HAB BAS SERI MANJA to KL1535 MIDVALLEY</c:v>
                </c:pt>
                <c:pt idx="5">
                  <c:v>PJ127 HAB BAS SERI MANJA to KL1079 KL SENTRAL</c:v>
                </c:pt>
                <c:pt idx="6">
                  <c:v>PJ127 HAB BAS SERI MANJA to PASAR SENI (PLATFORM B6)</c:v>
                </c:pt>
                <c:pt idx="7">
                  <c:v>TERMINAL to  PJ731 KTM KG DATO HARUN (UTARA)  </c:v>
                </c:pt>
                <c:pt idx="8">
                  <c:v>TERMINAL to MC DONALDS</c:v>
                </c:pt>
                <c:pt idx="9">
                  <c:v>TERMINAL to TMN JAYA</c:v>
                </c:pt>
                <c:pt idx="10">
                  <c:v>TERMINAL to SMK (P) ASSUNTA</c:v>
                </c:pt>
                <c:pt idx="11">
                  <c:v>TERMINAL to PJ597 PPUM FEDERAL</c:v>
                </c:pt>
                <c:pt idx="12">
                  <c:v>TERMINAL to KL1535 MIDVALLEY</c:v>
                </c:pt>
                <c:pt idx="13">
                  <c:v>TERMINAL to KL1079 KL SENTRAL</c:v>
                </c:pt>
                <c:pt idx="14">
                  <c:v>TERMINAL to PASAR SENI (PLATFORM B6)</c:v>
                </c:pt>
                <c:pt idx="15">
                  <c:v>PJ731 KTM KG DATO HARUN (UTARA) to MC DONALDS</c:v>
                </c:pt>
                <c:pt idx="16">
                  <c:v>PJ731 KTM KG DATO HARUN (UTARA) to TMN JAYA</c:v>
                </c:pt>
                <c:pt idx="17">
                  <c:v>PJ731 KTM KG DATO HARUN (UTARA) to SMK (P) ASSUNTA</c:v>
                </c:pt>
                <c:pt idx="18">
                  <c:v>PJ731 KTM KG DATO HARUN (UTARA) to PJ597 PPUM FEDERAL</c:v>
                </c:pt>
                <c:pt idx="19">
                  <c:v>PJ731 KTM KG DATO HARUN (UTARA) to KL1535 MIDVALLEY</c:v>
                </c:pt>
                <c:pt idx="20">
                  <c:v>PJ731 KTM KG DATO HARUN (UTARA) to KL1079 KL SENTRAL</c:v>
                </c:pt>
                <c:pt idx="21">
                  <c:v>PJ731 KTM KG DATO HARUN (UTARA) to PASAR SENI (PLATFORM B6)</c:v>
                </c:pt>
              </c:strCache>
            </c:strRef>
          </c:cat>
          <c:val>
            <c:numRef>
              <c:f>'781'!$B$4:$B$25</c:f>
              <c:numCache>
                <c:formatCode>0</c:formatCode>
                <c:ptCount val="22"/>
                <c:pt idx="0">
                  <c:v>19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33</c:v>
                </c:pt>
                <c:pt idx="5">
                  <c:v>37</c:v>
                </c:pt>
                <c:pt idx="6">
                  <c:v>41</c:v>
                </c:pt>
                <c:pt idx="7">
                  <c:v>5</c:v>
                </c:pt>
                <c:pt idx="8">
                  <c:v>14</c:v>
                </c:pt>
                <c:pt idx="9">
                  <c:v>22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32</c:v>
                </c:pt>
                <c:pt idx="14">
                  <c:v>36</c:v>
                </c:pt>
                <c:pt idx="15">
                  <c:v>6</c:v>
                </c:pt>
                <c:pt idx="16">
                  <c:v>13</c:v>
                </c:pt>
                <c:pt idx="17">
                  <c:v>15</c:v>
                </c:pt>
                <c:pt idx="18">
                  <c:v>18</c:v>
                </c:pt>
                <c:pt idx="19">
                  <c:v>22</c:v>
                </c:pt>
                <c:pt idx="20">
                  <c:v>26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81B-B8C9-BB30FC3F8CA4}"/>
            </c:ext>
          </c:extLst>
        </c:ser>
        <c:ser>
          <c:idx val="3"/>
          <c:order val="1"/>
          <c:tx>
            <c:strRef>
              <c:f>'781'!$C$2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'781'!$A$4:$A$25</c:f>
              <c:strCache>
                <c:ptCount val="22"/>
                <c:pt idx="0">
                  <c:v>PJ127 HAB BAS SERI MANJA to MC DONALDS</c:v>
                </c:pt>
                <c:pt idx="1">
                  <c:v>PJ127 HAB BAS SERI MANJA to TMN JAYA</c:v>
                </c:pt>
                <c:pt idx="2">
                  <c:v>PJ127 HAB BAS SERI MANJA to SMK (P) ASSUNTA</c:v>
                </c:pt>
                <c:pt idx="3">
                  <c:v>PJ127 HAB BAS SERI MANJA to PJ597 PPUM FEDERAL</c:v>
                </c:pt>
                <c:pt idx="4">
                  <c:v>PJ127 HAB BAS SERI MANJA to KL1535 MIDVALLEY</c:v>
                </c:pt>
                <c:pt idx="5">
                  <c:v>PJ127 HAB BAS SERI MANJA to KL1079 KL SENTRAL</c:v>
                </c:pt>
                <c:pt idx="6">
                  <c:v>PJ127 HAB BAS SERI MANJA to PASAR SENI (PLATFORM B6)</c:v>
                </c:pt>
                <c:pt idx="7">
                  <c:v>TERMINAL to  PJ731 KTM KG DATO HARUN (UTARA)  </c:v>
                </c:pt>
                <c:pt idx="8">
                  <c:v>TERMINAL to MC DONALDS</c:v>
                </c:pt>
                <c:pt idx="9">
                  <c:v>TERMINAL to TMN JAYA</c:v>
                </c:pt>
                <c:pt idx="10">
                  <c:v>TERMINAL to SMK (P) ASSUNTA</c:v>
                </c:pt>
                <c:pt idx="11">
                  <c:v>TERMINAL to PJ597 PPUM FEDERAL</c:v>
                </c:pt>
                <c:pt idx="12">
                  <c:v>TERMINAL to KL1535 MIDVALLEY</c:v>
                </c:pt>
                <c:pt idx="13">
                  <c:v>TERMINAL to KL1079 KL SENTRAL</c:v>
                </c:pt>
                <c:pt idx="14">
                  <c:v>TERMINAL to PASAR SENI (PLATFORM B6)</c:v>
                </c:pt>
                <c:pt idx="15">
                  <c:v>PJ731 KTM KG DATO HARUN (UTARA) to MC DONALDS</c:v>
                </c:pt>
                <c:pt idx="16">
                  <c:v>PJ731 KTM KG DATO HARUN (UTARA) to TMN JAYA</c:v>
                </c:pt>
                <c:pt idx="17">
                  <c:v>PJ731 KTM KG DATO HARUN (UTARA) to SMK (P) ASSUNTA</c:v>
                </c:pt>
                <c:pt idx="18">
                  <c:v>PJ731 KTM KG DATO HARUN (UTARA) to PJ597 PPUM FEDERAL</c:v>
                </c:pt>
                <c:pt idx="19">
                  <c:v>PJ731 KTM KG DATO HARUN (UTARA) to KL1535 MIDVALLEY</c:v>
                </c:pt>
                <c:pt idx="20">
                  <c:v>PJ731 KTM KG DATO HARUN (UTARA) to KL1079 KL SENTRAL</c:v>
                </c:pt>
                <c:pt idx="21">
                  <c:v>PJ731 KTM KG DATO HARUN (UTARA) to PASAR SENI (PLATFORM B6)</c:v>
                </c:pt>
              </c:strCache>
            </c:strRef>
          </c:cat>
          <c:val>
            <c:numRef>
              <c:f>'781'!$C$4:$C$25</c:f>
              <c:numCache>
                <c:formatCode>General</c:formatCode>
                <c:ptCount val="22"/>
                <c:pt idx="0">
                  <c:v>9</c:v>
                </c:pt>
                <c:pt idx="1">
                  <c:v>22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12</c:v>
                </c:pt>
                <c:pt idx="8">
                  <c:v>21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47</c:v>
                </c:pt>
                <c:pt idx="14">
                  <c:v>50</c:v>
                </c:pt>
                <c:pt idx="15">
                  <c:v>10</c:v>
                </c:pt>
                <c:pt idx="16">
                  <c:v>25</c:v>
                </c:pt>
                <c:pt idx="17">
                  <c:v>24</c:v>
                </c:pt>
                <c:pt idx="18">
                  <c:v>25</c:v>
                </c:pt>
                <c:pt idx="19" formatCode="0.00">
                  <c:v>24</c:v>
                </c:pt>
                <c:pt idx="20" formatCode="0.00">
                  <c:v>24</c:v>
                </c:pt>
                <c:pt idx="21" formatCode="0.0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1-481B-B8C9-BB30FC3F8CA4}"/>
            </c:ext>
          </c:extLst>
        </c:ser>
        <c:ser>
          <c:idx val="4"/>
          <c:order val="2"/>
          <c:tx>
            <c:strRef>
              <c:f>'781'!$D$2</c:f>
              <c:strCache>
                <c:ptCount val="1"/>
                <c:pt idx="0">
                  <c:v>Alternative Moovit Times + wait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'781'!$A$4:$A$25</c:f>
              <c:strCache>
                <c:ptCount val="22"/>
                <c:pt idx="0">
                  <c:v>PJ127 HAB BAS SERI MANJA to MC DONALDS</c:v>
                </c:pt>
                <c:pt idx="1">
                  <c:v>PJ127 HAB BAS SERI MANJA to TMN JAYA</c:v>
                </c:pt>
                <c:pt idx="2">
                  <c:v>PJ127 HAB BAS SERI MANJA to SMK (P) ASSUNTA</c:v>
                </c:pt>
                <c:pt idx="3">
                  <c:v>PJ127 HAB BAS SERI MANJA to PJ597 PPUM FEDERAL</c:v>
                </c:pt>
                <c:pt idx="4">
                  <c:v>PJ127 HAB BAS SERI MANJA to KL1535 MIDVALLEY</c:v>
                </c:pt>
                <c:pt idx="5">
                  <c:v>PJ127 HAB BAS SERI MANJA to KL1079 KL SENTRAL</c:v>
                </c:pt>
                <c:pt idx="6">
                  <c:v>PJ127 HAB BAS SERI MANJA to PASAR SENI (PLATFORM B6)</c:v>
                </c:pt>
                <c:pt idx="7">
                  <c:v>TERMINAL to  PJ731 KTM KG DATO HARUN (UTARA)  </c:v>
                </c:pt>
                <c:pt idx="8">
                  <c:v>TERMINAL to MC DONALDS</c:v>
                </c:pt>
                <c:pt idx="9">
                  <c:v>TERMINAL to TMN JAYA</c:v>
                </c:pt>
                <c:pt idx="10">
                  <c:v>TERMINAL to SMK (P) ASSUNTA</c:v>
                </c:pt>
                <c:pt idx="11">
                  <c:v>TERMINAL to PJ597 PPUM FEDERAL</c:v>
                </c:pt>
                <c:pt idx="12">
                  <c:v>TERMINAL to KL1535 MIDVALLEY</c:v>
                </c:pt>
                <c:pt idx="13">
                  <c:v>TERMINAL to KL1079 KL SENTRAL</c:v>
                </c:pt>
                <c:pt idx="14">
                  <c:v>TERMINAL to PASAR SENI (PLATFORM B6)</c:v>
                </c:pt>
                <c:pt idx="15">
                  <c:v>PJ731 KTM KG DATO HARUN (UTARA) to MC DONALDS</c:v>
                </c:pt>
                <c:pt idx="16">
                  <c:v>PJ731 KTM KG DATO HARUN (UTARA) to TMN JAYA</c:v>
                </c:pt>
                <c:pt idx="17">
                  <c:v>PJ731 KTM KG DATO HARUN (UTARA) to SMK (P) ASSUNTA</c:v>
                </c:pt>
                <c:pt idx="18">
                  <c:v>PJ731 KTM KG DATO HARUN (UTARA) to PJ597 PPUM FEDERAL</c:v>
                </c:pt>
                <c:pt idx="19">
                  <c:v>PJ731 KTM KG DATO HARUN (UTARA) to KL1535 MIDVALLEY</c:v>
                </c:pt>
                <c:pt idx="20">
                  <c:v>PJ731 KTM KG DATO HARUN (UTARA) to KL1079 KL SENTRAL</c:v>
                </c:pt>
                <c:pt idx="21">
                  <c:v>PJ731 KTM KG DATO HARUN (UTARA) to PASAR SENI (PLATFORM B6)</c:v>
                </c:pt>
              </c:strCache>
            </c:strRef>
          </c:cat>
          <c:val>
            <c:numRef>
              <c:f>'781'!$D$4:$D$25</c:f>
              <c:numCache>
                <c:formatCode>0</c:formatCode>
                <c:ptCount val="22"/>
                <c:pt idx="0">
                  <c:v>9</c:v>
                </c:pt>
                <c:pt idx="1">
                  <c:v>29</c:v>
                </c:pt>
                <c:pt idx="2">
                  <c:v>27</c:v>
                </c:pt>
                <c:pt idx="3">
                  <c:v>42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12</c:v>
                </c:pt>
                <c:pt idx="8">
                  <c:v>22</c:v>
                </c:pt>
                <c:pt idx="9">
                  <c:v>37</c:v>
                </c:pt>
                <c:pt idx="10">
                  <c:v>36</c:v>
                </c:pt>
                <c:pt idx="11">
                  <c:v>42</c:v>
                </c:pt>
                <c:pt idx="12">
                  <c:v>49</c:v>
                </c:pt>
                <c:pt idx="13">
                  <c:v>51</c:v>
                </c:pt>
                <c:pt idx="14">
                  <c:v>56</c:v>
                </c:pt>
                <c:pt idx="15">
                  <c:v>10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36</c:v>
                </c:pt>
                <c:pt idx="20">
                  <c:v>30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1-481B-B8C9-BB30FC3F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'781'!$E$2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'781'!$A$4:$A$25</c15:sqref>
                        </c15:formulaRef>
                      </c:ext>
                    </c:extLst>
                    <c:strCache>
                      <c:ptCount val="22"/>
                      <c:pt idx="0">
                        <c:v>PJ127 HAB BAS SERI MANJA to MC DONALDS</c:v>
                      </c:pt>
                      <c:pt idx="1">
                        <c:v>PJ127 HAB BAS SERI MANJA to TMN JAYA</c:v>
                      </c:pt>
                      <c:pt idx="2">
                        <c:v>PJ127 HAB BAS SERI MANJA to SMK (P) ASSUNTA</c:v>
                      </c:pt>
                      <c:pt idx="3">
                        <c:v>PJ127 HAB BAS SERI MANJA to PJ597 PPUM FEDERAL</c:v>
                      </c:pt>
                      <c:pt idx="4">
                        <c:v>PJ127 HAB BAS SERI MANJA to KL1535 MIDVALLEY</c:v>
                      </c:pt>
                      <c:pt idx="5">
                        <c:v>PJ127 HAB BAS SERI MANJA to KL1079 KL SENTRAL</c:v>
                      </c:pt>
                      <c:pt idx="6">
                        <c:v>PJ127 HAB BAS SERI MANJA to PASAR SENI (PLATFORM B6)</c:v>
                      </c:pt>
                      <c:pt idx="7">
                        <c:v>TERMINAL to  PJ731 KTM KG DATO HARUN (UTARA)  </c:v>
                      </c:pt>
                      <c:pt idx="8">
                        <c:v>TERMINAL to MC DONALDS</c:v>
                      </c:pt>
                      <c:pt idx="9">
                        <c:v>TERMINAL to TMN JAYA</c:v>
                      </c:pt>
                      <c:pt idx="10">
                        <c:v>TERMINAL to SMK (P) ASSUNTA</c:v>
                      </c:pt>
                      <c:pt idx="11">
                        <c:v>TERMINAL to PJ597 PPUM FEDERAL</c:v>
                      </c:pt>
                      <c:pt idx="12">
                        <c:v>TERMINAL to KL1535 MIDVALLEY</c:v>
                      </c:pt>
                      <c:pt idx="13">
                        <c:v>TERMINAL to KL1079 KL SENTRAL</c:v>
                      </c:pt>
                      <c:pt idx="14">
                        <c:v>TERMINAL to PASAR SENI (PLATFORM B6)</c:v>
                      </c:pt>
                      <c:pt idx="15">
                        <c:v>PJ731 KTM KG DATO HARUN (UTARA) to MC DONALDS</c:v>
                      </c:pt>
                      <c:pt idx="16">
                        <c:v>PJ731 KTM KG DATO HARUN (UTARA) to TMN JAYA</c:v>
                      </c:pt>
                      <c:pt idx="17">
                        <c:v>PJ731 KTM KG DATO HARUN (UTARA) to SMK (P) ASSUNTA</c:v>
                      </c:pt>
                      <c:pt idx="18">
                        <c:v>PJ731 KTM KG DATO HARUN (UTARA) to PJ597 PPUM FEDERAL</c:v>
                      </c:pt>
                      <c:pt idx="19">
                        <c:v>PJ731 KTM KG DATO HARUN (UTARA) to KL1535 MIDVALLEY</c:v>
                      </c:pt>
                      <c:pt idx="20">
                        <c:v>PJ731 KTM KG DATO HARUN (UTARA) to KL1079 KL SENTRAL</c:v>
                      </c:pt>
                      <c:pt idx="21">
                        <c:v>PJ731 KTM KG DATO HARUN (UTARA) to PASAR SENI (PLATFORM B6)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'781'!$E$4:$E$25</c15:sqref>
                        </c15:formulaRef>
                      </c:ext>
                    </c:extLst>
                    <c:numCache>
                      <c:formatCode>0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640</c:v>
                      </c:pt>
                      <c:pt idx="5">
                        <c:v>640</c:v>
                      </c:pt>
                      <c:pt idx="6">
                        <c:v>640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D1-481B-B8C9-BB30FC3F8CA4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53358417884331633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'T784'!$B$2</c:f>
              <c:strCache>
                <c:ptCount val="1"/>
                <c:pt idx="0">
                  <c:v>T784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'T784'!$A$4:$A$12</c15:sqref>
                  </c15:fullRef>
                </c:ext>
              </c:extLst>
              <c:f>'T784'!$A$4:$A$9</c:f>
              <c:strCache>
                <c:ptCount val="6"/>
                <c:pt idx="0">
                  <c:v>LRT TMN BAHAGIA to ATRIA</c:v>
                </c:pt>
                <c:pt idx="1">
                  <c:v>LRT TMN BAHAGIA to KDU COLLEGE</c:v>
                </c:pt>
                <c:pt idx="2">
                  <c:v>LRT TMN BAHAGIA to PJ630 JEJANTAS DAMANSARA UTAMA</c:v>
                </c:pt>
                <c:pt idx="3">
                  <c:v>PJ207 BHP DAMANSARA UTAMA (OPP) to  PJ710 BOMBA SS2</c:v>
                </c:pt>
                <c:pt idx="4">
                  <c:v>PJ207 BHP DAMANSARA UTAMA (OPP) to SMK TMN SEA (OPP)</c:v>
                </c:pt>
                <c:pt idx="5">
                  <c:v>PJ207 BHP DAMANSARA UTAMA (OPP) to LRT TMN BAHAGIA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'T784'!$B$4:$B$12</c15:sqref>
                  </c15:fullRef>
                </c:ext>
              </c:extLst>
              <c:f>'T784'!$B$4:$B$9</c:f>
              <c:numCache>
                <c:formatCode>0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81F-BFD8-6C9D7C018809}"/>
            </c:ext>
          </c:extLst>
        </c:ser>
        <c:ser>
          <c:idx val="3"/>
          <c:order val="1"/>
          <c:tx>
            <c:strRef>
              <c:f>'T784'!$C$2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'T784'!$A$4:$A$12</c15:sqref>
                  </c15:fullRef>
                </c:ext>
              </c:extLst>
              <c:f>'T784'!$A$4:$A$9</c:f>
              <c:strCache>
                <c:ptCount val="6"/>
                <c:pt idx="0">
                  <c:v>LRT TMN BAHAGIA to ATRIA</c:v>
                </c:pt>
                <c:pt idx="1">
                  <c:v>LRT TMN BAHAGIA to KDU COLLEGE</c:v>
                </c:pt>
                <c:pt idx="2">
                  <c:v>LRT TMN BAHAGIA to PJ630 JEJANTAS DAMANSARA UTAMA</c:v>
                </c:pt>
                <c:pt idx="3">
                  <c:v>PJ207 BHP DAMANSARA UTAMA (OPP) to  PJ710 BOMBA SS2</c:v>
                </c:pt>
                <c:pt idx="4">
                  <c:v>PJ207 BHP DAMANSARA UTAMA (OPP) to SMK TMN SEA (OPP)</c:v>
                </c:pt>
                <c:pt idx="5">
                  <c:v>PJ207 BHP DAMANSARA UTAMA (OPP) to LRT TMN BAHAGIA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'T784'!$C$4:$C$12</c15:sqref>
                  </c15:fullRef>
                </c:ext>
              </c:extLst>
              <c:f>'T784'!$C$4:$C$9</c:f>
              <c:numCache>
                <c:formatCode>General</c:formatCode>
                <c:ptCount val="6"/>
                <c:pt idx="0">
                  <c:v>16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6-481F-BFD8-6C9D7C018809}"/>
            </c:ext>
          </c:extLst>
        </c:ser>
        <c:ser>
          <c:idx val="4"/>
          <c:order val="2"/>
          <c:tx>
            <c:strRef>
              <c:f>'T784'!$D$2</c:f>
              <c:strCache>
                <c:ptCount val="1"/>
                <c:pt idx="0">
                  <c:v>Alternative Moovit Times + wait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'T784'!$A$4:$A$12</c15:sqref>
                  </c15:fullRef>
                </c:ext>
              </c:extLst>
              <c:f>'T784'!$A$4:$A$9</c:f>
              <c:strCache>
                <c:ptCount val="6"/>
                <c:pt idx="0">
                  <c:v>LRT TMN BAHAGIA to ATRIA</c:v>
                </c:pt>
                <c:pt idx="1">
                  <c:v>LRT TMN BAHAGIA to KDU COLLEGE</c:v>
                </c:pt>
                <c:pt idx="2">
                  <c:v>LRT TMN BAHAGIA to PJ630 JEJANTAS DAMANSARA UTAMA</c:v>
                </c:pt>
                <c:pt idx="3">
                  <c:v>PJ207 BHP DAMANSARA UTAMA (OPP) to  PJ710 BOMBA SS2</c:v>
                </c:pt>
                <c:pt idx="4">
                  <c:v>PJ207 BHP DAMANSARA UTAMA (OPP) to SMK TMN SEA (OPP)</c:v>
                </c:pt>
                <c:pt idx="5">
                  <c:v>PJ207 BHP DAMANSARA UTAMA (OPP) to LRT TMN BAHAGIA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'T784'!$D$4:$D$12</c15:sqref>
                  </c15:fullRef>
                </c:ext>
              </c:extLst>
              <c:f>'T784'!$D$4:$D$9</c:f>
              <c:numCache>
                <c:formatCode>0</c:formatCode>
                <c:ptCount val="6"/>
                <c:pt idx="0">
                  <c:v>16</c:v>
                </c:pt>
                <c:pt idx="1">
                  <c:v>9</c:v>
                </c:pt>
                <c:pt idx="2">
                  <c:v>15</c:v>
                </c:pt>
                <c:pt idx="3">
                  <c:v>4</c:v>
                </c:pt>
                <c:pt idx="4">
                  <c:v>16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6-481F-BFD8-6C9D7C01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'T784'!$E$2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'T784'!$A$4:$A$12</c15:sqref>
                        </c15:fullRef>
                        <c15:formulaRef>
                          <c15:sqref>'T784'!$A$4:$A$9</c15:sqref>
                        </c15:formulaRef>
                      </c:ext>
                    </c:extLst>
                    <c:strCache>
                      <c:ptCount val="6"/>
                      <c:pt idx="0">
                        <c:v>LRT TMN BAHAGIA to ATRIA</c:v>
                      </c:pt>
                      <c:pt idx="1">
                        <c:v>LRT TMN BAHAGIA to KDU COLLEGE</c:v>
                      </c:pt>
                      <c:pt idx="2">
                        <c:v>LRT TMN BAHAGIA to PJ630 JEJANTAS DAMANSARA UTAMA</c:v>
                      </c:pt>
                      <c:pt idx="3">
                        <c:v>PJ207 BHP DAMANSARA UTAMA (OPP) to  PJ710 BOMBA SS2</c:v>
                      </c:pt>
                      <c:pt idx="4">
                        <c:v>PJ207 BHP DAMANSARA UTAMA (OPP) to SMK TMN SEA (OPP)</c:v>
                      </c:pt>
                      <c:pt idx="5">
                        <c:v>PJ207 BHP DAMANSARA UTAMA (OPP) to LRT TMN BAHAGIA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'T784'!$E$4:$E$12</c15:sqref>
                        </c15:fullRef>
                        <c15:formulaRef>
                          <c15:sqref>'T784'!$E$4:$E$9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@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DE6-481F-BFD8-6C9D7C018809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53358417884331633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'T204'!$B$2</c:f>
              <c:strCache>
                <c:ptCount val="1"/>
                <c:pt idx="0">
                  <c:v>T204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'T204'!$A$4:$A$20</c:f>
              <c:strCache>
                <c:ptCount val="17"/>
                <c:pt idx="0">
                  <c:v>SL67 WISMA YATI AHMAD to SL84 SMK SERI SELAYANG (OPP)</c:v>
                </c:pt>
                <c:pt idx="1">
                  <c:v>SL67 WISMA YATI AHMAD to SL87 MASJID AL-AMANIAH</c:v>
                </c:pt>
                <c:pt idx="2">
                  <c:v>SL215 HAB GREENWOOD to SL251 METRO TABERNACLE (OPP)</c:v>
                </c:pt>
                <c:pt idx="3">
                  <c:v>SL67 WISMA YATI AHMAD to SL487 AMARI BUSINESS PARK</c:v>
                </c:pt>
                <c:pt idx="4">
                  <c:v>SL215 HAB GREENWOOD to SL255 BT CAVES INDUSTRIAL PARK </c:v>
                </c:pt>
                <c:pt idx="5">
                  <c:v>SL215 HAB GREENWOOD to SL492 AMARI BUSINESS PARK</c:v>
                </c:pt>
                <c:pt idx="6">
                  <c:v>SL67 WISMA YATI AHMAD to SL260 BT CAVES INDUSTRIAL PARK 5 (BARAT)</c:v>
                </c:pt>
                <c:pt idx="7">
                  <c:v>SL215 HAB GREENWOOD to SL28 PADANG AWAM BATU CAVES (OPP)  </c:v>
                </c:pt>
                <c:pt idx="8">
                  <c:v>SL67 WISMA YATI AHMAD to SL264 SK TAMAN SAMUDERA</c:v>
                </c:pt>
                <c:pt idx="9">
                  <c:v>SL215 HAB GREENWOOD to SL30 KOMERSIAL TAMAN SELAYANG</c:v>
                </c:pt>
                <c:pt idx="10">
                  <c:v>SL215 HAB GREENWOOD to SL443 SMK SERI SELAYANG</c:v>
                </c:pt>
                <c:pt idx="11">
                  <c:v>SL67 WISMA YATI AHMAD to SL306 TAMAN INDUSTRI BOLTON</c:v>
                </c:pt>
                <c:pt idx="12">
                  <c:v>SL67 WISMA YATI AHMAD to SL296 KG GOMBAK INDAH</c:v>
                </c:pt>
                <c:pt idx="13">
                  <c:v>SL215 HAB GREENWOOD to SL82 SIMPANG MASUK KG NAKHODA</c:v>
                </c:pt>
                <c:pt idx="14">
                  <c:v>SL215 HAB GREENWOOD to SL72 MASJID KG NAKHODA</c:v>
                </c:pt>
                <c:pt idx="15">
                  <c:v>SL215 HAB GREENWOOD to SL76 KG NAKHODA (TIMUR) </c:v>
                </c:pt>
                <c:pt idx="16">
                  <c:v>SL67 WISMA YATI AHMAD to SL215 HAB GREENWOOD</c:v>
                </c:pt>
              </c:strCache>
            </c:strRef>
          </c:cat>
          <c:val>
            <c:numRef>
              <c:f>'T204'!$B$4:$B$20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78E-BF4D-C7C340A13840}"/>
            </c:ext>
          </c:extLst>
        </c:ser>
        <c:ser>
          <c:idx val="3"/>
          <c:order val="1"/>
          <c:tx>
            <c:strRef>
              <c:f>'T204'!$C$2</c:f>
              <c:strCache>
                <c:ptCount val="1"/>
                <c:pt idx="0">
                  <c:v>Alternative Moovit 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'T204'!$A$4:$A$20</c:f>
              <c:strCache>
                <c:ptCount val="17"/>
                <c:pt idx="0">
                  <c:v>SL67 WISMA YATI AHMAD to SL84 SMK SERI SELAYANG (OPP)</c:v>
                </c:pt>
                <c:pt idx="1">
                  <c:v>SL67 WISMA YATI AHMAD to SL87 MASJID AL-AMANIAH</c:v>
                </c:pt>
                <c:pt idx="2">
                  <c:v>SL215 HAB GREENWOOD to SL251 METRO TABERNACLE (OPP)</c:v>
                </c:pt>
                <c:pt idx="3">
                  <c:v>SL67 WISMA YATI AHMAD to SL487 AMARI BUSINESS PARK</c:v>
                </c:pt>
                <c:pt idx="4">
                  <c:v>SL215 HAB GREENWOOD to SL255 BT CAVES INDUSTRIAL PARK </c:v>
                </c:pt>
                <c:pt idx="5">
                  <c:v>SL215 HAB GREENWOOD to SL492 AMARI BUSINESS PARK</c:v>
                </c:pt>
                <c:pt idx="6">
                  <c:v>SL67 WISMA YATI AHMAD to SL260 BT CAVES INDUSTRIAL PARK 5 (BARAT)</c:v>
                </c:pt>
                <c:pt idx="7">
                  <c:v>SL215 HAB GREENWOOD to SL28 PADANG AWAM BATU CAVES (OPP)  </c:v>
                </c:pt>
                <c:pt idx="8">
                  <c:v>SL67 WISMA YATI AHMAD to SL264 SK TAMAN SAMUDERA</c:v>
                </c:pt>
                <c:pt idx="9">
                  <c:v>SL215 HAB GREENWOOD to SL30 KOMERSIAL TAMAN SELAYANG</c:v>
                </c:pt>
                <c:pt idx="10">
                  <c:v>SL215 HAB GREENWOOD to SL443 SMK SERI SELAYANG</c:v>
                </c:pt>
                <c:pt idx="11">
                  <c:v>SL67 WISMA YATI AHMAD to SL306 TAMAN INDUSTRI BOLTON</c:v>
                </c:pt>
                <c:pt idx="12">
                  <c:v>SL67 WISMA YATI AHMAD to SL296 KG GOMBAK INDAH</c:v>
                </c:pt>
                <c:pt idx="13">
                  <c:v>SL215 HAB GREENWOOD to SL82 SIMPANG MASUK KG NAKHODA</c:v>
                </c:pt>
                <c:pt idx="14">
                  <c:v>SL215 HAB GREENWOOD to SL72 MASJID KG NAKHODA</c:v>
                </c:pt>
                <c:pt idx="15">
                  <c:v>SL215 HAB GREENWOOD to SL76 KG NAKHODA (TIMUR) </c:v>
                </c:pt>
                <c:pt idx="16">
                  <c:v>SL67 WISMA YATI AHMAD to SL215 HAB GREENWOOD</c:v>
                </c:pt>
              </c:strCache>
            </c:strRef>
          </c:cat>
          <c:val>
            <c:numRef>
              <c:f>'T204'!$C$4:$C$20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21</c:v>
                </c:pt>
                <c:pt idx="9">
                  <c:v>10</c:v>
                </c:pt>
                <c:pt idx="10">
                  <c:v>13</c:v>
                </c:pt>
                <c:pt idx="11">
                  <c:v>27</c:v>
                </c:pt>
                <c:pt idx="12">
                  <c:v>32</c:v>
                </c:pt>
                <c:pt idx="13">
                  <c:v>21</c:v>
                </c:pt>
                <c:pt idx="14">
                  <c:v>25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4-478E-BF4D-C7C340A13840}"/>
            </c:ext>
          </c:extLst>
        </c:ser>
        <c:ser>
          <c:idx val="4"/>
          <c:order val="2"/>
          <c:tx>
            <c:strRef>
              <c:f>'T204'!$D$2</c:f>
              <c:strCache>
                <c:ptCount val="1"/>
                <c:pt idx="0">
                  <c:v>Alternative Moovit Times + wait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'T204'!$A$4:$A$20</c:f>
              <c:strCache>
                <c:ptCount val="17"/>
                <c:pt idx="0">
                  <c:v>SL67 WISMA YATI AHMAD to SL84 SMK SERI SELAYANG (OPP)</c:v>
                </c:pt>
                <c:pt idx="1">
                  <c:v>SL67 WISMA YATI AHMAD to SL87 MASJID AL-AMANIAH</c:v>
                </c:pt>
                <c:pt idx="2">
                  <c:v>SL215 HAB GREENWOOD to SL251 METRO TABERNACLE (OPP)</c:v>
                </c:pt>
                <c:pt idx="3">
                  <c:v>SL67 WISMA YATI AHMAD to SL487 AMARI BUSINESS PARK</c:v>
                </c:pt>
                <c:pt idx="4">
                  <c:v>SL215 HAB GREENWOOD to SL255 BT CAVES INDUSTRIAL PARK </c:v>
                </c:pt>
                <c:pt idx="5">
                  <c:v>SL215 HAB GREENWOOD to SL492 AMARI BUSINESS PARK</c:v>
                </c:pt>
                <c:pt idx="6">
                  <c:v>SL67 WISMA YATI AHMAD to SL260 BT CAVES INDUSTRIAL PARK 5 (BARAT)</c:v>
                </c:pt>
                <c:pt idx="7">
                  <c:v>SL215 HAB GREENWOOD to SL28 PADANG AWAM BATU CAVES (OPP)  </c:v>
                </c:pt>
                <c:pt idx="8">
                  <c:v>SL67 WISMA YATI AHMAD to SL264 SK TAMAN SAMUDERA</c:v>
                </c:pt>
                <c:pt idx="9">
                  <c:v>SL215 HAB GREENWOOD to SL30 KOMERSIAL TAMAN SELAYANG</c:v>
                </c:pt>
                <c:pt idx="10">
                  <c:v>SL215 HAB GREENWOOD to SL443 SMK SERI SELAYANG</c:v>
                </c:pt>
                <c:pt idx="11">
                  <c:v>SL67 WISMA YATI AHMAD to SL306 TAMAN INDUSTRI BOLTON</c:v>
                </c:pt>
                <c:pt idx="12">
                  <c:v>SL67 WISMA YATI AHMAD to SL296 KG GOMBAK INDAH</c:v>
                </c:pt>
                <c:pt idx="13">
                  <c:v>SL215 HAB GREENWOOD to SL82 SIMPANG MASUK KG NAKHODA</c:v>
                </c:pt>
                <c:pt idx="14">
                  <c:v>SL215 HAB GREENWOOD to SL72 MASJID KG NAKHODA</c:v>
                </c:pt>
                <c:pt idx="15">
                  <c:v>SL215 HAB GREENWOOD to SL76 KG NAKHODA (TIMUR) </c:v>
                </c:pt>
                <c:pt idx="16">
                  <c:v>SL67 WISMA YATI AHMAD to SL215 HAB GREENWOOD</c:v>
                </c:pt>
              </c:strCache>
            </c:strRef>
          </c:cat>
          <c:val>
            <c:numRef>
              <c:f>'T204'!$D$4:$D$20</c:f>
              <c:numCache>
                <c:formatCode>0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10</c:v>
                </c:pt>
                <c:pt idx="4">
                  <c:v>21</c:v>
                </c:pt>
                <c:pt idx="5">
                  <c:v>18</c:v>
                </c:pt>
                <c:pt idx="6">
                  <c:v>13</c:v>
                </c:pt>
                <c:pt idx="7">
                  <c:v>9</c:v>
                </c:pt>
                <c:pt idx="8">
                  <c:v>23</c:v>
                </c:pt>
                <c:pt idx="9">
                  <c:v>10</c:v>
                </c:pt>
                <c:pt idx="10">
                  <c:v>13</c:v>
                </c:pt>
                <c:pt idx="11">
                  <c:v>27</c:v>
                </c:pt>
                <c:pt idx="12">
                  <c:v>32</c:v>
                </c:pt>
                <c:pt idx="13">
                  <c:v>21</c:v>
                </c:pt>
                <c:pt idx="14">
                  <c:v>25</c:v>
                </c:pt>
                <c:pt idx="15">
                  <c:v>26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4-478E-BF4D-C7C340A1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'T204'!$E$2</c15:sqref>
                        </c15:formulaRef>
                      </c:ext>
                    </c:extLst>
                    <c:strCache>
                      <c:ptCount val="1"/>
                      <c:pt idx="0">
                        <c:v>Alternative Moovit Modes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'T204'!$A$4:$A$20</c15:sqref>
                        </c15:formulaRef>
                      </c:ext>
                    </c:extLst>
                    <c:strCache>
                      <c:ptCount val="17"/>
                      <c:pt idx="0">
                        <c:v>SL67 WISMA YATI AHMAD to SL84 SMK SERI SELAYANG (OPP)</c:v>
                      </c:pt>
                      <c:pt idx="1">
                        <c:v>SL67 WISMA YATI AHMAD to SL87 MASJID AL-AMANIAH</c:v>
                      </c:pt>
                      <c:pt idx="2">
                        <c:v>SL215 HAB GREENWOOD to SL251 METRO TABERNACLE (OPP)</c:v>
                      </c:pt>
                      <c:pt idx="3">
                        <c:v>SL67 WISMA YATI AHMAD to SL487 AMARI BUSINESS PARK</c:v>
                      </c:pt>
                      <c:pt idx="4">
                        <c:v>SL215 HAB GREENWOOD to SL255 BT CAVES INDUSTRIAL PARK </c:v>
                      </c:pt>
                      <c:pt idx="5">
                        <c:v>SL215 HAB GREENWOOD to SL492 AMARI BUSINESS PARK</c:v>
                      </c:pt>
                      <c:pt idx="6">
                        <c:v>SL67 WISMA YATI AHMAD to SL260 BT CAVES INDUSTRIAL PARK 5 (BARAT)</c:v>
                      </c:pt>
                      <c:pt idx="7">
                        <c:v>SL215 HAB GREENWOOD to SL28 PADANG AWAM BATU CAVES (OPP)  </c:v>
                      </c:pt>
                      <c:pt idx="8">
                        <c:v>SL67 WISMA YATI AHMAD to SL264 SK TAMAN SAMUDERA</c:v>
                      </c:pt>
                      <c:pt idx="9">
                        <c:v>SL215 HAB GREENWOOD to SL30 KOMERSIAL TAMAN SELAYANG</c:v>
                      </c:pt>
                      <c:pt idx="10">
                        <c:v>SL215 HAB GREENWOOD to SL443 SMK SERI SELAYANG</c:v>
                      </c:pt>
                      <c:pt idx="11">
                        <c:v>SL67 WISMA YATI AHMAD to SL306 TAMAN INDUSTRI BOLTON</c:v>
                      </c:pt>
                      <c:pt idx="12">
                        <c:v>SL67 WISMA YATI AHMAD to SL296 KG GOMBAK INDAH</c:v>
                      </c:pt>
                      <c:pt idx="13">
                        <c:v>SL215 HAB GREENWOOD to SL82 SIMPANG MASUK KG NAKHODA</c:v>
                      </c:pt>
                      <c:pt idx="14">
                        <c:v>SL215 HAB GREENWOOD to SL72 MASJID KG NAKHODA</c:v>
                      </c:pt>
                      <c:pt idx="15">
                        <c:v>SL215 HAB GREENWOOD to SL76 KG NAKHODA (TIMUR) </c:v>
                      </c:pt>
                      <c:pt idx="16">
                        <c:v>SL67 WISMA YATI AHMAD to SL215 HAB GREENWOOD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'T204'!$E$4:$E$20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 formatCode="@">
                        <c:v>173</c:v>
                      </c:pt>
                      <c:pt idx="1">
                        <c:v>173</c:v>
                      </c:pt>
                      <c:pt idx="2">
                        <c:v>0</c:v>
                      </c:pt>
                      <c:pt idx="3">
                        <c:v>173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173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A4-478E-BF4D-C7C340A13840}"/>
                  </c:ext>
                </c:extLst>
              </c15:ser>
            </c15:filteredBarSeries>
          </c:ext>
        </c:extLst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53358417884331633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125411</xdr:colOff>
      <xdr:row>9</xdr:row>
      <xdr:rowOff>65086</xdr:rowOff>
    </xdr:from>
    <xdr:to>
      <xdr:col>7</xdr:col>
      <xdr:colOff>511175</xdr:colOff>
      <xdr:row>24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41CF-5F13-426B-AD04-127ABEC6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145678</xdr:colOff>
      <xdr:row>3</xdr:row>
      <xdr:rowOff>153522</xdr:rowOff>
    </xdr:from>
    <xdr:to>
      <xdr:col>20</xdr:col>
      <xdr:colOff>369795</xdr:colOff>
      <xdr:row>23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DBAC-AF32-4BEC-AE92-76AE3CCF8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2409825</xdr:colOff>
      <xdr:row>21</xdr:row>
      <xdr:rowOff>28575</xdr:rowOff>
    </xdr:from>
    <xdr:to>
      <xdr:col>5</xdr:col>
      <xdr:colOff>336175</xdr:colOff>
      <xdr:row>40</xdr:row>
      <xdr:rowOff>107016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AB73E-0089-47AA-B0B3-81FBB93F2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8" t="11277" r="36275" b="4140"/>
        <a:stretch/>
      </xdr:blipFill>
      <xdr:spPr>
        <a:xfrm>
          <a:off x="2409825" y="4029075"/>
          <a:ext cx="4527175" cy="3697941"/>
        </a:xfrm>
        <a:prstGeom prst="rect">
          <a:avLst/>
        </a:prstGeom>
      </xdr:spPr>
    </xdr:pic>
    <xdr:clientData/>
  </xdr:twoCellAnchor>
  <xdr:twoCellAnchor>
    <xdr:from>
      <xdr:col>6</xdr:col>
      <xdr:colOff>145676</xdr:colOff>
      <xdr:row>27</xdr:row>
      <xdr:rowOff>134471</xdr:rowOff>
    </xdr:from>
    <xdr:to>
      <xdr:col>22</xdr:col>
      <xdr:colOff>448234</xdr:colOff>
      <xdr:row>49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18D8F-761B-48B8-8EB4-FEE815FB7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548368</xdr:colOff>
      <xdr:row>11</xdr:row>
      <xdr:rowOff>131307</xdr:rowOff>
    </xdr:from>
    <xdr:to>
      <xdr:col>26</xdr:col>
      <xdr:colOff>13607</xdr:colOff>
      <xdr:row>38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E6BB2-0862-4183-8AF6-160F94FC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2299606</xdr:colOff>
      <xdr:row>28</xdr:row>
      <xdr:rowOff>95250</xdr:rowOff>
    </xdr:from>
    <xdr:to>
      <xdr:col>3</xdr:col>
      <xdr:colOff>1700892</xdr:colOff>
      <xdr:row>48</xdr:row>
      <xdr:rowOff>40822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ACC0D7-73A6-4887-BA31-5AFF9D82B7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" t="10582" r="35926" b="3517"/>
        <a:stretch/>
      </xdr:blipFill>
      <xdr:spPr>
        <a:xfrm>
          <a:off x="2299606" y="5429250"/>
          <a:ext cx="4558393" cy="3755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144914</xdr:rowOff>
    </xdr:from>
    <xdr:to>
      <xdr:col>26</xdr:col>
      <xdr:colOff>231322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D442-0201-4D55-9DAC-4C4F573B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601436</xdr:colOff>
      <xdr:row>62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860BDB-7F39-45E3-B138-B3DFB87C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00"/>
          <a:ext cx="7772400" cy="437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534759</xdr:colOff>
      <xdr:row>11</xdr:row>
      <xdr:rowOff>54428</xdr:rowOff>
    </xdr:from>
    <xdr:to>
      <xdr:col>21</xdr:col>
      <xdr:colOff>367392</xdr:colOff>
      <xdr:row>38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9B532-44D6-4366-B5F1-D3B86B7C8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247650</xdr:colOff>
      <xdr:row>42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F3903-0D57-41C4-B5C2-A61B87FF8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00"/>
          <a:ext cx="7772400" cy="437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285029</xdr:colOff>
      <xdr:row>22</xdr:row>
      <xdr:rowOff>112096</xdr:rowOff>
    </xdr:from>
    <xdr:to>
      <xdr:col>18</xdr:col>
      <xdr:colOff>76558</xdr:colOff>
      <xdr:row>37</xdr:row>
      <xdr:rowOff>88283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0160F-A136-4994-8A82-32D91C28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68036</xdr:colOff>
      <xdr:row>28</xdr:row>
      <xdr:rowOff>122464</xdr:rowOff>
    </xdr:from>
    <xdr:to>
      <xdr:col>3</xdr:col>
      <xdr:colOff>2043793</xdr:colOff>
      <xdr:row>51</xdr:row>
      <xdr:rowOff>112939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7174CC-D64F-403D-AECD-FB012855F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6408964"/>
          <a:ext cx="7772400" cy="4371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DE721D-3CD7-4225-8905-0F436E126619}" name="Table6" displayName="Table6" ref="B2:G8" totalsRowCount="1" headerRowDxfId="70" dataDxfId="69">
  <autoFilter ref="B2:G7" xr:uid="{BFF47AF0-2C29-421C-B417-268B256A5559}"/>
  <sortState xmlns:xlrd2="http://schemas.microsoft.com/office/spreadsheetml/2017/richdata2" ref="B3:G7">
    <sortCondition ref="G2:G7"/>
  </sortState>
  <tableColumns count="6">
    <tableColumn id="1" xr3:uid="{00D25EAB-8CC3-4B2B-8705-F136406F2C98}" name="Bus Route" totalsRowLabel="Total" dataDxfId="68" totalsRowDxfId="7"/>
    <tableColumn id="2" xr3:uid="{238293A3-4E3A-4266-BAF8-F810B0045010}" name="Cancelled Bus Route" totalsRowFunction="average" dataDxfId="67" totalsRowDxfId="6"/>
    <tableColumn id="3" xr3:uid="{00148055-70BC-43A1-AEB8-E195703D4165}" name="Alternative Moovit Times no wait" totalsRowFunction="average" dataDxfId="66" totalsRowDxfId="5"/>
    <tableColumn id="4" xr3:uid="{86F2F16F-028D-49D9-A007-7B23041A256E}" name="Alternative Moovit Times" totalsRowFunction="average" dataDxfId="65" totalsRowDxfId="3"/>
    <tableColumn id="6" xr3:uid="{23D05903-366C-4D88-B03E-CF801A739207}" name="Walk" totalsRowFunction="average" dataDxfId="64" totalsRowDxfId="2"/>
    <tableColumn id="7" xr3:uid="{C75C8DC4-B5EF-4586-817A-B5EFA8DEB5C9}" name="Difference" totalsRowFunction="average" dataDxfId="63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D9006-1B6C-476D-BF91-D7AAD0955BD9}" name="Table1" displayName="Table1" ref="A2:G17" totalsRowCount="1" headerRowBorderDxfId="62">
  <autoFilter ref="A2:G16" xr:uid="{E996D82B-BDBA-40A1-A486-0EE32C99F616}"/>
  <sortState xmlns:xlrd2="http://schemas.microsoft.com/office/spreadsheetml/2017/richdata2" ref="A3:G16">
    <sortCondition ref="D2:D16"/>
  </sortState>
  <tableColumns count="7">
    <tableColumn id="1" xr3:uid="{3E43B422-09DD-48E3-BEEF-C0AACB10F78E}" name="852 Route" totalsRowLabel="Average"/>
    <tableColumn id="2" xr3:uid="{6DA4F127-7F2E-496D-987D-68196AEAD3CE}" name="852 Bus" totalsRowFunction="average" dataDxfId="1"/>
    <tableColumn id="4" xr3:uid="{59C7323E-0BE7-48BA-AD7C-B34FF952AC5B}" name="Alternative Moovit Times" totalsRowFunction="average" dataDxfId="0" totalsRowDxfId="61"/>
    <tableColumn id="5" xr3:uid="{8F01AFCA-DC6F-4968-8930-4A580FAD16F0}" name="Alternative Moovit Times and wait" totalsRowFunction="average" dataDxfId="60" totalsRowDxfId="59"/>
    <tableColumn id="8" xr3:uid="{A9A18827-A6FD-42CB-9D9D-1BDE848DF6EC}" name="Alternative Moovit Modes" dataDxfId="58"/>
    <tableColumn id="7" xr3:uid="{3F169DE3-41DC-4075-AC95-26D4C986E078}" name="Walk" totalsRowFunction="average" dataDxfId="57" totalsRowDxfId="56"/>
    <tableColumn id="3" xr3:uid="{4859F63C-1C49-4E3C-889C-BB8669008A4B}" name="Difference" totalsRowFunction="average" dataDxfId="55" totalsRowDxfId="54">
      <calculatedColumnFormula>(Table1[[#This Row],[Alternative Moovit Times and wait]]-Table1[[#This Row],[852 Bus]])/Table1[[#This Row],[852 Bus]]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0C7E3-D75B-465D-83A6-6A4C28C98B56}" name="Table13" displayName="Table13" ref="A2:G18" totalsRowCount="1" headerRowBorderDxfId="53">
  <autoFilter ref="A2:G17" xr:uid="{E996D82B-BDBA-40A1-A486-0EE32C99F616}"/>
  <sortState xmlns:xlrd2="http://schemas.microsoft.com/office/spreadsheetml/2017/richdata2" ref="A3:F17">
    <sortCondition ref="A2:A17"/>
  </sortState>
  <tableColumns count="7">
    <tableColumn id="1" xr3:uid="{8DD9EF88-3A80-4019-A81F-56BB183FD0C6}" name="852 Route" totalsRowLabel="Average"/>
    <tableColumn id="2" xr3:uid="{48ADA4C3-B5F3-45AA-A8FC-591060BA19BC}" name="754 Bus" totalsRowFunction="average" dataDxfId="52" totalsRowDxfId="51"/>
    <tableColumn id="4" xr3:uid="{D31B7EA9-ABBD-41B7-8A8E-D13801B8B37C}" name="Alternative Moovit Times" totalsRowFunction="average" dataDxfId="50" totalsRowDxfId="49"/>
    <tableColumn id="5" xr3:uid="{41019576-9793-4309-B8E8-D7773885F060}" name="Alternative Moovit Times + wait" totalsRowFunction="average" dataDxfId="48" totalsRowDxfId="47"/>
    <tableColumn id="8" xr3:uid="{D950CF0D-9231-4897-8F87-BA2A1066B1A5}" name="Alternative Moovit Modes" dataDxfId="46"/>
    <tableColumn id="9" xr3:uid="{B551C31B-53B7-4564-A274-73F2E1FF2614}" name="Walking Time" totalsRowFunction="average" dataDxfId="45" totalsRowDxfId="44"/>
    <tableColumn id="7" xr3:uid="{3608E3C5-AD66-4617-B191-74FB8052CB54}" name="Difference" totalsRowFunction="average" dataDxfId="43">
      <calculatedColumnFormula>(Table13[[#This Row],[Alternative Moovit Times + wait]]-Table13[[#This Row],[754 Bus]])/Table13[[#This Row],[754 Bus]]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06626-3504-49F9-BCF9-A35B06733209}" name="Table134" displayName="Table134" ref="A2:G26" totalsRowCount="1" headerRowBorderDxfId="42">
  <autoFilter ref="A2:G25" xr:uid="{E996D82B-BDBA-40A1-A486-0EE32C99F616}"/>
  <sortState xmlns:xlrd2="http://schemas.microsoft.com/office/spreadsheetml/2017/richdata2" ref="A3:D10">
    <sortCondition descending="1" ref="B2:B17"/>
  </sortState>
  <tableColumns count="7">
    <tableColumn id="1" xr3:uid="{73EFC073-6735-4CB8-B292-6145D189F99D}" name="852 Route" totalsRowLabel="Average"/>
    <tableColumn id="2" xr3:uid="{E89952A0-A52F-435F-910A-78E0EE80C5DF}" name="781 Bus" totalsRowFunction="average" dataDxfId="41" totalsRowDxfId="40"/>
    <tableColumn id="4" xr3:uid="{640136DA-DD77-4B0E-BE3A-C5A55FC0DF6F}" name="Alternative Moovit Times" totalsRowFunction="average" dataDxfId="39" totalsRowDxfId="38"/>
    <tableColumn id="5" xr3:uid="{1289450F-662D-465F-BB3C-72426277D116}" name="Alternative Moovit Times + wait" totalsRowFunction="average" dataDxfId="37" totalsRowDxfId="36"/>
    <tableColumn id="8" xr3:uid="{E0DA7E87-E400-424B-A090-A1C939C5BF3D}" name="Alternative Moovit Modes" dataDxfId="35"/>
    <tableColumn id="9" xr3:uid="{105A9F51-BD26-4F68-95C6-0F2F34D2C846}" name="Walking Time" totalsRowFunction="average" dataDxfId="34" totalsRowDxfId="33"/>
    <tableColumn id="7" xr3:uid="{5221996D-8F54-4557-AE76-708A1B3E2F1A}" name="Difference" totalsRowFunction="average" dataDxfId="32" totalsRowDxfId="31">
      <calculatedColumnFormula>ABS((Table134[[#This Row],[Alternative Moovit Times + wait]]-Table134[[#This Row],[781 Bus]])/Table134[[#This Row],[781 Bus]])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8370A-B78C-4D75-9F68-9A47674F7E75}" name="Table1345" displayName="Table1345" ref="A2:G10" totalsRowCount="1" headerRowBorderDxfId="30">
  <autoFilter ref="A2:G9" xr:uid="{E996D82B-BDBA-40A1-A486-0EE32C99F616}"/>
  <sortState xmlns:xlrd2="http://schemas.microsoft.com/office/spreadsheetml/2017/richdata2" ref="A3:D9">
    <sortCondition descending="1" ref="B2:B9"/>
  </sortState>
  <tableColumns count="7">
    <tableColumn id="1" xr3:uid="{F17332FE-1F69-4319-99BD-B53154E074D1}" name="T784 Route" totalsRowLabel="Average"/>
    <tableColumn id="2" xr3:uid="{BE4C8F0C-A636-4BB4-A342-95DF8E0500FE}" name="T784 Bus" totalsRowFunction="average" dataDxfId="29" totalsRowDxfId="28"/>
    <tableColumn id="4" xr3:uid="{E2E38180-D1B0-430E-A2AF-39B874BE2CC4}" name="Alternative Moovit Times" totalsRowFunction="average" dataDxfId="27" totalsRowDxfId="26"/>
    <tableColumn id="5" xr3:uid="{8BEB0DF1-8499-4709-82FD-2E136F84C6DC}" name="Alternative Moovit Times + wait" totalsRowFunction="average" dataDxfId="25" totalsRowDxfId="24"/>
    <tableColumn id="8" xr3:uid="{596E199B-F08F-4816-848E-8DD2046535ED}" name="Alternative Moovit Modes" dataDxfId="23"/>
    <tableColumn id="9" xr3:uid="{0BE45DB0-03DC-4C2D-A82F-F443CF1412C5}" name="Walking Time" totalsRowFunction="average" dataDxfId="22" totalsRowDxfId="21"/>
    <tableColumn id="7" xr3:uid="{1401AA2D-DEE3-45DD-94EC-CC4094606F32}" name="Difference" totalsRowFunction="average" dataDxfId="20" totalsRowDxfId="19">
      <calculatedColumnFormula>ABS((Table1345[[#This Row],[Alternative Moovit Times + wait]]-Table1345[[#This Row],[T784 Bus]])/Table1345[[#This Row],[T784 Bus]])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A01081-5DE9-4A89-A601-A95B44370E61}" name="Table13456" displayName="Table13456" ref="A2:G21" totalsRowCount="1" headerRowBorderDxfId="18">
  <autoFilter ref="A2:G20" xr:uid="{E996D82B-BDBA-40A1-A486-0EE32C99F616}"/>
  <sortState xmlns:xlrd2="http://schemas.microsoft.com/office/spreadsheetml/2017/richdata2" ref="A3:F20">
    <sortCondition ref="B2:B20"/>
  </sortState>
  <tableColumns count="7">
    <tableColumn id="1" xr3:uid="{5B010566-692C-46B7-A78A-52972C2ABE87}" name="T204 Route" totalsRowLabel="Average"/>
    <tableColumn id="2" xr3:uid="{6D1D557E-97EE-4954-A066-AF9A9C8DE0B9}" name="T204 Bus" totalsRowFunction="average" dataDxfId="17" totalsRowDxfId="16"/>
    <tableColumn id="4" xr3:uid="{70242B80-B8D9-4C03-B354-E1EA9CB302FA}" name="Alternative Moovit Times" totalsRowFunction="average" dataDxfId="15" totalsRowDxfId="14"/>
    <tableColumn id="5" xr3:uid="{2BBCB1F2-278C-4B49-8FE9-68892166077A}" name="Alternative Moovit Times + wait" totalsRowFunction="average" dataDxfId="13" totalsRowDxfId="12"/>
    <tableColumn id="8" xr3:uid="{69E58806-ADEE-45F7-84FC-479225BF71EA}" name="Alternative Moovit Modes" dataDxfId="11"/>
    <tableColumn id="9" xr3:uid="{6A794ED9-BE69-419B-9096-5449A2B4627B}" name="Walking Time" totalsRowFunction="average" dataDxfId="10" totalsRowDxfId="9"/>
    <tableColumn id="3" xr3:uid="{BB1329B5-2615-495F-A6D6-8098970F64B4}" name="Difference" totalsRowFunction="average" dataDxfId="8">
      <calculatedColumnFormula>(Table13456[[#This Row],[Alternative Moovit Times + wait]]-Table13456[[#This Row],[T204 Bus]])/Table13456[[#This Row],[T204 Bus]]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0B45-4AD0-4895-9922-BA714119F4A8}">
  <dimension ref="B2:G8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2" max="2" width="12.1640625" bestFit="1" customWidth="1"/>
    <col min="3" max="3" width="17.83203125" customWidth="1"/>
    <col min="4" max="4" width="15.33203125" customWidth="1"/>
    <col min="5" max="5" width="18.5" customWidth="1"/>
    <col min="6" max="6" width="12.1640625" customWidth="1"/>
    <col min="7" max="7" width="21.1640625" customWidth="1"/>
  </cols>
  <sheetData>
    <row r="2" spans="2:7" ht="32" x14ac:dyDescent="0.2">
      <c r="B2" s="23" t="s">
        <v>142</v>
      </c>
      <c r="C2" s="23" t="s">
        <v>143</v>
      </c>
      <c r="D2" s="23" t="s">
        <v>147</v>
      </c>
      <c r="E2" s="23" t="s">
        <v>5</v>
      </c>
      <c r="F2" s="23" t="s">
        <v>6</v>
      </c>
      <c r="G2" s="23" t="s">
        <v>140</v>
      </c>
    </row>
    <row r="3" spans="2:7" ht="16" x14ac:dyDescent="0.2">
      <c r="B3" s="21" t="s">
        <v>145</v>
      </c>
      <c r="C3" s="22">
        <v>7.4285714285714288</v>
      </c>
      <c r="D3" s="22">
        <v>9.1428571428571423</v>
      </c>
      <c r="E3" s="22">
        <v>10.571428571428571</v>
      </c>
      <c r="F3" s="22">
        <v>1.8333333333333333</v>
      </c>
      <c r="G3" s="22">
        <v>0.46383219954648525</v>
      </c>
    </row>
    <row r="4" spans="2:7" x14ac:dyDescent="0.2">
      <c r="B4" s="21">
        <v>781</v>
      </c>
      <c r="C4" s="22">
        <v>23.652173913043477</v>
      </c>
      <c r="D4" s="22">
        <v>27.130434782608695</v>
      </c>
      <c r="E4" s="22">
        <v>30.956521739130434</v>
      </c>
      <c r="F4" s="22">
        <v>4.7826086956521738</v>
      </c>
      <c r="G4" s="22">
        <v>0.49641632733126778</v>
      </c>
    </row>
    <row r="5" spans="2:7" ht="16" x14ac:dyDescent="0.2">
      <c r="B5" s="21" t="s">
        <v>146</v>
      </c>
      <c r="C5" s="22">
        <v>13.777777777777779</v>
      </c>
      <c r="D5" s="22">
        <v>15.388888888888889</v>
      </c>
      <c r="E5" s="22">
        <v>16.5</v>
      </c>
      <c r="F5" s="22">
        <v>4.8888888888888893</v>
      </c>
      <c r="G5" s="22">
        <v>0.64242809790815192</v>
      </c>
    </row>
    <row r="6" spans="2:7" x14ac:dyDescent="0.2">
      <c r="B6" s="21">
        <v>754</v>
      </c>
      <c r="C6" s="22">
        <v>19.466666666666665</v>
      </c>
      <c r="D6" s="22">
        <v>57.866666666666667</v>
      </c>
      <c r="E6" s="22">
        <v>68.466666666666669</v>
      </c>
      <c r="F6" s="22">
        <v>29.6</v>
      </c>
      <c r="G6" s="22">
        <v>2.5003188320384329</v>
      </c>
    </row>
    <row r="7" spans="2:7" x14ac:dyDescent="0.2">
      <c r="B7" s="21">
        <v>852</v>
      </c>
      <c r="C7" s="22">
        <v>9.7857142857142865</v>
      </c>
      <c r="D7" s="22">
        <v>26.714285714285715</v>
      </c>
      <c r="E7" s="22">
        <v>33</v>
      </c>
      <c r="F7" s="22">
        <v>15</v>
      </c>
      <c r="G7" s="22">
        <v>3.3765379228614525</v>
      </c>
    </row>
    <row r="8" spans="2:7" ht="16" x14ac:dyDescent="0.2">
      <c r="B8" s="24" t="s">
        <v>148</v>
      </c>
      <c r="C8" s="22">
        <f>SUBTOTAL(101,Table6[Cancelled Bus Route])</f>
        <v>14.822180814354729</v>
      </c>
      <c r="D8" s="22">
        <f>SUBTOTAL(101,Table6[Alternative Moovit Times no wait])</f>
        <v>27.24862663906142</v>
      </c>
      <c r="E8" s="22">
        <f>SUBTOTAL(101,Table6[Alternative Moovit Times])</f>
        <v>31.898923395445138</v>
      </c>
      <c r="F8" s="22">
        <f>SUBTOTAL(101,Table6[Walk])</f>
        <v>11.220966183574879</v>
      </c>
      <c r="G8" s="22">
        <f>SUBTOTAL(101,Table6[Difference])</f>
        <v>1.495906675937158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AD9-8A52-4E54-92DD-C4A4F243FBD1}">
  <dimension ref="A1:N19"/>
  <sheetViews>
    <sheetView zoomScale="85" zoomScaleNormal="85" workbookViewId="0">
      <selection activeCell="B3" sqref="B3:B16"/>
    </sheetView>
  </sheetViews>
  <sheetFormatPr baseColWidth="10" defaultColWidth="8.83203125" defaultRowHeight="15" x14ac:dyDescent="0.2"/>
  <cols>
    <col min="1" max="1" width="45.1640625" customWidth="1"/>
    <col min="2" max="2" width="8.83203125" customWidth="1"/>
    <col min="3" max="3" width="8" customWidth="1"/>
    <col min="4" max="4" width="27.83203125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4" t="s">
        <v>0</v>
      </c>
      <c r="C2" s="3" t="s">
        <v>5</v>
      </c>
      <c r="D2" s="3" t="s">
        <v>141</v>
      </c>
      <c r="E2" s="3" t="s">
        <v>4</v>
      </c>
      <c r="F2" s="18" t="s">
        <v>6</v>
      </c>
      <c r="G2" s="3" t="s">
        <v>140</v>
      </c>
      <c r="H2" s="4"/>
      <c r="I2" s="3"/>
      <c r="J2" s="4"/>
      <c r="K2" s="3"/>
      <c r="L2" s="4"/>
      <c r="M2" s="3"/>
      <c r="N2" s="4"/>
    </row>
    <row r="3" spans="1:14" x14ac:dyDescent="0.2">
      <c r="A3" t="s">
        <v>23</v>
      </c>
      <c r="B3" s="6">
        <v>2</v>
      </c>
      <c r="C3" s="1">
        <v>14</v>
      </c>
      <c r="D3" s="6">
        <v>14</v>
      </c>
      <c r="E3" s="6" t="s">
        <v>6</v>
      </c>
      <c r="F3" s="6">
        <v>14</v>
      </c>
      <c r="G3" s="5">
        <f>(Table1[[#This Row],[Alternative Moovit Times and wait]]-Table1[[#This Row],[852 Bus]])/Table1[[#This Row],[852 Bus]]</f>
        <v>6</v>
      </c>
      <c r="H3" s="1"/>
      <c r="I3" s="1"/>
      <c r="J3" s="1"/>
      <c r="K3" s="1"/>
      <c r="L3" s="1"/>
      <c r="M3" s="1"/>
    </row>
    <row r="4" spans="1:14" x14ac:dyDescent="0.2">
      <c r="A4" t="s">
        <v>21</v>
      </c>
      <c r="B4" s="6">
        <v>3</v>
      </c>
      <c r="C4" s="1">
        <v>18</v>
      </c>
      <c r="D4" s="6">
        <v>18</v>
      </c>
      <c r="E4" s="6" t="s">
        <v>6</v>
      </c>
      <c r="F4" s="6">
        <v>18</v>
      </c>
      <c r="G4" s="5">
        <f>(Table1[[#This Row],[Alternative Moovit Times and wait]]-Table1[[#This Row],[852 Bus]])/Table1[[#This Row],[852 Bus]]</f>
        <v>5</v>
      </c>
      <c r="H4" s="1"/>
      <c r="I4" s="1"/>
      <c r="J4" s="1"/>
      <c r="K4" s="1"/>
      <c r="L4" s="1"/>
      <c r="M4" s="1"/>
    </row>
    <row r="5" spans="1:14" x14ac:dyDescent="0.2">
      <c r="A5" t="s">
        <v>9</v>
      </c>
      <c r="B5" s="6">
        <v>9</v>
      </c>
      <c r="C5" s="1">
        <v>27</v>
      </c>
      <c r="D5" s="6">
        <v>27</v>
      </c>
      <c r="E5" s="6" t="s">
        <v>10</v>
      </c>
      <c r="F5" s="6">
        <v>20</v>
      </c>
      <c r="G5" s="5">
        <f>(Table1[[#This Row],[Alternative Moovit Times and wait]]-Table1[[#This Row],[852 Bus]])/Table1[[#This Row],[852 Bus]]</f>
        <v>2</v>
      </c>
      <c r="H5" s="1"/>
      <c r="I5" s="1"/>
      <c r="J5" s="1"/>
      <c r="K5" s="1"/>
      <c r="L5" s="1"/>
      <c r="M5" s="1"/>
    </row>
    <row r="6" spans="1:14" x14ac:dyDescent="0.2">
      <c r="A6" t="s">
        <v>15</v>
      </c>
      <c r="B6" s="6">
        <v>8</v>
      </c>
      <c r="C6" s="1">
        <v>31</v>
      </c>
      <c r="D6" s="6">
        <v>31</v>
      </c>
      <c r="E6" s="6" t="s">
        <v>7</v>
      </c>
      <c r="F6" s="6">
        <v>24</v>
      </c>
      <c r="G6" s="5">
        <f>(Table1[[#This Row],[Alternative Moovit Times and wait]]-Table1[[#This Row],[852 Bus]])/Table1[[#This Row],[852 Bus]]</f>
        <v>2.875</v>
      </c>
      <c r="H6" s="1"/>
      <c r="I6" s="1"/>
      <c r="J6" s="1"/>
      <c r="K6" s="1"/>
      <c r="L6" s="1"/>
      <c r="M6" s="1"/>
    </row>
    <row r="7" spans="1:14" x14ac:dyDescent="0.2">
      <c r="A7" t="s">
        <v>14</v>
      </c>
      <c r="B7" s="6">
        <v>20</v>
      </c>
      <c r="C7" s="1">
        <v>32</v>
      </c>
      <c r="D7" s="6">
        <v>32</v>
      </c>
      <c r="E7" s="6" t="s">
        <v>13</v>
      </c>
      <c r="F7" s="6">
        <v>8</v>
      </c>
      <c r="G7" s="5">
        <f>(Table1[[#This Row],[Alternative Moovit Times and wait]]-Table1[[#This Row],[852 Bus]])/Table1[[#This Row],[852 Bus]]</f>
        <v>0.6</v>
      </c>
      <c r="H7" s="1"/>
      <c r="I7" s="1"/>
      <c r="J7" s="1"/>
      <c r="K7" s="1"/>
      <c r="L7" s="1"/>
      <c r="M7" s="1"/>
    </row>
    <row r="8" spans="1:14" x14ac:dyDescent="0.2">
      <c r="A8" t="s">
        <v>19</v>
      </c>
      <c r="B8" s="6">
        <v>6</v>
      </c>
      <c r="C8" s="1">
        <v>22</v>
      </c>
      <c r="D8" s="6">
        <v>32</v>
      </c>
      <c r="E8" s="6" t="s">
        <v>28</v>
      </c>
      <c r="F8" s="6">
        <v>23</v>
      </c>
      <c r="G8" s="5">
        <f>(Table1[[#This Row],[Alternative Moovit Times and wait]]-Table1[[#This Row],[852 Bus]])/Table1[[#This Row],[852 Bus]]</f>
        <v>4.333333333333333</v>
      </c>
      <c r="H8" s="1"/>
      <c r="I8" s="1"/>
      <c r="J8" s="1"/>
      <c r="K8" s="1"/>
      <c r="L8" s="1"/>
      <c r="M8" s="1"/>
    </row>
    <row r="9" spans="1:14" x14ac:dyDescent="0.2">
      <c r="A9" t="s">
        <v>16</v>
      </c>
      <c r="B9" s="6">
        <v>5</v>
      </c>
      <c r="C9" s="1">
        <v>32</v>
      </c>
      <c r="D9" s="6">
        <v>32</v>
      </c>
      <c r="E9" s="6" t="s">
        <v>6</v>
      </c>
      <c r="F9" s="6">
        <v>32</v>
      </c>
      <c r="G9" s="5">
        <f>(Table1[[#This Row],[Alternative Moovit Times and wait]]-Table1[[#This Row],[852 Bus]])/Table1[[#This Row],[852 Bus]]</f>
        <v>5.4</v>
      </c>
      <c r="H9" s="1"/>
      <c r="I9" s="1"/>
      <c r="J9" s="1"/>
      <c r="K9" s="1"/>
      <c r="L9" s="1"/>
      <c r="M9" s="1"/>
    </row>
    <row r="10" spans="1:14" ht="16" x14ac:dyDescent="0.2">
      <c r="A10" s="8" t="s">
        <v>24</v>
      </c>
      <c r="B10" s="6">
        <v>18</v>
      </c>
      <c r="C10" s="1">
        <v>26</v>
      </c>
      <c r="D10" s="6">
        <v>33</v>
      </c>
      <c r="E10" s="6" t="s">
        <v>139</v>
      </c>
      <c r="F10" s="6">
        <v>2</v>
      </c>
      <c r="G10" s="5">
        <f>(Table1[[#This Row],[Alternative Moovit Times and wait]]-Table1[[#This Row],[852 Bus]])/Table1[[#This Row],[852 Bus]]</f>
        <v>0.83333333333333337</v>
      </c>
      <c r="H10" s="1"/>
      <c r="I10" s="1"/>
      <c r="J10" s="1"/>
      <c r="K10" s="1"/>
      <c r="L10" s="1"/>
      <c r="M10" s="1"/>
    </row>
    <row r="11" spans="1:14" x14ac:dyDescent="0.2">
      <c r="A11" t="s">
        <v>3</v>
      </c>
      <c r="B11" s="6">
        <v>5</v>
      </c>
      <c r="C11" s="1">
        <v>23</v>
      </c>
      <c r="D11" s="6">
        <v>34</v>
      </c>
      <c r="E11" s="6" t="s">
        <v>8</v>
      </c>
      <c r="F11" s="6">
        <v>21</v>
      </c>
      <c r="G11" s="5">
        <f>(Table1[[#This Row],[Alternative Moovit Times and wait]]-Table1[[#This Row],[852 Bus]])/Table1[[#This Row],[852 Bus]]</f>
        <v>5.8</v>
      </c>
      <c r="H11" s="1"/>
      <c r="I11" s="1"/>
      <c r="J11" s="1"/>
      <c r="K11" s="1"/>
      <c r="L11" s="1"/>
      <c r="M11" s="1"/>
    </row>
    <row r="12" spans="1:14" x14ac:dyDescent="0.2">
      <c r="A12" t="s">
        <v>17</v>
      </c>
      <c r="B12" s="6">
        <v>6</v>
      </c>
      <c r="C12" s="1">
        <v>27</v>
      </c>
      <c r="D12" s="6">
        <v>38</v>
      </c>
      <c r="E12" s="6" t="s">
        <v>8</v>
      </c>
      <c r="F12" s="6">
        <v>25</v>
      </c>
      <c r="G12" s="5">
        <f>(Table1[[#This Row],[Alternative Moovit Times and wait]]-Table1[[#This Row],[852 Bus]])/Table1[[#This Row],[852 Bus]]</f>
        <v>5.333333333333333</v>
      </c>
      <c r="H12" s="1"/>
      <c r="I12" s="1"/>
      <c r="J12" s="1"/>
      <c r="K12" s="1"/>
      <c r="L12" s="1"/>
      <c r="M12" s="1"/>
    </row>
    <row r="13" spans="1:14" x14ac:dyDescent="0.2">
      <c r="A13" t="s">
        <v>11</v>
      </c>
      <c r="B13" s="6">
        <v>13</v>
      </c>
      <c r="C13" s="1">
        <v>33</v>
      </c>
      <c r="D13" s="6">
        <v>40</v>
      </c>
      <c r="E13" s="6" t="s">
        <v>12</v>
      </c>
      <c r="F13" s="6">
        <v>7</v>
      </c>
      <c r="G13" s="5">
        <f>(Table1[[#This Row],[Alternative Moovit Times and wait]]-Table1[[#This Row],[852 Bus]])/Table1[[#This Row],[852 Bus]]</f>
        <v>2.0769230769230771</v>
      </c>
      <c r="H13" s="1"/>
      <c r="I13" s="1"/>
      <c r="J13" s="1"/>
      <c r="K13" s="1"/>
      <c r="L13" s="1"/>
      <c r="M13" s="1"/>
    </row>
    <row r="14" spans="1:14" x14ac:dyDescent="0.2">
      <c r="A14" t="s">
        <v>18</v>
      </c>
      <c r="B14" s="6">
        <v>17</v>
      </c>
      <c r="C14" s="1">
        <v>23</v>
      </c>
      <c r="D14" s="6">
        <v>40</v>
      </c>
      <c r="E14" s="6" t="s">
        <v>25</v>
      </c>
      <c r="F14" s="6">
        <v>5</v>
      </c>
      <c r="G14" s="5">
        <f>(Table1[[#This Row],[Alternative Moovit Times and wait]]-Table1[[#This Row],[852 Bus]])/Table1[[#This Row],[852 Bus]]</f>
        <v>1.3529411764705883</v>
      </c>
      <c r="H14" s="1"/>
      <c r="I14" s="1"/>
      <c r="J14" s="1"/>
      <c r="K14" s="1"/>
      <c r="L14" s="1"/>
      <c r="M14" s="1"/>
    </row>
    <row r="15" spans="1:14" x14ac:dyDescent="0.2">
      <c r="A15" t="s">
        <v>20</v>
      </c>
      <c r="B15" s="6">
        <v>15</v>
      </c>
      <c r="C15" s="1">
        <v>30</v>
      </c>
      <c r="D15" s="6">
        <v>43</v>
      </c>
      <c r="E15" s="6" t="s">
        <v>27</v>
      </c>
      <c r="F15" s="6">
        <v>1</v>
      </c>
      <c r="G15" s="5">
        <f>(Table1[[#This Row],[Alternative Moovit Times and wait]]-Table1[[#This Row],[852 Bus]])/Table1[[#This Row],[852 Bus]]</f>
        <v>1.8666666666666667</v>
      </c>
      <c r="H15" s="1"/>
      <c r="I15" s="1"/>
      <c r="J15" s="1"/>
      <c r="K15" s="1"/>
      <c r="L15" s="1"/>
      <c r="M15" s="1"/>
    </row>
    <row r="16" spans="1:14" x14ac:dyDescent="0.2">
      <c r="A16" t="s">
        <v>22</v>
      </c>
      <c r="B16" s="6">
        <v>10</v>
      </c>
      <c r="C16" s="1">
        <v>36</v>
      </c>
      <c r="D16" s="6">
        <v>48</v>
      </c>
      <c r="E16" s="6" t="s">
        <v>27</v>
      </c>
      <c r="F16" s="6">
        <v>10</v>
      </c>
      <c r="G16" s="5">
        <f>(Table1[[#This Row],[Alternative Moovit Times and wait]]-Table1[[#This Row],[852 Bus]])/Table1[[#This Row],[852 Bus]]</f>
        <v>3.8</v>
      </c>
      <c r="H16" s="1"/>
      <c r="I16" s="1"/>
      <c r="J16" s="1"/>
      <c r="K16" s="1"/>
      <c r="L16" s="1"/>
      <c r="M16" s="1"/>
    </row>
    <row r="17" spans="1:13" x14ac:dyDescent="0.2">
      <c r="A17" t="s">
        <v>2</v>
      </c>
      <c r="B17" s="5">
        <f>SUBTOTAL(101,Table1[852 Bus])</f>
        <v>9.7857142857142865</v>
      </c>
      <c r="C17" s="7">
        <f>SUBTOTAL(101,Table1[Alternative Moovit Times])</f>
        <v>26.714285714285715</v>
      </c>
      <c r="D17" s="6">
        <f>SUBTOTAL(101,Table1[Alternative Moovit Times and wait])</f>
        <v>33</v>
      </c>
      <c r="F17" s="16">
        <f>SUBTOTAL(101,Table1[Walk])</f>
        <v>15</v>
      </c>
      <c r="G17" s="7">
        <f>SUBTOTAL(101,Table1[Difference])</f>
        <v>3.3765379228614525</v>
      </c>
      <c r="H17" s="1"/>
      <c r="I17" s="1"/>
      <c r="J17" s="1"/>
      <c r="K17" s="1"/>
      <c r="L17" s="1"/>
      <c r="M17" s="1"/>
    </row>
    <row r="18" spans="1:13" x14ac:dyDescent="0.2">
      <c r="B18" s="1"/>
    </row>
    <row r="19" spans="1:13" x14ac:dyDescent="0.2">
      <c r="A19" t="s">
        <v>29</v>
      </c>
      <c r="B19" t="s">
        <v>30</v>
      </c>
    </row>
  </sheetData>
  <sortState xmlns:xlrd2="http://schemas.microsoft.com/office/spreadsheetml/2017/richdata2" ref="A3:B16">
    <sortCondition ref="A2:A16"/>
  </sortState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275D-AEC0-4947-9720-B4EB3AA91D3A}">
  <dimension ref="A1:N22"/>
  <sheetViews>
    <sheetView zoomScale="70" zoomScaleNormal="70" workbookViewId="0">
      <selection activeCell="G2" sqref="G2"/>
    </sheetView>
  </sheetViews>
  <sheetFormatPr baseColWidth="10" defaultColWidth="8.83203125" defaultRowHeight="15" x14ac:dyDescent="0.2"/>
  <cols>
    <col min="1" max="1" width="45.1640625" customWidth="1"/>
    <col min="2" max="2" width="24.33203125" customWidth="1"/>
    <col min="3" max="3" width="8" customWidth="1"/>
    <col min="4" max="4" width="27.83203125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4" t="s">
        <v>31</v>
      </c>
      <c r="C2" s="3" t="s">
        <v>5</v>
      </c>
      <c r="D2" s="3" t="s">
        <v>26</v>
      </c>
      <c r="E2" s="3" t="s">
        <v>4</v>
      </c>
      <c r="F2" s="9" t="s">
        <v>54</v>
      </c>
      <c r="G2" s="19" t="s">
        <v>140</v>
      </c>
      <c r="H2" s="4"/>
      <c r="I2" s="3"/>
      <c r="J2" s="4"/>
      <c r="K2" s="3"/>
      <c r="L2" s="4"/>
      <c r="M2" s="3"/>
      <c r="N2" s="4"/>
    </row>
    <row r="3" spans="1:14" x14ac:dyDescent="0.2">
      <c r="A3" t="s">
        <v>49</v>
      </c>
      <c r="B3" s="6">
        <v>16</v>
      </c>
      <c r="C3" s="1">
        <v>24</v>
      </c>
      <c r="D3" s="6">
        <v>25</v>
      </c>
      <c r="E3" s="6" t="s">
        <v>53</v>
      </c>
      <c r="F3" s="6">
        <v>5</v>
      </c>
      <c r="G3" s="5">
        <f>(Table13[[#This Row],[Alternative Moovit Times + wait]]-Table13[[#This Row],[754 Bus]])/Table13[[#This Row],[754 Bus]]</f>
        <v>0.5625</v>
      </c>
      <c r="H3" s="1"/>
      <c r="I3" s="1"/>
      <c r="J3" s="1"/>
      <c r="K3" s="1"/>
      <c r="L3" s="1"/>
      <c r="M3" s="1"/>
    </row>
    <row r="4" spans="1:14" x14ac:dyDescent="0.2">
      <c r="A4" t="s">
        <v>47</v>
      </c>
      <c r="B4" s="6">
        <v>10</v>
      </c>
      <c r="C4" s="1">
        <v>15</v>
      </c>
      <c r="D4" s="6">
        <v>16</v>
      </c>
      <c r="E4" s="6" t="s">
        <v>53</v>
      </c>
      <c r="F4" s="6">
        <v>5</v>
      </c>
      <c r="G4" s="5">
        <f>(Table13[[#This Row],[Alternative Moovit Times + wait]]-Table13[[#This Row],[754 Bus]])/Table13[[#This Row],[754 Bus]]</f>
        <v>0.6</v>
      </c>
      <c r="H4" s="1"/>
      <c r="I4" s="1"/>
      <c r="J4" s="1"/>
      <c r="K4" s="1"/>
      <c r="L4" s="1"/>
      <c r="M4" s="1"/>
    </row>
    <row r="5" spans="1:14" x14ac:dyDescent="0.2">
      <c r="A5" t="s">
        <v>48</v>
      </c>
      <c r="B5" s="6">
        <v>12</v>
      </c>
      <c r="C5" s="1">
        <v>19</v>
      </c>
      <c r="D5" s="6">
        <v>20</v>
      </c>
      <c r="E5" s="6" t="s">
        <v>53</v>
      </c>
      <c r="F5" s="6">
        <v>5</v>
      </c>
      <c r="G5" s="5">
        <f>(Table13[[#This Row],[Alternative Moovit Times + wait]]-Table13[[#This Row],[754 Bus]])/Table13[[#This Row],[754 Bus]]</f>
        <v>0.66666666666666663</v>
      </c>
      <c r="H5" s="1"/>
      <c r="I5" s="1"/>
      <c r="J5" s="1"/>
      <c r="K5" s="1"/>
      <c r="L5" s="1"/>
      <c r="M5" s="1"/>
    </row>
    <row r="6" spans="1:14" x14ac:dyDescent="0.2">
      <c r="A6" t="s">
        <v>42</v>
      </c>
      <c r="B6" s="6">
        <v>10</v>
      </c>
      <c r="C6" s="1">
        <v>23</v>
      </c>
      <c r="D6" s="6">
        <v>23</v>
      </c>
      <c r="E6" s="6" t="s">
        <v>51</v>
      </c>
      <c r="F6" s="6">
        <v>5</v>
      </c>
      <c r="G6" s="5">
        <f>(Table13[[#This Row],[Alternative Moovit Times + wait]]-Table13[[#This Row],[754 Bus]])/Table13[[#This Row],[754 Bus]]</f>
        <v>1.3</v>
      </c>
      <c r="H6" s="1"/>
      <c r="I6" s="1"/>
      <c r="J6" s="1"/>
      <c r="K6" s="1"/>
      <c r="L6" s="1"/>
      <c r="M6" s="1"/>
    </row>
    <row r="7" spans="1:14" x14ac:dyDescent="0.2">
      <c r="A7" t="s">
        <v>46</v>
      </c>
      <c r="B7" s="6">
        <v>26</v>
      </c>
      <c r="C7" s="1">
        <v>34</v>
      </c>
      <c r="D7" s="6">
        <v>59</v>
      </c>
      <c r="E7" s="6" t="s">
        <v>50</v>
      </c>
      <c r="F7" s="6">
        <v>0</v>
      </c>
      <c r="G7" s="5">
        <f>(Table13[[#This Row],[Alternative Moovit Times + wait]]-Table13[[#This Row],[754 Bus]])/Table13[[#This Row],[754 Bus]]</f>
        <v>1.2692307692307692</v>
      </c>
      <c r="H7" s="1"/>
      <c r="I7" s="1"/>
      <c r="J7" s="1"/>
      <c r="K7" s="1"/>
      <c r="L7" s="1"/>
      <c r="M7" s="1"/>
    </row>
    <row r="8" spans="1:14" x14ac:dyDescent="0.2">
      <c r="A8" t="s">
        <v>44</v>
      </c>
      <c r="B8" s="6">
        <v>19</v>
      </c>
      <c r="C8" s="1">
        <v>25</v>
      </c>
      <c r="D8" s="6">
        <v>50</v>
      </c>
      <c r="E8" s="6" t="s">
        <v>50</v>
      </c>
      <c r="F8" s="6">
        <v>0</v>
      </c>
      <c r="G8" s="5">
        <f>(Table13[[#This Row],[Alternative Moovit Times + wait]]-Table13[[#This Row],[754 Bus]])/Table13[[#This Row],[754 Bus]]</f>
        <v>1.631578947368421</v>
      </c>
      <c r="H8" s="1"/>
      <c r="I8" s="1"/>
      <c r="J8" s="1"/>
      <c r="K8" s="1"/>
      <c r="L8" s="1"/>
      <c r="M8" s="1"/>
    </row>
    <row r="9" spans="1:14" x14ac:dyDescent="0.2">
      <c r="A9" t="s">
        <v>43</v>
      </c>
      <c r="B9" s="6">
        <v>14</v>
      </c>
      <c r="C9" s="1">
        <v>23</v>
      </c>
      <c r="D9" s="6">
        <v>25</v>
      </c>
      <c r="E9" s="6" t="s">
        <v>52</v>
      </c>
      <c r="F9" s="6">
        <v>2</v>
      </c>
      <c r="G9" s="5">
        <f>(Table13[[#This Row],[Alternative Moovit Times + wait]]-Table13[[#This Row],[754 Bus]])/Table13[[#This Row],[754 Bus]]</f>
        <v>0.7857142857142857</v>
      </c>
      <c r="H9" s="1"/>
      <c r="I9" s="1"/>
      <c r="J9" s="1"/>
      <c r="K9" s="1"/>
      <c r="L9" s="1"/>
      <c r="M9" s="1"/>
    </row>
    <row r="10" spans="1:14" x14ac:dyDescent="0.2">
      <c r="A10" t="s">
        <v>45</v>
      </c>
      <c r="B10" s="6">
        <v>22</v>
      </c>
      <c r="C10" s="1">
        <v>29</v>
      </c>
      <c r="D10" s="6">
        <v>54</v>
      </c>
      <c r="E10" s="6" t="s">
        <v>50</v>
      </c>
      <c r="F10" s="6">
        <v>0</v>
      </c>
      <c r="G10" s="5">
        <f>(Table13[[#This Row],[Alternative Moovit Times + wait]]-Table13[[#This Row],[754 Bus]])/Table13[[#This Row],[754 Bus]]</f>
        <v>1.4545454545454546</v>
      </c>
      <c r="H10" s="1"/>
      <c r="I10" s="1"/>
      <c r="J10" s="1"/>
      <c r="K10" s="1"/>
      <c r="L10" s="1"/>
      <c r="M10" s="1"/>
    </row>
    <row r="11" spans="1:14" x14ac:dyDescent="0.2">
      <c r="A11" t="s">
        <v>34</v>
      </c>
      <c r="B11" s="6">
        <v>19</v>
      </c>
      <c r="C11" s="1">
        <v>99</v>
      </c>
      <c r="D11" s="6">
        <v>99</v>
      </c>
      <c r="E11" s="6" t="s">
        <v>39</v>
      </c>
      <c r="F11" s="6">
        <v>60</v>
      </c>
      <c r="G11" s="5">
        <f>(Table13[[#This Row],[Alternative Moovit Times + wait]]-Table13[[#This Row],[754 Bus]])/Table13[[#This Row],[754 Bus]]</f>
        <v>4.2105263157894735</v>
      </c>
      <c r="H11" s="1"/>
      <c r="I11" s="1"/>
      <c r="J11" s="1"/>
      <c r="K11" s="1"/>
      <c r="L11" s="1"/>
      <c r="M11" s="1"/>
    </row>
    <row r="12" spans="1:14" x14ac:dyDescent="0.2">
      <c r="A12" t="s">
        <v>33</v>
      </c>
      <c r="B12" s="6">
        <v>13</v>
      </c>
      <c r="C12" s="1">
        <v>88</v>
      </c>
      <c r="D12" s="6">
        <v>88</v>
      </c>
      <c r="E12" s="6" t="s">
        <v>39</v>
      </c>
      <c r="F12" s="6">
        <v>61</v>
      </c>
      <c r="G12" s="5">
        <f>(Table13[[#This Row],[Alternative Moovit Times + wait]]-Table13[[#This Row],[754 Bus]])/Table13[[#This Row],[754 Bus]]</f>
        <v>5.7692307692307692</v>
      </c>
      <c r="H12" s="1"/>
      <c r="I12" s="1"/>
      <c r="J12" s="1"/>
      <c r="K12" s="1"/>
      <c r="L12" s="1"/>
      <c r="M12" s="1"/>
    </row>
    <row r="13" spans="1:14" x14ac:dyDescent="0.2">
      <c r="A13" t="s">
        <v>38</v>
      </c>
      <c r="B13" s="6">
        <v>36</v>
      </c>
      <c r="C13" s="1">
        <v>108</v>
      </c>
      <c r="D13" s="6">
        <v>133</v>
      </c>
      <c r="E13" s="6" t="s">
        <v>41</v>
      </c>
      <c r="F13" s="6">
        <v>60</v>
      </c>
      <c r="G13" s="5">
        <f>(Table13[[#This Row],[Alternative Moovit Times + wait]]-Table13[[#This Row],[754 Bus]])/Table13[[#This Row],[754 Bus]]</f>
        <v>2.6944444444444446</v>
      </c>
      <c r="H13" s="1"/>
      <c r="I13" s="1"/>
      <c r="J13" s="1"/>
      <c r="K13" s="1"/>
      <c r="L13" s="1"/>
      <c r="M13" s="1"/>
    </row>
    <row r="14" spans="1:14" x14ac:dyDescent="0.2">
      <c r="A14" t="s">
        <v>37</v>
      </c>
      <c r="B14" s="6">
        <v>29</v>
      </c>
      <c r="C14" s="1">
        <v>99</v>
      </c>
      <c r="D14" s="6">
        <v>125</v>
      </c>
      <c r="E14" s="6" t="s">
        <v>41</v>
      </c>
      <c r="F14" s="6">
        <v>60</v>
      </c>
      <c r="G14" s="5">
        <f>(Table13[[#This Row],[Alternative Moovit Times + wait]]-Table13[[#This Row],[754 Bus]])/Table13[[#This Row],[754 Bus]]</f>
        <v>3.3103448275862069</v>
      </c>
      <c r="H14" s="1"/>
      <c r="I14" s="1"/>
      <c r="J14" s="1"/>
      <c r="K14" s="1"/>
      <c r="L14" s="1"/>
      <c r="M14" s="1"/>
    </row>
    <row r="15" spans="1:14" x14ac:dyDescent="0.2">
      <c r="A15" t="s">
        <v>35</v>
      </c>
      <c r="B15" s="6">
        <v>24</v>
      </c>
      <c r="C15" s="1">
        <v>99</v>
      </c>
      <c r="D15" s="6">
        <v>102</v>
      </c>
      <c r="E15" s="6" t="s">
        <v>40</v>
      </c>
      <c r="F15" s="6">
        <v>60</v>
      </c>
      <c r="G15" s="5">
        <f>(Table13[[#This Row],[Alternative Moovit Times + wait]]-Table13[[#This Row],[754 Bus]])/Table13[[#This Row],[754 Bus]]</f>
        <v>3.25</v>
      </c>
      <c r="H15" s="1"/>
      <c r="I15" s="1"/>
      <c r="J15" s="1"/>
      <c r="K15" s="1"/>
      <c r="L15" s="1"/>
      <c r="M15" s="1"/>
    </row>
    <row r="16" spans="1:14" x14ac:dyDescent="0.2">
      <c r="A16" t="s">
        <v>36</v>
      </c>
      <c r="B16" s="6">
        <v>32</v>
      </c>
      <c r="C16" s="1">
        <v>103</v>
      </c>
      <c r="D16" s="6">
        <v>128</v>
      </c>
      <c r="E16" s="6" t="s">
        <v>41</v>
      </c>
      <c r="F16" s="6">
        <v>60</v>
      </c>
      <c r="G16" s="5">
        <f>(Table13[[#This Row],[Alternative Moovit Times + wait]]-Table13[[#This Row],[754 Bus]])/Table13[[#This Row],[754 Bus]]</f>
        <v>3</v>
      </c>
      <c r="H16" s="1"/>
      <c r="I16" s="1"/>
      <c r="J16" s="1"/>
      <c r="K16" s="1"/>
      <c r="L16" s="1"/>
      <c r="M16" s="1"/>
    </row>
    <row r="17" spans="1:7" x14ac:dyDescent="0.2">
      <c r="A17" t="s">
        <v>32</v>
      </c>
      <c r="B17" s="6">
        <v>10</v>
      </c>
      <c r="C17" s="1">
        <v>80</v>
      </c>
      <c r="D17" s="6">
        <v>80</v>
      </c>
      <c r="E17" s="6" t="s">
        <v>39</v>
      </c>
      <c r="F17" s="6">
        <v>61</v>
      </c>
      <c r="G17" s="5">
        <f>(Table13[[#This Row],[Alternative Moovit Times + wait]]-Table13[[#This Row],[754 Bus]])/Table13[[#This Row],[754 Bus]]</f>
        <v>7</v>
      </c>
    </row>
    <row r="18" spans="1:7" x14ac:dyDescent="0.2">
      <c r="A18" t="s">
        <v>2</v>
      </c>
      <c r="B18" s="5">
        <f>SUBTOTAL(101,Table13[754 Bus])</f>
        <v>19.466666666666665</v>
      </c>
      <c r="C18" s="7">
        <f>SUBTOTAL(101,Table13[Alternative Moovit Times])</f>
        <v>57.866666666666667</v>
      </c>
      <c r="D18" s="6">
        <f>SUBTOTAL(101,Table13[Alternative Moovit Times + wait])</f>
        <v>68.466666666666669</v>
      </c>
      <c r="F18" s="16">
        <f>SUBTOTAL(101,Table13[Walking Time])</f>
        <v>29.6</v>
      </c>
      <c r="G18" s="7">
        <f>SUBTOTAL(101,Table13[Difference])</f>
        <v>2.5003188320384329</v>
      </c>
    </row>
    <row r="19" spans="1:7" x14ac:dyDescent="0.2">
      <c r="A19" t="s">
        <v>29</v>
      </c>
    </row>
    <row r="22" spans="1:7" x14ac:dyDescent="0.2">
      <c r="A22" t="s">
        <v>29</v>
      </c>
      <c r="B22" t="s">
        <v>55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1C02-4E7C-49C3-9B68-89E0FC7D085E}">
  <dimension ref="A1:N37"/>
  <sheetViews>
    <sheetView zoomScale="70" zoomScaleNormal="70" workbookViewId="0">
      <selection activeCell="G2" sqref="G2"/>
    </sheetView>
  </sheetViews>
  <sheetFormatPr baseColWidth="10" defaultColWidth="8.83203125" defaultRowHeight="15" x14ac:dyDescent="0.2"/>
  <cols>
    <col min="1" max="1" width="53.6640625" customWidth="1"/>
    <col min="2" max="2" width="8.83203125" customWidth="1"/>
    <col min="3" max="3" width="8" customWidth="1"/>
    <col min="4" max="4" width="27.83203125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4" t="s">
        <v>144</v>
      </c>
      <c r="C2" s="3" t="s">
        <v>5</v>
      </c>
      <c r="D2" s="3" t="s">
        <v>26</v>
      </c>
      <c r="E2" s="3" t="s">
        <v>4</v>
      </c>
      <c r="F2" s="9" t="s">
        <v>54</v>
      </c>
      <c r="G2" s="19" t="s">
        <v>140</v>
      </c>
      <c r="H2" s="1"/>
      <c r="I2" s="1"/>
      <c r="J2" s="1"/>
      <c r="K2" s="1"/>
    </row>
    <row r="3" spans="1:14" x14ac:dyDescent="0.2">
      <c r="A3" t="s">
        <v>77</v>
      </c>
      <c r="B3" s="15">
        <v>11</v>
      </c>
      <c r="C3" s="14">
        <v>11</v>
      </c>
      <c r="D3" s="13">
        <v>18</v>
      </c>
      <c r="E3" s="13" t="s">
        <v>79</v>
      </c>
      <c r="F3" s="12">
        <v>3</v>
      </c>
      <c r="G3" s="20">
        <f>ABS((Table134[[#This Row],[Alternative Moovit Times + wait]]-Table134[[#This Row],[781 Bus]])/Table134[[#This Row],[781 Bus]])</f>
        <v>0.63636363636363635</v>
      </c>
      <c r="H3" s="1"/>
      <c r="I3" s="1"/>
      <c r="J3" s="1"/>
      <c r="K3" s="1"/>
    </row>
    <row r="4" spans="1:14" x14ac:dyDescent="0.2">
      <c r="A4" t="s">
        <v>56</v>
      </c>
      <c r="B4" s="6">
        <v>19</v>
      </c>
      <c r="C4" s="1">
        <v>9</v>
      </c>
      <c r="D4" s="6">
        <v>9</v>
      </c>
      <c r="E4" s="6" t="s">
        <v>80</v>
      </c>
      <c r="F4" s="6">
        <v>0</v>
      </c>
      <c r="G4" s="5">
        <f>ABS((Table134[[#This Row],[Alternative Moovit Times + wait]]-Table134[[#This Row],[781 Bus]])/Table134[[#This Row],[781 Bus]])</f>
        <v>0.52631578947368418</v>
      </c>
      <c r="H4" s="1"/>
      <c r="I4" s="1"/>
      <c r="J4" s="1"/>
      <c r="K4" s="1"/>
    </row>
    <row r="5" spans="1:14" x14ac:dyDescent="0.2">
      <c r="A5" t="s">
        <v>57</v>
      </c>
      <c r="B5" s="6">
        <v>27</v>
      </c>
      <c r="C5" s="1">
        <v>22</v>
      </c>
      <c r="D5" s="6">
        <v>29</v>
      </c>
      <c r="E5" s="6" t="s">
        <v>81</v>
      </c>
      <c r="F5" s="6">
        <v>8</v>
      </c>
      <c r="G5" s="5">
        <f>ABS((Table134[[#This Row],[Alternative Moovit Times + wait]]-Table134[[#This Row],[781 Bus]])/Table134[[#This Row],[781 Bus]])</f>
        <v>7.407407407407407E-2</v>
      </c>
      <c r="H5" s="1"/>
      <c r="I5" s="1"/>
      <c r="J5" s="1"/>
      <c r="K5" s="1"/>
    </row>
    <row r="6" spans="1:14" x14ac:dyDescent="0.2">
      <c r="A6" t="s">
        <v>61</v>
      </c>
      <c r="B6" s="6">
        <v>28</v>
      </c>
      <c r="C6" s="1">
        <v>27</v>
      </c>
      <c r="D6" s="6">
        <v>27</v>
      </c>
      <c r="E6" s="6" t="s">
        <v>81</v>
      </c>
      <c r="F6" s="6">
        <v>9</v>
      </c>
      <c r="G6" s="5">
        <f>ABS((Table134[[#This Row],[Alternative Moovit Times + wait]]-Table134[[#This Row],[781 Bus]])/Table134[[#This Row],[781 Bus]])</f>
        <v>3.5714285714285712E-2</v>
      </c>
      <c r="H6" s="1"/>
      <c r="I6" s="1"/>
      <c r="J6" s="1"/>
      <c r="K6" s="1"/>
      <c r="L6" s="1"/>
      <c r="M6" s="1"/>
    </row>
    <row r="7" spans="1:14" x14ac:dyDescent="0.2">
      <c r="A7" t="s">
        <v>62</v>
      </c>
      <c r="B7" s="6">
        <v>32</v>
      </c>
      <c r="C7" s="1">
        <v>25</v>
      </c>
      <c r="D7" s="6">
        <v>42</v>
      </c>
      <c r="E7" s="6" t="s">
        <v>82</v>
      </c>
      <c r="F7" s="6">
        <v>0</v>
      </c>
      <c r="G7" s="5">
        <f>ABS((Table134[[#This Row],[Alternative Moovit Times + wait]]-Table134[[#This Row],[781 Bus]])/Table134[[#This Row],[781 Bus]])</f>
        <v>0.3125</v>
      </c>
      <c r="H7" s="1"/>
      <c r="I7" s="1"/>
      <c r="J7" s="1"/>
      <c r="K7" s="1"/>
      <c r="L7" s="1"/>
      <c r="M7" s="1"/>
    </row>
    <row r="8" spans="1:14" x14ac:dyDescent="0.2">
      <c r="A8" t="s">
        <v>58</v>
      </c>
      <c r="B8" s="6">
        <v>33</v>
      </c>
      <c r="C8" s="1">
        <v>27</v>
      </c>
      <c r="D8" s="6">
        <v>27</v>
      </c>
      <c r="E8" s="6">
        <v>640</v>
      </c>
      <c r="F8" s="6">
        <v>0</v>
      </c>
      <c r="G8" s="5">
        <f>ABS((Table134[[#This Row],[Alternative Moovit Times + wait]]-Table134[[#This Row],[781 Bus]])/Table134[[#This Row],[781 Bus]])</f>
        <v>0.18181818181818182</v>
      </c>
      <c r="H8" s="1"/>
      <c r="I8" s="1"/>
      <c r="J8" s="1"/>
      <c r="K8" s="1"/>
      <c r="L8" s="1"/>
      <c r="M8" s="1"/>
    </row>
    <row r="9" spans="1:14" x14ac:dyDescent="0.2">
      <c r="A9" t="s">
        <v>59</v>
      </c>
      <c r="B9" s="6">
        <v>37</v>
      </c>
      <c r="C9" s="1">
        <v>32</v>
      </c>
      <c r="D9" s="6">
        <v>32</v>
      </c>
      <c r="E9" s="6">
        <v>640</v>
      </c>
      <c r="F9" s="6">
        <v>0</v>
      </c>
      <c r="G9" s="5">
        <f>ABS((Table134[[#This Row],[Alternative Moovit Times + wait]]-Table134[[#This Row],[781 Bus]])/Table134[[#This Row],[781 Bus]])</f>
        <v>0.13513513513513514</v>
      </c>
      <c r="H9" s="1"/>
      <c r="I9" s="1"/>
      <c r="J9" s="1"/>
      <c r="K9" s="1"/>
      <c r="L9" s="1"/>
      <c r="M9" s="1"/>
    </row>
    <row r="10" spans="1:14" x14ac:dyDescent="0.2">
      <c r="A10" t="s">
        <v>60</v>
      </c>
      <c r="B10" s="6">
        <v>41</v>
      </c>
      <c r="C10" s="1">
        <v>37</v>
      </c>
      <c r="D10" s="6">
        <v>37</v>
      </c>
      <c r="E10" s="6">
        <v>640</v>
      </c>
      <c r="F10" s="6">
        <v>0</v>
      </c>
      <c r="G10" s="5">
        <f>ABS((Table134[[#This Row],[Alternative Moovit Times + wait]]-Table134[[#This Row],[781 Bus]])/Table134[[#This Row],[781 Bus]])</f>
        <v>9.7560975609756101E-2</v>
      </c>
      <c r="H10" s="1"/>
      <c r="I10" s="1"/>
      <c r="J10" s="1"/>
      <c r="K10" s="1"/>
      <c r="L10" s="1"/>
      <c r="M10" s="1"/>
    </row>
    <row r="11" spans="1:14" x14ac:dyDescent="0.2">
      <c r="A11" s="10" t="s">
        <v>78</v>
      </c>
      <c r="B11" s="6">
        <v>5</v>
      </c>
      <c r="C11" s="1">
        <v>12</v>
      </c>
      <c r="D11" s="6">
        <v>12</v>
      </c>
      <c r="E11" s="6" t="s">
        <v>83</v>
      </c>
      <c r="F11" s="6">
        <v>4</v>
      </c>
      <c r="G11" s="5">
        <f>ABS((Table134[[#This Row],[Alternative Moovit Times + wait]]-Table134[[#This Row],[781 Bus]])/Table134[[#This Row],[781 Bus]])</f>
        <v>1.4</v>
      </c>
      <c r="H11" s="1"/>
      <c r="I11" s="1"/>
      <c r="J11" s="1"/>
      <c r="K11" s="1"/>
      <c r="L11" s="1"/>
      <c r="M11" s="1"/>
    </row>
    <row r="12" spans="1:14" x14ac:dyDescent="0.2">
      <c r="A12" s="10" t="s">
        <v>63</v>
      </c>
      <c r="B12" s="6">
        <v>14</v>
      </c>
      <c r="C12" s="1">
        <v>21</v>
      </c>
      <c r="D12" s="6">
        <v>22</v>
      </c>
      <c r="E12" s="6" t="s">
        <v>83</v>
      </c>
      <c r="F12" s="6">
        <v>4</v>
      </c>
      <c r="G12" s="5">
        <f>ABS((Table134[[#This Row],[Alternative Moovit Times + wait]]-Table134[[#This Row],[781 Bus]])/Table134[[#This Row],[781 Bus]])</f>
        <v>0.5714285714285714</v>
      </c>
      <c r="H12" s="1"/>
      <c r="I12" s="1"/>
      <c r="J12" s="1"/>
      <c r="K12" s="1"/>
      <c r="L12" s="1"/>
      <c r="M12" s="1"/>
    </row>
    <row r="13" spans="1:14" x14ac:dyDescent="0.2">
      <c r="A13" t="s">
        <v>64</v>
      </c>
      <c r="B13" s="6">
        <v>22</v>
      </c>
      <c r="C13" s="1">
        <v>37</v>
      </c>
      <c r="D13" s="6">
        <v>37</v>
      </c>
      <c r="E13" s="6" t="s">
        <v>84</v>
      </c>
      <c r="F13" s="6">
        <v>15</v>
      </c>
      <c r="G13" s="5">
        <f>ABS((Table134[[#This Row],[Alternative Moovit Times + wait]]-Table134[[#This Row],[781 Bus]])/Table134[[#This Row],[781 Bus]])</f>
        <v>0.68181818181818177</v>
      </c>
      <c r="H13" s="1"/>
      <c r="I13" s="1"/>
      <c r="J13" s="1"/>
      <c r="K13" s="1"/>
      <c r="L13" s="1"/>
      <c r="M13" s="1"/>
    </row>
    <row r="14" spans="1:14" x14ac:dyDescent="0.2">
      <c r="A14" t="s">
        <v>65</v>
      </c>
      <c r="B14" s="6">
        <v>23</v>
      </c>
      <c r="C14" s="1">
        <v>35</v>
      </c>
      <c r="D14" s="6">
        <v>36</v>
      </c>
      <c r="E14" s="6" t="s">
        <v>84</v>
      </c>
      <c r="F14" s="6">
        <v>13</v>
      </c>
      <c r="G14" s="5">
        <f>ABS((Table134[[#This Row],[Alternative Moovit Times + wait]]-Table134[[#This Row],[781 Bus]])/Table134[[#This Row],[781 Bus]])</f>
        <v>0.56521739130434778</v>
      </c>
      <c r="H14" s="1"/>
      <c r="I14" s="1"/>
      <c r="J14" s="1"/>
      <c r="K14" s="1"/>
      <c r="L14" s="1"/>
      <c r="M14" s="1"/>
    </row>
    <row r="15" spans="1:14" x14ac:dyDescent="0.2">
      <c r="A15" t="s">
        <v>66</v>
      </c>
      <c r="B15" s="6">
        <v>27</v>
      </c>
      <c r="C15" s="1">
        <v>37</v>
      </c>
      <c r="D15" s="6">
        <v>42</v>
      </c>
      <c r="E15" s="6" t="s">
        <v>85</v>
      </c>
      <c r="F15" s="6">
        <v>10</v>
      </c>
      <c r="G15" s="5">
        <f>ABS((Table134[[#This Row],[Alternative Moovit Times + wait]]-Table134[[#This Row],[781 Bus]])/Table134[[#This Row],[781 Bus]])</f>
        <v>0.55555555555555558</v>
      </c>
      <c r="H15" s="1"/>
      <c r="I15" s="1"/>
      <c r="J15" s="1"/>
      <c r="K15" s="1"/>
      <c r="L15" s="1"/>
      <c r="M15" s="1"/>
    </row>
    <row r="16" spans="1:14" x14ac:dyDescent="0.2">
      <c r="A16" t="s">
        <v>68</v>
      </c>
      <c r="B16" s="6">
        <v>27</v>
      </c>
      <c r="C16" s="1">
        <v>40</v>
      </c>
      <c r="D16" s="6">
        <v>49</v>
      </c>
      <c r="E16" s="6" t="s">
        <v>86</v>
      </c>
      <c r="F16" s="6">
        <v>4</v>
      </c>
      <c r="G16" s="5">
        <f>ABS((Table134[[#This Row],[Alternative Moovit Times + wait]]-Table134[[#This Row],[781 Bus]])/Table134[[#This Row],[781 Bus]])</f>
        <v>0.81481481481481477</v>
      </c>
      <c r="H16" s="1"/>
      <c r="I16" s="1"/>
      <c r="J16" s="1"/>
      <c r="K16" s="1"/>
      <c r="L16" s="1"/>
      <c r="M16" s="1"/>
    </row>
    <row r="17" spans="1:13" x14ac:dyDescent="0.2">
      <c r="A17" t="s">
        <v>67</v>
      </c>
      <c r="B17" s="6">
        <v>32</v>
      </c>
      <c r="C17" s="1">
        <v>47</v>
      </c>
      <c r="D17" s="6">
        <v>51</v>
      </c>
      <c r="E17" s="6" t="s">
        <v>87</v>
      </c>
      <c r="F17" s="6">
        <v>6</v>
      </c>
      <c r="G17" s="5">
        <f>ABS((Table134[[#This Row],[Alternative Moovit Times + wait]]-Table134[[#This Row],[781 Bus]])/Table134[[#This Row],[781 Bus]])</f>
        <v>0.59375</v>
      </c>
      <c r="H17" s="1"/>
      <c r="I17" s="1"/>
      <c r="J17" s="1"/>
      <c r="K17" s="1"/>
      <c r="L17" s="1"/>
      <c r="M17" s="1"/>
    </row>
    <row r="18" spans="1:13" x14ac:dyDescent="0.2">
      <c r="A18" t="s">
        <v>69</v>
      </c>
      <c r="B18" s="6">
        <v>36</v>
      </c>
      <c r="C18" s="1">
        <v>50</v>
      </c>
      <c r="D18" s="6">
        <v>56</v>
      </c>
      <c r="E18" s="6" t="s">
        <v>88</v>
      </c>
      <c r="F18" s="6">
        <v>4</v>
      </c>
      <c r="G18" s="5">
        <f>ABS((Table134[[#This Row],[Alternative Moovit Times + wait]]-Table134[[#This Row],[781 Bus]])/Table134[[#This Row],[781 Bus]])</f>
        <v>0.55555555555555558</v>
      </c>
      <c r="H18" s="1"/>
      <c r="I18" s="1"/>
      <c r="J18" s="1"/>
      <c r="K18" s="1"/>
      <c r="L18" s="1"/>
      <c r="M18" s="1"/>
    </row>
    <row r="19" spans="1:13" x14ac:dyDescent="0.2">
      <c r="A19" s="11" t="s">
        <v>70</v>
      </c>
      <c r="B19" s="6">
        <v>6</v>
      </c>
      <c r="C19" s="1">
        <v>10</v>
      </c>
      <c r="D19" s="6">
        <v>10</v>
      </c>
      <c r="E19" s="6" t="s">
        <v>89</v>
      </c>
      <c r="F19" s="6">
        <v>0</v>
      </c>
      <c r="G19" s="5">
        <f>ABS((Table134[[#This Row],[Alternative Moovit Times + wait]]-Table134[[#This Row],[781 Bus]])/Table134[[#This Row],[781 Bus]])</f>
        <v>0.66666666666666663</v>
      </c>
      <c r="H19" s="1"/>
      <c r="I19" s="1"/>
      <c r="J19" s="1"/>
      <c r="K19" s="1"/>
      <c r="L19" s="1"/>
      <c r="M19" s="1"/>
    </row>
    <row r="20" spans="1:13" x14ac:dyDescent="0.2">
      <c r="A20" t="s">
        <v>71</v>
      </c>
      <c r="B20" s="6">
        <v>13</v>
      </c>
      <c r="C20" s="1">
        <v>25</v>
      </c>
      <c r="D20" s="6">
        <v>25</v>
      </c>
      <c r="E20" s="6" t="s">
        <v>90</v>
      </c>
      <c r="F20" s="6">
        <v>10</v>
      </c>
      <c r="G20" s="5">
        <f>ABS((Table134[[#This Row],[Alternative Moovit Times + wait]]-Table134[[#This Row],[781 Bus]])/Table134[[#This Row],[781 Bus]])</f>
        <v>0.92307692307692313</v>
      </c>
      <c r="H20" s="1"/>
      <c r="I20" s="1"/>
      <c r="J20" s="1"/>
      <c r="K20" s="1"/>
      <c r="L20" s="1"/>
      <c r="M20" s="1"/>
    </row>
    <row r="21" spans="1:13" x14ac:dyDescent="0.2">
      <c r="A21" t="s">
        <v>72</v>
      </c>
      <c r="B21" s="6">
        <v>15</v>
      </c>
      <c r="C21" s="1">
        <v>24</v>
      </c>
      <c r="D21" s="6">
        <v>24</v>
      </c>
      <c r="E21" s="6" t="s">
        <v>90</v>
      </c>
      <c r="F21" s="6">
        <v>9</v>
      </c>
      <c r="G21" s="5">
        <f>ABS((Table134[[#This Row],[Alternative Moovit Times + wait]]-Table134[[#This Row],[781 Bus]])/Table134[[#This Row],[781 Bus]])</f>
        <v>0.6</v>
      </c>
    </row>
    <row r="22" spans="1:13" x14ac:dyDescent="0.2">
      <c r="A22" t="s">
        <v>73</v>
      </c>
      <c r="B22" s="6">
        <v>18</v>
      </c>
      <c r="C22" s="1">
        <v>25</v>
      </c>
      <c r="D22" s="6">
        <v>30</v>
      </c>
      <c r="E22" s="6" t="s">
        <v>91</v>
      </c>
      <c r="F22" s="6">
        <v>0</v>
      </c>
      <c r="G22" s="5">
        <f>ABS((Table134[[#This Row],[Alternative Moovit Times + wait]]-Table134[[#This Row],[781 Bus]])/Table134[[#This Row],[781 Bus]])</f>
        <v>0.66666666666666663</v>
      </c>
    </row>
    <row r="23" spans="1:13" x14ac:dyDescent="0.2">
      <c r="A23" t="s">
        <v>74</v>
      </c>
      <c r="B23" s="6">
        <v>22</v>
      </c>
      <c r="C23" s="5">
        <v>24</v>
      </c>
      <c r="D23" s="6">
        <v>36</v>
      </c>
      <c r="E23" s="6" t="s">
        <v>92</v>
      </c>
      <c r="F23" s="6">
        <v>9</v>
      </c>
      <c r="G23" s="5">
        <f>ABS((Table134[[#This Row],[Alternative Moovit Times + wait]]-Table134[[#This Row],[781 Bus]])/Table134[[#This Row],[781 Bus]])</f>
        <v>0.63636363636363635</v>
      </c>
    </row>
    <row r="24" spans="1:13" x14ac:dyDescent="0.2">
      <c r="A24" t="s">
        <v>75</v>
      </c>
      <c r="B24" s="6">
        <v>26</v>
      </c>
      <c r="C24" s="5">
        <v>24</v>
      </c>
      <c r="D24" s="6">
        <v>30</v>
      </c>
      <c r="E24" s="6" t="s">
        <v>93</v>
      </c>
      <c r="F24" s="6">
        <v>1</v>
      </c>
      <c r="G24" s="5">
        <f>ABS((Table134[[#This Row],[Alternative Moovit Times + wait]]-Table134[[#This Row],[781 Bus]])/Table134[[#This Row],[781 Bus]])</f>
        <v>0.15384615384615385</v>
      </c>
    </row>
    <row r="25" spans="1:13" x14ac:dyDescent="0.2">
      <c r="A25" t="s">
        <v>76</v>
      </c>
      <c r="B25" s="6">
        <v>30</v>
      </c>
      <c r="C25" s="5">
        <v>23</v>
      </c>
      <c r="D25" s="6">
        <v>31</v>
      </c>
      <c r="E25" s="6" t="s">
        <v>94</v>
      </c>
      <c r="F25" s="6">
        <v>1</v>
      </c>
      <c r="G25" s="5">
        <f>ABS((Table134[[#This Row],[Alternative Moovit Times + wait]]-Table134[[#This Row],[781 Bus]])/Table134[[#This Row],[781 Bus]])</f>
        <v>3.3333333333333333E-2</v>
      </c>
    </row>
    <row r="26" spans="1:13" x14ac:dyDescent="0.2">
      <c r="A26" t="s">
        <v>2</v>
      </c>
      <c r="B26" s="5">
        <f>SUBTOTAL(101,Table134[781 Bus])</f>
        <v>23.652173913043477</v>
      </c>
      <c r="C26" s="7">
        <f>SUBTOTAL(101,Table134[Alternative Moovit Times])</f>
        <v>27.130434782608695</v>
      </c>
      <c r="D26" s="6">
        <f>SUBTOTAL(101,Table134[Alternative Moovit Times + wait])</f>
        <v>30.956521739130434</v>
      </c>
      <c r="F26" s="16">
        <f>SUBTOTAL(101,Table134[Walking Time])</f>
        <v>4.7826086956521738</v>
      </c>
      <c r="G26" s="7">
        <f>SUBTOTAL(101,Table134[Difference])</f>
        <v>0.49641632733126778</v>
      </c>
    </row>
    <row r="30" spans="1:13" x14ac:dyDescent="0.2">
      <c r="A30" t="s">
        <v>29</v>
      </c>
    </row>
    <row r="37" spans="1:1" x14ac:dyDescent="0.2">
      <c r="A37" s="1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DCF-2DA2-41A2-91E4-A8904485FA08}">
  <dimension ref="A1:N21"/>
  <sheetViews>
    <sheetView zoomScale="70" zoomScaleNormal="70" workbookViewId="0">
      <selection activeCell="G2" sqref="G2"/>
    </sheetView>
  </sheetViews>
  <sheetFormatPr baseColWidth="10" defaultColWidth="8.83203125" defaultRowHeight="15" x14ac:dyDescent="0.2"/>
  <cols>
    <col min="1" max="1" width="53.6640625" customWidth="1"/>
    <col min="2" max="2" width="14" customWidth="1"/>
    <col min="3" max="3" width="8" customWidth="1"/>
    <col min="4" max="4" width="27.83203125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109</v>
      </c>
      <c r="B2" s="4" t="s">
        <v>110</v>
      </c>
      <c r="C2" s="3" t="s">
        <v>5</v>
      </c>
      <c r="D2" s="3" t="s">
        <v>26</v>
      </c>
      <c r="E2" s="3" t="s">
        <v>4</v>
      </c>
      <c r="F2" s="9" t="s">
        <v>54</v>
      </c>
      <c r="G2" s="19" t="s">
        <v>140</v>
      </c>
      <c r="H2" s="1"/>
      <c r="I2" s="1"/>
      <c r="J2" s="1"/>
      <c r="K2" s="1"/>
    </row>
    <row r="3" spans="1:14" x14ac:dyDescent="0.2">
      <c r="A3" t="s">
        <v>96</v>
      </c>
      <c r="B3" s="15">
        <v>4</v>
      </c>
      <c r="C3" s="14">
        <v>3</v>
      </c>
      <c r="D3" s="13">
        <v>3</v>
      </c>
      <c r="E3" s="13" t="s">
        <v>103</v>
      </c>
      <c r="F3" s="15">
        <v>0</v>
      </c>
      <c r="G3" s="20">
        <f>ABS((Table1345[[#This Row],[Alternative Moovit Times + wait]]-Table1345[[#This Row],[T784 Bus]])/Table1345[[#This Row],[T784 Bus]])</f>
        <v>0.25</v>
      </c>
      <c r="H3" s="1"/>
      <c r="I3" s="1"/>
      <c r="J3" s="1"/>
      <c r="K3" s="1"/>
    </row>
    <row r="4" spans="1:14" x14ac:dyDescent="0.2">
      <c r="A4" t="s">
        <v>97</v>
      </c>
      <c r="B4" s="6">
        <v>7</v>
      </c>
      <c r="C4" s="1">
        <v>16</v>
      </c>
      <c r="D4" s="6">
        <v>16</v>
      </c>
      <c r="E4" s="6" t="s">
        <v>103</v>
      </c>
      <c r="F4" s="6">
        <v>5</v>
      </c>
      <c r="G4" s="5">
        <f>ABS((Table1345[[#This Row],[Alternative Moovit Times + wait]]-Table1345[[#This Row],[T784 Bus]])/Table1345[[#This Row],[T784 Bus]])</f>
        <v>1.2857142857142858</v>
      </c>
      <c r="H4" s="1"/>
      <c r="I4" s="1"/>
      <c r="J4" s="1"/>
      <c r="K4" s="1"/>
    </row>
    <row r="5" spans="1:14" x14ac:dyDescent="0.2">
      <c r="A5" s="10" t="s">
        <v>98</v>
      </c>
      <c r="B5" s="6">
        <v>9</v>
      </c>
      <c r="C5" s="1">
        <v>9</v>
      </c>
      <c r="D5" s="6">
        <v>9</v>
      </c>
      <c r="E5" s="6" t="s">
        <v>103</v>
      </c>
      <c r="F5" s="6">
        <v>0</v>
      </c>
      <c r="G5" s="5">
        <f>ABS((Table1345[[#This Row],[Alternative Moovit Times + wait]]-Table1345[[#This Row],[T784 Bus]])/Table1345[[#This Row],[T784 Bus]])</f>
        <v>0</v>
      </c>
      <c r="H5" s="1"/>
      <c r="I5" s="1"/>
      <c r="J5" s="1"/>
      <c r="K5" s="1"/>
    </row>
    <row r="6" spans="1:14" x14ac:dyDescent="0.2">
      <c r="A6" t="s">
        <v>99</v>
      </c>
      <c r="B6" s="6">
        <v>10</v>
      </c>
      <c r="C6" s="1">
        <v>8</v>
      </c>
      <c r="D6" s="6">
        <v>15</v>
      </c>
      <c r="E6" s="6" t="s">
        <v>103</v>
      </c>
      <c r="F6" s="6">
        <v>1</v>
      </c>
      <c r="G6" s="5">
        <f>ABS((Table1345[[#This Row],[Alternative Moovit Times + wait]]-Table1345[[#This Row],[T784 Bus]])/Table1345[[#This Row],[T784 Bus]])</f>
        <v>0.5</v>
      </c>
      <c r="H6" s="1"/>
      <c r="I6" s="1"/>
      <c r="J6" s="1"/>
      <c r="K6" s="1"/>
      <c r="L6" s="1"/>
      <c r="M6" s="1"/>
    </row>
    <row r="7" spans="1:14" x14ac:dyDescent="0.2">
      <c r="A7" s="10" t="s">
        <v>102</v>
      </c>
      <c r="B7" s="6">
        <v>3</v>
      </c>
      <c r="C7" s="1">
        <v>4</v>
      </c>
      <c r="D7" s="6">
        <v>4</v>
      </c>
      <c r="E7" s="17" t="s">
        <v>105</v>
      </c>
      <c r="F7" s="6">
        <v>0</v>
      </c>
      <c r="G7" s="5">
        <f>ABS((Table1345[[#This Row],[Alternative Moovit Times + wait]]-Table1345[[#This Row],[T784 Bus]])/Table1345[[#This Row],[T784 Bus]])</f>
        <v>0.33333333333333331</v>
      </c>
      <c r="H7" s="1"/>
      <c r="I7" s="1"/>
      <c r="J7" s="1"/>
      <c r="K7" s="1"/>
      <c r="L7" s="1"/>
      <c r="M7" s="1"/>
    </row>
    <row r="8" spans="1:14" x14ac:dyDescent="0.2">
      <c r="A8" s="10" t="s">
        <v>100</v>
      </c>
      <c r="B8" s="6">
        <v>9</v>
      </c>
      <c r="C8" s="1">
        <v>13</v>
      </c>
      <c r="D8" s="6">
        <v>16</v>
      </c>
      <c r="E8" s="6" t="s">
        <v>104</v>
      </c>
      <c r="F8" s="6"/>
      <c r="G8" s="5">
        <f>ABS((Table1345[[#This Row],[Alternative Moovit Times + wait]]-Table1345[[#This Row],[T784 Bus]])/Table1345[[#This Row],[T784 Bus]])</f>
        <v>0.77777777777777779</v>
      </c>
      <c r="H8" s="1"/>
      <c r="I8" s="1"/>
      <c r="J8" s="1"/>
      <c r="K8" s="1"/>
      <c r="L8" s="1"/>
      <c r="M8" s="1"/>
    </row>
    <row r="9" spans="1:14" x14ac:dyDescent="0.2">
      <c r="A9" s="10" t="s">
        <v>101</v>
      </c>
      <c r="B9" s="6">
        <v>10</v>
      </c>
      <c r="C9" s="1">
        <v>11</v>
      </c>
      <c r="D9" s="6">
        <v>11</v>
      </c>
      <c r="E9" s="6" t="s">
        <v>106</v>
      </c>
      <c r="F9" s="6">
        <v>5</v>
      </c>
      <c r="G9" s="5">
        <f>ABS((Table1345[[#This Row],[Alternative Moovit Times + wait]]-Table1345[[#This Row],[T784 Bus]])/Table1345[[#This Row],[T784 Bus]])</f>
        <v>0.1</v>
      </c>
      <c r="H9" s="1"/>
      <c r="I9" s="1"/>
      <c r="J9" s="1"/>
      <c r="K9" s="1"/>
      <c r="L9" s="1"/>
      <c r="M9" s="1"/>
    </row>
    <row r="10" spans="1:14" x14ac:dyDescent="0.2">
      <c r="A10" t="s">
        <v>2</v>
      </c>
      <c r="B10" s="5">
        <f>SUBTOTAL(101,Table1345[T784 Bus])</f>
        <v>7.4285714285714288</v>
      </c>
      <c r="C10" s="7">
        <f>SUBTOTAL(101,Table1345[Alternative Moovit Times])</f>
        <v>9.1428571428571423</v>
      </c>
      <c r="D10" s="6">
        <f>SUBTOTAL(101,Table1345[Alternative Moovit Times + wait])</f>
        <v>10.571428571428571</v>
      </c>
      <c r="F10" s="16">
        <f>SUBTOTAL(101,Table1345[Walking Time])</f>
        <v>1.8333333333333333</v>
      </c>
      <c r="G10" s="7">
        <f>SUBTOTAL(101,Table1345[Difference])</f>
        <v>0.46383219954648525</v>
      </c>
    </row>
    <row r="14" spans="1:14" x14ac:dyDescent="0.2">
      <c r="A14" t="s">
        <v>29</v>
      </c>
      <c r="B14" t="s">
        <v>95</v>
      </c>
    </row>
    <row r="21" spans="1:1" x14ac:dyDescent="0.2">
      <c r="A21" s="1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41A9-2423-4935-95C6-95F268F1566B}">
  <dimension ref="A1:N32"/>
  <sheetViews>
    <sheetView zoomScale="85" zoomScaleNormal="85" workbookViewId="0">
      <selection activeCell="D21" sqref="D21"/>
    </sheetView>
  </sheetViews>
  <sheetFormatPr baseColWidth="10" defaultColWidth="8.83203125" defaultRowHeight="15" x14ac:dyDescent="0.2"/>
  <cols>
    <col min="1" max="1" width="53.6640625" customWidth="1"/>
    <col min="2" max="2" width="8.83203125" customWidth="1"/>
    <col min="3" max="3" width="24.5" customWidth="1"/>
    <col min="4" max="4" width="40.5" bestFit="1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107</v>
      </c>
      <c r="B2" s="4" t="s">
        <v>108</v>
      </c>
      <c r="C2" s="3" t="s">
        <v>5</v>
      </c>
      <c r="D2" s="3" t="s">
        <v>26</v>
      </c>
      <c r="E2" s="3" t="s">
        <v>4</v>
      </c>
      <c r="F2" s="9" t="s">
        <v>54</v>
      </c>
      <c r="G2" s="19" t="s">
        <v>140</v>
      </c>
      <c r="H2" s="1"/>
      <c r="I2" s="1"/>
      <c r="J2" s="1"/>
      <c r="K2" s="1"/>
    </row>
    <row r="3" spans="1:14" x14ac:dyDescent="0.2">
      <c r="A3" s="10" t="s">
        <v>120</v>
      </c>
      <c r="B3" s="6">
        <v>1</v>
      </c>
      <c r="C3" s="1">
        <v>6</v>
      </c>
      <c r="D3" s="6">
        <v>6</v>
      </c>
      <c r="E3" s="6" t="s">
        <v>6</v>
      </c>
      <c r="F3" s="6">
        <v>6</v>
      </c>
      <c r="G3" s="20">
        <f>(Table13456[[#This Row],[Alternative Moovit Times + wait]]-Table13456[[#This Row],[T204 Bus]])/Table13456[[#This Row],[T204 Bus]]</f>
        <v>5</v>
      </c>
      <c r="H3" s="1"/>
      <c r="I3" s="1"/>
      <c r="J3" s="1"/>
      <c r="K3" s="1"/>
    </row>
    <row r="4" spans="1:14" x14ac:dyDescent="0.2">
      <c r="A4" t="s">
        <v>121</v>
      </c>
      <c r="B4" s="6">
        <v>2</v>
      </c>
      <c r="C4" s="1">
        <v>4</v>
      </c>
      <c r="D4" s="6">
        <v>4</v>
      </c>
      <c r="E4" s="17">
        <v>173</v>
      </c>
      <c r="F4" s="6">
        <v>0</v>
      </c>
      <c r="G4" s="5">
        <f>(Table13456[[#This Row],[Alternative Moovit Times + wait]]-Table13456[[#This Row],[T204 Bus]])/Table13456[[#This Row],[T204 Bus]]</f>
        <v>1</v>
      </c>
      <c r="H4" s="1"/>
      <c r="I4" s="1"/>
      <c r="J4" s="1"/>
      <c r="K4" s="1"/>
    </row>
    <row r="5" spans="1:14" x14ac:dyDescent="0.2">
      <c r="A5" t="s">
        <v>122</v>
      </c>
      <c r="B5" s="6">
        <v>3</v>
      </c>
      <c r="C5" s="1">
        <v>6</v>
      </c>
      <c r="D5" s="6">
        <v>6</v>
      </c>
      <c r="E5" s="6">
        <v>173</v>
      </c>
      <c r="F5" s="6">
        <v>0</v>
      </c>
      <c r="G5" s="5">
        <f>(Table13456[[#This Row],[Alternative Moovit Times + wait]]-Table13456[[#This Row],[T204 Bus]])/Table13456[[#This Row],[T204 Bus]]</f>
        <v>1</v>
      </c>
      <c r="H5" s="1"/>
      <c r="I5" s="1"/>
      <c r="J5" s="1"/>
      <c r="K5" s="1"/>
    </row>
    <row r="6" spans="1:14" x14ac:dyDescent="0.2">
      <c r="A6" t="s">
        <v>111</v>
      </c>
      <c r="B6" s="15">
        <v>5</v>
      </c>
      <c r="C6" s="14">
        <v>13</v>
      </c>
      <c r="D6" s="13">
        <v>13</v>
      </c>
      <c r="E6" s="13" t="s">
        <v>129</v>
      </c>
      <c r="F6" s="15">
        <v>8</v>
      </c>
      <c r="G6" s="5">
        <f>(Table13456[[#This Row],[Alternative Moovit Times + wait]]-Table13456[[#This Row],[T204 Bus]])/Table13456[[#This Row],[T204 Bus]]</f>
        <v>1.6</v>
      </c>
      <c r="H6" s="1"/>
      <c r="I6" s="1"/>
      <c r="J6" s="1"/>
      <c r="K6" s="1"/>
      <c r="L6" s="1"/>
      <c r="M6" s="1"/>
    </row>
    <row r="7" spans="1:14" x14ac:dyDescent="0.2">
      <c r="A7" t="s">
        <v>123</v>
      </c>
      <c r="B7" s="6">
        <v>8</v>
      </c>
      <c r="C7" s="1">
        <v>10</v>
      </c>
      <c r="D7" s="6">
        <v>10</v>
      </c>
      <c r="E7" s="6">
        <v>173</v>
      </c>
      <c r="F7" s="6">
        <v>0</v>
      </c>
      <c r="G7" s="5">
        <f>(Table13456[[#This Row],[Alternative Moovit Times + wait]]-Table13456[[#This Row],[T204 Bus]])/Table13456[[#This Row],[T204 Bus]]</f>
        <v>0.25</v>
      </c>
      <c r="H7" s="1"/>
      <c r="I7" s="1"/>
      <c r="J7" s="1"/>
      <c r="K7" s="1"/>
      <c r="L7" s="1"/>
      <c r="M7" s="1"/>
    </row>
    <row r="8" spans="1:14" x14ac:dyDescent="0.2">
      <c r="A8" t="s">
        <v>112</v>
      </c>
      <c r="B8" s="6">
        <v>9</v>
      </c>
      <c r="C8" s="1">
        <v>14</v>
      </c>
      <c r="D8" s="6">
        <v>21</v>
      </c>
      <c r="E8" s="6" t="s">
        <v>130</v>
      </c>
      <c r="F8" s="6">
        <v>1</v>
      </c>
      <c r="G8" s="5">
        <f>(Table13456[[#This Row],[Alternative Moovit Times + wait]]-Table13456[[#This Row],[T204 Bus]])/Table13456[[#This Row],[T204 Bus]]</f>
        <v>1.3333333333333333</v>
      </c>
      <c r="H8" s="1"/>
      <c r="I8" s="1"/>
      <c r="J8" s="1"/>
      <c r="K8" s="1"/>
      <c r="L8" s="1"/>
      <c r="M8" s="1"/>
    </row>
    <row r="9" spans="1:14" x14ac:dyDescent="0.2">
      <c r="A9" t="s">
        <v>113</v>
      </c>
      <c r="B9" s="6">
        <v>11</v>
      </c>
      <c r="C9" s="1">
        <v>14</v>
      </c>
      <c r="D9" s="6">
        <v>18</v>
      </c>
      <c r="E9" s="6" t="s">
        <v>131</v>
      </c>
      <c r="F9" s="6">
        <v>1</v>
      </c>
      <c r="G9" s="5">
        <f>(Table13456[[#This Row],[Alternative Moovit Times + wait]]-Table13456[[#This Row],[T204 Bus]])/Table13456[[#This Row],[T204 Bus]]</f>
        <v>0.63636363636363635</v>
      </c>
      <c r="H9" s="1"/>
      <c r="I9" s="1"/>
      <c r="J9" s="1"/>
      <c r="K9" s="1"/>
      <c r="L9" s="1"/>
      <c r="M9" s="1"/>
    </row>
    <row r="10" spans="1:14" x14ac:dyDescent="0.2">
      <c r="A10" t="s">
        <v>124</v>
      </c>
      <c r="B10" s="6">
        <v>11</v>
      </c>
      <c r="C10" s="1">
        <v>13</v>
      </c>
      <c r="D10" s="6">
        <v>13</v>
      </c>
      <c r="E10" s="6">
        <v>173</v>
      </c>
      <c r="F10" s="6">
        <v>4</v>
      </c>
      <c r="G10" s="5">
        <f>(Table13456[[#This Row],[Alternative Moovit Times + wait]]-Table13456[[#This Row],[T204 Bus]])/Table13456[[#This Row],[T204 Bus]]</f>
        <v>0.18181818181818182</v>
      </c>
      <c r="H10" s="1"/>
      <c r="I10" s="1"/>
      <c r="J10" s="1"/>
      <c r="K10" s="1"/>
      <c r="L10" s="1"/>
      <c r="M10" s="1"/>
    </row>
    <row r="11" spans="1:14" x14ac:dyDescent="0.2">
      <c r="A11" t="s">
        <v>114</v>
      </c>
      <c r="B11" s="6">
        <v>14</v>
      </c>
      <c r="C11" s="1">
        <v>9</v>
      </c>
      <c r="D11" s="6">
        <v>9</v>
      </c>
      <c r="E11" s="6" t="s">
        <v>132</v>
      </c>
      <c r="F11" s="6">
        <v>0</v>
      </c>
      <c r="G11" s="5">
        <f>(Table13456[[#This Row],[Alternative Moovit Times + wait]]-Table13456[[#This Row],[T204 Bus]])/Table13456[[#This Row],[T204 Bus]]</f>
        <v>-0.35714285714285715</v>
      </c>
      <c r="H11" s="1"/>
      <c r="I11" s="1"/>
      <c r="J11" s="1"/>
      <c r="K11" s="1"/>
      <c r="L11" s="1"/>
      <c r="M11" s="1"/>
    </row>
    <row r="12" spans="1:14" x14ac:dyDescent="0.2">
      <c r="A12" t="s">
        <v>125</v>
      </c>
      <c r="B12" s="6">
        <v>14</v>
      </c>
      <c r="C12" s="1">
        <v>21</v>
      </c>
      <c r="D12" s="6">
        <v>23</v>
      </c>
      <c r="E12" s="6" t="s">
        <v>134</v>
      </c>
      <c r="F12" s="6">
        <v>1</v>
      </c>
      <c r="G12" s="5">
        <f>(Table13456[[#This Row],[Alternative Moovit Times + wait]]-Table13456[[#This Row],[T204 Bus]])/Table13456[[#This Row],[T204 Bus]]</f>
        <v>0.6428571428571429</v>
      </c>
      <c r="H12" s="1"/>
      <c r="I12" s="1"/>
      <c r="J12" s="1"/>
      <c r="K12" s="1"/>
      <c r="L12" s="1"/>
      <c r="M12" s="1"/>
    </row>
    <row r="13" spans="1:14" x14ac:dyDescent="0.2">
      <c r="A13" t="s">
        <v>115</v>
      </c>
      <c r="B13" s="6">
        <v>17</v>
      </c>
      <c r="C13" s="1">
        <v>10</v>
      </c>
      <c r="D13" s="6">
        <v>10</v>
      </c>
      <c r="E13" s="6" t="s">
        <v>132</v>
      </c>
      <c r="F13" s="6">
        <v>0</v>
      </c>
      <c r="G13" s="5">
        <f>(Table13456[[#This Row],[Alternative Moovit Times + wait]]-Table13456[[#This Row],[T204 Bus]])/Table13456[[#This Row],[T204 Bus]]</f>
        <v>-0.41176470588235292</v>
      </c>
      <c r="H13" s="1"/>
      <c r="I13" s="1"/>
      <c r="J13" s="1"/>
      <c r="K13" s="1"/>
      <c r="L13" s="1"/>
      <c r="M13" s="1"/>
    </row>
    <row r="14" spans="1:14" x14ac:dyDescent="0.2">
      <c r="A14" s="10" t="s">
        <v>116</v>
      </c>
      <c r="B14" s="6">
        <v>18</v>
      </c>
      <c r="C14" s="1">
        <v>13</v>
      </c>
      <c r="D14" s="6">
        <v>13</v>
      </c>
      <c r="E14" s="6" t="s">
        <v>132</v>
      </c>
      <c r="F14" s="6">
        <v>0</v>
      </c>
      <c r="G14" s="5">
        <f>(Table13456[[#This Row],[Alternative Moovit Times + wait]]-Table13456[[#This Row],[T204 Bus]])/Table13456[[#This Row],[T204 Bus]]</f>
        <v>-0.27777777777777779</v>
      </c>
      <c r="H14" s="1"/>
      <c r="I14" s="1"/>
      <c r="J14" s="1"/>
      <c r="K14" s="1"/>
      <c r="L14" s="1"/>
      <c r="M14" s="1"/>
    </row>
    <row r="15" spans="1:14" x14ac:dyDescent="0.2">
      <c r="A15" t="s">
        <v>126</v>
      </c>
      <c r="B15" s="6">
        <v>18</v>
      </c>
      <c r="C15" s="1">
        <v>27</v>
      </c>
      <c r="D15" s="6">
        <v>27</v>
      </c>
      <c r="E15" s="6" t="s">
        <v>135</v>
      </c>
      <c r="F15" s="6">
        <v>16</v>
      </c>
      <c r="G15" s="5">
        <f>(Table13456[[#This Row],[Alternative Moovit Times + wait]]-Table13456[[#This Row],[T204 Bus]])/Table13456[[#This Row],[T204 Bus]]</f>
        <v>0.5</v>
      </c>
      <c r="H15" s="1"/>
      <c r="I15" s="1"/>
      <c r="J15" s="1"/>
      <c r="K15" s="1"/>
      <c r="L15" s="1"/>
      <c r="M15" s="1"/>
    </row>
    <row r="16" spans="1:14" x14ac:dyDescent="0.2">
      <c r="A16" t="s">
        <v>127</v>
      </c>
      <c r="B16" s="6">
        <v>20</v>
      </c>
      <c r="C16" s="1">
        <v>32</v>
      </c>
      <c r="D16" s="6">
        <v>32</v>
      </c>
      <c r="E16" s="6" t="s">
        <v>136</v>
      </c>
      <c r="F16" s="6">
        <v>27</v>
      </c>
      <c r="G16" s="5">
        <f>(Table13456[[#This Row],[Alternative Moovit Times + wait]]-Table13456[[#This Row],[T204 Bus]])/Table13456[[#This Row],[T204 Bus]]</f>
        <v>0.6</v>
      </c>
      <c r="H16" s="1"/>
      <c r="I16" s="1"/>
      <c r="J16" s="1"/>
      <c r="K16" s="1"/>
      <c r="L16" s="1"/>
      <c r="M16" s="1"/>
    </row>
    <row r="17" spans="1:13" x14ac:dyDescent="0.2">
      <c r="A17" s="10" t="s">
        <v>117</v>
      </c>
      <c r="B17" s="6">
        <v>21</v>
      </c>
      <c r="C17" s="1">
        <v>21</v>
      </c>
      <c r="D17" s="6">
        <v>21</v>
      </c>
      <c r="E17" s="6" t="s">
        <v>129</v>
      </c>
      <c r="F17" s="6">
        <v>7</v>
      </c>
      <c r="G17" s="5">
        <f>(Table13456[[#This Row],[Alternative Moovit Times + wait]]-Table13456[[#This Row],[T204 Bus]])/Table13456[[#This Row],[T204 Bus]]</f>
        <v>0</v>
      </c>
      <c r="H17" s="1"/>
      <c r="I17" s="1"/>
      <c r="J17" s="1"/>
      <c r="K17" s="1"/>
      <c r="L17" s="1"/>
      <c r="M17" s="1"/>
    </row>
    <row r="18" spans="1:13" x14ac:dyDescent="0.2">
      <c r="A18" t="s">
        <v>118</v>
      </c>
      <c r="B18" s="6">
        <v>22</v>
      </c>
      <c r="C18" s="1">
        <v>25</v>
      </c>
      <c r="D18" s="6">
        <v>25</v>
      </c>
      <c r="E18" s="6" t="s">
        <v>129</v>
      </c>
      <c r="F18" s="6">
        <v>11</v>
      </c>
      <c r="G18" s="5">
        <f>(Table13456[[#This Row],[Alternative Moovit Times + wait]]-Table13456[[#This Row],[T204 Bus]])/Table13456[[#This Row],[T204 Bus]]</f>
        <v>0.13636363636363635</v>
      </c>
      <c r="H18" s="1"/>
      <c r="I18" s="1"/>
      <c r="J18" s="1"/>
      <c r="K18" s="1"/>
      <c r="L18" s="1"/>
      <c r="M18" s="1"/>
    </row>
    <row r="19" spans="1:13" x14ac:dyDescent="0.2">
      <c r="A19" s="10" t="s">
        <v>119</v>
      </c>
      <c r="B19" s="6">
        <v>25</v>
      </c>
      <c r="C19" s="1">
        <v>19</v>
      </c>
      <c r="D19" s="6">
        <v>26</v>
      </c>
      <c r="E19" s="6" t="s">
        <v>133</v>
      </c>
      <c r="F19" s="6">
        <v>0</v>
      </c>
      <c r="G19" s="5">
        <f>(Table13456[[#This Row],[Alternative Moovit Times + wait]]-Table13456[[#This Row],[T204 Bus]])/Table13456[[#This Row],[T204 Bus]]</f>
        <v>0.04</v>
      </c>
      <c r="H19" s="1"/>
      <c r="I19" s="1"/>
      <c r="J19" s="1"/>
      <c r="K19" s="1"/>
      <c r="L19" s="1"/>
      <c r="M19" s="1"/>
    </row>
    <row r="20" spans="1:13" x14ac:dyDescent="0.2">
      <c r="A20" t="s">
        <v>128</v>
      </c>
      <c r="B20" s="6">
        <v>29</v>
      </c>
      <c r="C20" s="1">
        <v>20</v>
      </c>
      <c r="D20" s="6">
        <v>20</v>
      </c>
      <c r="E20" s="6" t="s">
        <v>138</v>
      </c>
      <c r="F20" s="6">
        <v>6</v>
      </c>
      <c r="G20" s="5">
        <f>(Table13456[[#This Row],[Alternative Moovit Times + wait]]-Table13456[[#This Row],[T204 Bus]])/Table13456[[#This Row],[T204 Bus]]</f>
        <v>-0.31034482758620691</v>
      </c>
      <c r="H20" s="1"/>
      <c r="I20" s="1"/>
      <c r="J20" s="1"/>
      <c r="K20" s="1"/>
      <c r="L20" s="1"/>
      <c r="M20" s="1"/>
    </row>
    <row r="21" spans="1:13" x14ac:dyDescent="0.2">
      <c r="A21" t="s">
        <v>2</v>
      </c>
      <c r="B21" s="5">
        <f>SUBTOTAL(101,Table13456[T204 Bus])</f>
        <v>13.777777777777779</v>
      </c>
      <c r="C21" s="7">
        <f>SUBTOTAL(101,Table13456[Alternative Moovit Times])</f>
        <v>15.388888888888889</v>
      </c>
      <c r="D21" s="5">
        <f>SUBTOTAL(101,Table13456[Alternative Moovit Times + wait])</f>
        <v>16.5</v>
      </c>
      <c r="F21" s="16">
        <f>SUBTOTAL(101,Table13456[Walking Time])</f>
        <v>4.8888888888888893</v>
      </c>
      <c r="G21" s="7">
        <f>SUBTOTAL(101,Table13456[Difference])</f>
        <v>0.64242809790815192</v>
      </c>
    </row>
    <row r="25" spans="1:13" x14ac:dyDescent="0.2">
      <c r="A25" t="s">
        <v>29</v>
      </c>
    </row>
    <row r="26" spans="1:13" x14ac:dyDescent="0.2">
      <c r="B26" t="s">
        <v>137</v>
      </c>
    </row>
    <row r="32" spans="1:13" x14ac:dyDescent="0.2">
      <c r="A32" s="1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852</vt:lpstr>
      <vt:lpstr>754</vt:lpstr>
      <vt:lpstr>781</vt:lpstr>
      <vt:lpstr>T784</vt:lpstr>
      <vt:lpstr>T204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Ersyad</dc:creator>
  <cp:lastModifiedBy>Microsoft Office User</cp:lastModifiedBy>
  <dcterms:created xsi:type="dcterms:W3CDTF">2020-11-25T15:23:44Z</dcterms:created>
  <dcterms:modified xsi:type="dcterms:W3CDTF">2020-12-26T19:15:34Z</dcterms:modified>
</cp:coreProperties>
</file>